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14.xml" ContentType="application/vnd.openxmlformats-officedocument.drawingml.chartshapes+xml"/>
  <Override PartName="/xl/drawings/drawing15.xml" ContentType="application/vnd.openxmlformats-officedocument.drawing+xml"/>
  <Override PartName="/xl/drawings/drawing16.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8.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9.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0.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1.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5.xml" ContentType="application/vnd.openxmlformats-officedocument.drawing+xml"/>
  <Override PartName="/xl/charts/chart13.xml" ContentType="application/vnd.openxmlformats-officedocument.drawingml.chart+xml"/>
  <Override PartName="/xl/drawings/drawing26.xml" ContentType="application/vnd.openxmlformats-officedocument.drawing+xml"/>
  <Override PartName="/xl/charts/chart1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Owner\Desktop\Track Circuits\EXCEL MODELING\"/>
    </mc:Choice>
  </mc:AlternateContent>
  <xr:revisionPtr revIDLastSave="0" documentId="13_ncr:1_{566BA832-52C3-497B-9AC4-22C4C3AB767F}" xr6:coauthVersionLast="44" xr6:coauthVersionMax="44" xr10:uidLastSave="{00000000-0000-0000-0000-000000000000}"/>
  <bookViews>
    <workbookView xWindow="-120" yWindow="-120" windowWidth="20730" windowHeight="11160" firstSheet="15" activeTab="18" xr2:uid="{00000000-000D-0000-FFFF-FFFF00000000}"/>
  </bookViews>
  <sheets>
    <sheet name="ABOUT THIS WORKBOOK" sheetId="8" r:id="rId1"/>
    <sheet name="Ex 1 - Wet Ballast UnShunt" sheetId="4" r:id="rId2"/>
    <sheet name="Ex 1 - Wet Ballast Shunted" sheetId="5" r:id="rId3"/>
    <sheet name="Ex 1 - Dry Ballast UnShunt" sheetId="3" r:id="rId4"/>
    <sheet name="Ex 1 - Dry Ballast Shunted" sheetId="6" r:id="rId5"/>
    <sheet name="Ex 1 +2 - Thresholds" sheetId="7" r:id="rId6"/>
    <sheet name="Ex 1 SENS - Wet Ballast UnShunt" sheetId="10" r:id="rId7"/>
    <sheet name="Ex 1 SENS - Wet Ballast Shunted" sheetId="11" r:id="rId8"/>
    <sheet name="Ex 1 SENS - Dry Ballast UnShunt" sheetId="12" r:id="rId9"/>
    <sheet name="Ex 1 SENS - Dry Ballast Shunted" sheetId="13" r:id="rId10"/>
    <sheet name="Ex 1 SENS - Thresholds" sheetId="14" r:id="rId11"/>
    <sheet name="Ex 2 - 23000 Multi-Part" sheetId="19" r:id="rId12"/>
    <sheet name="Ex 3- JLess Wet Ballast Noshunt" sheetId="20" r:id="rId13"/>
    <sheet name="Ex 3- JLess Wet Ballast SHUNT" sheetId="22" r:id="rId14"/>
    <sheet name="Ex 3- SINGLE COLUMN" sheetId="23" r:id="rId15"/>
    <sheet name=" Ex 3 - MULTCOL WET BALL 15A" sheetId="24" r:id="rId16"/>
    <sheet name=" Ex 3 - MULTCOL DRY BALL 15A" sheetId="25" r:id="rId17"/>
    <sheet name=" Ex 3 - MULTCOL DRY BALL 1.06V" sheetId="26" r:id="rId18"/>
    <sheet name=" Ex 3 - MULTCOL WET Hardshunt" sheetId="27" r:id="rId19"/>
    <sheet name=" Ex 3 - MULTCOL DRY Heavy shunt" sheetId="28" r:id="rId20"/>
    <sheet name=" Ex 4 - MULTCOL WET 75K" sheetId="29" r:id="rId21"/>
    <sheet name=" Ex 4 - MULTCOL DRY 75K" sheetId="30" r:id="rId22"/>
    <sheet name=" Ex 4 - MULTCOL WET 75K HS" sheetId="31" r:id="rId23"/>
    <sheet name=" Ex 4 - MULTCOL DRY75K HS" sheetId="32" r:id="rId24"/>
    <sheet name=" Ex 5 - LOWIMP WET" sheetId="33" r:id="rId25"/>
    <sheet name=" Ex 5 - LOWIMP WET HARDSHUNT" sheetId="34" r:id="rId26"/>
  </sheets>
  <definedNames>
    <definedName name="solver_adj" localSheetId="17" hidden="1">' Ex 3 - MULTCOL DRY BALL 1.06V'!#REF!,' Ex 3 - MULTCOL DRY BALL 1.06V'!#REF!,' Ex 3 - MULTCOL DRY BALL 1.06V'!#REF!,' Ex 3 - MULTCOL DRY BALL 1.06V'!#REF!,' Ex 3 - MULTCOL DRY BALL 1.06V'!#REF!,' Ex 3 - MULTCOL DRY BALL 1.06V'!#REF!,' Ex 3 - MULTCOL DRY BALL 1.06V'!#REF!,' Ex 3 - MULTCOL DRY BALL 1.06V'!#REF!,' Ex 3 - MULTCOL DRY BALL 1.06V'!#REF!,' Ex 3 - MULTCOL DRY BALL 1.06V'!#REF!,' Ex 3 - MULTCOL DRY BALL 1.06V'!#REF!,' Ex 3 - MULTCOL DRY BALL 1.06V'!#REF!,' Ex 3 - MULTCOL DRY BALL 1.06V'!#REF!,' Ex 3 - MULTCOL DRY BALL 1.06V'!#REF!,' Ex 3 - MULTCOL DRY BALL 1.06V'!#REF!,' Ex 3 - MULTCOL DRY BALL 1.06V'!#REF!</definedName>
    <definedName name="solver_adj" localSheetId="16" hidden="1">' Ex 3 - MULTCOL DRY BALL 15A'!#REF!,' Ex 3 - MULTCOL DRY BALL 15A'!#REF!,' Ex 3 - MULTCOL DRY BALL 15A'!#REF!,' Ex 3 - MULTCOL DRY BALL 15A'!#REF!,' Ex 3 - MULTCOL DRY BALL 15A'!#REF!,' Ex 3 - MULTCOL DRY BALL 15A'!#REF!,' Ex 3 - MULTCOL DRY BALL 15A'!#REF!,' Ex 3 - MULTCOL DRY BALL 15A'!#REF!,' Ex 3 - MULTCOL DRY BALL 15A'!#REF!,' Ex 3 - MULTCOL DRY BALL 15A'!#REF!,' Ex 3 - MULTCOL DRY BALL 15A'!#REF!,' Ex 3 - MULTCOL DRY BALL 15A'!#REF!,' Ex 3 - MULTCOL DRY BALL 15A'!#REF!,' Ex 3 - MULTCOL DRY BALL 15A'!#REF!,' Ex 3 - MULTCOL DRY BALL 15A'!#REF!,' Ex 3 - MULTCOL DRY BALL 15A'!#REF!</definedName>
    <definedName name="solver_adj" localSheetId="19" hidden="1">' Ex 3 - MULTCOL DRY Heavy shunt'!#REF!,' Ex 3 - MULTCOL DRY Heavy shunt'!#REF!,' Ex 3 - MULTCOL DRY Heavy shunt'!#REF!,' Ex 3 - MULTCOL DRY Heavy shunt'!#REF!,' Ex 3 - MULTCOL DRY Heavy shunt'!#REF!,' Ex 3 - MULTCOL DRY Heavy shunt'!#REF!,' Ex 3 - MULTCOL DRY Heavy shunt'!#REF!,' Ex 3 - MULTCOL DRY Heavy shunt'!#REF!,' Ex 3 - MULTCOL DRY Heavy shunt'!#REF!,' Ex 3 - MULTCOL DRY Heavy shunt'!#REF!,' Ex 3 - MULTCOL DRY Heavy shunt'!#REF!,' Ex 3 - MULTCOL DRY Heavy shunt'!#REF!,' Ex 3 - MULTCOL DRY Heavy shunt'!#REF!,' Ex 3 - MULTCOL DRY Heavy shunt'!#REF!,' Ex 3 - MULTCOL DRY Heavy shunt'!#REF!,' Ex 3 - MULTCOL DRY Heavy shunt'!#REF!</definedName>
    <definedName name="solver_adj" localSheetId="15" hidden="1">' Ex 3 - MULTCOL WET BALL 15A'!#REF!,' Ex 3 - MULTCOL WET BALL 15A'!#REF!,' Ex 3 - MULTCOL WET BALL 15A'!#REF!,' Ex 3 - MULTCOL WET BALL 15A'!#REF!,' Ex 3 - MULTCOL WET BALL 15A'!#REF!,' Ex 3 - MULTCOL WET BALL 15A'!#REF!,' Ex 3 - MULTCOL WET BALL 15A'!#REF!,' Ex 3 - MULTCOL WET BALL 15A'!#REF!,' Ex 3 - MULTCOL WET BALL 15A'!#REF!,' Ex 3 - MULTCOL WET BALL 15A'!#REF!,' Ex 3 - MULTCOL WET BALL 15A'!#REF!,' Ex 3 - MULTCOL WET BALL 15A'!#REF!,' Ex 3 - MULTCOL WET BALL 15A'!#REF!,' Ex 3 - MULTCOL WET BALL 15A'!#REF!,' Ex 3 - MULTCOL WET BALL 15A'!#REF!,' Ex 3 - MULTCOL WET BALL 15A'!#REF!</definedName>
    <definedName name="solver_adj" localSheetId="18" hidden="1">' Ex 3 - MULTCOL WET Hardshunt'!#REF!,' Ex 3 - MULTCOL WET Hardshunt'!#REF!,' Ex 3 - MULTCOL WET Hardshunt'!#REF!,' Ex 3 - MULTCOL WET Hardshunt'!#REF!,' Ex 3 - MULTCOL WET Hardshunt'!#REF!,' Ex 3 - MULTCOL WET Hardshunt'!#REF!,' Ex 3 - MULTCOL WET Hardshunt'!#REF!,' Ex 3 - MULTCOL WET Hardshunt'!#REF!,' Ex 3 - MULTCOL WET Hardshunt'!#REF!,' Ex 3 - MULTCOL WET Hardshunt'!#REF!,' Ex 3 - MULTCOL WET Hardshunt'!#REF!,' Ex 3 - MULTCOL WET Hardshunt'!#REF!,' Ex 3 - MULTCOL WET Hardshunt'!#REF!,' Ex 3 - MULTCOL WET Hardshunt'!#REF!,' Ex 3 - MULTCOL WET Hardshunt'!#REF!,' Ex 3 - MULTCOL WET Hardshunt'!#REF!</definedName>
    <definedName name="solver_adj" localSheetId="21" hidden="1">' Ex 4 - MULTCOL DRY 75K'!#REF!,' Ex 4 - MULTCOL DRY 75K'!#REF!,' Ex 4 - MULTCOL DRY 75K'!#REF!,' Ex 4 - MULTCOL DRY 75K'!#REF!,' Ex 4 - MULTCOL DRY 75K'!#REF!,' Ex 4 - MULTCOL DRY 75K'!#REF!,' Ex 4 - MULTCOL DRY 75K'!#REF!,' Ex 4 - MULTCOL DRY 75K'!#REF!,' Ex 4 - MULTCOL DRY 75K'!#REF!,' Ex 4 - MULTCOL DRY 75K'!#REF!,' Ex 4 - MULTCOL DRY 75K'!#REF!,' Ex 4 - MULTCOL DRY 75K'!#REF!,' Ex 4 - MULTCOL DRY 75K'!#REF!,' Ex 4 - MULTCOL DRY 75K'!#REF!,' Ex 4 - MULTCOL DRY 75K'!#REF!,' Ex 4 - MULTCOL DRY 75K'!#REF!</definedName>
    <definedName name="solver_adj" localSheetId="23" hidden="1">' Ex 4 - MULTCOL DRY75K HS'!#REF!,' Ex 4 - MULTCOL DRY75K HS'!#REF!,' Ex 4 - MULTCOL DRY75K HS'!#REF!,' Ex 4 - MULTCOL DRY75K HS'!#REF!,' Ex 4 - MULTCOL DRY75K HS'!#REF!,' Ex 4 - MULTCOL DRY75K HS'!#REF!,' Ex 4 - MULTCOL DRY75K HS'!#REF!,' Ex 4 - MULTCOL DRY75K HS'!#REF!,' Ex 4 - MULTCOL DRY75K HS'!#REF!,' Ex 4 - MULTCOL DRY75K HS'!#REF!,' Ex 4 - MULTCOL DRY75K HS'!#REF!,' Ex 4 - MULTCOL DRY75K HS'!#REF!,' Ex 4 - MULTCOL DRY75K HS'!#REF!,' Ex 4 - MULTCOL DRY75K HS'!#REF!,' Ex 4 - MULTCOL DRY75K HS'!#REF!,' Ex 4 - MULTCOL DRY75K HS'!#REF!</definedName>
    <definedName name="solver_adj" localSheetId="20" hidden="1">' Ex 4 - MULTCOL WET 75K'!#REF!,' Ex 4 - MULTCOL WET 75K'!#REF!,' Ex 4 - MULTCOL WET 75K'!#REF!,' Ex 4 - MULTCOL WET 75K'!#REF!,' Ex 4 - MULTCOL WET 75K'!#REF!,' Ex 4 - MULTCOL WET 75K'!#REF!,' Ex 4 - MULTCOL WET 75K'!#REF!,' Ex 4 - MULTCOL WET 75K'!#REF!,' Ex 4 - MULTCOL WET 75K'!#REF!,' Ex 4 - MULTCOL WET 75K'!#REF!,' Ex 4 - MULTCOL WET 75K'!#REF!,' Ex 4 - MULTCOL WET 75K'!#REF!,' Ex 4 - MULTCOL WET 75K'!#REF!,' Ex 4 - MULTCOL WET 75K'!#REF!,' Ex 4 - MULTCOL WET 75K'!#REF!,' Ex 4 - MULTCOL WET 75K'!#REF!</definedName>
    <definedName name="solver_adj" localSheetId="22" hidden="1">' Ex 4 - MULTCOL WET 75K HS'!#REF!,' Ex 4 - MULTCOL WET 75K HS'!#REF!,' Ex 4 - MULTCOL WET 75K HS'!#REF!,' Ex 4 - MULTCOL WET 75K HS'!#REF!,' Ex 4 - MULTCOL WET 75K HS'!#REF!,' Ex 4 - MULTCOL WET 75K HS'!#REF!,' Ex 4 - MULTCOL WET 75K HS'!#REF!,' Ex 4 - MULTCOL WET 75K HS'!#REF!,' Ex 4 - MULTCOL WET 75K HS'!#REF!,' Ex 4 - MULTCOL WET 75K HS'!#REF!,' Ex 4 - MULTCOL WET 75K HS'!#REF!,' Ex 4 - MULTCOL WET 75K HS'!#REF!,' Ex 4 - MULTCOL WET 75K HS'!#REF!,' Ex 4 - MULTCOL WET 75K HS'!#REF!,' Ex 4 - MULTCOL WET 75K HS'!#REF!,' Ex 4 - MULTCOL WET 75K HS'!#REF!</definedName>
    <definedName name="solver_adj" localSheetId="24" hidden="1">' Ex 5 - LOWIMP WET'!#REF!,' Ex 5 - LOWIMP WET'!#REF!,' Ex 5 - LOWIMP WET'!#REF!,' Ex 5 - LOWIMP WET'!#REF!,' Ex 5 - LOWIMP WET'!#REF!,' Ex 5 - LOWIMP WET'!#REF!,' Ex 5 - LOWIMP WET'!#REF!,' Ex 5 - LOWIMP WET'!#REF!,' Ex 5 - LOWIMP WET'!#REF!,' Ex 5 - LOWIMP WET'!#REF!,' Ex 5 - LOWIMP WET'!#REF!,' Ex 5 - LOWIMP WET'!#REF!,' Ex 5 - LOWIMP WET'!#REF!,' Ex 5 - LOWIMP WET'!#REF!,' Ex 5 - LOWIMP WET'!#REF!,' Ex 5 - LOWIMP WET'!#REF!</definedName>
    <definedName name="solver_adj" localSheetId="25" hidden="1">' Ex 5 - LOWIMP WET HARDSHUNT'!#REF!,' Ex 5 - LOWIMP WET HARDSHUNT'!#REF!,' Ex 5 - LOWIMP WET HARDSHUNT'!#REF!,' Ex 5 - LOWIMP WET HARDSHUNT'!#REF!,' Ex 5 - LOWIMP WET HARDSHUNT'!#REF!,' Ex 5 - LOWIMP WET HARDSHUNT'!#REF!,' Ex 5 - LOWIMP WET HARDSHUNT'!#REF!,' Ex 5 - LOWIMP WET HARDSHUNT'!#REF!,' Ex 5 - LOWIMP WET HARDSHUNT'!#REF!,' Ex 5 - LOWIMP WET HARDSHUNT'!#REF!,' Ex 5 - LOWIMP WET HARDSHUNT'!#REF!,' Ex 5 - LOWIMP WET HARDSHUNT'!#REF!,' Ex 5 - LOWIMP WET HARDSHUNT'!#REF!,' Ex 5 - LOWIMP WET HARDSHUNT'!#REF!,' Ex 5 - LOWIMP WET HARDSHUNT'!#REF!,' Ex 5 - LOWIMP WET HARDSHUNT'!#REF!</definedName>
    <definedName name="solver_adj" localSheetId="4" hidden="1">'Ex 1 - Dry Ballast Shunted'!#REF!,'Ex 1 - Dry Ballast Shunted'!#REF!,'Ex 1 - Dry Ballast Shunted'!#REF!,'Ex 1 - Dry Ballast Shunted'!#REF!,'Ex 1 - Dry Ballast Shunted'!#REF!,'Ex 1 - Dry Ballast Shunted'!#REF!,'Ex 1 - Dry Ballast Shunted'!#REF!,'Ex 1 - Dry Ballast Shunted'!#REF!,'Ex 1 - Dry Ballast Shunted'!#REF!,'Ex 1 - Dry Ballast Shunted'!#REF!,'Ex 1 - Dry Ballast Shunted'!#REF!,'Ex 1 - Dry Ballast Shunted'!#REF!,'Ex 1 - Dry Ballast Shunted'!#REF!,'Ex 1 - Dry Ballast Shunted'!#REF!,'Ex 1 - Dry Ballast Shunted'!#REF!,'Ex 1 - Dry Ballast Shunted'!#REF!</definedName>
    <definedName name="solver_adj" localSheetId="3" hidden="1">'Ex 1 - Dry Ballast UnShunt'!#REF!,'Ex 1 - Dry Ballast UnShunt'!#REF!,'Ex 1 - Dry Ballast UnShunt'!#REF!,'Ex 1 - Dry Ballast UnShunt'!#REF!,'Ex 1 - Dry Ballast UnShunt'!#REF!,'Ex 1 - Dry Ballast UnShunt'!#REF!,'Ex 1 - Dry Ballast UnShunt'!#REF!,'Ex 1 - Dry Ballast UnShunt'!#REF!,'Ex 1 - Dry Ballast UnShunt'!#REF!,'Ex 1 - Dry Ballast UnShunt'!#REF!,'Ex 1 - Dry Ballast UnShunt'!#REF!,'Ex 1 - Dry Ballast UnShunt'!#REF!,'Ex 1 - Dry Ballast UnShunt'!#REF!,'Ex 1 - Dry Ballast UnShunt'!#REF!,'Ex 1 - Dry Ballast UnShunt'!#REF!,'Ex 1 - Dry Ballast UnShunt'!#REF!</definedName>
    <definedName name="solver_adj" localSheetId="2" hidden="1">'Ex 1 - Wet Ballast Shunted'!#REF!,'Ex 1 - Wet Ballast Shunted'!#REF!,'Ex 1 - Wet Ballast Shunted'!#REF!,'Ex 1 - Wet Ballast Shunted'!#REF!,'Ex 1 - Wet Ballast Shunted'!#REF!,'Ex 1 - Wet Ballast Shunted'!#REF!,'Ex 1 - Wet Ballast Shunted'!#REF!,'Ex 1 - Wet Ballast Shunted'!#REF!,'Ex 1 - Wet Ballast Shunted'!#REF!,'Ex 1 - Wet Ballast Shunted'!#REF!,'Ex 1 - Wet Ballast Shunted'!#REF!,'Ex 1 - Wet Ballast Shunted'!#REF!,'Ex 1 - Wet Ballast Shunted'!#REF!,'Ex 1 - Wet Ballast Shunted'!#REF!,'Ex 1 - Wet Ballast Shunted'!#REF!,'Ex 1 - Wet Ballast Shunted'!#REF!</definedName>
    <definedName name="solver_adj" localSheetId="1" hidden="1">'Ex 1 - Wet Ballast UnShunt'!#REF!,'Ex 1 - Wet Ballast UnShunt'!#REF!,'Ex 1 - Wet Ballast UnShunt'!#REF!,'Ex 1 - Wet Ballast UnShunt'!#REF!,'Ex 1 - Wet Ballast UnShunt'!#REF!,'Ex 1 - Wet Ballast UnShunt'!#REF!,'Ex 1 - Wet Ballast UnShunt'!#REF!,'Ex 1 - Wet Ballast UnShunt'!#REF!,'Ex 1 - Wet Ballast UnShunt'!#REF!,'Ex 1 - Wet Ballast UnShunt'!#REF!,'Ex 1 - Wet Ballast UnShunt'!#REF!,'Ex 1 - Wet Ballast UnShunt'!#REF!,'Ex 1 - Wet Ballast UnShunt'!#REF!,'Ex 1 - Wet Ballast UnShunt'!#REF!,'Ex 1 - Wet Ballast UnShunt'!#REF!,'Ex 1 - Wet Ballast UnShunt'!#REF!</definedName>
    <definedName name="solver_adj" localSheetId="9" hidden="1">'Ex 1 SENS - Dry Ballast Shunted'!#REF!,'Ex 1 SENS - Dry Ballast Shunted'!#REF!,'Ex 1 SENS - Dry Ballast Shunted'!#REF!,'Ex 1 SENS - Dry Ballast Shunted'!#REF!,'Ex 1 SENS - Dry Ballast Shunted'!#REF!,'Ex 1 SENS - Dry Ballast Shunted'!#REF!,'Ex 1 SENS - Dry Ballast Shunted'!#REF!,'Ex 1 SENS - Dry Ballast Shunted'!#REF!,'Ex 1 SENS - Dry Ballast Shunted'!#REF!,'Ex 1 SENS - Dry Ballast Shunted'!#REF!,'Ex 1 SENS - Dry Ballast Shunted'!#REF!,'Ex 1 SENS - Dry Ballast Shunted'!#REF!,'Ex 1 SENS - Dry Ballast Shunted'!#REF!,'Ex 1 SENS - Dry Ballast Shunted'!#REF!,'Ex 1 SENS - Dry Ballast Shunted'!#REF!,'Ex 1 SENS - Dry Ballast Shunted'!#REF!</definedName>
    <definedName name="solver_adj" localSheetId="8" hidden="1">'Ex 1 SENS - Dry Ballast UnShunt'!#REF!,'Ex 1 SENS - Dry Ballast UnShunt'!#REF!,'Ex 1 SENS - Dry Ballast UnShunt'!#REF!,'Ex 1 SENS - Dry Ballast UnShunt'!#REF!,'Ex 1 SENS - Dry Ballast UnShunt'!#REF!,'Ex 1 SENS - Dry Ballast UnShunt'!#REF!,'Ex 1 SENS - Dry Ballast UnShunt'!#REF!,'Ex 1 SENS - Dry Ballast UnShunt'!#REF!,'Ex 1 SENS - Dry Ballast UnShunt'!#REF!,'Ex 1 SENS - Dry Ballast UnShunt'!#REF!,'Ex 1 SENS - Dry Ballast UnShunt'!#REF!,'Ex 1 SENS - Dry Ballast UnShunt'!#REF!,'Ex 1 SENS - Dry Ballast UnShunt'!#REF!,'Ex 1 SENS - Dry Ballast UnShunt'!#REF!,'Ex 1 SENS - Dry Ballast UnShunt'!#REF!,'Ex 1 SENS - Dry Ballast UnShunt'!#REF!</definedName>
    <definedName name="solver_adj" localSheetId="7" hidden="1">'Ex 1 SENS - Wet Ballast Shunted'!#REF!,'Ex 1 SENS - Wet Ballast Shunted'!#REF!,'Ex 1 SENS - Wet Ballast Shunted'!#REF!,'Ex 1 SENS - Wet Ballast Shunted'!#REF!,'Ex 1 SENS - Wet Ballast Shunted'!#REF!,'Ex 1 SENS - Wet Ballast Shunted'!#REF!,'Ex 1 SENS - Wet Ballast Shunted'!#REF!,'Ex 1 SENS - Wet Ballast Shunted'!#REF!,'Ex 1 SENS - Wet Ballast Shunted'!#REF!,'Ex 1 SENS - Wet Ballast Shunted'!#REF!,'Ex 1 SENS - Wet Ballast Shunted'!#REF!,'Ex 1 SENS - Wet Ballast Shunted'!#REF!,'Ex 1 SENS - Wet Ballast Shunted'!#REF!,'Ex 1 SENS - Wet Ballast Shunted'!#REF!,'Ex 1 SENS - Wet Ballast Shunted'!#REF!,'Ex 1 SENS - Wet Ballast Shunted'!#REF!</definedName>
    <definedName name="solver_adj" localSheetId="6" hidden="1">'Ex 1 SENS - Wet Ballast UnShunt'!#REF!,'Ex 1 SENS - Wet Ballast UnShunt'!#REF!,'Ex 1 SENS - Wet Ballast UnShunt'!#REF!,'Ex 1 SENS - Wet Ballast UnShunt'!#REF!,'Ex 1 SENS - Wet Ballast UnShunt'!#REF!,'Ex 1 SENS - Wet Ballast UnShunt'!#REF!,'Ex 1 SENS - Wet Ballast UnShunt'!#REF!,'Ex 1 SENS - Wet Ballast UnShunt'!#REF!,'Ex 1 SENS - Wet Ballast UnShunt'!#REF!,'Ex 1 SENS - Wet Ballast UnShunt'!#REF!,'Ex 1 SENS - Wet Ballast UnShunt'!#REF!,'Ex 1 SENS - Wet Ballast UnShunt'!#REF!,'Ex 1 SENS - Wet Ballast UnShunt'!#REF!,'Ex 1 SENS - Wet Ballast UnShunt'!#REF!,'Ex 1 SENS - Wet Ballast UnShunt'!#REF!,'Ex 1 SENS - Wet Ballast UnShunt'!#REF!</definedName>
    <definedName name="solver_adj" localSheetId="11" hidden="1">'Ex 2 - 23000 Multi-Part'!#REF!,'Ex 2 - 23000 Multi-Part'!#REF!,'Ex 2 - 23000 Multi-Part'!#REF!,'Ex 2 - 23000 Multi-Part'!#REF!,'Ex 2 - 23000 Multi-Part'!#REF!,'Ex 2 - 23000 Multi-Part'!#REF!,'Ex 2 - 23000 Multi-Part'!#REF!,'Ex 2 - 23000 Multi-Part'!#REF!,'Ex 2 - 23000 Multi-Part'!#REF!,'Ex 2 - 23000 Multi-Part'!#REF!,'Ex 2 - 23000 Multi-Part'!#REF!,'Ex 2 - 23000 Multi-Part'!#REF!,'Ex 2 - 23000 Multi-Part'!#REF!,'Ex 2 - 23000 Multi-Part'!#REF!,'Ex 2 - 23000 Multi-Part'!#REF!,'Ex 2 - 23000 Multi-Part'!#REF!</definedName>
    <definedName name="solver_adj" localSheetId="12" hidden="1">'Ex 3- JLess Wet Ballast Noshunt'!#REF!,'Ex 3- JLess Wet Ballast Noshunt'!#REF!,'Ex 3- JLess Wet Ballast Noshunt'!#REF!,'Ex 3- JLess Wet Ballast Noshunt'!#REF!,'Ex 3- JLess Wet Ballast Noshunt'!#REF!,'Ex 3- JLess Wet Ballast Noshunt'!#REF!,'Ex 3- JLess Wet Ballast Noshunt'!#REF!,'Ex 3- JLess Wet Ballast Noshunt'!#REF!,'Ex 3- JLess Wet Ballast Noshunt'!#REF!,'Ex 3- JLess Wet Ballast Noshunt'!#REF!,'Ex 3- JLess Wet Ballast Noshunt'!#REF!,'Ex 3- JLess Wet Ballast Noshunt'!#REF!,'Ex 3- JLess Wet Ballast Noshunt'!#REF!,'Ex 3- JLess Wet Ballast Noshunt'!#REF!,'Ex 3- JLess Wet Ballast Noshunt'!#REF!,'Ex 3- JLess Wet Ballast Noshunt'!#REF!</definedName>
    <definedName name="solver_adj" localSheetId="13" hidden="1">'Ex 3- JLess Wet Ballast SHUNT'!#REF!,'Ex 3- JLess Wet Ballast SHUNT'!#REF!,'Ex 3- JLess Wet Ballast SHUNT'!#REF!,'Ex 3- JLess Wet Ballast SHUNT'!#REF!,'Ex 3- JLess Wet Ballast SHUNT'!#REF!,'Ex 3- JLess Wet Ballast SHUNT'!#REF!,'Ex 3- JLess Wet Ballast SHUNT'!#REF!,'Ex 3- JLess Wet Ballast SHUNT'!#REF!,'Ex 3- JLess Wet Ballast SHUNT'!#REF!,'Ex 3- JLess Wet Ballast SHUNT'!#REF!,'Ex 3- JLess Wet Ballast SHUNT'!#REF!,'Ex 3- JLess Wet Ballast SHUNT'!#REF!,'Ex 3- JLess Wet Ballast SHUNT'!#REF!,'Ex 3- JLess Wet Ballast SHUNT'!#REF!,'Ex 3- JLess Wet Ballast SHUNT'!#REF!,'Ex 3- JLess Wet Ballast SHUNT'!#REF!</definedName>
    <definedName name="solver_adj" localSheetId="14" hidden="1">'Ex 3- SINGLE COLUMN'!#REF!,'Ex 3- SINGLE COLUMN'!#REF!,'Ex 3- SINGLE COLUMN'!#REF!,'Ex 3- SINGLE COLUMN'!#REF!,'Ex 3- SINGLE COLUMN'!#REF!,'Ex 3- SINGLE COLUMN'!#REF!,'Ex 3- SINGLE COLUMN'!#REF!,'Ex 3- SINGLE COLUMN'!#REF!,'Ex 3- SINGLE COLUMN'!#REF!,'Ex 3- SINGLE COLUMN'!#REF!,'Ex 3- SINGLE COLUMN'!#REF!,'Ex 3- SINGLE COLUMN'!#REF!,'Ex 3- SINGLE COLUMN'!#REF!,'Ex 3- SINGLE COLUMN'!#REF!,'Ex 3- SINGLE COLUMN'!#REF!,'Ex 3- SINGLE COLUMN'!#REF!</definedName>
    <definedName name="solver_cvg" localSheetId="17" hidden="1">0.0001</definedName>
    <definedName name="solver_cvg" localSheetId="16" hidden="1">0.0001</definedName>
    <definedName name="solver_cvg" localSheetId="19" hidden="1">0.0001</definedName>
    <definedName name="solver_cvg" localSheetId="15" hidden="1">0.0001</definedName>
    <definedName name="solver_cvg" localSheetId="18" hidden="1">0.0001</definedName>
    <definedName name="solver_cvg" localSheetId="21" hidden="1">0.0001</definedName>
    <definedName name="solver_cvg" localSheetId="23" hidden="1">0.0001</definedName>
    <definedName name="solver_cvg" localSheetId="20" hidden="1">0.0001</definedName>
    <definedName name="solver_cvg" localSheetId="22" hidden="1">0.0001</definedName>
    <definedName name="solver_cvg" localSheetId="24" hidden="1">0.0001</definedName>
    <definedName name="solver_cvg" localSheetId="25" hidden="1">0.0001</definedName>
    <definedName name="solver_cvg" localSheetId="4" hidden="1">0.0001</definedName>
    <definedName name="solver_cvg" localSheetId="3" hidden="1">0.0001</definedName>
    <definedName name="solver_cvg" localSheetId="2" hidden="1">0.0001</definedName>
    <definedName name="solver_cvg" localSheetId="1" hidden="1">0.0001</definedName>
    <definedName name="solver_cvg" localSheetId="9" hidden="1">0.0001</definedName>
    <definedName name="solver_cvg" localSheetId="8" hidden="1">0.0001</definedName>
    <definedName name="solver_cvg" localSheetId="7" hidden="1">0.0001</definedName>
    <definedName name="solver_cvg" localSheetId="6" hidden="1">0.0001</definedName>
    <definedName name="solver_cvg" localSheetId="11" hidden="1">0.0001</definedName>
    <definedName name="solver_cvg" localSheetId="12" hidden="1">0.0001</definedName>
    <definedName name="solver_cvg" localSheetId="13" hidden="1">0.0001</definedName>
    <definedName name="solver_cvg" localSheetId="14" hidden="1">0.0001</definedName>
    <definedName name="solver_drv" localSheetId="17" hidden="1">1</definedName>
    <definedName name="solver_drv" localSheetId="16" hidden="1">1</definedName>
    <definedName name="solver_drv" localSheetId="19" hidden="1">1</definedName>
    <definedName name="solver_drv" localSheetId="15" hidden="1">1</definedName>
    <definedName name="solver_drv" localSheetId="18" hidden="1">1</definedName>
    <definedName name="solver_drv" localSheetId="21" hidden="1">1</definedName>
    <definedName name="solver_drv" localSheetId="23" hidden="1">1</definedName>
    <definedName name="solver_drv" localSheetId="20" hidden="1">1</definedName>
    <definedName name="solver_drv" localSheetId="22" hidden="1">1</definedName>
    <definedName name="solver_drv" localSheetId="24" hidden="1">1</definedName>
    <definedName name="solver_drv" localSheetId="25" hidden="1">1</definedName>
    <definedName name="solver_drv" localSheetId="4" hidden="1">1</definedName>
    <definedName name="solver_drv" localSheetId="3" hidden="1">1</definedName>
    <definedName name="solver_drv" localSheetId="2" hidden="1">1</definedName>
    <definedName name="solver_drv" localSheetId="1" hidden="1">1</definedName>
    <definedName name="solver_drv" localSheetId="9" hidden="1">1</definedName>
    <definedName name="solver_drv" localSheetId="8" hidden="1">1</definedName>
    <definedName name="solver_drv" localSheetId="7" hidden="1">1</definedName>
    <definedName name="solver_drv" localSheetId="6" hidden="1">1</definedName>
    <definedName name="solver_drv" localSheetId="11" hidden="1">1</definedName>
    <definedName name="solver_drv" localSheetId="12" hidden="1">1</definedName>
    <definedName name="solver_drv" localSheetId="13" hidden="1">1</definedName>
    <definedName name="solver_drv" localSheetId="14" hidden="1">1</definedName>
    <definedName name="solver_eng" localSheetId="17" hidden="1">2</definedName>
    <definedName name="solver_eng" localSheetId="16" hidden="1">2</definedName>
    <definedName name="solver_eng" localSheetId="19" hidden="1">2</definedName>
    <definedName name="solver_eng" localSheetId="15" hidden="1">2</definedName>
    <definedName name="solver_eng" localSheetId="18" hidden="1">2</definedName>
    <definedName name="solver_eng" localSheetId="21" hidden="1">2</definedName>
    <definedName name="solver_eng" localSheetId="23" hidden="1">2</definedName>
    <definedName name="solver_eng" localSheetId="20" hidden="1">2</definedName>
    <definedName name="solver_eng" localSheetId="22" hidden="1">2</definedName>
    <definedName name="solver_eng" localSheetId="24" hidden="1">2</definedName>
    <definedName name="solver_eng" localSheetId="25" hidden="1">2</definedName>
    <definedName name="solver_eng" localSheetId="4" hidden="1">2</definedName>
    <definedName name="solver_eng" localSheetId="3" hidden="1">2</definedName>
    <definedName name="solver_eng" localSheetId="2" hidden="1">2</definedName>
    <definedName name="solver_eng" localSheetId="1" hidden="1">2</definedName>
    <definedName name="solver_eng" localSheetId="9" hidden="1">2</definedName>
    <definedName name="solver_eng" localSheetId="8" hidden="1">2</definedName>
    <definedName name="solver_eng" localSheetId="7" hidden="1">2</definedName>
    <definedName name="solver_eng" localSheetId="6" hidden="1">2</definedName>
    <definedName name="solver_eng" localSheetId="11" hidden="1">2</definedName>
    <definedName name="solver_eng" localSheetId="12" hidden="1">2</definedName>
    <definedName name="solver_eng" localSheetId="13" hidden="1">2</definedName>
    <definedName name="solver_eng" localSheetId="14" hidden="1">2</definedName>
    <definedName name="solver_est" localSheetId="17" hidden="1">1</definedName>
    <definedName name="solver_est" localSheetId="16" hidden="1">1</definedName>
    <definedName name="solver_est" localSheetId="19" hidden="1">1</definedName>
    <definedName name="solver_est" localSheetId="15" hidden="1">1</definedName>
    <definedName name="solver_est" localSheetId="18" hidden="1">1</definedName>
    <definedName name="solver_est" localSheetId="21" hidden="1">1</definedName>
    <definedName name="solver_est" localSheetId="23" hidden="1">1</definedName>
    <definedName name="solver_est" localSheetId="20" hidden="1">1</definedName>
    <definedName name="solver_est" localSheetId="22" hidden="1">1</definedName>
    <definedName name="solver_est" localSheetId="24" hidden="1">1</definedName>
    <definedName name="solver_est" localSheetId="25" hidden="1">1</definedName>
    <definedName name="solver_est" localSheetId="4" hidden="1">1</definedName>
    <definedName name="solver_est" localSheetId="3" hidden="1">1</definedName>
    <definedName name="solver_est" localSheetId="2" hidden="1">1</definedName>
    <definedName name="solver_est" localSheetId="1" hidden="1">1</definedName>
    <definedName name="solver_est" localSheetId="9" hidden="1">1</definedName>
    <definedName name="solver_est" localSheetId="8" hidden="1">1</definedName>
    <definedName name="solver_est" localSheetId="7" hidden="1">1</definedName>
    <definedName name="solver_est" localSheetId="6" hidden="1">1</definedName>
    <definedName name="solver_est" localSheetId="11" hidden="1">1</definedName>
    <definedName name="solver_est" localSheetId="12" hidden="1">1</definedName>
    <definedName name="solver_est" localSheetId="13" hidden="1">1</definedName>
    <definedName name="solver_est" localSheetId="14" hidden="1">1</definedName>
    <definedName name="solver_itr" localSheetId="17" hidden="1">2147483647</definedName>
    <definedName name="solver_itr" localSheetId="16" hidden="1">2147483647</definedName>
    <definedName name="solver_itr" localSheetId="19" hidden="1">2147483647</definedName>
    <definedName name="solver_itr" localSheetId="15" hidden="1">2147483647</definedName>
    <definedName name="solver_itr" localSheetId="18" hidden="1">2147483647</definedName>
    <definedName name="solver_itr" localSheetId="21" hidden="1">2147483647</definedName>
    <definedName name="solver_itr" localSheetId="23" hidden="1">2147483647</definedName>
    <definedName name="solver_itr" localSheetId="20" hidden="1">2147483647</definedName>
    <definedName name="solver_itr" localSheetId="22" hidden="1">2147483647</definedName>
    <definedName name="solver_itr" localSheetId="24" hidden="1">2147483647</definedName>
    <definedName name="solver_itr" localSheetId="25" hidden="1">2147483647</definedName>
    <definedName name="solver_itr" localSheetId="4" hidden="1">2147483647</definedName>
    <definedName name="solver_itr" localSheetId="3" hidden="1">2147483647</definedName>
    <definedName name="solver_itr" localSheetId="2" hidden="1">2147483647</definedName>
    <definedName name="solver_itr" localSheetId="1" hidden="1">2147483647</definedName>
    <definedName name="solver_itr" localSheetId="9" hidden="1">2147483647</definedName>
    <definedName name="solver_itr" localSheetId="8" hidden="1">2147483647</definedName>
    <definedName name="solver_itr" localSheetId="7" hidden="1">2147483647</definedName>
    <definedName name="solver_itr" localSheetId="6" hidden="1">2147483647</definedName>
    <definedName name="solver_itr" localSheetId="11" hidden="1">2147483647</definedName>
    <definedName name="solver_itr" localSheetId="12" hidden="1">2147483647</definedName>
    <definedName name="solver_itr" localSheetId="13" hidden="1">2147483647</definedName>
    <definedName name="solver_itr" localSheetId="14" hidden="1">2147483647</definedName>
    <definedName name="solver_lhs1" localSheetId="17" hidden="1">' Ex 3 - MULTCOL DRY BALL 1.06V'!#REF!</definedName>
    <definedName name="solver_lhs1" localSheetId="16" hidden="1">' Ex 3 - MULTCOL DRY BALL 15A'!#REF!</definedName>
    <definedName name="solver_lhs1" localSheetId="19" hidden="1">' Ex 3 - MULTCOL DRY Heavy shunt'!#REF!</definedName>
    <definedName name="solver_lhs1" localSheetId="15" hidden="1">' Ex 3 - MULTCOL WET BALL 15A'!#REF!</definedName>
    <definedName name="solver_lhs1" localSheetId="18" hidden="1">' Ex 3 - MULTCOL WET Hardshunt'!#REF!</definedName>
    <definedName name="solver_lhs1" localSheetId="21" hidden="1">' Ex 4 - MULTCOL DRY 75K'!#REF!</definedName>
    <definedName name="solver_lhs1" localSheetId="23" hidden="1">' Ex 4 - MULTCOL DRY75K HS'!#REF!</definedName>
    <definedName name="solver_lhs1" localSheetId="20" hidden="1">' Ex 4 - MULTCOL WET 75K'!#REF!</definedName>
    <definedName name="solver_lhs1" localSheetId="22" hidden="1">' Ex 4 - MULTCOL WET 75K HS'!#REF!</definedName>
    <definedName name="solver_lhs1" localSheetId="24" hidden="1">' Ex 5 - LOWIMP WET'!#REF!</definedName>
    <definedName name="solver_lhs1" localSheetId="25" hidden="1">' Ex 5 - LOWIMP WET HARDSHUNT'!#REF!</definedName>
    <definedName name="solver_lhs1" localSheetId="4" hidden="1">'Ex 1 - Dry Ballast Shunted'!#REF!</definedName>
    <definedName name="solver_lhs1" localSheetId="3" hidden="1">'Ex 1 - Dry Ballast UnShunt'!#REF!</definedName>
    <definedName name="solver_lhs1" localSheetId="2" hidden="1">'Ex 1 - Wet Ballast Shunted'!#REF!</definedName>
    <definedName name="solver_lhs1" localSheetId="1" hidden="1">'Ex 1 - Wet Ballast UnShunt'!#REF!</definedName>
    <definedName name="solver_lhs1" localSheetId="9" hidden="1">'Ex 1 SENS - Dry Ballast Shunted'!#REF!</definedName>
    <definedName name="solver_lhs1" localSheetId="8" hidden="1">'Ex 1 SENS - Dry Ballast UnShunt'!#REF!</definedName>
    <definedName name="solver_lhs1" localSheetId="7" hidden="1">'Ex 1 SENS - Wet Ballast Shunted'!#REF!</definedName>
    <definedName name="solver_lhs1" localSheetId="6" hidden="1">'Ex 1 SENS - Wet Ballast UnShunt'!#REF!</definedName>
    <definedName name="solver_lhs1" localSheetId="11" hidden="1">'Ex 2 - 23000 Multi-Part'!#REF!</definedName>
    <definedName name="solver_lhs1" localSheetId="12" hidden="1">'Ex 3- JLess Wet Ballast Noshunt'!#REF!</definedName>
    <definedName name="solver_lhs1" localSheetId="13" hidden="1">'Ex 3- JLess Wet Ballast SHUNT'!#REF!</definedName>
    <definedName name="solver_lhs1" localSheetId="14" hidden="1">'Ex 3- SINGLE COLUMN'!#REF!</definedName>
    <definedName name="solver_lhs10" localSheetId="17" hidden="1">' Ex 3 - MULTCOL DRY BALL 1.06V'!#REF!</definedName>
    <definedName name="solver_lhs10" localSheetId="16" hidden="1">' Ex 3 - MULTCOL DRY BALL 15A'!#REF!</definedName>
    <definedName name="solver_lhs10" localSheetId="19" hidden="1">' Ex 3 - MULTCOL DRY Heavy shunt'!#REF!</definedName>
    <definedName name="solver_lhs10" localSheetId="15" hidden="1">' Ex 3 - MULTCOL WET BALL 15A'!#REF!</definedName>
    <definedName name="solver_lhs10" localSheetId="18" hidden="1">' Ex 3 - MULTCOL WET Hardshunt'!#REF!</definedName>
    <definedName name="solver_lhs10" localSheetId="21" hidden="1">' Ex 4 - MULTCOL DRY 75K'!#REF!</definedName>
    <definedName name="solver_lhs10" localSheetId="23" hidden="1">' Ex 4 - MULTCOL DRY75K HS'!#REF!</definedName>
    <definedName name="solver_lhs10" localSheetId="20" hidden="1">' Ex 4 - MULTCOL WET 75K'!#REF!</definedName>
    <definedName name="solver_lhs10" localSheetId="22" hidden="1">' Ex 4 - MULTCOL WET 75K HS'!#REF!</definedName>
    <definedName name="solver_lhs10" localSheetId="24" hidden="1">' Ex 5 - LOWIMP WET'!#REF!</definedName>
    <definedName name="solver_lhs10" localSheetId="25" hidden="1">' Ex 5 - LOWIMP WET HARDSHUNT'!#REF!</definedName>
    <definedName name="solver_lhs10" localSheetId="4" hidden="1">'Ex 1 - Dry Ballast Shunted'!#REF!</definedName>
    <definedName name="solver_lhs10" localSheetId="3" hidden="1">'Ex 1 - Dry Ballast UnShunt'!#REF!</definedName>
    <definedName name="solver_lhs10" localSheetId="2" hidden="1">'Ex 1 - Wet Ballast Shunted'!#REF!</definedName>
    <definedName name="solver_lhs10" localSheetId="1" hidden="1">'Ex 1 - Wet Ballast UnShunt'!#REF!</definedName>
    <definedName name="solver_lhs10" localSheetId="9" hidden="1">'Ex 1 SENS - Dry Ballast Shunted'!#REF!</definedName>
    <definedName name="solver_lhs10" localSheetId="8" hidden="1">'Ex 1 SENS - Dry Ballast UnShunt'!#REF!</definedName>
    <definedName name="solver_lhs10" localSheetId="7" hidden="1">'Ex 1 SENS - Wet Ballast Shunted'!#REF!</definedName>
    <definedName name="solver_lhs10" localSheetId="6" hidden="1">'Ex 1 SENS - Wet Ballast UnShunt'!#REF!</definedName>
    <definedName name="solver_lhs10" localSheetId="11" hidden="1">'Ex 2 - 23000 Multi-Part'!#REF!</definedName>
    <definedName name="solver_lhs10" localSheetId="12" hidden="1">'Ex 3- JLess Wet Ballast Noshunt'!#REF!</definedName>
    <definedName name="solver_lhs10" localSheetId="13" hidden="1">'Ex 3- JLess Wet Ballast SHUNT'!#REF!</definedName>
    <definedName name="solver_lhs10" localSheetId="14" hidden="1">'Ex 3- SINGLE COLUMN'!#REF!</definedName>
    <definedName name="solver_lhs11" localSheetId="17" hidden="1">' Ex 3 - MULTCOL DRY BALL 1.06V'!#REF!</definedName>
    <definedName name="solver_lhs11" localSheetId="16" hidden="1">' Ex 3 - MULTCOL DRY BALL 15A'!#REF!</definedName>
    <definedName name="solver_lhs11" localSheetId="19" hidden="1">' Ex 3 - MULTCOL DRY Heavy shunt'!#REF!</definedName>
    <definedName name="solver_lhs11" localSheetId="15" hidden="1">' Ex 3 - MULTCOL WET BALL 15A'!#REF!</definedName>
    <definedName name="solver_lhs11" localSheetId="18" hidden="1">' Ex 3 - MULTCOL WET Hardshunt'!#REF!</definedName>
    <definedName name="solver_lhs11" localSheetId="21" hidden="1">' Ex 4 - MULTCOL DRY 75K'!#REF!</definedName>
    <definedName name="solver_lhs11" localSheetId="23" hidden="1">' Ex 4 - MULTCOL DRY75K HS'!#REF!</definedName>
    <definedName name="solver_lhs11" localSheetId="20" hidden="1">' Ex 4 - MULTCOL WET 75K'!#REF!</definedName>
    <definedName name="solver_lhs11" localSheetId="22" hidden="1">' Ex 4 - MULTCOL WET 75K HS'!#REF!</definedName>
    <definedName name="solver_lhs11" localSheetId="24" hidden="1">' Ex 5 - LOWIMP WET'!#REF!</definedName>
    <definedName name="solver_lhs11" localSheetId="25" hidden="1">' Ex 5 - LOWIMP WET HARDSHUNT'!#REF!</definedName>
    <definedName name="solver_lhs11" localSheetId="4" hidden="1">'Ex 1 - Dry Ballast Shunted'!#REF!</definedName>
    <definedName name="solver_lhs11" localSheetId="3" hidden="1">'Ex 1 - Dry Ballast UnShunt'!#REF!</definedName>
    <definedName name="solver_lhs11" localSheetId="2" hidden="1">'Ex 1 - Wet Ballast Shunted'!#REF!</definedName>
    <definedName name="solver_lhs11" localSheetId="1" hidden="1">'Ex 1 - Wet Ballast UnShunt'!#REF!</definedName>
    <definedName name="solver_lhs11" localSheetId="9" hidden="1">'Ex 1 SENS - Dry Ballast Shunted'!#REF!</definedName>
    <definedName name="solver_lhs11" localSheetId="8" hidden="1">'Ex 1 SENS - Dry Ballast UnShunt'!#REF!</definedName>
    <definedName name="solver_lhs11" localSheetId="7" hidden="1">'Ex 1 SENS - Wet Ballast Shunted'!#REF!</definedName>
    <definedName name="solver_lhs11" localSheetId="6" hidden="1">'Ex 1 SENS - Wet Ballast UnShunt'!#REF!</definedName>
    <definedName name="solver_lhs11" localSheetId="11" hidden="1">'Ex 2 - 23000 Multi-Part'!#REF!</definedName>
    <definedName name="solver_lhs11" localSheetId="12" hidden="1">'Ex 3- JLess Wet Ballast Noshunt'!#REF!</definedName>
    <definedName name="solver_lhs11" localSheetId="13" hidden="1">'Ex 3- JLess Wet Ballast SHUNT'!#REF!</definedName>
    <definedName name="solver_lhs11" localSheetId="14" hidden="1">'Ex 3- SINGLE COLUMN'!#REF!</definedName>
    <definedName name="solver_lhs12" localSheetId="17" hidden="1">' Ex 3 - MULTCOL DRY BALL 1.06V'!#REF!</definedName>
    <definedName name="solver_lhs12" localSheetId="16" hidden="1">' Ex 3 - MULTCOL DRY BALL 15A'!#REF!</definedName>
    <definedName name="solver_lhs12" localSheetId="19" hidden="1">' Ex 3 - MULTCOL DRY Heavy shunt'!#REF!</definedName>
    <definedName name="solver_lhs12" localSheetId="15" hidden="1">' Ex 3 - MULTCOL WET BALL 15A'!#REF!</definedName>
    <definedName name="solver_lhs12" localSheetId="18" hidden="1">' Ex 3 - MULTCOL WET Hardshunt'!#REF!</definedName>
    <definedName name="solver_lhs12" localSheetId="21" hidden="1">' Ex 4 - MULTCOL DRY 75K'!#REF!</definedName>
    <definedName name="solver_lhs12" localSheetId="23" hidden="1">' Ex 4 - MULTCOL DRY75K HS'!#REF!</definedName>
    <definedName name="solver_lhs12" localSheetId="20" hidden="1">' Ex 4 - MULTCOL WET 75K'!#REF!</definedName>
    <definedName name="solver_lhs12" localSheetId="22" hidden="1">' Ex 4 - MULTCOL WET 75K HS'!#REF!</definedName>
    <definedName name="solver_lhs12" localSheetId="24" hidden="1">' Ex 5 - LOWIMP WET'!#REF!</definedName>
    <definedName name="solver_lhs12" localSheetId="25" hidden="1">' Ex 5 - LOWIMP WET HARDSHUNT'!#REF!</definedName>
    <definedName name="solver_lhs12" localSheetId="4" hidden="1">'Ex 1 - Dry Ballast Shunted'!#REF!</definedName>
    <definedName name="solver_lhs12" localSheetId="3" hidden="1">'Ex 1 - Dry Ballast UnShunt'!#REF!</definedName>
    <definedName name="solver_lhs12" localSheetId="2" hidden="1">'Ex 1 - Wet Ballast Shunted'!#REF!</definedName>
    <definedName name="solver_lhs12" localSheetId="1" hidden="1">'Ex 1 - Wet Ballast UnShunt'!#REF!</definedName>
    <definedName name="solver_lhs12" localSheetId="9" hidden="1">'Ex 1 SENS - Dry Ballast Shunted'!#REF!</definedName>
    <definedName name="solver_lhs12" localSheetId="8" hidden="1">'Ex 1 SENS - Dry Ballast UnShunt'!#REF!</definedName>
    <definedName name="solver_lhs12" localSheetId="7" hidden="1">'Ex 1 SENS - Wet Ballast Shunted'!#REF!</definedName>
    <definedName name="solver_lhs12" localSheetId="6" hidden="1">'Ex 1 SENS - Wet Ballast UnShunt'!#REF!</definedName>
    <definedName name="solver_lhs12" localSheetId="11" hidden="1">'Ex 2 - 23000 Multi-Part'!#REF!</definedName>
    <definedName name="solver_lhs12" localSheetId="12" hidden="1">'Ex 3- JLess Wet Ballast Noshunt'!#REF!</definedName>
    <definedName name="solver_lhs12" localSheetId="13" hidden="1">'Ex 3- JLess Wet Ballast SHUNT'!#REF!</definedName>
    <definedName name="solver_lhs12" localSheetId="14" hidden="1">'Ex 3- SINGLE COLUMN'!#REF!</definedName>
    <definedName name="solver_lhs13" localSheetId="17" hidden="1">' Ex 3 - MULTCOL DRY BALL 1.06V'!#REF!</definedName>
    <definedName name="solver_lhs13" localSheetId="16" hidden="1">' Ex 3 - MULTCOL DRY BALL 15A'!#REF!</definedName>
    <definedName name="solver_lhs13" localSheetId="19" hidden="1">' Ex 3 - MULTCOL DRY Heavy shunt'!#REF!</definedName>
    <definedName name="solver_lhs13" localSheetId="15" hidden="1">' Ex 3 - MULTCOL WET BALL 15A'!#REF!</definedName>
    <definedName name="solver_lhs13" localSheetId="18" hidden="1">' Ex 3 - MULTCOL WET Hardshunt'!#REF!</definedName>
    <definedName name="solver_lhs13" localSheetId="21" hidden="1">' Ex 4 - MULTCOL DRY 75K'!#REF!</definedName>
    <definedName name="solver_lhs13" localSheetId="23" hidden="1">' Ex 4 - MULTCOL DRY75K HS'!#REF!</definedName>
    <definedName name="solver_lhs13" localSheetId="20" hidden="1">' Ex 4 - MULTCOL WET 75K'!#REF!</definedName>
    <definedName name="solver_lhs13" localSheetId="22" hidden="1">' Ex 4 - MULTCOL WET 75K HS'!#REF!</definedName>
    <definedName name="solver_lhs13" localSheetId="24" hidden="1">' Ex 5 - LOWIMP WET'!#REF!</definedName>
    <definedName name="solver_lhs13" localSheetId="25" hidden="1">' Ex 5 - LOWIMP WET HARDSHUNT'!#REF!</definedName>
    <definedName name="solver_lhs13" localSheetId="4" hidden="1">'Ex 1 - Dry Ballast Shunted'!#REF!</definedName>
    <definedName name="solver_lhs13" localSheetId="3" hidden="1">'Ex 1 - Dry Ballast UnShunt'!#REF!</definedName>
    <definedName name="solver_lhs13" localSheetId="2" hidden="1">'Ex 1 - Wet Ballast Shunted'!#REF!</definedName>
    <definedName name="solver_lhs13" localSheetId="1" hidden="1">'Ex 1 - Wet Ballast UnShunt'!#REF!</definedName>
    <definedName name="solver_lhs13" localSheetId="9" hidden="1">'Ex 1 SENS - Dry Ballast Shunted'!#REF!</definedName>
    <definedName name="solver_lhs13" localSheetId="8" hidden="1">'Ex 1 SENS - Dry Ballast UnShunt'!#REF!</definedName>
    <definedName name="solver_lhs13" localSheetId="7" hidden="1">'Ex 1 SENS - Wet Ballast Shunted'!#REF!</definedName>
    <definedName name="solver_lhs13" localSheetId="6" hidden="1">'Ex 1 SENS - Wet Ballast UnShunt'!#REF!</definedName>
    <definedName name="solver_lhs13" localSheetId="11" hidden="1">'Ex 2 - 23000 Multi-Part'!#REF!</definedName>
    <definedName name="solver_lhs13" localSheetId="12" hidden="1">'Ex 3- JLess Wet Ballast Noshunt'!#REF!</definedName>
    <definedName name="solver_lhs13" localSheetId="13" hidden="1">'Ex 3- JLess Wet Ballast SHUNT'!#REF!</definedName>
    <definedName name="solver_lhs13" localSheetId="14" hidden="1">'Ex 3- SINGLE COLUMN'!#REF!</definedName>
    <definedName name="solver_lhs14" localSheetId="17" hidden="1">' Ex 3 - MULTCOL DRY BALL 1.06V'!#REF!</definedName>
    <definedName name="solver_lhs14" localSheetId="16" hidden="1">' Ex 3 - MULTCOL DRY BALL 15A'!#REF!</definedName>
    <definedName name="solver_lhs14" localSheetId="19" hidden="1">' Ex 3 - MULTCOL DRY Heavy shunt'!#REF!</definedName>
    <definedName name="solver_lhs14" localSheetId="15" hidden="1">' Ex 3 - MULTCOL WET BALL 15A'!#REF!</definedName>
    <definedName name="solver_lhs14" localSheetId="18" hidden="1">' Ex 3 - MULTCOL WET Hardshunt'!#REF!</definedName>
    <definedName name="solver_lhs14" localSheetId="21" hidden="1">' Ex 4 - MULTCOL DRY 75K'!#REF!</definedName>
    <definedName name="solver_lhs14" localSheetId="23" hidden="1">' Ex 4 - MULTCOL DRY75K HS'!#REF!</definedName>
    <definedName name="solver_lhs14" localSheetId="20" hidden="1">' Ex 4 - MULTCOL WET 75K'!#REF!</definedName>
    <definedName name="solver_lhs14" localSheetId="22" hidden="1">' Ex 4 - MULTCOL WET 75K HS'!#REF!</definedName>
    <definedName name="solver_lhs14" localSheetId="24" hidden="1">' Ex 5 - LOWIMP WET'!#REF!</definedName>
    <definedName name="solver_lhs14" localSheetId="25" hidden="1">' Ex 5 - LOWIMP WET HARDSHUNT'!#REF!</definedName>
    <definedName name="solver_lhs14" localSheetId="4" hidden="1">'Ex 1 - Dry Ballast Shunted'!#REF!</definedName>
    <definedName name="solver_lhs14" localSheetId="3" hidden="1">'Ex 1 - Dry Ballast UnShunt'!#REF!</definedName>
    <definedName name="solver_lhs14" localSheetId="2" hidden="1">'Ex 1 - Wet Ballast Shunted'!#REF!</definedName>
    <definedName name="solver_lhs14" localSheetId="1" hidden="1">'Ex 1 - Wet Ballast UnShunt'!#REF!</definedName>
    <definedName name="solver_lhs14" localSheetId="9" hidden="1">'Ex 1 SENS - Dry Ballast Shunted'!#REF!</definedName>
    <definedName name="solver_lhs14" localSheetId="8" hidden="1">'Ex 1 SENS - Dry Ballast UnShunt'!#REF!</definedName>
    <definedName name="solver_lhs14" localSheetId="7" hidden="1">'Ex 1 SENS - Wet Ballast Shunted'!#REF!</definedName>
    <definedName name="solver_lhs14" localSheetId="6" hidden="1">'Ex 1 SENS - Wet Ballast UnShunt'!#REF!</definedName>
    <definedName name="solver_lhs14" localSheetId="11" hidden="1">'Ex 2 - 23000 Multi-Part'!#REF!</definedName>
    <definedName name="solver_lhs14" localSheetId="12" hidden="1">'Ex 3- JLess Wet Ballast Noshunt'!#REF!</definedName>
    <definedName name="solver_lhs14" localSheetId="13" hidden="1">'Ex 3- JLess Wet Ballast SHUNT'!#REF!</definedName>
    <definedName name="solver_lhs14" localSheetId="14" hidden="1">'Ex 3- SINGLE COLUMN'!#REF!</definedName>
    <definedName name="solver_lhs15" localSheetId="17" hidden="1">' Ex 3 - MULTCOL DRY BALL 1.06V'!#REF!</definedName>
    <definedName name="solver_lhs15" localSheetId="16" hidden="1">' Ex 3 - MULTCOL DRY BALL 15A'!#REF!</definedName>
    <definedName name="solver_lhs15" localSheetId="19" hidden="1">' Ex 3 - MULTCOL DRY Heavy shunt'!#REF!</definedName>
    <definedName name="solver_lhs15" localSheetId="15" hidden="1">' Ex 3 - MULTCOL WET BALL 15A'!#REF!</definedName>
    <definedName name="solver_lhs15" localSheetId="18" hidden="1">' Ex 3 - MULTCOL WET Hardshunt'!#REF!</definedName>
    <definedName name="solver_lhs15" localSheetId="21" hidden="1">' Ex 4 - MULTCOL DRY 75K'!#REF!</definedName>
    <definedName name="solver_lhs15" localSheetId="23" hidden="1">' Ex 4 - MULTCOL DRY75K HS'!#REF!</definedName>
    <definedName name="solver_lhs15" localSheetId="20" hidden="1">' Ex 4 - MULTCOL WET 75K'!#REF!</definedName>
    <definedName name="solver_lhs15" localSheetId="22" hidden="1">' Ex 4 - MULTCOL WET 75K HS'!#REF!</definedName>
    <definedName name="solver_lhs15" localSheetId="24" hidden="1">' Ex 5 - LOWIMP WET'!#REF!</definedName>
    <definedName name="solver_lhs15" localSheetId="25" hidden="1">' Ex 5 - LOWIMP WET HARDSHUNT'!#REF!</definedName>
    <definedName name="solver_lhs15" localSheetId="4" hidden="1">'Ex 1 - Dry Ballast Shunted'!#REF!</definedName>
    <definedName name="solver_lhs15" localSheetId="3" hidden="1">'Ex 1 - Dry Ballast UnShunt'!#REF!</definedName>
    <definedName name="solver_lhs15" localSheetId="2" hidden="1">'Ex 1 - Wet Ballast Shunted'!#REF!</definedName>
    <definedName name="solver_lhs15" localSheetId="1" hidden="1">'Ex 1 - Wet Ballast UnShunt'!#REF!</definedName>
    <definedName name="solver_lhs15" localSheetId="9" hidden="1">'Ex 1 SENS - Dry Ballast Shunted'!#REF!</definedName>
    <definedName name="solver_lhs15" localSheetId="8" hidden="1">'Ex 1 SENS - Dry Ballast UnShunt'!#REF!</definedName>
    <definedName name="solver_lhs15" localSheetId="7" hidden="1">'Ex 1 SENS - Wet Ballast Shunted'!#REF!</definedName>
    <definedName name="solver_lhs15" localSheetId="6" hidden="1">'Ex 1 SENS - Wet Ballast UnShunt'!#REF!</definedName>
    <definedName name="solver_lhs15" localSheetId="11" hidden="1">'Ex 2 - 23000 Multi-Part'!#REF!</definedName>
    <definedName name="solver_lhs15" localSheetId="12" hidden="1">'Ex 3- JLess Wet Ballast Noshunt'!#REF!</definedName>
    <definedName name="solver_lhs15" localSheetId="13" hidden="1">'Ex 3- JLess Wet Ballast SHUNT'!#REF!</definedName>
    <definedName name="solver_lhs15" localSheetId="14" hidden="1">'Ex 3- SINGLE COLUMN'!#REF!</definedName>
    <definedName name="solver_lhs16" localSheetId="17" hidden="1">' Ex 3 - MULTCOL DRY BALL 1.06V'!#REF!</definedName>
    <definedName name="solver_lhs16" localSheetId="16" hidden="1">' Ex 3 - MULTCOL DRY BALL 15A'!#REF!</definedName>
    <definedName name="solver_lhs16" localSheetId="19" hidden="1">' Ex 3 - MULTCOL DRY Heavy shunt'!#REF!</definedName>
    <definedName name="solver_lhs16" localSheetId="15" hidden="1">' Ex 3 - MULTCOL WET BALL 15A'!#REF!</definedName>
    <definedName name="solver_lhs16" localSheetId="18" hidden="1">' Ex 3 - MULTCOL WET Hardshunt'!#REF!</definedName>
    <definedName name="solver_lhs16" localSheetId="21" hidden="1">' Ex 4 - MULTCOL DRY 75K'!#REF!</definedName>
    <definedName name="solver_lhs16" localSheetId="23" hidden="1">' Ex 4 - MULTCOL DRY75K HS'!#REF!</definedName>
    <definedName name="solver_lhs16" localSheetId="20" hidden="1">' Ex 4 - MULTCOL WET 75K'!#REF!</definedName>
    <definedName name="solver_lhs16" localSheetId="22" hidden="1">' Ex 4 - MULTCOL WET 75K HS'!#REF!</definedName>
    <definedName name="solver_lhs16" localSheetId="24" hidden="1">' Ex 5 - LOWIMP WET'!#REF!</definedName>
    <definedName name="solver_lhs16" localSheetId="25" hidden="1">' Ex 5 - LOWIMP WET HARDSHUNT'!#REF!</definedName>
    <definedName name="solver_lhs16" localSheetId="4" hidden="1">'Ex 1 - Dry Ballast Shunted'!#REF!</definedName>
    <definedName name="solver_lhs16" localSheetId="3" hidden="1">'Ex 1 - Dry Ballast UnShunt'!#REF!</definedName>
    <definedName name="solver_lhs16" localSheetId="2" hidden="1">'Ex 1 - Wet Ballast Shunted'!#REF!</definedName>
    <definedName name="solver_lhs16" localSheetId="1" hidden="1">'Ex 1 - Wet Ballast UnShunt'!#REF!</definedName>
    <definedName name="solver_lhs16" localSheetId="9" hidden="1">'Ex 1 SENS - Dry Ballast Shunted'!#REF!</definedName>
    <definedName name="solver_lhs16" localSheetId="8" hidden="1">'Ex 1 SENS - Dry Ballast UnShunt'!#REF!</definedName>
    <definedName name="solver_lhs16" localSheetId="7" hidden="1">'Ex 1 SENS - Wet Ballast Shunted'!#REF!</definedName>
    <definedName name="solver_lhs16" localSheetId="6" hidden="1">'Ex 1 SENS - Wet Ballast UnShunt'!#REF!</definedName>
    <definedName name="solver_lhs16" localSheetId="11" hidden="1">'Ex 2 - 23000 Multi-Part'!#REF!</definedName>
    <definedName name="solver_lhs16" localSheetId="12" hidden="1">'Ex 3- JLess Wet Ballast Noshunt'!#REF!</definedName>
    <definedName name="solver_lhs16" localSheetId="13" hidden="1">'Ex 3- JLess Wet Ballast SHUNT'!#REF!</definedName>
    <definedName name="solver_lhs16" localSheetId="14" hidden="1">'Ex 3- SINGLE COLUMN'!#REF!</definedName>
    <definedName name="solver_lhs17" localSheetId="17" hidden="1">' Ex 3 - MULTCOL DRY BALL 1.06V'!#REF!</definedName>
    <definedName name="solver_lhs17" localSheetId="16" hidden="1">' Ex 3 - MULTCOL DRY BALL 15A'!#REF!</definedName>
    <definedName name="solver_lhs17" localSheetId="19" hidden="1">' Ex 3 - MULTCOL DRY Heavy shunt'!#REF!</definedName>
    <definedName name="solver_lhs17" localSheetId="15" hidden="1">' Ex 3 - MULTCOL WET BALL 15A'!#REF!</definedName>
    <definedName name="solver_lhs17" localSheetId="18" hidden="1">' Ex 3 - MULTCOL WET Hardshunt'!#REF!</definedName>
    <definedName name="solver_lhs17" localSheetId="21" hidden="1">' Ex 4 - MULTCOL DRY 75K'!#REF!</definedName>
    <definedName name="solver_lhs17" localSheetId="23" hidden="1">' Ex 4 - MULTCOL DRY75K HS'!#REF!</definedName>
    <definedName name="solver_lhs17" localSheetId="20" hidden="1">' Ex 4 - MULTCOL WET 75K'!#REF!</definedName>
    <definedName name="solver_lhs17" localSheetId="22" hidden="1">' Ex 4 - MULTCOL WET 75K HS'!#REF!</definedName>
    <definedName name="solver_lhs17" localSheetId="24" hidden="1">' Ex 5 - LOWIMP WET'!#REF!</definedName>
    <definedName name="solver_lhs17" localSheetId="25" hidden="1">' Ex 5 - LOWIMP WET HARDSHUNT'!#REF!</definedName>
    <definedName name="solver_lhs17" localSheetId="4" hidden="1">'Ex 1 - Dry Ballast Shunted'!#REF!</definedName>
    <definedName name="solver_lhs17" localSheetId="3" hidden="1">'Ex 1 - Dry Ballast UnShunt'!#REF!</definedName>
    <definedName name="solver_lhs17" localSheetId="2" hidden="1">'Ex 1 - Wet Ballast Shunted'!#REF!</definedName>
    <definedName name="solver_lhs17" localSheetId="1" hidden="1">'Ex 1 - Wet Ballast UnShunt'!#REF!</definedName>
    <definedName name="solver_lhs17" localSheetId="9" hidden="1">'Ex 1 SENS - Dry Ballast Shunted'!#REF!</definedName>
    <definedName name="solver_lhs17" localSheetId="8" hidden="1">'Ex 1 SENS - Dry Ballast UnShunt'!#REF!</definedName>
    <definedName name="solver_lhs17" localSheetId="7" hidden="1">'Ex 1 SENS - Wet Ballast Shunted'!#REF!</definedName>
    <definedName name="solver_lhs17" localSheetId="6" hidden="1">'Ex 1 SENS - Wet Ballast UnShunt'!#REF!</definedName>
    <definedName name="solver_lhs17" localSheetId="11" hidden="1">'Ex 2 - 23000 Multi-Part'!#REF!</definedName>
    <definedName name="solver_lhs17" localSheetId="12" hidden="1">'Ex 3- JLess Wet Ballast Noshunt'!#REF!</definedName>
    <definedName name="solver_lhs17" localSheetId="13" hidden="1">'Ex 3- JLess Wet Ballast SHUNT'!#REF!</definedName>
    <definedName name="solver_lhs17" localSheetId="14" hidden="1">'Ex 3- SINGLE COLUMN'!#REF!</definedName>
    <definedName name="solver_lhs18" localSheetId="17" hidden="1">' Ex 3 - MULTCOL DRY BALL 1.06V'!#REF!</definedName>
    <definedName name="solver_lhs18" localSheetId="16" hidden="1">' Ex 3 - MULTCOL DRY BALL 15A'!#REF!</definedName>
    <definedName name="solver_lhs18" localSheetId="19" hidden="1">' Ex 3 - MULTCOL DRY Heavy shunt'!#REF!</definedName>
    <definedName name="solver_lhs18" localSheetId="15" hidden="1">' Ex 3 - MULTCOL WET BALL 15A'!#REF!</definedName>
    <definedName name="solver_lhs18" localSheetId="18" hidden="1">' Ex 3 - MULTCOL WET Hardshunt'!#REF!</definedName>
    <definedName name="solver_lhs18" localSheetId="21" hidden="1">' Ex 4 - MULTCOL DRY 75K'!#REF!</definedName>
    <definedName name="solver_lhs18" localSheetId="23" hidden="1">' Ex 4 - MULTCOL DRY75K HS'!#REF!</definedName>
    <definedName name="solver_lhs18" localSheetId="20" hidden="1">' Ex 4 - MULTCOL WET 75K'!#REF!</definedName>
    <definedName name="solver_lhs18" localSheetId="22" hidden="1">' Ex 4 - MULTCOL WET 75K HS'!#REF!</definedName>
    <definedName name="solver_lhs18" localSheetId="24" hidden="1">' Ex 5 - LOWIMP WET'!#REF!</definedName>
    <definedName name="solver_lhs18" localSheetId="25" hidden="1">' Ex 5 - LOWIMP WET HARDSHUNT'!#REF!</definedName>
    <definedName name="solver_lhs18" localSheetId="4" hidden="1">'Ex 1 - Dry Ballast Shunted'!#REF!</definedName>
    <definedName name="solver_lhs18" localSheetId="3" hidden="1">'Ex 1 - Dry Ballast UnShunt'!#REF!</definedName>
    <definedName name="solver_lhs18" localSheetId="2" hidden="1">'Ex 1 - Wet Ballast Shunted'!#REF!</definedName>
    <definedName name="solver_lhs18" localSheetId="1" hidden="1">'Ex 1 - Wet Ballast UnShunt'!#REF!</definedName>
    <definedName name="solver_lhs18" localSheetId="9" hidden="1">'Ex 1 SENS - Dry Ballast Shunted'!#REF!</definedName>
    <definedName name="solver_lhs18" localSheetId="8" hidden="1">'Ex 1 SENS - Dry Ballast UnShunt'!#REF!</definedName>
    <definedName name="solver_lhs18" localSheetId="7" hidden="1">'Ex 1 SENS - Wet Ballast Shunted'!#REF!</definedName>
    <definedName name="solver_lhs18" localSheetId="6" hidden="1">'Ex 1 SENS - Wet Ballast UnShunt'!#REF!</definedName>
    <definedName name="solver_lhs18" localSheetId="11" hidden="1">'Ex 2 - 23000 Multi-Part'!#REF!</definedName>
    <definedName name="solver_lhs18" localSheetId="12" hidden="1">'Ex 3- JLess Wet Ballast Noshunt'!#REF!</definedName>
    <definedName name="solver_lhs18" localSheetId="13" hidden="1">'Ex 3- JLess Wet Ballast SHUNT'!#REF!</definedName>
    <definedName name="solver_lhs18" localSheetId="14" hidden="1">'Ex 3- SINGLE COLUMN'!#REF!</definedName>
    <definedName name="solver_lhs19" localSheetId="17" hidden="1">' Ex 3 - MULTCOL DRY BALL 1.06V'!#REF!</definedName>
    <definedName name="solver_lhs19" localSheetId="16" hidden="1">' Ex 3 - MULTCOL DRY BALL 15A'!#REF!</definedName>
    <definedName name="solver_lhs19" localSheetId="19" hidden="1">' Ex 3 - MULTCOL DRY Heavy shunt'!#REF!</definedName>
    <definedName name="solver_lhs19" localSheetId="15" hidden="1">' Ex 3 - MULTCOL WET BALL 15A'!#REF!</definedName>
    <definedName name="solver_lhs19" localSheetId="18" hidden="1">' Ex 3 - MULTCOL WET Hardshunt'!#REF!</definedName>
    <definedName name="solver_lhs19" localSheetId="21" hidden="1">' Ex 4 - MULTCOL DRY 75K'!#REF!</definedName>
    <definedName name="solver_lhs19" localSheetId="23" hidden="1">' Ex 4 - MULTCOL DRY75K HS'!#REF!</definedName>
    <definedName name="solver_lhs19" localSheetId="20" hidden="1">' Ex 4 - MULTCOL WET 75K'!#REF!</definedName>
    <definedName name="solver_lhs19" localSheetId="22" hidden="1">' Ex 4 - MULTCOL WET 75K HS'!#REF!</definedName>
    <definedName name="solver_lhs19" localSheetId="24" hidden="1">' Ex 5 - LOWIMP WET'!#REF!</definedName>
    <definedName name="solver_lhs19" localSheetId="25" hidden="1">' Ex 5 - LOWIMP WET HARDSHUNT'!#REF!</definedName>
    <definedName name="solver_lhs19" localSheetId="4" hidden="1">'Ex 1 - Dry Ballast Shunted'!#REF!</definedName>
    <definedName name="solver_lhs19" localSheetId="3" hidden="1">'Ex 1 - Dry Ballast UnShunt'!#REF!</definedName>
    <definedName name="solver_lhs19" localSheetId="2" hidden="1">'Ex 1 - Wet Ballast Shunted'!#REF!</definedName>
    <definedName name="solver_lhs19" localSheetId="1" hidden="1">'Ex 1 - Wet Ballast UnShunt'!#REF!</definedName>
    <definedName name="solver_lhs19" localSheetId="9" hidden="1">'Ex 1 SENS - Dry Ballast Shunted'!#REF!</definedName>
    <definedName name="solver_lhs19" localSheetId="8" hidden="1">'Ex 1 SENS - Dry Ballast UnShunt'!#REF!</definedName>
    <definedName name="solver_lhs19" localSheetId="7" hidden="1">'Ex 1 SENS - Wet Ballast Shunted'!#REF!</definedName>
    <definedName name="solver_lhs19" localSheetId="6" hidden="1">'Ex 1 SENS - Wet Ballast UnShunt'!#REF!</definedName>
    <definedName name="solver_lhs19" localSheetId="11" hidden="1">'Ex 2 - 23000 Multi-Part'!#REF!</definedName>
    <definedName name="solver_lhs19" localSheetId="12" hidden="1">'Ex 3- JLess Wet Ballast Noshunt'!#REF!</definedName>
    <definedName name="solver_lhs19" localSheetId="13" hidden="1">'Ex 3- JLess Wet Ballast SHUNT'!#REF!</definedName>
    <definedName name="solver_lhs19" localSheetId="14" hidden="1">'Ex 3- SINGLE COLUMN'!#REF!</definedName>
    <definedName name="solver_lhs2" localSheetId="17" hidden="1">' Ex 3 - MULTCOL DRY BALL 1.06V'!#REF!</definedName>
    <definedName name="solver_lhs2" localSheetId="16" hidden="1">' Ex 3 - MULTCOL DRY BALL 15A'!#REF!</definedName>
    <definedName name="solver_lhs2" localSheetId="19" hidden="1">' Ex 3 - MULTCOL DRY Heavy shunt'!#REF!</definedName>
    <definedName name="solver_lhs2" localSheetId="15" hidden="1">' Ex 3 - MULTCOL WET BALL 15A'!#REF!</definedName>
    <definedName name="solver_lhs2" localSheetId="18" hidden="1">' Ex 3 - MULTCOL WET Hardshunt'!#REF!</definedName>
    <definedName name="solver_lhs2" localSheetId="21" hidden="1">' Ex 4 - MULTCOL DRY 75K'!#REF!</definedName>
    <definedName name="solver_lhs2" localSheetId="23" hidden="1">' Ex 4 - MULTCOL DRY75K HS'!#REF!</definedName>
    <definedName name="solver_lhs2" localSheetId="20" hidden="1">' Ex 4 - MULTCOL WET 75K'!#REF!</definedName>
    <definedName name="solver_lhs2" localSheetId="22" hidden="1">' Ex 4 - MULTCOL WET 75K HS'!#REF!</definedName>
    <definedName name="solver_lhs2" localSheetId="24" hidden="1">' Ex 5 - LOWIMP WET'!#REF!</definedName>
    <definedName name="solver_lhs2" localSheetId="25" hidden="1">' Ex 5 - LOWIMP WET HARDSHUNT'!#REF!</definedName>
    <definedName name="solver_lhs2" localSheetId="4" hidden="1">'Ex 1 - Dry Ballast Shunted'!#REF!</definedName>
    <definedName name="solver_lhs2" localSheetId="3" hidden="1">'Ex 1 - Dry Ballast UnShunt'!#REF!</definedName>
    <definedName name="solver_lhs2" localSheetId="2" hidden="1">'Ex 1 - Wet Ballast Shunted'!#REF!</definedName>
    <definedName name="solver_lhs2" localSheetId="1" hidden="1">'Ex 1 - Wet Ballast UnShunt'!#REF!</definedName>
    <definedName name="solver_lhs2" localSheetId="9" hidden="1">'Ex 1 SENS - Dry Ballast Shunted'!#REF!</definedName>
    <definedName name="solver_lhs2" localSheetId="8" hidden="1">'Ex 1 SENS - Dry Ballast UnShunt'!#REF!</definedName>
    <definedName name="solver_lhs2" localSheetId="7" hidden="1">'Ex 1 SENS - Wet Ballast Shunted'!#REF!</definedName>
    <definedName name="solver_lhs2" localSheetId="6" hidden="1">'Ex 1 SENS - Wet Ballast UnShunt'!#REF!</definedName>
    <definedName name="solver_lhs2" localSheetId="11" hidden="1">'Ex 2 - 23000 Multi-Part'!#REF!</definedName>
    <definedName name="solver_lhs2" localSheetId="12" hidden="1">'Ex 3- JLess Wet Ballast Noshunt'!#REF!</definedName>
    <definedName name="solver_lhs2" localSheetId="13" hidden="1">'Ex 3- JLess Wet Ballast SHUNT'!#REF!</definedName>
    <definedName name="solver_lhs2" localSheetId="14" hidden="1">'Ex 3- SINGLE COLUMN'!#REF!</definedName>
    <definedName name="solver_lhs20" localSheetId="17" hidden="1">' Ex 3 - MULTCOL DRY BALL 1.06V'!#REF!</definedName>
    <definedName name="solver_lhs20" localSheetId="16" hidden="1">' Ex 3 - MULTCOL DRY BALL 15A'!#REF!</definedName>
    <definedName name="solver_lhs20" localSheetId="19" hidden="1">' Ex 3 - MULTCOL DRY Heavy shunt'!#REF!</definedName>
    <definedName name="solver_lhs20" localSheetId="15" hidden="1">' Ex 3 - MULTCOL WET BALL 15A'!#REF!</definedName>
    <definedName name="solver_lhs20" localSheetId="18" hidden="1">' Ex 3 - MULTCOL WET Hardshunt'!#REF!</definedName>
    <definedName name="solver_lhs20" localSheetId="21" hidden="1">' Ex 4 - MULTCOL DRY 75K'!#REF!</definedName>
    <definedName name="solver_lhs20" localSheetId="23" hidden="1">' Ex 4 - MULTCOL DRY75K HS'!#REF!</definedName>
    <definedName name="solver_lhs20" localSheetId="20" hidden="1">' Ex 4 - MULTCOL WET 75K'!#REF!</definedName>
    <definedName name="solver_lhs20" localSheetId="22" hidden="1">' Ex 4 - MULTCOL WET 75K HS'!#REF!</definedName>
    <definedName name="solver_lhs20" localSheetId="24" hidden="1">' Ex 5 - LOWIMP WET'!#REF!</definedName>
    <definedName name="solver_lhs20" localSheetId="25" hidden="1">' Ex 5 - LOWIMP WET HARDSHUNT'!#REF!</definedName>
    <definedName name="solver_lhs20" localSheetId="4" hidden="1">'Ex 1 - Dry Ballast Shunted'!#REF!</definedName>
    <definedName name="solver_lhs20" localSheetId="3" hidden="1">'Ex 1 - Dry Ballast UnShunt'!#REF!</definedName>
    <definedName name="solver_lhs20" localSheetId="2" hidden="1">'Ex 1 - Wet Ballast Shunted'!#REF!</definedName>
    <definedName name="solver_lhs20" localSheetId="1" hidden="1">'Ex 1 - Wet Ballast UnShunt'!#REF!</definedName>
    <definedName name="solver_lhs20" localSheetId="9" hidden="1">'Ex 1 SENS - Dry Ballast Shunted'!#REF!</definedName>
    <definedName name="solver_lhs20" localSheetId="8" hidden="1">'Ex 1 SENS - Dry Ballast UnShunt'!#REF!</definedName>
    <definedName name="solver_lhs20" localSheetId="7" hidden="1">'Ex 1 SENS - Wet Ballast Shunted'!#REF!</definedName>
    <definedName name="solver_lhs20" localSheetId="6" hidden="1">'Ex 1 SENS - Wet Ballast UnShunt'!#REF!</definedName>
    <definedName name="solver_lhs20" localSheetId="11" hidden="1">'Ex 2 - 23000 Multi-Part'!#REF!</definedName>
    <definedName name="solver_lhs20" localSheetId="12" hidden="1">'Ex 3- JLess Wet Ballast Noshunt'!#REF!</definedName>
    <definedName name="solver_lhs20" localSheetId="13" hidden="1">'Ex 3- JLess Wet Ballast SHUNT'!#REF!</definedName>
    <definedName name="solver_lhs20" localSheetId="14" hidden="1">'Ex 3- SINGLE COLUMN'!#REF!</definedName>
    <definedName name="solver_lhs21" localSheetId="17" hidden="1">' Ex 3 - MULTCOL DRY BALL 1.06V'!#REF!</definedName>
    <definedName name="solver_lhs21" localSheetId="16" hidden="1">' Ex 3 - MULTCOL DRY BALL 15A'!#REF!</definedName>
    <definedName name="solver_lhs21" localSheetId="19" hidden="1">' Ex 3 - MULTCOL DRY Heavy shunt'!#REF!</definedName>
    <definedName name="solver_lhs21" localSheetId="15" hidden="1">' Ex 3 - MULTCOL WET BALL 15A'!#REF!</definedName>
    <definedName name="solver_lhs21" localSheetId="18" hidden="1">' Ex 3 - MULTCOL WET Hardshunt'!#REF!</definedName>
    <definedName name="solver_lhs21" localSheetId="21" hidden="1">' Ex 4 - MULTCOL DRY 75K'!#REF!</definedName>
    <definedName name="solver_lhs21" localSheetId="23" hidden="1">' Ex 4 - MULTCOL DRY75K HS'!#REF!</definedName>
    <definedName name="solver_lhs21" localSheetId="20" hidden="1">' Ex 4 - MULTCOL WET 75K'!#REF!</definedName>
    <definedName name="solver_lhs21" localSheetId="22" hidden="1">' Ex 4 - MULTCOL WET 75K HS'!#REF!</definedName>
    <definedName name="solver_lhs21" localSheetId="24" hidden="1">' Ex 5 - LOWIMP WET'!#REF!</definedName>
    <definedName name="solver_lhs21" localSheetId="25" hidden="1">' Ex 5 - LOWIMP WET HARDSHUNT'!#REF!</definedName>
    <definedName name="solver_lhs21" localSheetId="4" hidden="1">'Ex 1 - Dry Ballast Shunted'!#REF!</definedName>
    <definedName name="solver_lhs21" localSheetId="3" hidden="1">'Ex 1 - Dry Ballast UnShunt'!#REF!</definedName>
    <definedName name="solver_lhs21" localSheetId="2" hidden="1">'Ex 1 - Wet Ballast Shunted'!#REF!</definedName>
    <definedName name="solver_lhs21" localSheetId="1" hidden="1">'Ex 1 - Wet Ballast UnShunt'!#REF!</definedName>
    <definedName name="solver_lhs21" localSheetId="9" hidden="1">'Ex 1 SENS - Dry Ballast Shunted'!#REF!</definedName>
    <definedName name="solver_lhs21" localSheetId="8" hidden="1">'Ex 1 SENS - Dry Ballast UnShunt'!#REF!</definedName>
    <definedName name="solver_lhs21" localSheetId="7" hidden="1">'Ex 1 SENS - Wet Ballast Shunted'!#REF!</definedName>
    <definedName name="solver_lhs21" localSheetId="6" hidden="1">'Ex 1 SENS - Wet Ballast UnShunt'!#REF!</definedName>
    <definedName name="solver_lhs21" localSheetId="11" hidden="1">'Ex 2 - 23000 Multi-Part'!#REF!</definedName>
    <definedName name="solver_lhs21" localSheetId="12" hidden="1">'Ex 3- JLess Wet Ballast Noshunt'!#REF!</definedName>
    <definedName name="solver_lhs21" localSheetId="13" hidden="1">'Ex 3- JLess Wet Ballast SHUNT'!#REF!</definedName>
    <definedName name="solver_lhs21" localSheetId="14" hidden="1">'Ex 3- SINGLE COLUMN'!#REF!</definedName>
    <definedName name="solver_lhs22" localSheetId="17" hidden="1">' Ex 3 - MULTCOL DRY BALL 1.06V'!#REF!</definedName>
    <definedName name="solver_lhs22" localSheetId="16" hidden="1">' Ex 3 - MULTCOL DRY BALL 15A'!#REF!</definedName>
    <definedName name="solver_lhs22" localSheetId="19" hidden="1">' Ex 3 - MULTCOL DRY Heavy shunt'!#REF!</definedName>
    <definedName name="solver_lhs22" localSheetId="15" hidden="1">' Ex 3 - MULTCOL WET BALL 15A'!#REF!</definedName>
    <definedName name="solver_lhs22" localSheetId="18" hidden="1">' Ex 3 - MULTCOL WET Hardshunt'!#REF!</definedName>
    <definedName name="solver_lhs22" localSheetId="21" hidden="1">' Ex 4 - MULTCOL DRY 75K'!#REF!</definedName>
    <definedName name="solver_lhs22" localSheetId="23" hidden="1">' Ex 4 - MULTCOL DRY75K HS'!#REF!</definedName>
    <definedName name="solver_lhs22" localSheetId="20" hidden="1">' Ex 4 - MULTCOL WET 75K'!#REF!</definedName>
    <definedName name="solver_lhs22" localSheetId="22" hidden="1">' Ex 4 - MULTCOL WET 75K HS'!#REF!</definedName>
    <definedName name="solver_lhs22" localSheetId="24" hidden="1">' Ex 5 - LOWIMP WET'!#REF!</definedName>
    <definedName name="solver_lhs22" localSheetId="25" hidden="1">' Ex 5 - LOWIMP WET HARDSHUNT'!#REF!</definedName>
    <definedName name="solver_lhs22" localSheetId="4" hidden="1">'Ex 1 - Dry Ballast Shunted'!#REF!</definedName>
    <definedName name="solver_lhs22" localSheetId="3" hidden="1">'Ex 1 - Dry Ballast UnShunt'!#REF!</definedName>
    <definedName name="solver_lhs22" localSheetId="2" hidden="1">'Ex 1 - Wet Ballast Shunted'!#REF!</definedName>
    <definedName name="solver_lhs22" localSheetId="1" hidden="1">'Ex 1 - Wet Ballast UnShunt'!#REF!</definedName>
    <definedName name="solver_lhs22" localSheetId="9" hidden="1">'Ex 1 SENS - Dry Ballast Shunted'!#REF!</definedName>
    <definedName name="solver_lhs22" localSheetId="8" hidden="1">'Ex 1 SENS - Dry Ballast UnShunt'!#REF!</definedName>
    <definedName name="solver_lhs22" localSheetId="7" hidden="1">'Ex 1 SENS - Wet Ballast Shunted'!#REF!</definedName>
    <definedName name="solver_lhs22" localSheetId="6" hidden="1">'Ex 1 SENS - Wet Ballast UnShunt'!#REF!</definedName>
    <definedName name="solver_lhs22" localSheetId="11" hidden="1">'Ex 2 - 23000 Multi-Part'!#REF!</definedName>
    <definedName name="solver_lhs22" localSheetId="12" hidden="1">'Ex 3- JLess Wet Ballast Noshunt'!#REF!</definedName>
    <definedName name="solver_lhs22" localSheetId="13" hidden="1">'Ex 3- JLess Wet Ballast SHUNT'!#REF!</definedName>
    <definedName name="solver_lhs22" localSheetId="14" hidden="1">'Ex 3- SINGLE COLUMN'!#REF!</definedName>
    <definedName name="solver_lhs23" localSheetId="17" hidden="1">' Ex 3 - MULTCOL DRY BALL 1.06V'!#REF!</definedName>
    <definedName name="solver_lhs23" localSheetId="16" hidden="1">' Ex 3 - MULTCOL DRY BALL 15A'!#REF!</definedName>
    <definedName name="solver_lhs23" localSheetId="19" hidden="1">' Ex 3 - MULTCOL DRY Heavy shunt'!#REF!</definedName>
    <definedName name="solver_lhs23" localSheetId="15" hidden="1">' Ex 3 - MULTCOL WET BALL 15A'!#REF!</definedName>
    <definedName name="solver_lhs23" localSheetId="18" hidden="1">' Ex 3 - MULTCOL WET Hardshunt'!#REF!</definedName>
    <definedName name="solver_lhs23" localSheetId="21" hidden="1">' Ex 4 - MULTCOL DRY 75K'!#REF!</definedName>
    <definedName name="solver_lhs23" localSheetId="23" hidden="1">' Ex 4 - MULTCOL DRY75K HS'!#REF!</definedName>
    <definedName name="solver_lhs23" localSheetId="20" hidden="1">' Ex 4 - MULTCOL WET 75K'!#REF!</definedName>
    <definedName name="solver_lhs23" localSheetId="22" hidden="1">' Ex 4 - MULTCOL WET 75K HS'!#REF!</definedName>
    <definedName name="solver_lhs23" localSheetId="24" hidden="1">' Ex 5 - LOWIMP WET'!#REF!</definedName>
    <definedName name="solver_lhs23" localSheetId="25" hidden="1">' Ex 5 - LOWIMP WET HARDSHUNT'!#REF!</definedName>
    <definedName name="solver_lhs23" localSheetId="4" hidden="1">'Ex 1 - Dry Ballast Shunted'!#REF!</definedName>
    <definedName name="solver_lhs23" localSheetId="3" hidden="1">'Ex 1 - Dry Ballast UnShunt'!#REF!</definedName>
    <definedName name="solver_lhs23" localSheetId="2" hidden="1">'Ex 1 - Wet Ballast Shunted'!#REF!</definedName>
    <definedName name="solver_lhs23" localSheetId="1" hidden="1">'Ex 1 - Wet Ballast UnShunt'!#REF!</definedName>
    <definedName name="solver_lhs23" localSheetId="9" hidden="1">'Ex 1 SENS - Dry Ballast Shunted'!#REF!</definedName>
    <definedName name="solver_lhs23" localSheetId="8" hidden="1">'Ex 1 SENS - Dry Ballast UnShunt'!#REF!</definedName>
    <definedName name="solver_lhs23" localSheetId="7" hidden="1">'Ex 1 SENS - Wet Ballast Shunted'!#REF!</definedName>
    <definedName name="solver_lhs23" localSheetId="6" hidden="1">'Ex 1 SENS - Wet Ballast UnShunt'!#REF!</definedName>
    <definedName name="solver_lhs23" localSheetId="11" hidden="1">'Ex 2 - 23000 Multi-Part'!#REF!</definedName>
    <definedName name="solver_lhs23" localSheetId="12" hidden="1">'Ex 3- JLess Wet Ballast Noshunt'!#REF!</definedName>
    <definedName name="solver_lhs23" localSheetId="13" hidden="1">'Ex 3- JLess Wet Ballast SHUNT'!#REF!</definedName>
    <definedName name="solver_lhs23" localSheetId="14" hidden="1">'Ex 3- SINGLE COLUMN'!#REF!</definedName>
    <definedName name="solver_lhs24" localSheetId="17" hidden="1">' Ex 3 - MULTCOL DRY BALL 1.06V'!#REF!</definedName>
    <definedName name="solver_lhs24" localSheetId="16" hidden="1">' Ex 3 - MULTCOL DRY BALL 15A'!#REF!</definedName>
    <definedName name="solver_lhs24" localSheetId="19" hidden="1">' Ex 3 - MULTCOL DRY Heavy shunt'!#REF!</definedName>
    <definedName name="solver_lhs24" localSheetId="15" hidden="1">' Ex 3 - MULTCOL WET BALL 15A'!#REF!</definedName>
    <definedName name="solver_lhs24" localSheetId="18" hidden="1">' Ex 3 - MULTCOL WET Hardshunt'!#REF!</definedName>
    <definedName name="solver_lhs24" localSheetId="21" hidden="1">' Ex 4 - MULTCOL DRY 75K'!#REF!</definedName>
    <definedName name="solver_lhs24" localSheetId="23" hidden="1">' Ex 4 - MULTCOL DRY75K HS'!#REF!</definedName>
    <definedName name="solver_lhs24" localSheetId="20" hidden="1">' Ex 4 - MULTCOL WET 75K'!#REF!</definedName>
    <definedName name="solver_lhs24" localSheetId="22" hidden="1">' Ex 4 - MULTCOL WET 75K HS'!#REF!</definedName>
    <definedName name="solver_lhs24" localSheetId="24" hidden="1">' Ex 5 - LOWIMP WET'!#REF!</definedName>
    <definedName name="solver_lhs24" localSheetId="25" hidden="1">' Ex 5 - LOWIMP WET HARDSHUNT'!#REF!</definedName>
    <definedName name="solver_lhs24" localSheetId="4" hidden="1">'Ex 1 - Dry Ballast Shunted'!#REF!</definedName>
    <definedName name="solver_lhs24" localSheetId="3" hidden="1">'Ex 1 - Dry Ballast UnShunt'!#REF!</definedName>
    <definedName name="solver_lhs24" localSheetId="2" hidden="1">'Ex 1 - Wet Ballast Shunted'!#REF!</definedName>
    <definedName name="solver_lhs24" localSheetId="1" hidden="1">'Ex 1 - Wet Ballast UnShunt'!#REF!</definedName>
    <definedName name="solver_lhs24" localSheetId="9" hidden="1">'Ex 1 SENS - Dry Ballast Shunted'!#REF!</definedName>
    <definedName name="solver_lhs24" localSheetId="8" hidden="1">'Ex 1 SENS - Dry Ballast UnShunt'!#REF!</definedName>
    <definedName name="solver_lhs24" localSheetId="7" hidden="1">'Ex 1 SENS - Wet Ballast Shunted'!#REF!</definedName>
    <definedName name="solver_lhs24" localSheetId="6" hidden="1">'Ex 1 SENS - Wet Ballast UnShunt'!#REF!</definedName>
    <definedName name="solver_lhs24" localSheetId="11" hidden="1">'Ex 2 - 23000 Multi-Part'!#REF!</definedName>
    <definedName name="solver_lhs24" localSheetId="12" hidden="1">'Ex 3- JLess Wet Ballast Noshunt'!#REF!</definedName>
    <definedName name="solver_lhs24" localSheetId="13" hidden="1">'Ex 3- JLess Wet Ballast SHUNT'!#REF!</definedName>
    <definedName name="solver_lhs24" localSheetId="14" hidden="1">'Ex 3- SINGLE COLUMN'!#REF!</definedName>
    <definedName name="solver_lhs25" localSheetId="17" hidden="1">' Ex 3 - MULTCOL DRY BALL 1.06V'!#REF!</definedName>
    <definedName name="solver_lhs25" localSheetId="16" hidden="1">' Ex 3 - MULTCOL DRY BALL 15A'!#REF!</definedName>
    <definedName name="solver_lhs25" localSheetId="19" hidden="1">' Ex 3 - MULTCOL DRY Heavy shunt'!#REF!</definedName>
    <definedName name="solver_lhs25" localSheetId="15" hidden="1">' Ex 3 - MULTCOL WET BALL 15A'!#REF!</definedName>
    <definedName name="solver_lhs25" localSheetId="18" hidden="1">' Ex 3 - MULTCOL WET Hardshunt'!#REF!</definedName>
    <definedName name="solver_lhs25" localSheetId="21" hidden="1">' Ex 4 - MULTCOL DRY 75K'!#REF!</definedName>
    <definedName name="solver_lhs25" localSheetId="23" hidden="1">' Ex 4 - MULTCOL DRY75K HS'!#REF!</definedName>
    <definedName name="solver_lhs25" localSheetId="20" hidden="1">' Ex 4 - MULTCOL WET 75K'!#REF!</definedName>
    <definedName name="solver_lhs25" localSheetId="22" hidden="1">' Ex 4 - MULTCOL WET 75K HS'!#REF!</definedName>
    <definedName name="solver_lhs25" localSheetId="24" hidden="1">' Ex 5 - LOWIMP WET'!#REF!</definedName>
    <definedName name="solver_lhs25" localSheetId="25" hidden="1">' Ex 5 - LOWIMP WET HARDSHUNT'!#REF!</definedName>
    <definedName name="solver_lhs25" localSheetId="4" hidden="1">'Ex 1 - Dry Ballast Shunted'!#REF!</definedName>
    <definedName name="solver_lhs25" localSheetId="3" hidden="1">'Ex 1 - Dry Ballast UnShunt'!#REF!</definedName>
    <definedName name="solver_lhs25" localSheetId="2" hidden="1">'Ex 1 - Wet Ballast Shunted'!#REF!</definedName>
    <definedName name="solver_lhs25" localSheetId="1" hidden="1">'Ex 1 - Wet Ballast UnShunt'!#REF!</definedName>
    <definedName name="solver_lhs25" localSheetId="9" hidden="1">'Ex 1 SENS - Dry Ballast Shunted'!#REF!</definedName>
    <definedName name="solver_lhs25" localSheetId="8" hidden="1">'Ex 1 SENS - Dry Ballast UnShunt'!#REF!</definedName>
    <definedName name="solver_lhs25" localSheetId="7" hidden="1">'Ex 1 SENS - Wet Ballast Shunted'!#REF!</definedName>
    <definedName name="solver_lhs25" localSheetId="6" hidden="1">'Ex 1 SENS - Wet Ballast UnShunt'!#REF!</definedName>
    <definedName name="solver_lhs25" localSheetId="11" hidden="1">'Ex 2 - 23000 Multi-Part'!#REF!</definedName>
    <definedName name="solver_lhs25" localSheetId="12" hidden="1">'Ex 3- JLess Wet Ballast Noshunt'!#REF!</definedName>
    <definedName name="solver_lhs25" localSheetId="13" hidden="1">'Ex 3- JLess Wet Ballast SHUNT'!#REF!</definedName>
    <definedName name="solver_lhs25" localSheetId="14" hidden="1">'Ex 3- SINGLE COLUMN'!#REF!</definedName>
    <definedName name="solver_lhs26" localSheetId="17" hidden="1">' Ex 3 - MULTCOL DRY BALL 1.06V'!#REF!</definedName>
    <definedName name="solver_lhs26" localSheetId="16" hidden="1">' Ex 3 - MULTCOL DRY BALL 15A'!#REF!</definedName>
    <definedName name="solver_lhs26" localSheetId="19" hidden="1">' Ex 3 - MULTCOL DRY Heavy shunt'!#REF!</definedName>
    <definedName name="solver_lhs26" localSheetId="15" hidden="1">' Ex 3 - MULTCOL WET BALL 15A'!#REF!</definedName>
    <definedName name="solver_lhs26" localSheetId="18" hidden="1">' Ex 3 - MULTCOL WET Hardshunt'!#REF!</definedName>
    <definedName name="solver_lhs26" localSheetId="21" hidden="1">' Ex 4 - MULTCOL DRY 75K'!#REF!</definedName>
    <definedName name="solver_lhs26" localSheetId="23" hidden="1">' Ex 4 - MULTCOL DRY75K HS'!#REF!</definedName>
    <definedName name="solver_lhs26" localSheetId="20" hidden="1">' Ex 4 - MULTCOL WET 75K'!#REF!</definedName>
    <definedName name="solver_lhs26" localSheetId="22" hidden="1">' Ex 4 - MULTCOL WET 75K HS'!#REF!</definedName>
    <definedName name="solver_lhs26" localSheetId="24" hidden="1">' Ex 5 - LOWIMP WET'!#REF!</definedName>
    <definedName name="solver_lhs26" localSheetId="25" hidden="1">' Ex 5 - LOWIMP WET HARDSHUNT'!#REF!</definedName>
    <definedName name="solver_lhs26" localSheetId="4" hidden="1">'Ex 1 - Dry Ballast Shunted'!#REF!</definedName>
    <definedName name="solver_lhs26" localSheetId="3" hidden="1">'Ex 1 - Dry Ballast UnShunt'!#REF!</definedName>
    <definedName name="solver_lhs26" localSheetId="2" hidden="1">'Ex 1 - Wet Ballast Shunted'!#REF!</definedName>
    <definedName name="solver_lhs26" localSheetId="1" hidden="1">'Ex 1 - Wet Ballast UnShunt'!#REF!</definedName>
    <definedName name="solver_lhs26" localSheetId="9" hidden="1">'Ex 1 SENS - Dry Ballast Shunted'!#REF!</definedName>
    <definedName name="solver_lhs26" localSheetId="8" hidden="1">'Ex 1 SENS - Dry Ballast UnShunt'!#REF!</definedName>
    <definedName name="solver_lhs26" localSheetId="7" hidden="1">'Ex 1 SENS - Wet Ballast Shunted'!#REF!</definedName>
    <definedName name="solver_lhs26" localSheetId="6" hidden="1">'Ex 1 SENS - Wet Ballast UnShunt'!#REF!</definedName>
    <definedName name="solver_lhs26" localSheetId="11" hidden="1">'Ex 2 - 23000 Multi-Part'!#REF!</definedName>
    <definedName name="solver_lhs26" localSheetId="12" hidden="1">'Ex 3- JLess Wet Ballast Noshunt'!#REF!</definedName>
    <definedName name="solver_lhs26" localSheetId="13" hidden="1">'Ex 3- JLess Wet Ballast SHUNT'!#REF!</definedName>
    <definedName name="solver_lhs26" localSheetId="14" hidden="1">'Ex 3- SINGLE COLUMN'!#REF!</definedName>
    <definedName name="solver_lhs27" localSheetId="17" hidden="1">' Ex 3 - MULTCOL DRY BALL 1.06V'!#REF!</definedName>
    <definedName name="solver_lhs27" localSheetId="16" hidden="1">' Ex 3 - MULTCOL DRY BALL 15A'!#REF!</definedName>
    <definedName name="solver_lhs27" localSheetId="19" hidden="1">' Ex 3 - MULTCOL DRY Heavy shunt'!#REF!</definedName>
    <definedName name="solver_lhs27" localSheetId="15" hidden="1">' Ex 3 - MULTCOL WET BALL 15A'!#REF!</definedName>
    <definedName name="solver_lhs27" localSheetId="18" hidden="1">' Ex 3 - MULTCOL WET Hardshunt'!#REF!</definedName>
    <definedName name="solver_lhs27" localSheetId="21" hidden="1">' Ex 4 - MULTCOL DRY 75K'!#REF!</definedName>
    <definedName name="solver_lhs27" localSheetId="23" hidden="1">' Ex 4 - MULTCOL DRY75K HS'!#REF!</definedName>
    <definedName name="solver_lhs27" localSheetId="20" hidden="1">' Ex 4 - MULTCOL WET 75K'!#REF!</definedName>
    <definedName name="solver_lhs27" localSheetId="22" hidden="1">' Ex 4 - MULTCOL WET 75K HS'!#REF!</definedName>
    <definedName name="solver_lhs27" localSheetId="24" hidden="1">' Ex 5 - LOWIMP WET'!#REF!</definedName>
    <definedName name="solver_lhs27" localSheetId="25" hidden="1">' Ex 5 - LOWIMP WET HARDSHUNT'!#REF!</definedName>
    <definedName name="solver_lhs27" localSheetId="4" hidden="1">'Ex 1 - Dry Ballast Shunted'!#REF!</definedName>
    <definedName name="solver_lhs27" localSheetId="3" hidden="1">'Ex 1 - Dry Ballast UnShunt'!#REF!</definedName>
    <definedName name="solver_lhs27" localSheetId="2" hidden="1">'Ex 1 - Wet Ballast Shunted'!#REF!</definedName>
    <definedName name="solver_lhs27" localSheetId="1" hidden="1">'Ex 1 - Wet Ballast UnShunt'!#REF!</definedName>
    <definedName name="solver_lhs27" localSheetId="9" hidden="1">'Ex 1 SENS - Dry Ballast Shunted'!#REF!</definedName>
    <definedName name="solver_lhs27" localSheetId="8" hidden="1">'Ex 1 SENS - Dry Ballast UnShunt'!#REF!</definedName>
    <definedName name="solver_lhs27" localSheetId="7" hidden="1">'Ex 1 SENS - Wet Ballast Shunted'!#REF!</definedName>
    <definedName name="solver_lhs27" localSheetId="6" hidden="1">'Ex 1 SENS - Wet Ballast UnShunt'!#REF!</definedName>
    <definedName name="solver_lhs27" localSheetId="11" hidden="1">'Ex 2 - 23000 Multi-Part'!#REF!</definedName>
    <definedName name="solver_lhs27" localSheetId="12" hidden="1">'Ex 3- JLess Wet Ballast Noshunt'!#REF!</definedName>
    <definedName name="solver_lhs27" localSheetId="13" hidden="1">'Ex 3- JLess Wet Ballast SHUNT'!#REF!</definedName>
    <definedName name="solver_lhs27" localSheetId="14" hidden="1">'Ex 3- SINGLE COLUMN'!#REF!</definedName>
    <definedName name="solver_lhs28" localSheetId="17" hidden="1">' Ex 3 - MULTCOL DRY BALL 1.06V'!#REF!</definedName>
    <definedName name="solver_lhs28" localSheetId="16" hidden="1">' Ex 3 - MULTCOL DRY BALL 15A'!#REF!</definedName>
    <definedName name="solver_lhs28" localSheetId="19" hidden="1">' Ex 3 - MULTCOL DRY Heavy shunt'!#REF!</definedName>
    <definedName name="solver_lhs28" localSheetId="15" hidden="1">' Ex 3 - MULTCOL WET BALL 15A'!#REF!</definedName>
    <definedName name="solver_lhs28" localSheetId="18" hidden="1">' Ex 3 - MULTCOL WET Hardshunt'!#REF!</definedName>
    <definedName name="solver_lhs28" localSheetId="21" hidden="1">' Ex 4 - MULTCOL DRY 75K'!#REF!</definedName>
    <definedName name="solver_lhs28" localSheetId="23" hidden="1">' Ex 4 - MULTCOL DRY75K HS'!#REF!</definedName>
    <definedName name="solver_lhs28" localSheetId="20" hidden="1">' Ex 4 - MULTCOL WET 75K'!#REF!</definedName>
    <definedName name="solver_lhs28" localSheetId="22" hidden="1">' Ex 4 - MULTCOL WET 75K HS'!#REF!</definedName>
    <definedName name="solver_lhs28" localSheetId="24" hidden="1">' Ex 5 - LOWIMP WET'!#REF!</definedName>
    <definedName name="solver_lhs28" localSheetId="25" hidden="1">' Ex 5 - LOWIMP WET HARDSHUNT'!#REF!</definedName>
    <definedName name="solver_lhs28" localSheetId="4" hidden="1">'Ex 1 - Dry Ballast Shunted'!#REF!</definedName>
    <definedName name="solver_lhs28" localSheetId="3" hidden="1">'Ex 1 - Dry Ballast UnShunt'!#REF!</definedName>
    <definedName name="solver_lhs28" localSheetId="2" hidden="1">'Ex 1 - Wet Ballast Shunted'!#REF!</definedName>
    <definedName name="solver_lhs28" localSheetId="1" hidden="1">'Ex 1 - Wet Ballast UnShunt'!#REF!</definedName>
    <definedName name="solver_lhs28" localSheetId="9" hidden="1">'Ex 1 SENS - Dry Ballast Shunted'!#REF!</definedName>
    <definedName name="solver_lhs28" localSheetId="8" hidden="1">'Ex 1 SENS - Dry Ballast UnShunt'!#REF!</definedName>
    <definedName name="solver_lhs28" localSheetId="7" hidden="1">'Ex 1 SENS - Wet Ballast Shunted'!#REF!</definedName>
    <definedName name="solver_lhs28" localSheetId="6" hidden="1">'Ex 1 SENS - Wet Ballast UnShunt'!#REF!</definedName>
    <definedName name="solver_lhs28" localSheetId="11" hidden="1">'Ex 2 - 23000 Multi-Part'!#REF!</definedName>
    <definedName name="solver_lhs28" localSheetId="12" hidden="1">'Ex 3- JLess Wet Ballast Noshunt'!#REF!</definedName>
    <definedName name="solver_lhs28" localSheetId="13" hidden="1">'Ex 3- JLess Wet Ballast SHUNT'!#REF!</definedName>
    <definedName name="solver_lhs28" localSheetId="14" hidden="1">'Ex 3- SINGLE COLUMN'!#REF!</definedName>
    <definedName name="solver_lhs29" localSheetId="17" hidden="1">' Ex 3 - MULTCOL DRY BALL 1.06V'!#REF!</definedName>
    <definedName name="solver_lhs29" localSheetId="16" hidden="1">' Ex 3 - MULTCOL DRY BALL 15A'!#REF!</definedName>
    <definedName name="solver_lhs29" localSheetId="19" hidden="1">' Ex 3 - MULTCOL DRY Heavy shunt'!#REF!</definedName>
    <definedName name="solver_lhs29" localSheetId="15" hidden="1">' Ex 3 - MULTCOL WET BALL 15A'!#REF!</definedName>
    <definedName name="solver_lhs29" localSheetId="18" hidden="1">' Ex 3 - MULTCOL WET Hardshunt'!#REF!</definedName>
    <definedName name="solver_lhs29" localSheetId="21" hidden="1">' Ex 4 - MULTCOL DRY 75K'!#REF!</definedName>
    <definedName name="solver_lhs29" localSheetId="23" hidden="1">' Ex 4 - MULTCOL DRY75K HS'!#REF!</definedName>
    <definedName name="solver_lhs29" localSheetId="20" hidden="1">' Ex 4 - MULTCOL WET 75K'!#REF!</definedName>
    <definedName name="solver_lhs29" localSheetId="22" hidden="1">' Ex 4 - MULTCOL WET 75K HS'!#REF!</definedName>
    <definedName name="solver_lhs29" localSheetId="24" hidden="1">' Ex 5 - LOWIMP WET'!#REF!</definedName>
    <definedName name="solver_lhs29" localSheetId="25" hidden="1">' Ex 5 - LOWIMP WET HARDSHUNT'!#REF!</definedName>
    <definedName name="solver_lhs29" localSheetId="4" hidden="1">'Ex 1 - Dry Ballast Shunted'!#REF!</definedName>
    <definedName name="solver_lhs29" localSheetId="3" hidden="1">'Ex 1 - Dry Ballast UnShunt'!#REF!</definedName>
    <definedName name="solver_lhs29" localSheetId="2" hidden="1">'Ex 1 - Wet Ballast Shunted'!#REF!</definedName>
    <definedName name="solver_lhs29" localSheetId="1" hidden="1">'Ex 1 - Wet Ballast UnShunt'!#REF!</definedName>
    <definedName name="solver_lhs29" localSheetId="9" hidden="1">'Ex 1 SENS - Dry Ballast Shunted'!#REF!</definedName>
    <definedName name="solver_lhs29" localSheetId="8" hidden="1">'Ex 1 SENS - Dry Ballast UnShunt'!#REF!</definedName>
    <definedName name="solver_lhs29" localSheetId="7" hidden="1">'Ex 1 SENS - Wet Ballast Shunted'!#REF!</definedName>
    <definedName name="solver_lhs29" localSheetId="6" hidden="1">'Ex 1 SENS - Wet Ballast UnShunt'!#REF!</definedName>
    <definedName name="solver_lhs29" localSheetId="11" hidden="1">'Ex 2 - 23000 Multi-Part'!#REF!</definedName>
    <definedName name="solver_lhs29" localSheetId="12" hidden="1">'Ex 3- JLess Wet Ballast Noshunt'!#REF!</definedName>
    <definedName name="solver_lhs29" localSheetId="13" hidden="1">'Ex 3- JLess Wet Ballast SHUNT'!#REF!</definedName>
    <definedName name="solver_lhs29" localSheetId="14" hidden="1">'Ex 3- SINGLE COLUMN'!#REF!</definedName>
    <definedName name="solver_lhs3" localSheetId="17" hidden="1">' Ex 3 - MULTCOL DRY BALL 1.06V'!#REF!</definedName>
    <definedName name="solver_lhs3" localSheetId="16" hidden="1">' Ex 3 - MULTCOL DRY BALL 15A'!#REF!</definedName>
    <definedName name="solver_lhs3" localSheetId="19" hidden="1">' Ex 3 - MULTCOL DRY Heavy shunt'!#REF!</definedName>
    <definedName name="solver_lhs3" localSheetId="15" hidden="1">' Ex 3 - MULTCOL WET BALL 15A'!#REF!</definedName>
    <definedName name="solver_lhs3" localSheetId="18" hidden="1">' Ex 3 - MULTCOL WET Hardshunt'!#REF!</definedName>
    <definedName name="solver_lhs3" localSheetId="21" hidden="1">' Ex 4 - MULTCOL DRY 75K'!#REF!</definedName>
    <definedName name="solver_lhs3" localSheetId="23" hidden="1">' Ex 4 - MULTCOL DRY75K HS'!#REF!</definedName>
    <definedName name="solver_lhs3" localSheetId="20" hidden="1">' Ex 4 - MULTCOL WET 75K'!#REF!</definedName>
    <definedName name="solver_lhs3" localSheetId="22" hidden="1">' Ex 4 - MULTCOL WET 75K HS'!#REF!</definedName>
    <definedName name="solver_lhs3" localSheetId="24" hidden="1">' Ex 5 - LOWIMP WET'!#REF!</definedName>
    <definedName name="solver_lhs3" localSheetId="25" hidden="1">' Ex 5 - LOWIMP WET HARDSHUNT'!#REF!</definedName>
    <definedName name="solver_lhs3" localSheetId="4" hidden="1">'Ex 1 - Dry Ballast Shunted'!#REF!</definedName>
    <definedName name="solver_lhs3" localSheetId="3" hidden="1">'Ex 1 - Dry Ballast UnShunt'!#REF!</definedName>
    <definedName name="solver_lhs3" localSheetId="2" hidden="1">'Ex 1 - Wet Ballast Shunted'!#REF!</definedName>
    <definedName name="solver_lhs3" localSheetId="1" hidden="1">'Ex 1 - Wet Ballast UnShunt'!#REF!</definedName>
    <definedName name="solver_lhs3" localSheetId="9" hidden="1">'Ex 1 SENS - Dry Ballast Shunted'!#REF!</definedName>
    <definedName name="solver_lhs3" localSheetId="8" hidden="1">'Ex 1 SENS - Dry Ballast UnShunt'!#REF!</definedName>
    <definedName name="solver_lhs3" localSheetId="7" hidden="1">'Ex 1 SENS - Wet Ballast Shunted'!#REF!</definedName>
    <definedName name="solver_lhs3" localSheetId="6" hidden="1">'Ex 1 SENS - Wet Ballast UnShunt'!#REF!</definedName>
    <definedName name="solver_lhs3" localSheetId="11" hidden="1">'Ex 2 - 23000 Multi-Part'!#REF!</definedName>
    <definedName name="solver_lhs3" localSheetId="12" hidden="1">'Ex 3- JLess Wet Ballast Noshunt'!#REF!</definedName>
    <definedName name="solver_lhs3" localSheetId="13" hidden="1">'Ex 3- JLess Wet Ballast SHUNT'!#REF!</definedName>
    <definedName name="solver_lhs3" localSheetId="14" hidden="1">'Ex 3- SINGLE COLUMN'!#REF!</definedName>
    <definedName name="solver_lhs30" localSheetId="17" hidden="1">' Ex 3 - MULTCOL DRY BALL 1.06V'!#REF!</definedName>
    <definedName name="solver_lhs30" localSheetId="16" hidden="1">' Ex 3 - MULTCOL DRY BALL 15A'!#REF!</definedName>
    <definedName name="solver_lhs30" localSheetId="19" hidden="1">' Ex 3 - MULTCOL DRY Heavy shunt'!#REF!</definedName>
    <definedName name="solver_lhs30" localSheetId="15" hidden="1">' Ex 3 - MULTCOL WET BALL 15A'!#REF!</definedName>
    <definedName name="solver_lhs30" localSheetId="18" hidden="1">' Ex 3 - MULTCOL WET Hardshunt'!#REF!</definedName>
    <definedName name="solver_lhs30" localSheetId="21" hidden="1">' Ex 4 - MULTCOL DRY 75K'!#REF!</definedName>
    <definedName name="solver_lhs30" localSheetId="23" hidden="1">' Ex 4 - MULTCOL DRY75K HS'!#REF!</definedName>
    <definedName name="solver_lhs30" localSheetId="20" hidden="1">' Ex 4 - MULTCOL WET 75K'!#REF!</definedName>
    <definedName name="solver_lhs30" localSheetId="22" hidden="1">' Ex 4 - MULTCOL WET 75K HS'!#REF!</definedName>
    <definedName name="solver_lhs30" localSheetId="24" hidden="1">' Ex 5 - LOWIMP WET'!#REF!</definedName>
    <definedName name="solver_lhs30" localSheetId="25" hidden="1">' Ex 5 - LOWIMP WET HARDSHUNT'!#REF!</definedName>
    <definedName name="solver_lhs30" localSheetId="4" hidden="1">'Ex 1 - Dry Ballast Shunted'!#REF!</definedName>
    <definedName name="solver_lhs30" localSheetId="3" hidden="1">'Ex 1 - Dry Ballast UnShunt'!#REF!</definedName>
    <definedName name="solver_lhs30" localSheetId="2" hidden="1">'Ex 1 - Wet Ballast Shunted'!#REF!</definedName>
    <definedName name="solver_lhs30" localSheetId="1" hidden="1">'Ex 1 - Wet Ballast UnShunt'!#REF!</definedName>
    <definedName name="solver_lhs30" localSheetId="9" hidden="1">'Ex 1 SENS - Dry Ballast Shunted'!#REF!</definedName>
    <definedName name="solver_lhs30" localSheetId="8" hidden="1">'Ex 1 SENS - Dry Ballast UnShunt'!#REF!</definedName>
    <definedName name="solver_lhs30" localSheetId="7" hidden="1">'Ex 1 SENS - Wet Ballast Shunted'!#REF!</definedName>
    <definedName name="solver_lhs30" localSheetId="6" hidden="1">'Ex 1 SENS - Wet Ballast UnShunt'!#REF!</definedName>
    <definedName name="solver_lhs30" localSheetId="11" hidden="1">'Ex 2 - 23000 Multi-Part'!#REF!</definedName>
    <definedName name="solver_lhs30" localSheetId="12" hidden="1">'Ex 3- JLess Wet Ballast Noshunt'!#REF!</definedName>
    <definedName name="solver_lhs30" localSheetId="13" hidden="1">'Ex 3- JLess Wet Ballast SHUNT'!#REF!</definedName>
    <definedName name="solver_lhs30" localSheetId="14" hidden="1">'Ex 3- SINGLE COLUMN'!#REF!</definedName>
    <definedName name="solver_lhs31" localSheetId="17" hidden="1">' Ex 3 - MULTCOL DRY BALL 1.06V'!#REF!</definedName>
    <definedName name="solver_lhs31" localSheetId="16" hidden="1">' Ex 3 - MULTCOL DRY BALL 15A'!#REF!</definedName>
    <definedName name="solver_lhs31" localSheetId="19" hidden="1">' Ex 3 - MULTCOL DRY Heavy shunt'!#REF!</definedName>
    <definedName name="solver_lhs31" localSheetId="15" hidden="1">' Ex 3 - MULTCOL WET BALL 15A'!#REF!</definedName>
    <definedName name="solver_lhs31" localSheetId="18" hidden="1">' Ex 3 - MULTCOL WET Hardshunt'!#REF!</definedName>
    <definedName name="solver_lhs31" localSheetId="21" hidden="1">' Ex 4 - MULTCOL DRY 75K'!#REF!</definedName>
    <definedName name="solver_lhs31" localSheetId="23" hidden="1">' Ex 4 - MULTCOL DRY75K HS'!#REF!</definedName>
    <definedName name="solver_lhs31" localSheetId="20" hidden="1">' Ex 4 - MULTCOL WET 75K'!#REF!</definedName>
    <definedName name="solver_lhs31" localSheetId="22" hidden="1">' Ex 4 - MULTCOL WET 75K HS'!#REF!</definedName>
    <definedName name="solver_lhs31" localSheetId="24" hidden="1">' Ex 5 - LOWIMP WET'!#REF!</definedName>
    <definedName name="solver_lhs31" localSheetId="25" hidden="1">' Ex 5 - LOWIMP WET HARDSHUNT'!#REF!</definedName>
    <definedName name="solver_lhs31" localSheetId="4" hidden="1">'Ex 1 - Dry Ballast Shunted'!#REF!</definedName>
    <definedName name="solver_lhs31" localSheetId="3" hidden="1">'Ex 1 - Dry Ballast UnShunt'!#REF!</definedName>
    <definedName name="solver_lhs31" localSheetId="2" hidden="1">'Ex 1 - Wet Ballast Shunted'!#REF!</definedName>
    <definedName name="solver_lhs31" localSheetId="1" hidden="1">'Ex 1 - Wet Ballast UnShunt'!#REF!</definedName>
    <definedName name="solver_lhs31" localSheetId="9" hidden="1">'Ex 1 SENS - Dry Ballast Shunted'!#REF!</definedName>
    <definedName name="solver_lhs31" localSheetId="8" hidden="1">'Ex 1 SENS - Dry Ballast UnShunt'!#REF!</definedName>
    <definedName name="solver_lhs31" localSheetId="7" hidden="1">'Ex 1 SENS - Wet Ballast Shunted'!#REF!</definedName>
    <definedName name="solver_lhs31" localSheetId="6" hidden="1">'Ex 1 SENS - Wet Ballast UnShunt'!#REF!</definedName>
    <definedName name="solver_lhs31" localSheetId="11" hidden="1">'Ex 2 - 23000 Multi-Part'!#REF!</definedName>
    <definedName name="solver_lhs31" localSheetId="12" hidden="1">'Ex 3- JLess Wet Ballast Noshunt'!#REF!</definedName>
    <definedName name="solver_lhs31" localSheetId="13" hidden="1">'Ex 3- JLess Wet Ballast SHUNT'!#REF!</definedName>
    <definedName name="solver_lhs31" localSheetId="14" hidden="1">'Ex 3- SINGLE COLUMN'!#REF!</definedName>
    <definedName name="solver_lhs32" localSheetId="17" hidden="1">' Ex 3 - MULTCOL DRY BALL 1.06V'!#REF!</definedName>
    <definedName name="solver_lhs32" localSheetId="16" hidden="1">' Ex 3 - MULTCOL DRY BALL 15A'!#REF!</definedName>
    <definedName name="solver_lhs32" localSheetId="19" hidden="1">' Ex 3 - MULTCOL DRY Heavy shunt'!#REF!</definedName>
    <definedName name="solver_lhs32" localSheetId="15" hidden="1">' Ex 3 - MULTCOL WET BALL 15A'!#REF!</definedName>
    <definedName name="solver_lhs32" localSheetId="18" hidden="1">' Ex 3 - MULTCOL WET Hardshunt'!#REF!</definedName>
    <definedName name="solver_lhs32" localSheetId="21" hidden="1">' Ex 4 - MULTCOL DRY 75K'!#REF!</definedName>
    <definedName name="solver_lhs32" localSheetId="23" hidden="1">' Ex 4 - MULTCOL DRY75K HS'!#REF!</definedName>
    <definedName name="solver_lhs32" localSheetId="20" hidden="1">' Ex 4 - MULTCOL WET 75K'!#REF!</definedName>
    <definedName name="solver_lhs32" localSheetId="22" hidden="1">' Ex 4 - MULTCOL WET 75K HS'!#REF!</definedName>
    <definedName name="solver_lhs32" localSheetId="24" hidden="1">' Ex 5 - LOWIMP WET'!#REF!</definedName>
    <definedName name="solver_lhs32" localSheetId="25" hidden="1">' Ex 5 - LOWIMP WET HARDSHUNT'!#REF!</definedName>
    <definedName name="solver_lhs32" localSheetId="4" hidden="1">'Ex 1 - Dry Ballast Shunted'!#REF!</definedName>
    <definedName name="solver_lhs32" localSheetId="3" hidden="1">'Ex 1 - Dry Ballast UnShunt'!#REF!</definedName>
    <definedName name="solver_lhs32" localSheetId="2" hidden="1">'Ex 1 - Wet Ballast Shunted'!#REF!</definedName>
    <definedName name="solver_lhs32" localSheetId="1" hidden="1">'Ex 1 - Wet Ballast UnShunt'!#REF!</definedName>
    <definedName name="solver_lhs32" localSheetId="9" hidden="1">'Ex 1 SENS - Dry Ballast Shunted'!#REF!</definedName>
    <definedName name="solver_lhs32" localSheetId="8" hidden="1">'Ex 1 SENS - Dry Ballast UnShunt'!#REF!</definedName>
    <definedName name="solver_lhs32" localSheetId="7" hidden="1">'Ex 1 SENS - Wet Ballast Shunted'!#REF!</definedName>
    <definedName name="solver_lhs32" localSheetId="6" hidden="1">'Ex 1 SENS - Wet Ballast UnShunt'!#REF!</definedName>
    <definedName name="solver_lhs32" localSheetId="11" hidden="1">'Ex 2 - 23000 Multi-Part'!#REF!</definedName>
    <definedName name="solver_lhs32" localSheetId="12" hidden="1">'Ex 3- JLess Wet Ballast Noshunt'!#REF!</definedName>
    <definedName name="solver_lhs32" localSheetId="13" hidden="1">'Ex 3- JLess Wet Ballast SHUNT'!#REF!</definedName>
    <definedName name="solver_lhs32" localSheetId="14" hidden="1">'Ex 3- SINGLE COLUMN'!#REF!</definedName>
    <definedName name="solver_lhs33" localSheetId="17" hidden="1">' Ex 3 - MULTCOL DRY BALL 1.06V'!#REF!</definedName>
    <definedName name="solver_lhs33" localSheetId="16" hidden="1">' Ex 3 - MULTCOL DRY BALL 15A'!#REF!</definedName>
    <definedName name="solver_lhs33" localSheetId="19" hidden="1">' Ex 3 - MULTCOL DRY Heavy shunt'!#REF!</definedName>
    <definedName name="solver_lhs33" localSheetId="15" hidden="1">' Ex 3 - MULTCOL WET BALL 15A'!#REF!</definedName>
    <definedName name="solver_lhs33" localSheetId="18" hidden="1">' Ex 3 - MULTCOL WET Hardshunt'!#REF!</definedName>
    <definedName name="solver_lhs33" localSheetId="21" hidden="1">' Ex 4 - MULTCOL DRY 75K'!#REF!</definedName>
    <definedName name="solver_lhs33" localSheetId="23" hidden="1">' Ex 4 - MULTCOL DRY75K HS'!#REF!</definedName>
    <definedName name="solver_lhs33" localSheetId="20" hidden="1">' Ex 4 - MULTCOL WET 75K'!#REF!</definedName>
    <definedName name="solver_lhs33" localSheetId="22" hidden="1">' Ex 4 - MULTCOL WET 75K HS'!#REF!</definedName>
    <definedName name="solver_lhs33" localSheetId="24" hidden="1">' Ex 5 - LOWIMP WET'!#REF!</definedName>
    <definedName name="solver_lhs33" localSheetId="25" hidden="1">' Ex 5 - LOWIMP WET HARDSHUNT'!#REF!</definedName>
    <definedName name="solver_lhs33" localSheetId="4" hidden="1">'Ex 1 - Dry Ballast Shunted'!#REF!</definedName>
    <definedName name="solver_lhs33" localSheetId="3" hidden="1">'Ex 1 - Dry Ballast UnShunt'!#REF!</definedName>
    <definedName name="solver_lhs33" localSheetId="2" hidden="1">'Ex 1 - Wet Ballast Shunted'!#REF!</definedName>
    <definedName name="solver_lhs33" localSheetId="1" hidden="1">'Ex 1 - Wet Ballast UnShunt'!#REF!</definedName>
    <definedName name="solver_lhs33" localSheetId="9" hidden="1">'Ex 1 SENS - Dry Ballast Shunted'!#REF!</definedName>
    <definedName name="solver_lhs33" localSheetId="8" hidden="1">'Ex 1 SENS - Dry Ballast UnShunt'!#REF!</definedName>
    <definedName name="solver_lhs33" localSheetId="7" hidden="1">'Ex 1 SENS - Wet Ballast Shunted'!#REF!</definedName>
    <definedName name="solver_lhs33" localSheetId="6" hidden="1">'Ex 1 SENS - Wet Ballast UnShunt'!#REF!</definedName>
    <definedName name="solver_lhs33" localSheetId="11" hidden="1">'Ex 2 - 23000 Multi-Part'!#REF!</definedName>
    <definedName name="solver_lhs33" localSheetId="12" hidden="1">'Ex 3- JLess Wet Ballast Noshunt'!#REF!</definedName>
    <definedName name="solver_lhs33" localSheetId="13" hidden="1">'Ex 3- JLess Wet Ballast SHUNT'!#REF!</definedName>
    <definedName name="solver_lhs33" localSheetId="14" hidden="1">'Ex 3- SINGLE COLUMN'!#REF!</definedName>
    <definedName name="solver_lhs34" localSheetId="17" hidden="1">' Ex 3 - MULTCOL DRY BALL 1.06V'!#REF!</definedName>
    <definedName name="solver_lhs34" localSheetId="16" hidden="1">' Ex 3 - MULTCOL DRY BALL 15A'!#REF!</definedName>
    <definedName name="solver_lhs34" localSheetId="19" hidden="1">' Ex 3 - MULTCOL DRY Heavy shunt'!#REF!</definedName>
    <definedName name="solver_lhs34" localSheetId="15" hidden="1">' Ex 3 - MULTCOL WET BALL 15A'!#REF!</definedName>
    <definedName name="solver_lhs34" localSheetId="18" hidden="1">' Ex 3 - MULTCOL WET Hardshunt'!#REF!</definedName>
    <definedName name="solver_lhs34" localSheetId="21" hidden="1">' Ex 4 - MULTCOL DRY 75K'!#REF!</definedName>
    <definedName name="solver_lhs34" localSheetId="23" hidden="1">' Ex 4 - MULTCOL DRY75K HS'!#REF!</definedName>
    <definedName name="solver_lhs34" localSheetId="20" hidden="1">' Ex 4 - MULTCOL WET 75K'!#REF!</definedName>
    <definedName name="solver_lhs34" localSheetId="22" hidden="1">' Ex 4 - MULTCOL WET 75K HS'!#REF!</definedName>
    <definedName name="solver_lhs34" localSheetId="24" hidden="1">' Ex 5 - LOWIMP WET'!#REF!</definedName>
    <definedName name="solver_lhs34" localSheetId="25" hidden="1">' Ex 5 - LOWIMP WET HARDSHUNT'!#REF!</definedName>
    <definedName name="solver_lhs34" localSheetId="4" hidden="1">'Ex 1 - Dry Ballast Shunted'!#REF!</definedName>
    <definedName name="solver_lhs34" localSheetId="3" hidden="1">'Ex 1 - Dry Ballast UnShunt'!#REF!</definedName>
    <definedName name="solver_lhs34" localSheetId="2" hidden="1">'Ex 1 - Wet Ballast Shunted'!#REF!</definedName>
    <definedName name="solver_lhs34" localSheetId="1" hidden="1">'Ex 1 - Wet Ballast UnShunt'!#REF!</definedName>
    <definedName name="solver_lhs34" localSheetId="9" hidden="1">'Ex 1 SENS - Dry Ballast Shunted'!#REF!</definedName>
    <definedName name="solver_lhs34" localSheetId="8" hidden="1">'Ex 1 SENS - Dry Ballast UnShunt'!#REF!</definedName>
    <definedName name="solver_lhs34" localSheetId="7" hidden="1">'Ex 1 SENS - Wet Ballast Shunted'!#REF!</definedName>
    <definedName name="solver_lhs34" localSheetId="6" hidden="1">'Ex 1 SENS - Wet Ballast UnShunt'!#REF!</definedName>
    <definedName name="solver_lhs34" localSheetId="11" hidden="1">'Ex 2 - 23000 Multi-Part'!#REF!</definedName>
    <definedName name="solver_lhs34" localSheetId="12" hidden="1">'Ex 3- JLess Wet Ballast Noshunt'!#REF!</definedName>
    <definedName name="solver_lhs34" localSheetId="13" hidden="1">'Ex 3- JLess Wet Ballast SHUNT'!#REF!</definedName>
    <definedName name="solver_lhs34" localSheetId="14" hidden="1">'Ex 3- SINGLE COLUMN'!#REF!</definedName>
    <definedName name="solver_lhs35" localSheetId="17" hidden="1">' Ex 3 - MULTCOL DRY BALL 1.06V'!#REF!</definedName>
    <definedName name="solver_lhs35" localSheetId="16" hidden="1">' Ex 3 - MULTCOL DRY BALL 15A'!#REF!</definedName>
    <definedName name="solver_lhs35" localSheetId="19" hidden="1">' Ex 3 - MULTCOL DRY Heavy shunt'!#REF!</definedName>
    <definedName name="solver_lhs35" localSheetId="15" hidden="1">' Ex 3 - MULTCOL WET BALL 15A'!#REF!</definedName>
    <definedName name="solver_lhs35" localSheetId="18" hidden="1">' Ex 3 - MULTCOL WET Hardshunt'!#REF!</definedName>
    <definedName name="solver_lhs35" localSheetId="21" hidden="1">' Ex 4 - MULTCOL DRY 75K'!#REF!</definedName>
    <definedName name="solver_lhs35" localSheetId="23" hidden="1">' Ex 4 - MULTCOL DRY75K HS'!#REF!</definedName>
    <definedName name="solver_lhs35" localSheetId="20" hidden="1">' Ex 4 - MULTCOL WET 75K'!#REF!</definedName>
    <definedName name="solver_lhs35" localSheetId="22" hidden="1">' Ex 4 - MULTCOL WET 75K HS'!#REF!</definedName>
    <definedName name="solver_lhs35" localSheetId="24" hidden="1">' Ex 5 - LOWIMP WET'!#REF!</definedName>
    <definedName name="solver_lhs35" localSheetId="25" hidden="1">' Ex 5 - LOWIMP WET HARDSHUNT'!#REF!</definedName>
    <definedName name="solver_lhs35" localSheetId="4" hidden="1">'Ex 1 - Dry Ballast Shunted'!#REF!</definedName>
    <definedName name="solver_lhs35" localSheetId="3" hidden="1">'Ex 1 - Dry Ballast UnShunt'!#REF!</definedName>
    <definedName name="solver_lhs35" localSheetId="2" hidden="1">'Ex 1 - Wet Ballast Shunted'!#REF!</definedName>
    <definedName name="solver_lhs35" localSheetId="1" hidden="1">'Ex 1 - Wet Ballast UnShunt'!#REF!</definedName>
    <definedName name="solver_lhs35" localSheetId="9" hidden="1">'Ex 1 SENS - Dry Ballast Shunted'!#REF!</definedName>
    <definedName name="solver_lhs35" localSheetId="8" hidden="1">'Ex 1 SENS - Dry Ballast UnShunt'!#REF!</definedName>
    <definedName name="solver_lhs35" localSheetId="7" hidden="1">'Ex 1 SENS - Wet Ballast Shunted'!#REF!</definedName>
    <definedName name="solver_lhs35" localSheetId="6" hidden="1">'Ex 1 SENS - Wet Ballast UnShunt'!#REF!</definedName>
    <definedName name="solver_lhs35" localSheetId="11" hidden="1">'Ex 2 - 23000 Multi-Part'!#REF!</definedName>
    <definedName name="solver_lhs35" localSheetId="12" hidden="1">'Ex 3- JLess Wet Ballast Noshunt'!#REF!</definedName>
    <definedName name="solver_lhs35" localSheetId="13" hidden="1">'Ex 3- JLess Wet Ballast SHUNT'!#REF!</definedName>
    <definedName name="solver_lhs35" localSheetId="14" hidden="1">'Ex 3- SINGLE COLUMN'!#REF!</definedName>
    <definedName name="solver_lhs36" localSheetId="17" hidden="1">' Ex 3 - MULTCOL DRY BALL 1.06V'!#REF!</definedName>
    <definedName name="solver_lhs36" localSheetId="16" hidden="1">' Ex 3 - MULTCOL DRY BALL 15A'!#REF!</definedName>
    <definedName name="solver_lhs36" localSheetId="19" hidden="1">' Ex 3 - MULTCOL DRY Heavy shunt'!#REF!</definedName>
    <definedName name="solver_lhs36" localSheetId="15" hidden="1">' Ex 3 - MULTCOL WET BALL 15A'!#REF!</definedName>
    <definedName name="solver_lhs36" localSheetId="18" hidden="1">' Ex 3 - MULTCOL WET Hardshunt'!#REF!</definedName>
    <definedName name="solver_lhs36" localSheetId="21" hidden="1">' Ex 4 - MULTCOL DRY 75K'!#REF!</definedName>
    <definedName name="solver_lhs36" localSheetId="23" hidden="1">' Ex 4 - MULTCOL DRY75K HS'!#REF!</definedName>
    <definedName name="solver_lhs36" localSheetId="20" hidden="1">' Ex 4 - MULTCOL WET 75K'!#REF!</definedName>
    <definedName name="solver_lhs36" localSheetId="22" hidden="1">' Ex 4 - MULTCOL WET 75K HS'!#REF!</definedName>
    <definedName name="solver_lhs36" localSheetId="24" hidden="1">' Ex 5 - LOWIMP WET'!#REF!</definedName>
    <definedName name="solver_lhs36" localSheetId="25" hidden="1">' Ex 5 - LOWIMP WET HARDSHUNT'!#REF!</definedName>
    <definedName name="solver_lhs36" localSheetId="4" hidden="1">'Ex 1 - Dry Ballast Shunted'!#REF!</definedName>
    <definedName name="solver_lhs36" localSheetId="3" hidden="1">'Ex 1 - Dry Ballast UnShunt'!#REF!</definedName>
    <definedName name="solver_lhs36" localSheetId="2" hidden="1">'Ex 1 - Wet Ballast Shunted'!#REF!</definedName>
    <definedName name="solver_lhs36" localSheetId="1" hidden="1">'Ex 1 - Wet Ballast UnShunt'!#REF!</definedName>
    <definedName name="solver_lhs36" localSheetId="9" hidden="1">'Ex 1 SENS - Dry Ballast Shunted'!#REF!</definedName>
    <definedName name="solver_lhs36" localSheetId="8" hidden="1">'Ex 1 SENS - Dry Ballast UnShunt'!#REF!</definedName>
    <definedName name="solver_lhs36" localSheetId="7" hidden="1">'Ex 1 SENS - Wet Ballast Shunted'!#REF!</definedName>
    <definedName name="solver_lhs36" localSheetId="6" hidden="1">'Ex 1 SENS - Wet Ballast UnShunt'!#REF!</definedName>
    <definedName name="solver_lhs36" localSheetId="11" hidden="1">'Ex 2 - 23000 Multi-Part'!#REF!</definedName>
    <definedName name="solver_lhs36" localSheetId="12" hidden="1">'Ex 3- JLess Wet Ballast Noshunt'!#REF!</definedName>
    <definedName name="solver_lhs36" localSheetId="13" hidden="1">'Ex 3- JLess Wet Ballast SHUNT'!#REF!</definedName>
    <definedName name="solver_lhs36" localSheetId="14" hidden="1">'Ex 3- SINGLE COLUMN'!#REF!</definedName>
    <definedName name="solver_lhs37" localSheetId="17" hidden="1">' Ex 3 - MULTCOL DRY BALL 1.06V'!#REF!</definedName>
    <definedName name="solver_lhs37" localSheetId="16" hidden="1">' Ex 3 - MULTCOL DRY BALL 15A'!#REF!</definedName>
    <definedName name="solver_lhs37" localSheetId="19" hidden="1">' Ex 3 - MULTCOL DRY Heavy shunt'!#REF!</definedName>
    <definedName name="solver_lhs37" localSheetId="15" hidden="1">' Ex 3 - MULTCOL WET BALL 15A'!#REF!</definedName>
    <definedName name="solver_lhs37" localSheetId="18" hidden="1">' Ex 3 - MULTCOL WET Hardshunt'!#REF!</definedName>
    <definedName name="solver_lhs37" localSheetId="21" hidden="1">' Ex 4 - MULTCOL DRY 75K'!#REF!</definedName>
    <definedName name="solver_lhs37" localSheetId="23" hidden="1">' Ex 4 - MULTCOL DRY75K HS'!#REF!</definedName>
    <definedName name="solver_lhs37" localSheetId="20" hidden="1">' Ex 4 - MULTCOL WET 75K'!#REF!</definedName>
    <definedName name="solver_lhs37" localSheetId="22" hidden="1">' Ex 4 - MULTCOL WET 75K HS'!#REF!</definedName>
    <definedName name="solver_lhs37" localSheetId="24" hidden="1">' Ex 5 - LOWIMP WET'!#REF!</definedName>
    <definedName name="solver_lhs37" localSheetId="25" hidden="1">' Ex 5 - LOWIMP WET HARDSHUNT'!#REF!</definedName>
    <definedName name="solver_lhs37" localSheetId="4" hidden="1">'Ex 1 - Dry Ballast Shunted'!#REF!</definedName>
    <definedName name="solver_lhs37" localSheetId="3" hidden="1">'Ex 1 - Dry Ballast UnShunt'!#REF!</definedName>
    <definedName name="solver_lhs37" localSheetId="2" hidden="1">'Ex 1 - Wet Ballast Shunted'!#REF!</definedName>
    <definedName name="solver_lhs37" localSheetId="1" hidden="1">'Ex 1 - Wet Ballast UnShunt'!#REF!</definedName>
    <definedName name="solver_lhs37" localSheetId="9" hidden="1">'Ex 1 SENS - Dry Ballast Shunted'!#REF!</definedName>
    <definedName name="solver_lhs37" localSheetId="8" hidden="1">'Ex 1 SENS - Dry Ballast UnShunt'!#REF!</definedName>
    <definedName name="solver_lhs37" localSheetId="7" hidden="1">'Ex 1 SENS - Wet Ballast Shunted'!#REF!</definedName>
    <definedName name="solver_lhs37" localSheetId="6" hidden="1">'Ex 1 SENS - Wet Ballast UnShunt'!#REF!</definedName>
    <definedName name="solver_lhs37" localSheetId="11" hidden="1">'Ex 2 - 23000 Multi-Part'!#REF!</definedName>
    <definedName name="solver_lhs37" localSheetId="12" hidden="1">'Ex 3- JLess Wet Ballast Noshunt'!#REF!</definedName>
    <definedName name="solver_lhs37" localSheetId="13" hidden="1">'Ex 3- JLess Wet Ballast SHUNT'!#REF!</definedName>
    <definedName name="solver_lhs37" localSheetId="14" hidden="1">'Ex 3- SINGLE COLUMN'!#REF!</definedName>
    <definedName name="solver_lhs38" localSheetId="17" hidden="1">' Ex 3 - MULTCOL DRY BALL 1.06V'!#REF!</definedName>
    <definedName name="solver_lhs38" localSheetId="16" hidden="1">' Ex 3 - MULTCOL DRY BALL 15A'!#REF!</definedName>
    <definedName name="solver_lhs38" localSheetId="19" hidden="1">' Ex 3 - MULTCOL DRY Heavy shunt'!#REF!</definedName>
    <definedName name="solver_lhs38" localSheetId="15" hidden="1">' Ex 3 - MULTCOL WET BALL 15A'!#REF!</definedName>
    <definedName name="solver_lhs38" localSheetId="18" hidden="1">' Ex 3 - MULTCOL WET Hardshunt'!#REF!</definedName>
    <definedName name="solver_lhs38" localSheetId="21" hidden="1">' Ex 4 - MULTCOL DRY 75K'!#REF!</definedName>
    <definedName name="solver_lhs38" localSheetId="23" hidden="1">' Ex 4 - MULTCOL DRY75K HS'!#REF!</definedName>
    <definedName name="solver_lhs38" localSheetId="20" hidden="1">' Ex 4 - MULTCOL WET 75K'!#REF!</definedName>
    <definedName name="solver_lhs38" localSheetId="22" hidden="1">' Ex 4 - MULTCOL WET 75K HS'!#REF!</definedName>
    <definedName name="solver_lhs38" localSheetId="24" hidden="1">' Ex 5 - LOWIMP WET'!#REF!</definedName>
    <definedName name="solver_lhs38" localSheetId="25" hidden="1">' Ex 5 - LOWIMP WET HARDSHUNT'!#REF!</definedName>
    <definedName name="solver_lhs38" localSheetId="4" hidden="1">'Ex 1 - Dry Ballast Shunted'!#REF!</definedName>
    <definedName name="solver_lhs38" localSheetId="3" hidden="1">'Ex 1 - Dry Ballast UnShunt'!#REF!</definedName>
    <definedName name="solver_lhs38" localSheetId="2" hidden="1">'Ex 1 - Wet Ballast Shunted'!#REF!</definedName>
    <definedName name="solver_lhs38" localSheetId="1" hidden="1">'Ex 1 - Wet Ballast UnShunt'!#REF!</definedName>
    <definedName name="solver_lhs38" localSheetId="9" hidden="1">'Ex 1 SENS - Dry Ballast Shunted'!#REF!</definedName>
    <definedName name="solver_lhs38" localSheetId="8" hidden="1">'Ex 1 SENS - Dry Ballast UnShunt'!#REF!</definedName>
    <definedName name="solver_lhs38" localSheetId="7" hidden="1">'Ex 1 SENS - Wet Ballast Shunted'!#REF!</definedName>
    <definedName name="solver_lhs38" localSheetId="6" hidden="1">'Ex 1 SENS - Wet Ballast UnShunt'!#REF!</definedName>
    <definedName name="solver_lhs38" localSheetId="11" hidden="1">'Ex 2 - 23000 Multi-Part'!#REF!</definedName>
    <definedName name="solver_lhs38" localSheetId="12" hidden="1">'Ex 3- JLess Wet Ballast Noshunt'!#REF!</definedName>
    <definedName name="solver_lhs38" localSheetId="13" hidden="1">'Ex 3- JLess Wet Ballast SHUNT'!#REF!</definedName>
    <definedName name="solver_lhs38" localSheetId="14" hidden="1">'Ex 3- SINGLE COLUMN'!#REF!</definedName>
    <definedName name="solver_lhs39" localSheetId="17" hidden="1">' Ex 3 - MULTCOL DRY BALL 1.06V'!#REF!</definedName>
    <definedName name="solver_lhs39" localSheetId="16" hidden="1">' Ex 3 - MULTCOL DRY BALL 15A'!#REF!</definedName>
    <definedName name="solver_lhs39" localSheetId="19" hidden="1">' Ex 3 - MULTCOL DRY Heavy shunt'!#REF!</definedName>
    <definedName name="solver_lhs39" localSheetId="15" hidden="1">' Ex 3 - MULTCOL WET BALL 15A'!#REF!</definedName>
    <definedName name="solver_lhs39" localSheetId="18" hidden="1">' Ex 3 - MULTCOL WET Hardshunt'!#REF!</definedName>
    <definedName name="solver_lhs39" localSheetId="21" hidden="1">' Ex 4 - MULTCOL DRY 75K'!#REF!</definedName>
    <definedName name="solver_lhs39" localSheetId="23" hidden="1">' Ex 4 - MULTCOL DRY75K HS'!#REF!</definedName>
    <definedName name="solver_lhs39" localSheetId="20" hidden="1">' Ex 4 - MULTCOL WET 75K'!#REF!</definedName>
    <definedName name="solver_lhs39" localSheetId="22" hidden="1">' Ex 4 - MULTCOL WET 75K HS'!#REF!</definedName>
    <definedName name="solver_lhs39" localSheetId="24" hidden="1">' Ex 5 - LOWIMP WET'!#REF!</definedName>
    <definedName name="solver_lhs39" localSheetId="25" hidden="1">' Ex 5 - LOWIMP WET HARDSHUNT'!#REF!</definedName>
    <definedName name="solver_lhs39" localSheetId="4" hidden="1">'Ex 1 - Dry Ballast Shunted'!#REF!</definedName>
    <definedName name="solver_lhs39" localSheetId="3" hidden="1">'Ex 1 - Dry Ballast UnShunt'!#REF!</definedName>
    <definedName name="solver_lhs39" localSheetId="2" hidden="1">'Ex 1 - Wet Ballast Shunted'!#REF!</definedName>
    <definedName name="solver_lhs39" localSheetId="1" hidden="1">'Ex 1 - Wet Ballast UnShunt'!#REF!</definedName>
    <definedName name="solver_lhs39" localSheetId="9" hidden="1">'Ex 1 SENS - Dry Ballast Shunted'!#REF!</definedName>
    <definedName name="solver_lhs39" localSheetId="8" hidden="1">'Ex 1 SENS - Dry Ballast UnShunt'!#REF!</definedName>
    <definedName name="solver_lhs39" localSheetId="7" hidden="1">'Ex 1 SENS - Wet Ballast Shunted'!#REF!</definedName>
    <definedName name="solver_lhs39" localSheetId="6" hidden="1">'Ex 1 SENS - Wet Ballast UnShunt'!#REF!</definedName>
    <definedName name="solver_lhs39" localSheetId="11" hidden="1">'Ex 2 - 23000 Multi-Part'!#REF!</definedName>
    <definedName name="solver_lhs39" localSheetId="12" hidden="1">'Ex 3- JLess Wet Ballast Noshunt'!#REF!</definedName>
    <definedName name="solver_lhs39" localSheetId="13" hidden="1">'Ex 3- JLess Wet Ballast SHUNT'!#REF!</definedName>
    <definedName name="solver_lhs39" localSheetId="14" hidden="1">'Ex 3- SINGLE COLUMN'!#REF!</definedName>
    <definedName name="solver_lhs4" localSheetId="17" hidden="1">' Ex 3 - MULTCOL DRY BALL 1.06V'!#REF!</definedName>
    <definedName name="solver_lhs4" localSheetId="16" hidden="1">' Ex 3 - MULTCOL DRY BALL 15A'!#REF!</definedName>
    <definedName name="solver_lhs4" localSheetId="19" hidden="1">' Ex 3 - MULTCOL DRY Heavy shunt'!#REF!</definedName>
    <definedName name="solver_lhs4" localSheetId="15" hidden="1">' Ex 3 - MULTCOL WET BALL 15A'!#REF!</definedName>
    <definedName name="solver_lhs4" localSheetId="18" hidden="1">' Ex 3 - MULTCOL WET Hardshunt'!#REF!</definedName>
    <definedName name="solver_lhs4" localSheetId="21" hidden="1">' Ex 4 - MULTCOL DRY 75K'!#REF!</definedName>
    <definedName name="solver_lhs4" localSheetId="23" hidden="1">' Ex 4 - MULTCOL DRY75K HS'!#REF!</definedName>
    <definedName name="solver_lhs4" localSheetId="20" hidden="1">' Ex 4 - MULTCOL WET 75K'!#REF!</definedName>
    <definedName name="solver_lhs4" localSheetId="22" hidden="1">' Ex 4 - MULTCOL WET 75K HS'!#REF!</definedName>
    <definedName name="solver_lhs4" localSheetId="24" hidden="1">' Ex 5 - LOWIMP WET'!#REF!</definedName>
    <definedName name="solver_lhs4" localSheetId="25" hidden="1">' Ex 5 - LOWIMP WET HARDSHUNT'!#REF!</definedName>
    <definedName name="solver_lhs4" localSheetId="4" hidden="1">'Ex 1 - Dry Ballast Shunted'!#REF!</definedName>
    <definedName name="solver_lhs4" localSheetId="3" hidden="1">'Ex 1 - Dry Ballast UnShunt'!#REF!</definedName>
    <definedName name="solver_lhs4" localSheetId="2" hidden="1">'Ex 1 - Wet Ballast Shunted'!#REF!</definedName>
    <definedName name="solver_lhs4" localSheetId="1" hidden="1">'Ex 1 - Wet Ballast UnShunt'!#REF!</definedName>
    <definedName name="solver_lhs4" localSheetId="9" hidden="1">'Ex 1 SENS - Dry Ballast Shunted'!#REF!</definedName>
    <definedName name="solver_lhs4" localSheetId="8" hidden="1">'Ex 1 SENS - Dry Ballast UnShunt'!#REF!</definedName>
    <definedName name="solver_lhs4" localSheetId="7" hidden="1">'Ex 1 SENS - Wet Ballast Shunted'!#REF!</definedName>
    <definedName name="solver_lhs4" localSheetId="6" hidden="1">'Ex 1 SENS - Wet Ballast UnShunt'!#REF!</definedName>
    <definedName name="solver_lhs4" localSheetId="11" hidden="1">'Ex 2 - 23000 Multi-Part'!#REF!</definedName>
    <definedName name="solver_lhs4" localSheetId="12" hidden="1">'Ex 3- JLess Wet Ballast Noshunt'!#REF!</definedName>
    <definedName name="solver_lhs4" localSheetId="13" hidden="1">'Ex 3- JLess Wet Ballast SHUNT'!#REF!</definedName>
    <definedName name="solver_lhs4" localSheetId="14" hidden="1">'Ex 3- SINGLE COLUMN'!#REF!</definedName>
    <definedName name="solver_lhs40" localSheetId="17" hidden="1">' Ex 3 - MULTCOL DRY BALL 1.06V'!#REF!</definedName>
    <definedName name="solver_lhs40" localSheetId="16" hidden="1">' Ex 3 - MULTCOL DRY BALL 15A'!#REF!</definedName>
    <definedName name="solver_lhs40" localSheetId="19" hidden="1">' Ex 3 - MULTCOL DRY Heavy shunt'!#REF!</definedName>
    <definedName name="solver_lhs40" localSheetId="15" hidden="1">' Ex 3 - MULTCOL WET BALL 15A'!#REF!</definedName>
    <definedName name="solver_lhs40" localSheetId="18" hidden="1">' Ex 3 - MULTCOL WET Hardshunt'!#REF!</definedName>
    <definedName name="solver_lhs40" localSheetId="21" hidden="1">' Ex 4 - MULTCOL DRY 75K'!#REF!</definedName>
    <definedName name="solver_lhs40" localSheetId="23" hidden="1">' Ex 4 - MULTCOL DRY75K HS'!#REF!</definedName>
    <definedName name="solver_lhs40" localSheetId="20" hidden="1">' Ex 4 - MULTCOL WET 75K'!#REF!</definedName>
    <definedName name="solver_lhs40" localSheetId="22" hidden="1">' Ex 4 - MULTCOL WET 75K HS'!#REF!</definedName>
    <definedName name="solver_lhs40" localSheetId="24" hidden="1">' Ex 5 - LOWIMP WET'!#REF!</definedName>
    <definedName name="solver_lhs40" localSheetId="25" hidden="1">' Ex 5 - LOWIMP WET HARDSHUNT'!#REF!</definedName>
    <definedName name="solver_lhs40" localSheetId="4" hidden="1">'Ex 1 - Dry Ballast Shunted'!#REF!</definedName>
    <definedName name="solver_lhs40" localSheetId="3" hidden="1">'Ex 1 - Dry Ballast UnShunt'!#REF!</definedName>
    <definedName name="solver_lhs40" localSheetId="2" hidden="1">'Ex 1 - Wet Ballast Shunted'!#REF!</definedName>
    <definedName name="solver_lhs40" localSheetId="1" hidden="1">'Ex 1 - Wet Ballast UnShunt'!#REF!</definedName>
    <definedName name="solver_lhs40" localSheetId="9" hidden="1">'Ex 1 SENS - Dry Ballast Shunted'!#REF!</definedName>
    <definedName name="solver_lhs40" localSheetId="8" hidden="1">'Ex 1 SENS - Dry Ballast UnShunt'!#REF!</definedName>
    <definedName name="solver_lhs40" localSheetId="7" hidden="1">'Ex 1 SENS - Wet Ballast Shunted'!#REF!</definedName>
    <definedName name="solver_lhs40" localSheetId="6" hidden="1">'Ex 1 SENS - Wet Ballast UnShunt'!#REF!</definedName>
    <definedName name="solver_lhs40" localSheetId="11" hidden="1">'Ex 2 - 23000 Multi-Part'!#REF!</definedName>
    <definedName name="solver_lhs40" localSheetId="12" hidden="1">'Ex 3- JLess Wet Ballast Noshunt'!#REF!</definedName>
    <definedName name="solver_lhs40" localSheetId="13" hidden="1">'Ex 3- JLess Wet Ballast SHUNT'!#REF!</definedName>
    <definedName name="solver_lhs40" localSheetId="14" hidden="1">'Ex 3- SINGLE COLUMN'!#REF!</definedName>
    <definedName name="solver_lhs41" localSheetId="17" hidden="1">' Ex 3 - MULTCOL DRY BALL 1.06V'!#REF!</definedName>
    <definedName name="solver_lhs41" localSheetId="16" hidden="1">' Ex 3 - MULTCOL DRY BALL 15A'!#REF!</definedName>
    <definedName name="solver_lhs41" localSheetId="19" hidden="1">' Ex 3 - MULTCOL DRY Heavy shunt'!#REF!</definedName>
    <definedName name="solver_lhs41" localSheetId="15" hidden="1">' Ex 3 - MULTCOL WET BALL 15A'!#REF!</definedName>
    <definedName name="solver_lhs41" localSheetId="18" hidden="1">' Ex 3 - MULTCOL WET Hardshunt'!#REF!</definedName>
    <definedName name="solver_lhs41" localSheetId="21" hidden="1">' Ex 4 - MULTCOL DRY 75K'!#REF!</definedName>
    <definedName name="solver_lhs41" localSheetId="23" hidden="1">' Ex 4 - MULTCOL DRY75K HS'!#REF!</definedName>
    <definedName name="solver_lhs41" localSheetId="20" hidden="1">' Ex 4 - MULTCOL WET 75K'!#REF!</definedName>
    <definedName name="solver_lhs41" localSheetId="22" hidden="1">' Ex 4 - MULTCOL WET 75K HS'!#REF!</definedName>
    <definedName name="solver_lhs41" localSheetId="24" hidden="1">' Ex 5 - LOWIMP WET'!#REF!</definedName>
    <definedName name="solver_lhs41" localSheetId="25" hidden="1">' Ex 5 - LOWIMP WET HARDSHUNT'!#REF!</definedName>
    <definedName name="solver_lhs41" localSheetId="4" hidden="1">'Ex 1 - Dry Ballast Shunted'!#REF!</definedName>
    <definedName name="solver_lhs41" localSheetId="3" hidden="1">'Ex 1 - Dry Ballast UnShunt'!#REF!</definedName>
    <definedName name="solver_lhs41" localSheetId="2" hidden="1">'Ex 1 - Wet Ballast Shunted'!#REF!</definedName>
    <definedName name="solver_lhs41" localSheetId="1" hidden="1">'Ex 1 - Wet Ballast UnShunt'!#REF!</definedName>
    <definedName name="solver_lhs41" localSheetId="9" hidden="1">'Ex 1 SENS - Dry Ballast Shunted'!#REF!</definedName>
    <definedName name="solver_lhs41" localSheetId="8" hidden="1">'Ex 1 SENS - Dry Ballast UnShunt'!#REF!</definedName>
    <definedName name="solver_lhs41" localSheetId="7" hidden="1">'Ex 1 SENS - Wet Ballast Shunted'!#REF!</definedName>
    <definedName name="solver_lhs41" localSheetId="6" hidden="1">'Ex 1 SENS - Wet Ballast UnShunt'!#REF!</definedName>
    <definedName name="solver_lhs41" localSheetId="11" hidden="1">'Ex 2 - 23000 Multi-Part'!#REF!</definedName>
    <definedName name="solver_lhs41" localSheetId="12" hidden="1">'Ex 3- JLess Wet Ballast Noshunt'!#REF!</definedName>
    <definedName name="solver_lhs41" localSheetId="13" hidden="1">'Ex 3- JLess Wet Ballast SHUNT'!#REF!</definedName>
    <definedName name="solver_lhs41" localSheetId="14" hidden="1">'Ex 3- SINGLE COLUMN'!#REF!</definedName>
    <definedName name="solver_lhs42" localSheetId="17" hidden="1">' Ex 3 - MULTCOL DRY BALL 1.06V'!#REF!</definedName>
    <definedName name="solver_lhs42" localSheetId="16" hidden="1">' Ex 3 - MULTCOL DRY BALL 15A'!#REF!</definedName>
    <definedName name="solver_lhs42" localSheetId="19" hidden="1">' Ex 3 - MULTCOL DRY Heavy shunt'!#REF!</definedName>
    <definedName name="solver_lhs42" localSheetId="15" hidden="1">' Ex 3 - MULTCOL WET BALL 15A'!#REF!</definedName>
    <definedName name="solver_lhs42" localSheetId="18" hidden="1">' Ex 3 - MULTCOL WET Hardshunt'!#REF!</definedName>
    <definedName name="solver_lhs42" localSheetId="21" hidden="1">' Ex 4 - MULTCOL DRY 75K'!#REF!</definedName>
    <definedName name="solver_lhs42" localSheetId="23" hidden="1">' Ex 4 - MULTCOL DRY75K HS'!#REF!</definedName>
    <definedName name="solver_lhs42" localSheetId="20" hidden="1">' Ex 4 - MULTCOL WET 75K'!#REF!</definedName>
    <definedName name="solver_lhs42" localSheetId="22" hidden="1">' Ex 4 - MULTCOL WET 75K HS'!#REF!</definedName>
    <definedName name="solver_lhs42" localSheetId="24" hidden="1">' Ex 5 - LOWIMP WET'!#REF!</definedName>
    <definedName name="solver_lhs42" localSheetId="25" hidden="1">' Ex 5 - LOWIMP WET HARDSHUNT'!#REF!</definedName>
    <definedName name="solver_lhs42" localSheetId="4" hidden="1">'Ex 1 - Dry Ballast Shunted'!#REF!</definedName>
    <definedName name="solver_lhs42" localSheetId="3" hidden="1">'Ex 1 - Dry Ballast UnShunt'!#REF!</definedName>
    <definedName name="solver_lhs42" localSheetId="2" hidden="1">'Ex 1 - Wet Ballast Shunted'!#REF!</definedName>
    <definedName name="solver_lhs42" localSheetId="1" hidden="1">'Ex 1 - Wet Ballast UnShunt'!#REF!</definedName>
    <definedName name="solver_lhs42" localSheetId="9" hidden="1">'Ex 1 SENS - Dry Ballast Shunted'!#REF!</definedName>
    <definedName name="solver_lhs42" localSheetId="8" hidden="1">'Ex 1 SENS - Dry Ballast UnShunt'!#REF!</definedName>
    <definedName name="solver_lhs42" localSheetId="7" hidden="1">'Ex 1 SENS - Wet Ballast Shunted'!#REF!</definedName>
    <definedName name="solver_lhs42" localSheetId="6" hidden="1">'Ex 1 SENS - Wet Ballast UnShunt'!#REF!</definedName>
    <definedName name="solver_lhs42" localSheetId="11" hidden="1">'Ex 2 - 23000 Multi-Part'!#REF!</definedName>
    <definedName name="solver_lhs42" localSheetId="12" hidden="1">'Ex 3- JLess Wet Ballast Noshunt'!#REF!</definedName>
    <definedName name="solver_lhs42" localSheetId="13" hidden="1">'Ex 3- JLess Wet Ballast SHUNT'!#REF!</definedName>
    <definedName name="solver_lhs42" localSheetId="14" hidden="1">'Ex 3- SINGLE COLUMN'!#REF!</definedName>
    <definedName name="solver_lhs43" localSheetId="17" hidden="1">' Ex 3 - MULTCOL DRY BALL 1.06V'!#REF!</definedName>
    <definedName name="solver_lhs43" localSheetId="16" hidden="1">' Ex 3 - MULTCOL DRY BALL 15A'!#REF!</definedName>
    <definedName name="solver_lhs43" localSheetId="19" hidden="1">' Ex 3 - MULTCOL DRY Heavy shunt'!#REF!</definedName>
    <definedName name="solver_lhs43" localSheetId="15" hidden="1">' Ex 3 - MULTCOL WET BALL 15A'!#REF!</definedName>
    <definedName name="solver_lhs43" localSheetId="18" hidden="1">' Ex 3 - MULTCOL WET Hardshunt'!#REF!</definedName>
    <definedName name="solver_lhs43" localSheetId="21" hidden="1">' Ex 4 - MULTCOL DRY 75K'!#REF!</definedName>
    <definedName name="solver_lhs43" localSheetId="23" hidden="1">' Ex 4 - MULTCOL DRY75K HS'!#REF!</definedName>
    <definedName name="solver_lhs43" localSheetId="20" hidden="1">' Ex 4 - MULTCOL WET 75K'!#REF!</definedName>
    <definedName name="solver_lhs43" localSheetId="22" hidden="1">' Ex 4 - MULTCOL WET 75K HS'!#REF!</definedName>
    <definedName name="solver_lhs43" localSheetId="24" hidden="1">' Ex 5 - LOWIMP WET'!#REF!</definedName>
    <definedName name="solver_lhs43" localSheetId="25" hidden="1">' Ex 5 - LOWIMP WET HARDSHUNT'!#REF!</definedName>
    <definedName name="solver_lhs43" localSheetId="4" hidden="1">'Ex 1 - Dry Ballast Shunted'!#REF!</definedName>
    <definedName name="solver_lhs43" localSheetId="3" hidden="1">'Ex 1 - Dry Ballast UnShunt'!#REF!</definedName>
    <definedName name="solver_lhs43" localSheetId="2" hidden="1">'Ex 1 - Wet Ballast Shunted'!#REF!</definedName>
    <definedName name="solver_lhs43" localSheetId="1" hidden="1">'Ex 1 - Wet Ballast UnShunt'!#REF!</definedName>
    <definedName name="solver_lhs43" localSheetId="9" hidden="1">'Ex 1 SENS - Dry Ballast Shunted'!#REF!</definedName>
    <definedName name="solver_lhs43" localSheetId="8" hidden="1">'Ex 1 SENS - Dry Ballast UnShunt'!#REF!</definedName>
    <definedName name="solver_lhs43" localSheetId="7" hidden="1">'Ex 1 SENS - Wet Ballast Shunted'!#REF!</definedName>
    <definedName name="solver_lhs43" localSheetId="6" hidden="1">'Ex 1 SENS - Wet Ballast UnShunt'!#REF!</definedName>
    <definedName name="solver_lhs43" localSheetId="11" hidden="1">'Ex 2 - 23000 Multi-Part'!#REF!</definedName>
    <definedName name="solver_lhs43" localSheetId="12" hidden="1">'Ex 3- JLess Wet Ballast Noshunt'!#REF!</definedName>
    <definedName name="solver_lhs43" localSheetId="13" hidden="1">'Ex 3- JLess Wet Ballast SHUNT'!#REF!</definedName>
    <definedName name="solver_lhs43" localSheetId="14" hidden="1">'Ex 3- SINGLE COLUMN'!#REF!</definedName>
    <definedName name="solver_lhs44" localSheetId="17" hidden="1">' Ex 3 - MULTCOL DRY BALL 1.06V'!#REF!</definedName>
    <definedName name="solver_lhs44" localSheetId="16" hidden="1">' Ex 3 - MULTCOL DRY BALL 15A'!#REF!</definedName>
    <definedName name="solver_lhs44" localSheetId="19" hidden="1">' Ex 3 - MULTCOL DRY Heavy shunt'!#REF!</definedName>
    <definedName name="solver_lhs44" localSheetId="15" hidden="1">' Ex 3 - MULTCOL WET BALL 15A'!#REF!</definedName>
    <definedName name="solver_lhs44" localSheetId="18" hidden="1">' Ex 3 - MULTCOL WET Hardshunt'!#REF!</definedName>
    <definedName name="solver_lhs44" localSheetId="21" hidden="1">' Ex 4 - MULTCOL DRY 75K'!#REF!</definedName>
    <definedName name="solver_lhs44" localSheetId="23" hidden="1">' Ex 4 - MULTCOL DRY75K HS'!#REF!</definedName>
    <definedName name="solver_lhs44" localSheetId="20" hidden="1">' Ex 4 - MULTCOL WET 75K'!#REF!</definedName>
    <definedName name="solver_lhs44" localSheetId="22" hidden="1">' Ex 4 - MULTCOL WET 75K HS'!#REF!</definedName>
    <definedName name="solver_lhs44" localSheetId="24" hidden="1">' Ex 5 - LOWIMP WET'!#REF!</definedName>
    <definedName name="solver_lhs44" localSheetId="25" hidden="1">' Ex 5 - LOWIMP WET HARDSHUNT'!#REF!</definedName>
    <definedName name="solver_lhs44" localSheetId="4" hidden="1">'Ex 1 - Dry Ballast Shunted'!#REF!</definedName>
    <definedName name="solver_lhs44" localSheetId="3" hidden="1">'Ex 1 - Dry Ballast UnShunt'!#REF!</definedName>
    <definedName name="solver_lhs44" localSheetId="2" hidden="1">'Ex 1 - Wet Ballast Shunted'!#REF!</definedName>
    <definedName name="solver_lhs44" localSheetId="1" hidden="1">'Ex 1 - Wet Ballast UnShunt'!#REF!</definedName>
    <definedName name="solver_lhs44" localSheetId="9" hidden="1">'Ex 1 SENS - Dry Ballast Shunted'!#REF!</definedName>
    <definedName name="solver_lhs44" localSheetId="8" hidden="1">'Ex 1 SENS - Dry Ballast UnShunt'!#REF!</definedName>
    <definedName name="solver_lhs44" localSheetId="7" hidden="1">'Ex 1 SENS - Wet Ballast Shunted'!#REF!</definedName>
    <definedName name="solver_lhs44" localSheetId="6" hidden="1">'Ex 1 SENS - Wet Ballast UnShunt'!#REF!</definedName>
    <definedName name="solver_lhs44" localSheetId="11" hidden="1">'Ex 2 - 23000 Multi-Part'!#REF!</definedName>
    <definedName name="solver_lhs44" localSheetId="12" hidden="1">'Ex 3- JLess Wet Ballast Noshunt'!#REF!</definedName>
    <definedName name="solver_lhs44" localSheetId="13" hidden="1">'Ex 3- JLess Wet Ballast SHUNT'!#REF!</definedName>
    <definedName name="solver_lhs44" localSheetId="14" hidden="1">'Ex 3- SINGLE COLUMN'!#REF!</definedName>
    <definedName name="solver_lhs45" localSheetId="17" hidden="1">' Ex 3 - MULTCOL DRY BALL 1.06V'!#REF!</definedName>
    <definedName name="solver_lhs45" localSheetId="16" hidden="1">' Ex 3 - MULTCOL DRY BALL 15A'!#REF!</definedName>
    <definedName name="solver_lhs45" localSheetId="19" hidden="1">' Ex 3 - MULTCOL DRY Heavy shunt'!#REF!</definedName>
    <definedName name="solver_lhs45" localSheetId="15" hidden="1">' Ex 3 - MULTCOL WET BALL 15A'!#REF!</definedName>
    <definedName name="solver_lhs45" localSheetId="18" hidden="1">' Ex 3 - MULTCOL WET Hardshunt'!#REF!</definedName>
    <definedName name="solver_lhs45" localSheetId="21" hidden="1">' Ex 4 - MULTCOL DRY 75K'!#REF!</definedName>
    <definedName name="solver_lhs45" localSheetId="23" hidden="1">' Ex 4 - MULTCOL DRY75K HS'!#REF!</definedName>
    <definedName name="solver_lhs45" localSheetId="20" hidden="1">' Ex 4 - MULTCOL WET 75K'!#REF!</definedName>
    <definedName name="solver_lhs45" localSheetId="22" hidden="1">' Ex 4 - MULTCOL WET 75K HS'!#REF!</definedName>
    <definedName name="solver_lhs45" localSheetId="24" hidden="1">' Ex 5 - LOWIMP WET'!#REF!</definedName>
    <definedName name="solver_lhs45" localSheetId="25" hidden="1">' Ex 5 - LOWIMP WET HARDSHUNT'!#REF!</definedName>
    <definedName name="solver_lhs45" localSheetId="4" hidden="1">'Ex 1 - Dry Ballast Shunted'!#REF!</definedName>
    <definedName name="solver_lhs45" localSheetId="3" hidden="1">'Ex 1 - Dry Ballast UnShunt'!#REF!</definedName>
    <definedName name="solver_lhs45" localSheetId="2" hidden="1">'Ex 1 - Wet Ballast Shunted'!#REF!</definedName>
    <definedName name="solver_lhs45" localSheetId="1" hidden="1">'Ex 1 - Wet Ballast UnShunt'!#REF!</definedName>
    <definedName name="solver_lhs45" localSheetId="9" hidden="1">'Ex 1 SENS - Dry Ballast Shunted'!#REF!</definedName>
    <definedName name="solver_lhs45" localSheetId="8" hidden="1">'Ex 1 SENS - Dry Ballast UnShunt'!#REF!</definedName>
    <definedName name="solver_lhs45" localSheetId="7" hidden="1">'Ex 1 SENS - Wet Ballast Shunted'!#REF!</definedName>
    <definedName name="solver_lhs45" localSheetId="6" hidden="1">'Ex 1 SENS - Wet Ballast UnShunt'!#REF!</definedName>
    <definedName name="solver_lhs45" localSheetId="11" hidden="1">'Ex 2 - 23000 Multi-Part'!#REF!</definedName>
    <definedName name="solver_lhs45" localSheetId="12" hidden="1">'Ex 3- JLess Wet Ballast Noshunt'!#REF!</definedName>
    <definedName name="solver_lhs45" localSheetId="13" hidden="1">'Ex 3- JLess Wet Ballast SHUNT'!#REF!</definedName>
    <definedName name="solver_lhs45" localSheetId="14" hidden="1">'Ex 3- SINGLE COLUMN'!#REF!</definedName>
    <definedName name="solver_lhs46" localSheetId="17" hidden="1">' Ex 3 - MULTCOL DRY BALL 1.06V'!#REF!</definedName>
    <definedName name="solver_lhs46" localSheetId="16" hidden="1">' Ex 3 - MULTCOL DRY BALL 15A'!#REF!</definedName>
    <definedName name="solver_lhs46" localSheetId="19" hidden="1">' Ex 3 - MULTCOL DRY Heavy shunt'!#REF!</definedName>
    <definedName name="solver_lhs46" localSheetId="15" hidden="1">' Ex 3 - MULTCOL WET BALL 15A'!#REF!</definedName>
    <definedName name="solver_lhs46" localSheetId="18" hidden="1">' Ex 3 - MULTCOL WET Hardshunt'!#REF!</definedName>
    <definedName name="solver_lhs46" localSheetId="21" hidden="1">' Ex 4 - MULTCOL DRY 75K'!#REF!</definedName>
    <definedName name="solver_lhs46" localSheetId="23" hidden="1">' Ex 4 - MULTCOL DRY75K HS'!#REF!</definedName>
    <definedName name="solver_lhs46" localSheetId="20" hidden="1">' Ex 4 - MULTCOL WET 75K'!#REF!</definedName>
    <definedName name="solver_lhs46" localSheetId="22" hidden="1">' Ex 4 - MULTCOL WET 75K HS'!#REF!</definedName>
    <definedName name="solver_lhs46" localSheetId="24" hidden="1">' Ex 5 - LOWIMP WET'!#REF!</definedName>
    <definedName name="solver_lhs46" localSheetId="25" hidden="1">' Ex 5 - LOWIMP WET HARDSHUNT'!#REF!</definedName>
    <definedName name="solver_lhs46" localSheetId="4" hidden="1">'Ex 1 - Dry Ballast Shunted'!#REF!</definedName>
    <definedName name="solver_lhs46" localSheetId="3" hidden="1">'Ex 1 - Dry Ballast UnShunt'!#REF!</definedName>
    <definedName name="solver_lhs46" localSheetId="2" hidden="1">'Ex 1 - Wet Ballast Shunted'!#REF!</definedName>
    <definedName name="solver_lhs46" localSheetId="1" hidden="1">'Ex 1 - Wet Ballast UnShunt'!#REF!</definedName>
    <definedName name="solver_lhs46" localSheetId="9" hidden="1">'Ex 1 SENS - Dry Ballast Shunted'!#REF!</definedName>
    <definedName name="solver_lhs46" localSheetId="8" hidden="1">'Ex 1 SENS - Dry Ballast UnShunt'!#REF!</definedName>
    <definedName name="solver_lhs46" localSheetId="7" hidden="1">'Ex 1 SENS - Wet Ballast Shunted'!#REF!</definedName>
    <definedName name="solver_lhs46" localSheetId="6" hidden="1">'Ex 1 SENS - Wet Ballast UnShunt'!#REF!</definedName>
    <definedName name="solver_lhs46" localSheetId="11" hidden="1">'Ex 2 - 23000 Multi-Part'!#REF!</definedName>
    <definedName name="solver_lhs46" localSheetId="12" hidden="1">'Ex 3- JLess Wet Ballast Noshunt'!#REF!</definedName>
    <definedName name="solver_lhs46" localSheetId="13" hidden="1">'Ex 3- JLess Wet Ballast SHUNT'!#REF!</definedName>
    <definedName name="solver_lhs46" localSheetId="14" hidden="1">'Ex 3- SINGLE COLUMN'!#REF!</definedName>
    <definedName name="solver_lhs47" localSheetId="17" hidden="1">' Ex 3 - MULTCOL DRY BALL 1.06V'!#REF!</definedName>
    <definedName name="solver_lhs47" localSheetId="16" hidden="1">' Ex 3 - MULTCOL DRY BALL 15A'!#REF!</definedName>
    <definedName name="solver_lhs47" localSheetId="19" hidden="1">' Ex 3 - MULTCOL DRY Heavy shunt'!#REF!</definedName>
    <definedName name="solver_lhs47" localSheetId="15" hidden="1">' Ex 3 - MULTCOL WET BALL 15A'!#REF!</definedName>
    <definedName name="solver_lhs47" localSheetId="18" hidden="1">' Ex 3 - MULTCOL WET Hardshunt'!#REF!</definedName>
    <definedName name="solver_lhs47" localSheetId="21" hidden="1">' Ex 4 - MULTCOL DRY 75K'!#REF!</definedName>
    <definedName name="solver_lhs47" localSheetId="23" hidden="1">' Ex 4 - MULTCOL DRY75K HS'!#REF!</definedName>
    <definedName name="solver_lhs47" localSheetId="20" hidden="1">' Ex 4 - MULTCOL WET 75K'!#REF!</definedName>
    <definedName name="solver_lhs47" localSheetId="22" hidden="1">' Ex 4 - MULTCOL WET 75K HS'!#REF!</definedName>
    <definedName name="solver_lhs47" localSheetId="24" hidden="1">' Ex 5 - LOWIMP WET'!#REF!</definedName>
    <definedName name="solver_lhs47" localSheetId="25" hidden="1">' Ex 5 - LOWIMP WET HARDSHUNT'!#REF!</definedName>
    <definedName name="solver_lhs47" localSheetId="4" hidden="1">'Ex 1 - Dry Ballast Shunted'!#REF!</definedName>
    <definedName name="solver_lhs47" localSheetId="3" hidden="1">'Ex 1 - Dry Ballast UnShunt'!#REF!</definedName>
    <definedName name="solver_lhs47" localSheetId="2" hidden="1">'Ex 1 - Wet Ballast Shunted'!#REF!</definedName>
    <definedName name="solver_lhs47" localSheetId="1" hidden="1">'Ex 1 - Wet Ballast UnShunt'!#REF!</definedName>
    <definedName name="solver_lhs47" localSheetId="9" hidden="1">'Ex 1 SENS - Dry Ballast Shunted'!#REF!</definedName>
    <definedName name="solver_lhs47" localSheetId="8" hidden="1">'Ex 1 SENS - Dry Ballast UnShunt'!#REF!</definedName>
    <definedName name="solver_lhs47" localSheetId="7" hidden="1">'Ex 1 SENS - Wet Ballast Shunted'!#REF!</definedName>
    <definedName name="solver_lhs47" localSheetId="6" hidden="1">'Ex 1 SENS - Wet Ballast UnShunt'!#REF!</definedName>
    <definedName name="solver_lhs47" localSheetId="11" hidden="1">'Ex 2 - 23000 Multi-Part'!#REF!</definedName>
    <definedName name="solver_lhs47" localSheetId="12" hidden="1">'Ex 3- JLess Wet Ballast Noshunt'!#REF!</definedName>
    <definedName name="solver_lhs47" localSheetId="13" hidden="1">'Ex 3- JLess Wet Ballast SHUNT'!#REF!</definedName>
    <definedName name="solver_lhs47" localSheetId="14" hidden="1">'Ex 3- SINGLE COLUMN'!#REF!</definedName>
    <definedName name="solver_lhs48" localSheetId="17" hidden="1">' Ex 3 - MULTCOL DRY BALL 1.06V'!#REF!</definedName>
    <definedName name="solver_lhs48" localSheetId="16" hidden="1">' Ex 3 - MULTCOL DRY BALL 15A'!#REF!</definedName>
    <definedName name="solver_lhs48" localSheetId="19" hidden="1">' Ex 3 - MULTCOL DRY Heavy shunt'!#REF!</definedName>
    <definedName name="solver_lhs48" localSheetId="15" hidden="1">' Ex 3 - MULTCOL WET BALL 15A'!#REF!</definedName>
    <definedName name="solver_lhs48" localSheetId="18" hidden="1">' Ex 3 - MULTCOL WET Hardshunt'!#REF!</definedName>
    <definedName name="solver_lhs48" localSheetId="21" hidden="1">' Ex 4 - MULTCOL DRY 75K'!#REF!</definedName>
    <definedName name="solver_lhs48" localSheetId="23" hidden="1">' Ex 4 - MULTCOL DRY75K HS'!#REF!</definedName>
    <definedName name="solver_lhs48" localSheetId="20" hidden="1">' Ex 4 - MULTCOL WET 75K'!#REF!</definedName>
    <definedName name="solver_lhs48" localSheetId="22" hidden="1">' Ex 4 - MULTCOL WET 75K HS'!#REF!</definedName>
    <definedName name="solver_lhs48" localSheetId="24" hidden="1">' Ex 5 - LOWIMP WET'!#REF!</definedName>
    <definedName name="solver_lhs48" localSheetId="25" hidden="1">' Ex 5 - LOWIMP WET HARDSHUNT'!#REF!</definedName>
    <definedName name="solver_lhs48" localSheetId="4" hidden="1">'Ex 1 - Dry Ballast Shunted'!#REF!</definedName>
    <definedName name="solver_lhs48" localSheetId="3" hidden="1">'Ex 1 - Dry Ballast UnShunt'!#REF!</definedName>
    <definedName name="solver_lhs48" localSheetId="2" hidden="1">'Ex 1 - Wet Ballast Shunted'!#REF!</definedName>
    <definedName name="solver_lhs48" localSheetId="1" hidden="1">'Ex 1 - Wet Ballast UnShunt'!#REF!</definedName>
    <definedName name="solver_lhs48" localSheetId="9" hidden="1">'Ex 1 SENS - Dry Ballast Shunted'!#REF!</definedName>
    <definedName name="solver_lhs48" localSheetId="8" hidden="1">'Ex 1 SENS - Dry Ballast UnShunt'!#REF!</definedName>
    <definedName name="solver_lhs48" localSheetId="7" hidden="1">'Ex 1 SENS - Wet Ballast Shunted'!#REF!</definedName>
    <definedName name="solver_lhs48" localSheetId="6" hidden="1">'Ex 1 SENS - Wet Ballast UnShunt'!#REF!</definedName>
    <definedName name="solver_lhs48" localSheetId="11" hidden="1">'Ex 2 - 23000 Multi-Part'!#REF!</definedName>
    <definedName name="solver_lhs48" localSheetId="12" hidden="1">'Ex 3- JLess Wet Ballast Noshunt'!#REF!</definedName>
    <definedName name="solver_lhs48" localSheetId="13" hidden="1">'Ex 3- JLess Wet Ballast SHUNT'!#REF!</definedName>
    <definedName name="solver_lhs48" localSheetId="14" hidden="1">'Ex 3- SINGLE COLUMN'!#REF!</definedName>
    <definedName name="solver_lhs49" localSheetId="17" hidden="1">' Ex 3 - MULTCOL DRY BALL 1.06V'!#REF!</definedName>
    <definedName name="solver_lhs49" localSheetId="16" hidden="1">' Ex 3 - MULTCOL DRY BALL 15A'!#REF!</definedName>
    <definedName name="solver_lhs49" localSheetId="19" hidden="1">' Ex 3 - MULTCOL DRY Heavy shunt'!#REF!</definedName>
    <definedName name="solver_lhs49" localSheetId="15" hidden="1">' Ex 3 - MULTCOL WET BALL 15A'!#REF!</definedName>
    <definedName name="solver_lhs49" localSheetId="18" hidden="1">' Ex 3 - MULTCOL WET Hardshunt'!#REF!</definedName>
    <definedName name="solver_lhs49" localSheetId="21" hidden="1">' Ex 4 - MULTCOL DRY 75K'!#REF!</definedName>
    <definedName name="solver_lhs49" localSheetId="23" hidden="1">' Ex 4 - MULTCOL DRY75K HS'!#REF!</definedName>
    <definedName name="solver_lhs49" localSheetId="20" hidden="1">' Ex 4 - MULTCOL WET 75K'!#REF!</definedName>
    <definedName name="solver_lhs49" localSheetId="22" hidden="1">' Ex 4 - MULTCOL WET 75K HS'!#REF!</definedName>
    <definedName name="solver_lhs49" localSheetId="24" hidden="1">' Ex 5 - LOWIMP WET'!#REF!</definedName>
    <definedName name="solver_lhs49" localSheetId="25" hidden="1">' Ex 5 - LOWIMP WET HARDSHUNT'!#REF!</definedName>
    <definedName name="solver_lhs49" localSheetId="4" hidden="1">'Ex 1 - Dry Ballast Shunted'!#REF!</definedName>
    <definedName name="solver_lhs49" localSheetId="3" hidden="1">'Ex 1 - Dry Ballast UnShunt'!#REF!</definedName>
    <definedName name="solver_lhs49" localSheetId="2" hidden="1">'Ex 1 - Wet Ballast Shunted'!#REF!</definedName>
    <definedName name="solver_lhs49" localSheetId="1" hidden="1">'Ex 1 - Wet Ballast UnShunt'!#REF!</definedName>
    <definedName name="solver_lhs49" localSheetId="9" hidden="1">'Ex 1 SENS - Dry Ballast Shunted'!#REF!</definedName>
    <definedName name="solver_lhs49" localSheetId="8" hidden="1">'Ex 1 SENS - Dry Ballast UnShunt'!#REF!</definedName>
    <definedName name="solver_lhs49" localSheetId="7" hidden="1">'Ex 1 SENS - Wet Ballast Shunted'!#REF!</definedName>
    <definedName name="solver_lhs49" localSheetId="6" hidden="1">'Ex 1 SENS - Wet Ballast UnShunt'!#REF!</definedName>
    <definedName name="solver_lhs49" localSheetId="11" hidden="1">'Ex 2 - 23000 Multi-Part'!#REF!</definedName>
    <definedName name="solver_lhs49" localSheetId="12" hidden="1">'Ex 3- JLess Wet Ballast Noshunt'!#REF!</definedName>
    <definedName name="solver_lhs49" localSheetId="13" hidden="1">'Ex 3- JLess Wet Ballast SHUNT'!#REF!</definedName>
    <definedName name="solver_lhs49" localSheetId="14" hidden="1">'Ex 3- SINGLE COLUMN'!#REF!</definedName>
    <definedName name="solver_lhs5" localSheetId="17" hidden="1">' Ex 3 - MULTCOL DRY BALL 1.06V'!#REF!</definedName>
    <definedName name="solver_lhs5" localSheetId="16" hidden="1">' Ex 3 - MULTCOL DRY BALL 15A'!#REF!</definedName>
    <definedName name="solver_lhs5" localSheetId="19" hidden="1">' Ex 3 - MULTCOL DRY Heavy shunt'!#REF!</definedName>
    <definedName name="solver_lhs5" localSheetId="15" hidden="1">' Ex 3 - MULTCOL WET BALL 15A'!#REF!</definedName>
    <definedName name="solver_lhs5" localSheetId="18" hidden="1">' Ex 3 - MULTCOL WET Hardshunt'!#REF!</definedName>
    <definedName name="solver_lhs5" localSheetId="21" hidden="1">' Ex 4 - MULTCOL DRY 75K'!#REF!</definedName>
    <definedName name="solver_lhs5" localSheetId="23" hidden="1">' Ex 4 - MULTCOL DRY75K HS'!#REF!</definedName>
    <definedName name="solver_lhs5" localSheetId="20" hidden="1">' Ex 4 - MULTCOL WET 75K'!#REF!</definedName>
    <definedName name="solver_lhs5" localSheetId="22" hidden="1">' Ex 4 - MULTCOL WET 75K HS'!#REF!</definedName>
    <definedName name="solver_lhs5" localSheetId="24" hidden="1">' Ex 5 - LOWIMP WET'!#REF!</definedName>
    <definedName name="solver_lhs5" localSheetId="25" hidden="1">' Ex 5 - LOWIMP WET HARDSHUNT'!#REF!</definedName>
    <definedName name="solver_lhs5" localSheetId="4" hidden="1">'Ex 1 - Dry Ballast Shunted'!#REF!</definedName>
    <definedName name="solver_lhs5" localSheetId="3" hidden="1">'Ex 1 - Dry Ballast UnShunt'!#REF!</definedName>
    <definedName name="solver_lhs5" localSheetId="2" hidden="1">'Ex 1 - Wet Ballast Shunted'!#REF!</definedName>
    <definedName name="solver_lhs5" localSheetId="1" hidden="1">'Ex 1 - Wet Ballast UnShunt'!#REF!</definedName>
    <definedName name="solver_lhs5" localSheetId="9" hidden="1">'Ex 1 SENS - Dry Ballast Shunted'!#REF!</definedName>
    <definedName name="solver_lhs5" localSheetId="8" hidden="1">'Ex 1 SENS - Dry Ballast UnShunt'!#REF!</definedName>
    <definedName name="solver_lhs5" localSheetId="7" hidden="1">'Ex 1 SENS - Wet Ballast Shunted'!#REF!</definedName>
    <definedName name="solver_lhs5" localSheetId="6" hidden="1">'Ex 1 SENS - Wet Ballast UnShunt'!#REF!</definedName>
    <definedName name="solver_lhs5" localSheetId="11" hidden="1">'Ex 2 - 23000 Multi-Part'!#REF!</definedName>
    <definedName name="solver_lhs5" localSheetId="12" hidden="1">'Ex 3- JLess Wet Ballast Noshunt'!#REF!</definedName>
    <definedName name="solver_lhs5" localSheetId="13" hidden="1">'Ex 3- JLess Wet Ballast SHUNT'!#REF!</definedName>
    <definedName name="solver_lhs5" localSheetId="14" hidden="1">'Ex 3- SINGLE COLUMN'!#REF!</definedName>
    <definedName name="solver_lhs50" localSheetId="17" hidden="1">' Ex 3 - MULTCOL DRY BALL 1.06V'!#REF!</definedName>
    <definedName name="solver_lhs50" localSheetId="16" hidden="1">' Ex 3 - MULTCOL DRY BALL 15A'!#REF!</definedName>
    <definedName name="solver_lhs50" localSheetId="19" hidden="1">' Ex 3 - MULTCOL DRY Heavy shunt'!#REF!</definedName>
    <definedName name="solver_lhs50" localSheetId="15" hidden="1">' Ex 3 - MULTCOL WET BALL 15A'!#REF!</definedName>
    <definedName name="solver_lhs50" localSheetId="18" hidden="1">' Ex 3 - MULTCOL WET Hardshunt'!#REF!</definedName>
    <definedName name="solver_lhs50" localSheetId="21" hidden="1">' Ex 4 - MULTCOL DRY 75K'!#REF!</definedName>
    <definedName name="solver_lhs50" localSheetId="23" hidden="1">' Ex 4 - MULTCOL DRY75K HS'!#REF!</definedName>
    <definedName name="solver_lhs50" localSheetId="20" hidden="1">' Ex 4 - MULTCOL WET 75K'!#REF!</definedName>
    <definedName name="solver_lhs50" localSheetId="22" hidden="1">' Ex 4 - MULTCOL WET 75K HS'!#REF!</definedName>
    <definedName name="solver_lhs50" localSheetId="24" hidden="1">' Ex 5 - LOWIMP WET'!#REF!</definedName>
    <definedName name="solver_lhs50" localSheetId="25" hidden="1">' Ex 5 - LOWIMP WET HARDSHUNT'!#REF!</definedName>
    <definedName name="solver_lhs50" localSheetId="4" hidden="1">'Ex 1 - Dry Ballast Shunted'!#REF!</definedName>
    <definedName name="solver_lhs50" localSheetId="3" hidden="1">'Ex 1 - Dry Ballast UnShunt'!#REF!</definedName>
    <definedName name="solver_lhs50" localSheetId="2" hidden="1">'Ex 1 - Wet Ballast Shunted'!#REF!</definedName>
    <definedName name="solver_lhs50" localSheetId="1" hidden="1">'Ex 1 - Wet Ballast UnShunt'!#REF!</definedName>
    <definedName name="solver_lhs50" localSheetId="9" hidden="1">'Ex 1 SENS - Dry Ballast Shunted'!#REF!</definedName>
    <definedName name="solver_lhs50" localSheetId="8" hidden="1">'Ex 1 SENS - Dry Ballast UnShunt'!#REF!</definedName>
    <definedName name="solver_lhs50" localSheetId="7" hidden="1">'Ex 1 SENS - Wet Ballast Shunted'!#REF!</definedName>
    <definedName name="solver_lhs50" localSheetId="6" hidden="1">'Ex 1 SENS - Wet Ballast UnShunt'!#REF!</definedName>
    <definedName name="solver_lhs50" localSheetId="11" hidden="1">'Ex 2 - 23000 Multi-Part'!#REF!</definedName>
    <definedName name="solver_lhs50" localSheetId="12" hidden="1">'Ex 3- JLess Wet Ballast Noshunt'!#REF!</definedName>
    <definedName name="solver_lhs50" localSheetId="13" hidden="1">'Ex 3- JLess Wet Ballast SHUNT'!#REF!</definedName>
    <definedName name="solver_lhs50" localSheetId="14" hidden="1">'Ex 3- SINGLE COLUMN'!#REF!</definedName>
    <definedName name="solver_lhs51" localSheetId="17" hidden="1">' Ex 3 - MULTCOL DRY BALL 1.06V'!#REF!</definedName>
    <definedName name="solver_lhs51" localSheetId="16" hidden="1">' Ex 3 - MULTCOL DRY BALL 15A'!#REF!</definedName>
    <definedName name="solver_lhs51" localSheetId="19" hidden="1">' Ex 3 - MULTCOL DRY Heavy shunt'!#REF!</definedName>
    <definedName name="solver_lhs51" localSheetId="15" hidden="1">' Ex 3 - MULTCOL WET BALL 15A'!#REF!</definedName>
    <definedName name="solver_lhs51" localSheetId="18" hidden="1">' Ex 3 - MULTCOL WET Hardshunt'!#REF!</definedName>
    <definedName name="solver_lhs51" localSheetId="21" hidden="1">' Ex 4 - MULTCOL DRY 75K'!#REF!</definedName>
    <definedName name="solver_lhs51" localSheetId="23" hidden="1">' Ex 4 - MULTCOL DRY75K HS'!#REF!</definedName>
    <definedName name="solver_lhs51" localSheetId="20" hidden="1">' Ex 4 - MULTCOL WET 75K'!#REF!</definedName>
    <definedName name="solver_lhs51" localSheetId="22" hidden="1">' Ex 4 - MULTCOL WET 75K HS'!#REF!</definedName>
    <definedName name="solver_lhs51" localSheetId="24" hidden="1">' Ex 5 - LOWIMP WET'!#REF!</definedName>
    <definedName name="solver_lhs51" localSheetId="25" hidden="1">' Ex 5 - LOWIMP WET HARDSHUNT'!#REF!</definedName>
    <definedName name="solver_lhs51" localSheetId="4" hidden="1">'Ex 1 - Dry Ballast Shunted'!#REF!</definedName>
    <definedName name="solver_lhs51" localSheetId="3" hidden="1">'Ex 1 - Dry Ballast UnShunt'!#REF!</definedName>
    <definedName name="solver_lhs51" localSheetId="2" hidden="1">'Ex 1 - Wet Ballast Shunted'!#REF!</definedName>
    <definedName name="solver_lhs51" localSheetId="1" hidden="1">'Ex 1 - Wet Ballast UnShunt'!#REF!</definedName>
    <definedName name="solver_lhs51" localSheetId="9" hidden="1">'Ex 1 SENS - Dry Ballast Shunted'!#REF!</definedName>
    <definedName name="solver_lhs51" localSheetId="8" hidden="1">'Ex 1 SENS - Dry Ballast UnShunt'!#REF!</definedName>
    <definedName name="solver_lhs51" localSheetId="7" hidden="1">'Ex 1 SENS - Wet Ballast Shunted'!#REF!</definedName>
    <definedName name="solver_lhs51" localSheetId="6" hidden="1">'Ex 1 SENS - Wet Ballast UnShunt'!#REF!</definedName>
    <definedName name="solver_lhs51" localSheetId="11" hidden="1">'Ex 2 - 23000 Multi-Part'!#REF!</definedName>
    <definedName name="solver_lhs51" localSheetId="12" hidden="1">'Ex 3- JLess Wet Ballast Noshunt'!#REF!</definedName>
    <definedName name="solver_lhs51" localSheetId="13" hidden="1">'Ex 3- JLess Wet Ballast SHUNT'!#REF!</definedName>
    <definedName name="solver_lhs51" localSheetId="14" hidden="1">'Ex 3- SINGLE COLUMN'!#REF!</definedName>
    <definedName name="solver_lhs52" localSheetId="17" hidden="1">' Ex 3 - MULTCOL DRY BALL 1.06V'!#REF!</definedName>
    <definedName name="solver_lhs52" localSheetId="16" hidden="1">' Ex 3 - MULTCOL DRY BALL 15A'!#REF!</definedName>
    <definedName name="solver_lhs52" localSheetId="19" hidden="1">' Ex 3 - MULTCOL DRY Heavy shunt'!#REF!</definedName>
    <definedName name="solver_lhs52" localSheetId="15" hidden="1">' Ex 3 - MULTCOL WET BALL 15A'!#REF!</definedName>
    <definedName name="solver_lhs52" localSheetId="18" hidden="1">' Ex 3 - MULTCOL WET Hardshunt'!#REF!</definedName>
    <definedName name="solver_lhs52" localSheetId="21" hidden="1">' Ex 4 - MULTCOL DRY 75K'!#REF!</definedName>
    <definedName name="solver_lhs52" localSheetId="23" hidden="1">' Ex 4 - MULTCOL DRY75K HS'!#REF!</definedName>
    <definedName name="solver_lhs52" localSheetId="20" hidden="1">' Ex 4 - MULTCOL WET 75K'!#REF!</definedName>
    <definedName name="solver_lhs52" localSheetId="22" hidden="1">' Ex 4 - MULTCOL WET 75K HS'!#REF!</definedName>
    <definedName name="solver_lhs52" localSheetId="24" hidden="1">' Ex 5 - LOWIMP WET'!#REF!</definedName>
    <definedName name="solver_lhs52" localSheetId="25" hidden="1">' Ex 5 - LOWIMP WET HARDSHUNT'!#REF!</definedName>
    <definedName name="solver_lhs52" localSheetId="4" hidden="1">'Ex 1 - Dry Ballast Shunted'!#REF!</definedName>
    <definedName name="solver_lhs52" localSheetId="3" hidden="1">'Ex 1 - Dry Ballast UnShunt'!#REF!</definedName>
    <definedName name="solver_lhs52" localSheetId="2" hidden="1">'Ex 1 - Wet Ballast Shunted'!#REF!</definedName>
    <definedName name="solver_lhs52" localSheetId="1" hidden="1">'Ex 1 - Wet Ballast UnShunt'!#REF!</definedName>
    <definedName name="solver_lhs52" localSheetId="9" hidden="1">'Ex 1 SENS - Dry Ballast Shunted'!#REF!</definedName>
    <definedName name="solver_lhs52" localSheetId="8" hidden="1">'Ex 1 SENS - Dry Ballast UnShunt'!#REF!</definedName>
    <definedName name="solver_lhs52" localSheetId="7" hidden="1">'Ex 1 SENS - Wet Ballast Shunted'!#REF!</definedName>
    <definedName name="solver_lhs52" localSheetId="6" hidden="1">'Ex 1 SENS - Wet Ballast UnShunt'!#REF!</definedName>
    <definedName name="solver_lhs52" localSheetId="11" hidden="1">'Ex 2 - 23000 Multi-Part'!#REF!</definedName>
    <definedName name="solver_lhs52" localSheetId="12" hidden="1">'Ex 3- JLess Wet Ballast Noshunt'!#REF!</definedName>
    <definedName name="solver_lhs52" localSheetId="13" hidden="1">'Ex 3- JLess Wet Ballast SHUNT'!#REF!</definedName>
    <definedName name="solver_lhs52" localSheetId="14" hidden="1">'Ex 3- SINGLE COLUMN'!#REF!</definedName>
    <definedName name="solver_lhs53" localSheetId="17" hidden="1">' Ex 3 - MULTCOL DRY BALL 1.06V'!#REF!</definedName>
    <definedName name="solver_lhs53" localSheetId="16" hidden="1">' Ex 3 - MULTCOL DRY BALL 15A'!#REF!</definedName>
    <definedName name="solver_lhs53" localSheetId="19" hidden="1">' Ex 3 - MULTCOL DRY Heavy shunt'!#REF!</definedName>
    <definedName name="solver_lhs53" localSheetId="15" hidden="1">' Ex 3 - MULTCOL WET BALL 15A'!#REF!</definedName>
    <definedName name="solver_lhs53" localSheetId="18" hidden="1">' Ex 3 - MULTCOL WET Hardshunt'!#REF!</definedName>
    <definedName name="solver_lhs53" localSheetId="21" hidden="1">' Ex 4 - MULTCOL DRY 75K'!#REF!</definedName>
    <definedName name="solver_lhs53" localSheetId="23" hidden="1">' Ex 4 - MULTCOL DRY75K HS'!#REF!</definedName>
    <definedName name="solver_lhs53" localSheetId="20" hidden="1">' Ex 4 - MULTCOL WET 75K'!#REF!</definedName>
    <definedName name="solver_lhs53" localSheetId="22" hidden="1">' Ex 4 - MULTCOL WET 75K HS'!#REF!</definedName>
    <definedName name="solver_lhs53" localSheetId="24" hidden="1">' Ex 5 - LOWIMP WET'!#REF!</definedName>
    <definedName name="solver_lhs53" localSheetId="25" hidden="1">' Ex 5 - LOWIMP WET HARDSHUNT'!#REF!</definedName>
    <definedName name="solver_lhs53" localSheetId="4" hidden="1">'Ex 1 - Dry Ballast Shunted'!#REF!</definedName>
    <definedName name="solver_lhs53" localSheetId="3" hidden="1">'Ex 1 - Dry Ballast UnShunt'!#REF!</definedName>
    <definedName name="solver_lhs53" localSheetId="2" hidden="1">'Ex 1 - Wet Ballast Shunted'!#REF!</definedName>
    <definedName name="solver_lhs53" localSheetId="1" hidden="1">'Ex 1 - Wet Ballast UnShunt'!#REF!</definedName>
    <definedName name="solver_lhs53" localSheetId="9" hidden="1">'Ex 1 SENS - Dry Ballast Shunted'!#REF!</definedName>
    <definedName name="solver_lhs53" localSheetId="8" hidden="1">'Ex 1 SENS - Dry Ballast UnShunt'!#REF!</definedName>
    <definedName name="solver_lhs53" localSheetId="7" hidden="1">'Ex 1 SENS - Wet Ballast Shunted'!#REF!</definedName>
    <definedName name="solver_lhs53" localSheetId="6" hidden="1">'Ex 1 SENS - Wet Ballast UnShunt'!#REF!</definedName>
    <definedName name="solver_lhs53" localSheetId="11" hidden="1">'Ex 2 - 23000 Multi-Part'!#REF!</definedName>
    <definedName name="solver_lhs53" localSheetId="12" hidden="1">'Ex 3- JLess Wet Ballast Noshunt'!#REF!</definedName>
    <definedName name="solver_lhs53" localSheetId="13" hidden="1">'Ex 3- JLess Wet Ballast SHUNT'!#REF!</definedName>
    <definedName name="solver_lhs53" localSheetId="14" hidden="1">'Ex 3- SINGLE COLUMN'!#REF!</definedName>
    <definedName name="solver_lhs54" localSheetId="17" hidden="1">' Ex 3 - MULTCOL DRY BALL 1.06V'!#REF!</definedName>
    <definedName name="solver_lhs54" localSheetId="16" hidden="1">' Ex 3 - MULTCOL DRY BALL 15A'!#REF!</definedName>
    <definedName name="solver_lhs54" localSheetId="19" hidden="1">' Ex 3 - MULTCOL DRY Heavy shunt'!#REF!</definedName>
    <definedName name="solver_lhs54" localSheetId="15" hidden="1">' Ex 3 - MULTCOL WET BALL 15A'!#REF!</definedName>
    <definedName name="solver_lhs54" localSheetId="18" hidden="1">' Ex 3 - MULTCOL WET Hardshunt'!#REF!</definedName>
    <definedName name="solver_lhs54" localSheetId="21" hidden="1">' Ex 4 - MULTCOL DRY 75K'!#REF!</definedName>
    <definedName name="solver_lhs54" localSheetId="23" hidden="1">' Ex 4 - MULTCOL DRY75K HS'!#REF!</definedName>
    <definedName name="solver_lhs54" localSheetId="20" hidden="1">' Ex 4 - MULTCOL WET 75K'!#REF!</definedName>
    <definedName name="solver_lhs54" localSheetId="22" hidden="1">' Ex 4 - MULTCOL WET 75K HS'!#REF!</definedName>
    <definedName name="solver_lhs54" localSheetId="24" hidden="1">' Ex 5 - LOWIMP WET'!#REF!</definedName>
    <definedName name="solver_lhs54" localSheetId="25" hidden="1">' Ex 5 - LOWIMP WET HARDSHUNT'!#REF!</definedName>
    <definedName name="solver_lhs54" localSheetId="4" hidden="1">'Ex 1 - Dry Ballast Shunted'!#REF!</definedName>
    <definedName name="solver_lhs54" localSheetId="3" hidden="1">'Ex 1 - Dry Ballast UnShunt'!#REF!</definedName>
    <definedName name="solver_lhs54" localSheetId="2" hidden="1">'Ex 1 - Wet Ballast Shunted'!#REF!</definedName>
    <definedName name="solver_lhs54" localSheetId="1" hidden="1">'Ex 1 - Wet Ballast UnShunt'!#REF!</definedName>
    <definedName name="solver_lhs54" localSheetId="9" hidden="1">'Ex 1 SENS - Dry Ballast Shunted'!#REF!</definedName>
    <definedName name="solver_lhs54" localSheetId="8" hidden="1">'Ex 1 SENS - Dry Ballast UnShunt'!#REF!</definedName>
    <definedName name="solver_lhs54" localSheetId="7" hidden="1">'Ex 1 SENS - Wet Ballast Shunted'!#REF!</definedName>
    <definedName name="solver_lhs54" localSheetId="6" hidden="1">'Ex 1 SENS - Wet Ballast UnShunt'!#REF!</definedName>
    <definedName name="solver_lhs54" localSheetId="11" hidden="1">'Ex 2 - 23000 Multi-Part'!#REF!</definedName>
    <definedName name="solver_lhs54" localSheetId="12" hidden="1">'Ex 3- JLess Wet Ballast Noshunt'!#REF!</definedName>
    <definedName name="solver_lhs54" localSheetId="13" hidden="1">'Ex 3- JLess Wet Ballast SHUNT'!#REF!</definedName>
    <definedName name="solver_lhs54" localSheetId="14" hidden="1">'Ex 3- SINGLE COLUMN'!#REF!</definedName>
    <definedName name="solver_lhs55" localSheetId="17" hidden="1">' Ex 3 - MULTCOL DRY BALL 1.06V'!#REF!</definedName>
    <definedName name="solver_lhs55" localSheetId="16" hidden="1">' Ex 3 - MULTCOL DRY BALL 15A'!#REF!</definedName>
    <definedName name="solver_lhs55" localSheetId="19" hidden="1">' Ex 3 - MULTCOL DRY Heavy shunt'!#REF!</definedName>
    <definedName name="solver_lhs55" localSheetId="15" hidden="1">' Ex 3 - MULTCOL WET BALL 15A'!#REF!</definedName>
    <definedName name="solver_lhs55" localSheetId="18" hidden="1">' Ex 3 - MULTCOL WET Hardshunt'!#REF!</definedName>
    <definedName name="solver_lhs55" localSheetId="21" hidden="1">' Ex 4 - MULTCOL DRY 75K'!#REF!</definedName>
    <definedName name="solver_lhs55" localSheetId="23" hidden="1">' Ex 4 - MULTCOL DRY75K HS'!#REF!</definedName>
    <definedName name="solver_lhs55" localSheetId="20" hidden="1">' Ex 4 - MULTCOL WET 75K'!#REF!</definedName>
    <definedName name="solver_lhs55" localSheetId="22" hidden="1">' Ex 4 - MULTCOL WET 75K HS'!#REF!</definedName>
    <definedName name="solver_lhs55" localSheetId="24" hidden="1">' Ex 5 - LOWIMP WET'!#REF!</definedName>
    <definedName name="solver_lhs55" localSheetId="25" hidden="1">' Ex 5 - LOWIMP WET HARDSHUNT'!#REF!</definedName>
    <definedName name="solver_lhs55" localSheetId="4" hidden="1">'Ex 1 - Dry Ballast Shunted'!#REF!</definedName>
    <definedName name="solver_lhs55" localSheetId="3" hidden="1">'Ex 1 - Dry Ballast UnShunt'!#REF!</definedName>
    <definedName name="solver_lhs55" localSheetId="2" hidden="1">'Ex 1 - Wet Ballast Shunted'!#REF!</definedName>
    <definedName name="solver_lhs55" localSheetId="1" hidden="1">'Ex 1 - Wet Ballast UnShunt'!#REF!</definedName>
    <definedName name="solver_lhs55" localSheetId="9" hidden="1">'Ex 1 SENS - Dry Ballast Shunted'!#REF!</definedName>
    <definedName name="solver_lhs55" localSheetId="8" hidden="1">'Ex 1 SENS - Dry Ballast UnShunt'!#REF!</definedName>
    <definedName name="solver_lhs55" localSheetId="7" hidden="1">'Ex 1 SENS - Wet Ballast Shunted'!#REF!</definedName>
    <definedName name="solver_lhs55" localSheetId="6" hidden="1">'Ex 1 SENS - Wet Ballast UnShunt'!#REF!</definedName>
    <definedName name="solver_lhs55" localSheetId="11" hidden="1">'Ex 2 - 23000 Multi-Part'!#REF!</definedName>
    <definedName name="solver_lhs55" localSheetId="12" hidden="1">'Ex 3- JLess Wet Ballast Noshunt'!#REF!</definedName>
    <definedName name="solver_lhs55" localSheetId="13" hidden="1">'Ex 3- JLess Wet Ballast SHUNT'!#REF!</definedName>
    <definedName name="solver_lhs55" localSheetId="14" hidden="1">'Ex 3- SINGLE COLUMN'!#REF!</definedName>
    <definedName name="solver_lhs56" localSheetId="17" hidden="1">' Ex 3 - MULTCOL DRY BALL 1.06V'!#REF!</definedName>
    <definedName name="solver_lhs56" localSheetId="16" hidden="1">' Ex 3 - MULTCOL DRY BALL 15A'!#REF!</definedName>
    <definedName name="solver_lhs56" localSheetId="19" hidden="1">' Ex 3 - MULTCOL DRY Heavy shunt'!#REF!</definedName>
    <definedName name="solver_lhs56" localSheetId="15" hidden="1">' Ex 3 - MULTCOL WET BALL 15A'!#REF!</definedName>
    <definedName name="solver_lhs56" localSheetId="18" hidden="1">' Ex 3 - MULTCOL WET Hardshunt'!#REF!</definedName>
    <definedName name="solver_lhs56" localSheetId="21" hidden="1">' Ex 4 - MULTCOL DRY 75K'!#REF!</definedName>
    <definedName name="solver_lhs56" localSheetId="23" hidden="1">' Ex 4 - MULTCOL DRY75K HS'!#REF!</definedName>
    <definedName name="solver_lhs56" localSheetId="20" hidden="1">' Ex 4 - MULTCOL WET 75K'!#REF!</definedName>
    <definedName name="solver_lhs56" localSheetId="22" hidden="1">' Ex 4 - MULTCOL WET 75K HS'!#REF!</definedName>
    <definedName name="solver_lhs56" localSheetId="24" hidden="1">' Ex 5 - LOWIMP WET'!#REF!</definedName>
    <definedName name="solver_lhs56" localSheetId="25" hidden="1">' Ex 5 - LOWIMP WET HARDSHUNT'!#REF!</definedName>
    <definedName name="solver_lhs56" localSheetId="4" hidden="1">'Ex 1 - Dry Ballast Shunted'!#REF!</definedName>
    <definedName name="solver_lhs56" localSheetId="3" hidden="1">'Ex 1 - Dry Ballast UnShunt'!#REF!</definedName>
    <definedName name="solver_lhs56" localSheetId="2" hidden="1">'Ex 1 - Wet Ballast Shunted'!#REF!</definedName>
    <definedName name="solver_lhs56" localSheetId="1" hidden="1">'Ex 1 - Wet Ballast UnShunt'!#REF!</definedName>
    <definedName name="solver_lhs56" localSheetId="9" hidden="1">'Ex 1 SENS - Dry Ballast Shunted'!#REF!</definedName>
    <definedName name="solver_lhs56" localSheetId="8" hidden="1">'Ex 1 SENS - Dry Ballast UnShunt'!#REF!</definedName>
    <definedName name="solver_lhs56" localSheetId="7" hidden="1">'Ex 1 SENS - Wet Ballast Shunted'!#REF!</definedName>
    <definedName name="solver_lhs56" localSheetId="6" hidden="1">'Ex 1 SENS - Wet Ballast UnShunt'!#REF!</definedName>
    <definedName name="solver_lhs56" localSheetId="11" hidden="1">'Ex 2 - 23000 Multi-Part'!#REF!</definedName>
    <definedName name="solver_lhs56" localSheetId="12" hidden="1">'Ex 3- JLess Wet Ballast Noshunt'!#REF!</definedName>
    <definedName name="solver_lhs56" localSheetId="13" hidden="1">'Ex 3- JLess Wet Ballast SHUNT'!#REF!</definedName>
    <definedName name="solver_lhs56" localSheetId="14" hidden="1">'Ex 3- SINGLE COLUMN'!#REF!</definedName>
    <definedName name="solver_lhs57" localSheetId="17" hidden="1">' Ex 3 - MULTCOL DRY BALL 1.06V'!#REF!</definedName>
    <definedName name="solver_lhs57" localSheetId="16" hidden="1">' Ex 3 - MULTCOL DRY BALL 15A'!#REF!</definedName>
    <definedName name="solver_lhs57" localSheetId="19" hidden="1">' Ex 3 - MULTCOL DRY Heavy shunt'!#REF!</definedName>
    <definedName name="solver_lhs57" localSheetId="15" hidden="1">' Ex 3 - MULTCOL WET BALL 15A'!#REF!</definedName>
    <definedName name="solver_lhs57" localSheetId="18" hidden="1">' Ex 3 - MULTCOL WET Hardshunt'!#REF!</definedName>
    <definedName name="solver_lhs57" localSheetId="21" hidden="1">' Ex 4 - MULTCOL DRY 75K'!#REF!</definedName>
    <definedName name="solver_lhs57" localSheetId="23" hidden="1">' Ex 4 - MULTCOL DRY75K HS'!#REF!</definedName>
    <definedName name="solver_lhs57" localSheetId="20" hidden="1">' Ex 4 - MULTCOL WET 75K'!#REF!</definedName>
    <definedName name="solver_lhs57" localSheetId="22" hidden="1">' Ex 4 - MULTCOL WET 75K HS'!#REF!</definedName>
    <definedName name="solver_lhs57" localSheetId="24" hidden="1">' Ex 5 - LOWIMP WET'!#REF!</definedName>
    <definedName name="solver_lhs57" localSheetId="25" hidden="1">' Ex 5 - LOWIMP WET HARDSHUNT'!#REF!</definedName>
    <definedName name="solver_lhs57" localSheetId="4" hidden="1">'Ex 1 - Dry Ballast Shunted'!#REF!</definedName>
    <definedName name="solver_lhs57" localSheetId="3" hidden="1">'Ex 1 - Dry Ballast UnShunt'!#REF!</definedName>
    <definedName name="solver_lhs57" localSheetId="2" hidden="1">'Ex 1 - Wet Ballast Shunted'!#REF!</definedName>
    <definedName name="solver_lhs57" localSheetId="1" hidden="1">'Ex 1 - Wet Ballast UnShunt'!#REF!</definedName>
    <definedName name="solver_lhs57" localSheetId="9" hidden="1">'Ex 1 SENS - Dry Ballast Shunted'!#REF!</definedName>
    <definedName name="solver_lhs57" localSheetId="8" hidden="1">'Ex 1 SENS - Dry Ballast UnShunt'!#REF!</definedName>
    <definedName name="solver_lhs57" localSheetId="7" hidden="1">'Ex 1 SENS - Wet Ballast Shunted'!#REF!</definedName>
    <definedName name="solver_lhs57" localSheetId="6" hidden="1">'Ex 1 SENS - Wet Ballast UnShunt'!#REF!</definedName>
    <definedName name="solver_lhs57" localSheetId="11" hidden="1">'Ex 2 - 23000 Multi-Part'!#REF!</definedName>
    <definedName name="solver_lhs57" localSheetId="12" hidden="1">'Ex 3- JLess Wet Ballast Noshunt'!#REF!</definedName>
    <definedName name="solver_lhs57" localSheetId="13" hidden="1">'Ex 3- JLess Wet Ballast SHUNT'!#REF!</definedName>
    <definedName name="solver_lhs57" localSheetId="14" hidden="1">'Ex 3- SINGLE COLUMN'!#REF!</definedName>
    <definedName name="solver_lhs58" localSheetId="17" hidden="1">' Ex 3 - MULTCOL DRY BALL 1.06V'!#REF!</definedName>
    <definedName name="solver_lhs58" localSheetId="16" hidden="1">' Ex 3 - MULTCOL DRY BALL 15A'!#REF!</definedName>
    <definedName name="solver_lhs58" localSheetId="19" hidden="1">' Ex 3 - MULTCOL DRY Heavy shunt'!#REF!</definedName>
    <definedName name="solver_lhs58" localSheetId="15" hidden="1">' Ex 3 - MULTCOL WET BALL 15A'!#REF!</definedName>
    <definedName name="solver_lhs58" localSheetId="18" hidden="1">' Ex 3 - MULTCOL WET Hardshunt'!#REF!</definedName>
    <definedName name="solver_lhs58" localSheetId="21" hidden="1">' Ex 4 - MULTCOL DRY 75K'!#REF!</definedName>
    <definedName name="solver_lhs58" localSheetId="23" hidden="1">' Ex 4 - MULTCOL DRY75K HS'!#REF!</definedName>
    <definedName name="solver_lhs58" localSheetId="20" hidden="1">' Ex 4 - MULTCOL WET 75K'!#REF!</definedName>
    <definedName name="solver_lhs58" localSheetId="22" hidden="1">' Ex 4 - MULTCOL WET 75K HS'!#REF!</definedName>
    <definedName name="solver_lhs58" localSheetId="24" hidden="1">' Ex 5 - LOWIMP WET'!#REF!</definedName>
    <definedName name="solver_lhs58" localSheetId="25" hidden="1">' Ex 5 - LOWIMP WET HARDSHUNT'!#REF!</definedName>
    <definedName name="solver_lhs58" localSheetId="4" hidden="1">'Ex 1 - Dry Ballast Shunted'!#REF!</definedName>
    <definedName name="solver_lhs58" localSheetId="3" hidden="1">'Ex 1 - Dry Ballast UnShunt'!#REF!</definedName>
    <definedName name="solver_lhs58" localSheetId="2" hidden="1">'Ex 1 - Wet Ballast Shunted'!#REF!</definedName>
    <definedName name="solver_lhs58" localSheetId="1" hidden="1">'Ex 1 - Wet Ballast UnShunt'!#REF!</definedName>
    <definedName name="solver_lhs58" localSheetId="9" hidden="1">'Ex 1 SENS - Dry Ballast Shunted'!#REF!</definedName>
    <definedName name="solver_lhs58" localSheetId="8" hidden="1">'Ex 1 SENS - Dry Ballast UnShunt'!#REF!</definedName>
    <definedName name="solver_lhs58" localSheetId="7" hidden="1">'Ex 1 SENS - Wet Ballast Shunted'!#REF!</definedName>
    <definedName name="solver_lhs58" localSheetId="6" hidden="1">'Ex 1 SENS - Wet Ballast UnShunt'!#REF!</definedName>
    <definedName name="solver_lhs58" localSheetId="11" hidden="1">'Ex 2 - 23000 Multi-Part'!#REF!</definedName>
    <definedName name="solver_lhs58" localSheetId="12" hidden="1">'Ex 3- JLess Wet Ballast Noshunt'!#REF!</definedName>
    <definedName name="solver_lhs58" localSheetId="13" hidden="1">'Ex 3- JLess Wet Ballast SHUNT'!#REF!</definedName>
    <definedName name="solver_lhs58" localSheetId="14" hidden="1">'Ex 3- SINGLE COLUMN'!#REF!</definedName>
    <definedName name="solver_lhs59" localSheetId="17" hidden="1">' Ex 3 - MULTCOL DRY BALL 1.06V'!#REF!</definedName>
    <definedName name="solver_lhs59" localSheetId="16" hidden="1">' Ex 3 - MULTCOL DRY BALL 15A'!#REF!</definedName>
    <definedName name="solver_lhs59" localSheetId="19" hidden="1">' Ex 3 - MULTCOL DRY Heavy shunt'!#REF!</definedName>
    <definedName name="solver_lhs59" localSheetId="15" hidden="1">' Ex 3 - MULTCOL WET BALL 15A'!#REF!</definedName>
    <definedName name="solver_lhs59" localSheetId="18" hidden="1">' Ex 3 - MULTCOL WET Hardshunt'!#REF!</definedName>
    <definedName name="solver_lhs59" localSheetId="21" hidden="1">' Ex 4 - MULTCOL DRY 75K'!#REF!</definedName>
    <definedName name="solver_lhs59" localSheetId="23" hidden="1">' Ex 4 - MULTCOL DRY75K HS'!#REF!</definedName>
    <definedName name="solver_lhs59" localSheetId="20" hidden="1">' Ex 4 - MULTCOL WET 75K'!#REF!</definedName>
    <definedName name="solver_lhs59" localSheetId="22" hidden="1">' Ex 4 - MULTCOL WET 75K HS'!#REF!</definedName>
    <definedName name="solver_lhs59" localSheetId="24" hidden="1">' Ex 5 - LOWIMP WET'!#REF!</definedName>
    <definedName name="solver_lhs59" localSheetId="25" hidden="1">' Ex 5 - LOWIMP WET HARDSHUNT'!#REF!</definedName>
    <definedName name="solver_lhs59" localSheetId="4" hidden="1">'Ex 1 - Dry Ballast Shunted'!#REF!</definedName>
    <definedName name="solver_lhs59" localSheetId="3" hidden="1">'Ex 1 - Dry Ballast UnShunt'!#REF!</definedName>
    <definedName name="solver_lhs59" localSheetId="2" hidden="1">'Ex 1 - Wet Ballast Shunted'!#REF!</definedName>
    <definedName name="solver_lhs59" localSheetId="1" hidden="1">'Ex 1 - Wet Ballast UnShunt'!#REF!</definedName>
    <definedName name="solver_lhs59" localSheetId="9" hidden="1">'Ex 1 SENS - Dry Ballast Shunted'!#REF!</definedName>
    <definedName name="solver_lhs59" localSheetId="8" hidden="1">'Ex 1 SENS - Dry Ballast UnShunt'!#REF!</definedName>
    <definedName name="solver_lhs59" localSheetId="7" hidden="1">'Ex 1 SENS - Wet Ballast Shunted'!#REF!</definedName>
    <definedName name="solver_lhs59" localSheetId="6" hidden="1">'Ex 1 SENS - Wet Ballast UnShunt'!#REF!</definedName>
    <definedName name="solver_lhs59" localSheetId="11" hidden="1">'Ex 2 - 23000 Multi-Part'!#REF!</definedName>
    <definedName name="solver_lhs59" localSheetId="12" hidden="1">'Ex 3- JLess Wet Ballast Noshunt'!#REF!</definedName>
    <definedName name="solver_lhs59" localSheetId="13" hidden="1">'Ex 3- JLess Wet Ballast SHUNT'!#REF!</definedName>
    <definedName name="solver_lhs59" localSheetId="14" hidden="1">'Ex 3- SINGLE COLUMN'!#REF!</definedName>
    <definedName name="solver_lhs6" localSheetId="17" hidden="1">' Ex 3 - MULTCOL DRY BALL 1.06V'!#REF!</definedName>
    <definedName name="solver_lhs6" localSheetId="16" hidden="1">' Ex 3 - MULTCOL DRY BALL 15A'!#REF!</definedName>
    <definedName name="solver_lhs6" localSheetId="19" hidden="1">' Ex 3 - MULTCOL DRY Heavy shunt'!#REF!</definedName>
    <definedName name="solver_lhs6" localSheetId="15" hidden="1">' Ex 3 - MULTCOL WET BALL 15A'!#REF!</definedName>
    <definedName name="solver_lhs6" localSheetId="18" hidden="1">' Ex 3 - MULTCOL WET Hardshunt'!#REF!</definedName>
    <definedName name="solver_lhs6" localSheetId="21" hidden="1">' Ex 4 - MULTCOL DRY 75K'!#REF!</definedName>
    <definedName name="solver_lhs6" localSheetId="23" hidden="1">' Ex 4 - MULTCOL DRY75K HS'!#REF!</definedName>
    <definedName name="solver_lhs6" localSheetId="20" hidden="1">' Ex 4 - MULTCOL WET 75K'!#REF!</definedName>
    <definedName name="solver_lhs6" localSheetId="22" hidden="1">' Ex 4 - MULTCOL WET 75K HS'!#REF!</definedName>
    <definedName name="solver_lhs6" localSheetId="24" hidden="1">' Ex 5 - LOWIMP WET'!#REF!</definedName>
    <definedName name="solver_lhs6" localSheetId="25" hidden="1">' Ex 5 - LOWIMP WET HARDSHUNT'!#REF!</definedName>
    <definedName name="solver_lhs6" localSheetId="4" hidden="1">'Ex 1 - Dry Ballast Shunted'!#REF!</definedName>
    <definedName name="solver_lhs6" localSheetId="3" hidden="1">'Ex 1 - Dry Ballast UnShunt'!#REF!</definedName>
    <definedName name="solver_lhs6" localSheetId="2" hidden="1">'Ex 1 - Wet Ballast Shunted'!#REF!</definedName>
    <definedName name="solver_lhs6" localSheetId="1" hidden="1">'Ex 1 - Wet Ballast UnShunt'!#REF!</definedName>
    <definedName name="solver_lhs6" localSheetId="9" hidden="1">'Ex 1 SENS - Dry Ballast Shunted'!#REF!</definedName>
    <definedName name="solver_lhs6" localSheetId="8" hidden="1">'Ex 1 SENS - Dry Ballast UnShunt'!#REF!</definedName>
    <definedName name="solver_lhs6" localSheetId="7" hidden="1">'Ex 1 SENS - Wet Ballast Shunted'!#REF!</definedName>
    <definedName name="solver_lhs6" localSheetId="6" hidden="1">'Ex 1 SENS - Wet Ballast UnShunt'!#REF!</definedName>
    <definedName name="solver_lhs6" localSheetId="11" hidden="1">'Ex 2 - 23000 Multi-Part'!#REF!</definedName>
    <definedName name="solver_lhs6" localSheetId="12" hidden="1">'Ex 3- JLess Wet Ballast Noshunt'!#REF!</definedName>
    <definedName name="solver_lhs6" localSheetId="13" hidden="1">'Ex 3- JLess Wet Ballast SHUNT'!#REF!</definedName>
    <definedName name="solver_lhs6" localSheetId="14" hidden="1">'Ex 3- SINGLE COLUMN'!#REF!</definedName>
    <definedName name="solver_lhs60" localSheetId="17" hidden="1">' Ex 3 - MULTCOL DRY BALL 1.06V'!#REF!</definedName>
    <definedName name="solver_lhs60" localSheetId="16" hidden="1">' Ex 3 - MULTCOL DRY BALL 15A'!#REF!</definedName>
    <definedName name="solver_lhs60" localSheetId="19" hidden="1">' Ex 3 - MULTCOL DRY Heavy shunt'!#REF!</definedName>
    <definedName name="solver_lhs60" localSheetId="15" hidden="1">' Ex 3 - MULTCOL WET BALL 15A'!#REF!</definedName>
    <definedName name="solver_lhs60" localSheetId="18" hidden="1">' Ex 3 - MULTCOL WET Hardshunt'!#REF!</definedName>
    <definedName name="solver_lhs60" localSheetId="21" hidden="1">' Ex 4 - MULTCOL DRY 75K'!#REF!</definedName>
    <definedName name="solver_lhs60" localSheetId="23" hidden="1">' Ex 4 - MULTCOL DRY75K HS'!#REF!</definedName>
    <definedName name="solver_lhs60" localSheetId="20" hidden="1">' Ex 4 - MULTCOL WET 75K'!#REF!</definedName>
    <definedName name="solver_lhs60" localSheetId="22" hidden="1">' Ex 4 - MULTCOL WET 75K HS'!#REF!</definedName>
    <definedName name="solver_lhs60" localSheetId="24" hidden="1">' Ex 5 - LOWIMP WET'!#REF!</definedName>
    <definedName name="solver_lhs60" localSheetId="25" hidden="1">' Ex 5 - LOWIMP WET HARDSHUNT'!#REF!</definedName>
    <definedName name="solver_lhs60" localSheetId="4" hidden="1">'Ex 1 - Dry Ballast Shunted'!#REF!</definedName>
    <definedName name="solver_lhs60" localSheetId="3" hidden="1">'Ex 1 - Dry Ballast UnShunt'!#REF!</definedName>
    <definedName name="solver_lhs60" localSheetId="2" hidden="1">'Ex 1 - Wet Ballast Shunted'!#REF!</definedName>
    <definedName name="solver_lhs60" localSheetId="1" hidden="1">'Ex 1 - Wet Ballast UnShunt'!#REF!</definedName>
    <definedName name="solver_lhs60" localSheetId="9" hidden="1">'Ex 1 SENS - Dry Ballast Shunted'!#REF!</definedName>
    <definedName name="solver_lhs60" localSheetId="8" hidden="1">'Ex 1 SENS - Dry Ballast UnShunt'!#REF!</definedName>
    <definedName name="solver_lhs60" localSheetId="7" hidden="1">'Ex 1 SENS - Wet Ballast Shunted'!#REF!</definedName>
    <definedName name="solver_lhs60" localSheetId="6" hidden="1">'Ex 1 SENS - Wet Ballast UnShunt'!#REF!</definedName>
    <definedName name="solver_lhs60" localSheetId="11" hidden="1">'Ex 2 - 23000 Multi-Part'!#REF!</definedName>
    <definedName name="solver_lhs60" localSheetId="12" hidden="1">'Ex 3- JLess Wet Ballast Noshunt'!#REF!</definedName>
    <definedName name="solver_lhs60" localSheetId="13" hidden="1">'Ex 3- JLess Wet Ballast SHUNT'!#REF!</definedName>
    <definedName name="solver_lhs60" localSheetId="14" hidden="1">'Ex 3- SINGLE COLUMN'!#REF!</definedName>
    <definedName name="solver_lhs61" localSheetId="17" hidden="1">' Ex 3 - MULTCOL DRY BALL 1.06V'!#REF!</definedName>
    <definedName name="solver_lhs61" localSheetId="16" hidden="1">' Ex 3 - MULTCOL DRY BALL 15A'!#REF!</definedName>
    <definedName name="solver_lhs61" localSheetId="19" hidden="1">' Ex 3 - MULTCOL DRY Heavy shunt'!#REF!</definedName>
    <definedName name="solver_lhs61" localSheetId="15" hidden="1">' Ex 3 - MULTCOL WET BALL 15A'!#REF!</definedName>
    <definedName name="solver_lhs61" localSheetId="18" hidden="1">' Ex 3 - MULTCOL WET Hardshunt'!#REF!</definedName>
    <definedName name="solver_lhs61" localSheetId="21" hidden="1">' Ex 4 - MULTCOL DRY 75K'!#REF!</definedName>
    <definedName name="solver_lhs61" localSheetId="23" hidden="1">' Ex 4 - MULTCOL DRY75K HS'!#REF!</definedName>
    <definedName name="solver_lhs61" localSheetId="20" hidden="1">' Ex 4 - MULTCOL WET 75K'!#REF!</definedName>
    <definedName name="solver_lhs61" localSheetId="22" hidden="1">' Ex 4 - MULTCOL WET 75K HS'!#REF!</definedName>
    <definedName name="solver_lhs61" localSheetId="24" hidden="1">' Ex 5 - LOWIMP WET'!#REF!</definedName>
    <definedName name="solver_lhs61" localSheetId="25" hidden="1">' Ex 5 - LOWIMP WET HARDSHUNT'!#REF!</definedName>
    <definedName name="solver_lhs61" localSheetId="4" hidden="1">'Ex 1 - Dry Ballast Shunted'!#REF!</definedName>
    <definedName name="solver_lhs61" localSheetId="3" hidden="1">'Ex 1 - Dry Ballast UnShunt'!#REF!</definedName>
    <definedName name="solver_lhs61" localSheetId="2" hidden="1">'Ex 1 - Wet Ballast Shunted'!#REF!</definedName>
    <definedName name="solver_lhs61" localSheetId="1" hidden="1">'Ex 1 - Wet Ballast UnShunt'!#REF!</definedName>
    <definedName name="solver_lhs61" localSheetId="9" hidden="1">'Ex 1 SENS - Dry Ballast Shunted'!#REF!</definedName>
    <definedName name="solver_lhs61" localSheetId="8" hidden="1">'Ex 1 SENS - Dry Ballast UnShunt'!#REF!</definedName>
    <definedName name="solver_lhs61" localSheetId="7" hidden="1">'Ex 1 SENS - Wet Ballast Shunted'!#REF!</definedName>
    <definedName name="solver_lhs61" localSheetId="6" hidden="1">'Ex 1 SENS - Wet Ballast UnShunt'!#REF!</definedName>
    <definedName name="solver_lhs61" localSheetId="11" hidden="1">'Ex 2 - 23000 Multi-Part'!#REF!</definedName>
    <definedName name="solver_lhs61" localSheetId="12" hidden="1">'Ex 3- JLess Wet Ballast Noshunt'!#REF!</definedName>
    <definedName name="solver_lhs61" localSheetId="13" hidden="1">'Ex 3- JLess Wet Ballast SHUNT'!#REF!</definedName>
    <definedName name="solver_lhs61" localSheetId="14" hidden="1">'Ex 3- SINGLE COLUMN'!#REF!</definedName>
    <definedName name="solver_lhs7" localSheetId="17" hidden="1">' Ex 3 - MULTCOL DRY BALL 1.06V'!#REF!</definedName>
    <definedName name="solver_lhs7" localSheetId="16" hidden="1">' Ex 3 - MULTCOL DRY BALL 15A'!#REF!</definedName>
    <definedName name="solver_lhs7" localSheetId="19" hidden="1">' Ex 3 - MULTCOL DRY Heavy shunt'!#REF!</definedName>
    <definedName name="solver_lhs7" localSheetId="15" hidden="1">' Ex 3 - MULTCOL WET BALL 15A'!#REF!</definedName>
    <definedName name="solver_lhs7" localSheetId="18" hidden="1">' Ex 3 - MULTCOL WET Hardshunt'!#REF!</definedName>
    <definedName name="solver_lhs7" localSheetId="21" hidden="1">' Ex 4 - MULTCOL DRY 75K'!#REF!</definedName>
    <definedName name="solver_lhs7" localSheetId="23" hidden="1">' Ex 4 - MULTCOL DRY75K HS'!#REF!</definedName>
    <definedName name="solver_lhs7" localSheetId="20" hidden="1">' Ex 4 - MULTCOL WET 75K'!#REF!</definedName>
    <definedName name="solver_lhs7" localSheetId="22" hidden="1">' Ex 4 - MULTCOL WET 75K HS'!#REF!</definedName>
    <definedName name="solver_lhs7" localSheetId="24" hidden="1">' Ex 5 - LOWIMP WET'!#REF!</definedName>
    <definedName name="solver_lhs7" localSheetId="25" hidden="1">' Ex 5 - LOWIMP WET HARDSHUNT'!#REF!</definedName>
    <definedName name="solver_lhs7" localSheetId="4" hidden="1">'Ex 1 - Dry Ballast Shunted'!#REF!</definedName>
    <definedName name="solver_lhs7" localSheetId="3" hidden="1">'Ex 1 - Dry Ballast UnShunt'!#REF!</definedName>
    <definedName name="solver_lhs7" localSheetId="2" hidden="1">'Ex 1 - Wet Ballast Shunted'!#REF!</definedName>
    <definedName name="solver_lhs7" localSheetId="1" hidden="1">'Ex 1 - Wet Ballast UnShunt'!#REF!</definedName>
    <definedName name="solver_lhs7" localSheetId="9" hidden="1">'Ex 1 SENS - Dry Ballast Shunted'!#REF!</definedName>
    <definedName name="solver_lhs7" localSheetId="8" hidden="1">'Ex 1 SENS - Dry Ballast UnShunt'!#REF!</definedName>
    <definedName name="solver_lhs7" localSheetId="7" hidden="1">'Ex 1 SENS - Wet Ballast Shunted'!#REF!</definedName>
    <definedName name="solver_lhs7" localSheetId="6" hidden="1">'Ex 1 SENS - Wet Ballast UnShunt'!#REF!</definedName>
    <definedName name="solver_lhs7" localSheetId="11" hidden="1">'Ex 2 - 23000 Multi-Part'!#REF!</definedName>
    <definedName name="solver_lhs7" localSheetId="12" hidden="1">'Ex 3- JLess Wet Ballast Noshunt'!#REF!</definedName>
    <definedName name="solver_lhs7" localSheetId="13" hidden="1">'Ex 3- JLess Wet Ballast SHUNT'!#REF!</definedName>
    <definedName name="solver_lhs7" localSheetId="14" hidden="1">'Ex 3- SINGLE COLUMN'!#REF!</definedName>
    <definedName name="solver_lhs8" localSheetId="17" hidden="1">' Ex 3 - MULTCOL DRY BALL 1.06V'!#REF!</definedName>
    <definedName name="solver_lhs8" localSheetId="16" hidden="1">' Ex 3 - MULTCOL DRY BALL 15A'!#REF!</definedName>
    <definedName name="solver_lhs8" localSheetId="19" hidden="1">' Ex 3 - MULTCOL DRY Heavy shunt'!#REF!</definedName>
    <definedName name="solver_lhs8" localSheetId="15" hidden="1">' Ex 3 - MULTCOL WET BALL 15A'!#REF!</definedName>
    <definedName name="solver_lhs8" localSheetId="18" hidden="1">' Ex 3 - MULTCOL WET Hardshunt'!#REF!</definedName>
    <definedName name="solver_lhs8" localSheetId="21" hidden="1">' Ex 4 - MULTCOL DRY 75K'!#REF!</definedName>
    <definedName name="solver_lhs8" localSheetId="23" hidden="1">' Ex 4 - MULTCOL DRY75K HS'!#REF!</definedName>
    <definedName name="solver_lhs8" localSheetId="20" hidden="1">' Ex 4 - MULTCOL WET 75K'!#REF!</definedName>
    <definedName name="solver_lhs8" localSheetId="22" hidden="1">' Ex 4 - MULTCOL WET 75K HS'!#REF!</definedName>
    <definedName name="solver_lhs8" localSheetId="24" hidden="1">' Ex 5 - LOWIMP WET'!#REF!</definedName>
    <definedName name="solver_lhs8" localSheetId="25" hidden="1">' Ex 5 - LOWIMP WET HARDSHUNT'!#REF!</definedName>
    <definedName name="solver_lhs8" localSheetId="4" hidden="1">'Ex 1 - Dry Ballast Shunted'!#REF!</definedName>
    <definedName name="solver_lhs8" localSheetId="3" hidden="1">'Ex 1 - Dry Ballast UnShunt'!#REF!</definedName>
    <definedName name="solver_lhs8" localSheetId="2" hidden="1">'Ex 1 - Wet Ballast Shunted'!#REF!</definedName>
    <definedName name="solver_lhs8" localSheetId="1" hidden="1">'Ex 1 - Wet Ballast UnShunt'!#REF!</definedName>
    <definedName name="solver_lhs8" localSheetId="9" hidden="1">'Ex 1 SENS - Dry Ballast Shunted'!#REF!</definedName>
    <definedName name="solver_lhs8" localSheetId="8" hidden="1">'Ex 1 SENS - Dry Ballast UnShunt'!#REF!</definedName>
    <definedName name="solver_lhs8" localSheetId="7" hidden="1">'Ex 1 SENS - Wet Ballast Shunted'!#REF!</definedName>
    <definedName name="solver_lhs8" localSheetId="6" hidden="1">'Ex 1 SENS - Wet Ballast UnShunt'!#REF!</definedName>
    <definedName name="solver_lhs8" localSheetId="11" hidden="1">'Ex 2 - 23000 Multi-Part'!#REF!</definedName>
    <definedName name="solver_lhs8" localSheetId="12" hidden="1">'Ex 3- JLess Wet Ballast Noshunt'!#REF!</definedName>
    <definedName name="solver_lhs8" localSheetId="13" hidden="1">'Ex 3- JLess Wet Ballast SHUNT'!#REF!</definedName>
    <definedName name="solver_lhs8" localSheetId="14" hidden="1">'Ex 3- SINGLE COLUMN'!#REF!</definedName>
    <definedName name="solver_lhs9" localSheetId="17" hidden="1">' Ex 3 - MULTCOL DRY BALL 1.06V'!#REF!</definedName>
    <definedName name="solver_lhs9" localSheetId="16" hidden="1">' Ex 3 - MULTCOL DRY BALL 15A'!#REF!</definedName>
    <definedName name="solver_lhs9" localSheetId="19" hidden="1">' Ex 3 - MULTCOL DRY Heavy shunt'!#REF!</definedName>
    <definedName name="solver_lhs9" localSheetId="15" hidden="1">' Ex 3 - MULTCOL WET BALL 15A'!#REF!</definedName>
    <definedName name="solver_lhs9" localSheetId="18" hidden="1">' Ex 3 - MULTCOL WET Hardshunt'!#REF!</definedName>
    <definedName name="solver_lhs9" localSheetId="21" hidden="1">' Ex 4 - MULTCOL DRY 75K'!#REF!</definedName>
    <definedName name="solver_lhs9" localSheetId="23" hidden="1">' Ex 4 - MULTCOL DRY75K HS'!#REF!</definedName>
    <definedName name="solver_lhs9" localSheetId="20" hidden="1">' Ex 4 - MULTCOL WET 75K'!#REF!</definedName>
    <definedName name="solver_lhs9" localSheetId="22" hidden="1">' Ex 4 - MULTCOL WET 75K HS'!#REF!</definedName>
    <definedName name="solver_lhs9" localSheetId="24" hidden="1">' Ex 5 - LOWIMP WET'!#REF!</definedName>
    <definedName name="solver_lhs9" localSheetId="25" hidden="1">' Ex 5 - LOWIMP WET HARDSHUNT'!#REF!</definedName>
    <definedName name="solver_lhs9" localSheetId="4" hidden="1">'Ex 1 - Dry Ballast Shunted'!#REF!</definedName>
    <definedName name="solver_lhs9" localSheetId="3" hidden="1">'Ex 1 - Dry Ballast UnShunt'!#REF!</definedName>
    <definedName name="solver_lhs9" localSheetId="2" hidden="1">'Ex 1 - Wet Ballast Shunted'!#REF!</definedName>
    <definedName name="solver_lhs9" localSheetId="1" hidden="1">'Ex 1 - Wet Ballast UnShunt'!#REF!</definedName>
    <definedName name="solver_lhs9" localSheetId="9" hidden="1">'Ex 1 SENS - Dry Ballast Shunted'!#REF!</definedName>
    <definedName name="solver_lhs9" localSheetId="8" hidden="1">'Ex 1 SENS - Dry Ballast UnShunt'!#REF!</definedName>
    <definedName name="solver_lhs9" localSheetId="7" hidden="1">'Ex 1 SENS - Wet Ballast Shunted'!#REF!</definedName>
    <definedName name="solver_lhs9" localSheetId="6" hidden="1">'Ex 1 SENS - Wet Ballast UnShunt'!#REF!</definedName>
    <definedName name="solver_lhs9" localSheetId="11" hidden="1">'Ex 2 - 23000 Multi-Part'!#REF!</definedName>
    <definedName name="solver_lhs9" localSheetId="12" hidden="1">'Ex 3- JLess Wet Ballast Noshunt'!#REF!</definedName>
    <definedName name="solver_lhs9" localSheetId="13" hidden="1">'Ex 3- JLess Wet Ballast SHUNT'!#REF!</definedName>
    <definedName name="solver_lhs9" localSheetId="14" hidden="1">'Ex 3- SINGLE COLUMN'!#REF!</definedName>
    <definedName name="solver_mip" localSheetId="17" hidden="1">2147483647</definedName>
    <definedName name="solver_mip" localSheetId="16" hidden="1">2147483647</definedName>
    <definedName name="solver_mip" localSheetId="19" hidden="1">2147483647</definedName>
    <definedName name="solver_mip" localSheetId="15" hidden="1">2147483647</definedName>
    <definedName name="solver_mip" localSheetId="18" hidden="1">2147483647</definedName>
    <definedName name="solver_mip" localSheetId="21" hidden="1">2147483647</definedName>
    <definedName name="solver_mip" localSheetId="23" hidden="1">2147483647</definedName>
    <definedName name="solver_mip" localSheetId="20" hidden="1">2147483647</definedName>
    <definedName name="solver_mip" localSheetId="22" hidden="1">2147483647</definedName>
    <definedName name="solver_mip" localSheetId="24" hidden="1">2147483647</definedName>
    <definedName name="solver_mip" localSheetId="25" hidden="1">2147483647</definedName>
    <definedName name="solver_mip" localSheetId="4" hidden="1">2147483647</definedName>
    <definedName name="solver_mip" localSheetId="3" hidden="1">2147483647</definedName>
    <definedName name="solver_mip" localSheetId="2" hidden="1">2147483647</definedName>
    <definedName name="solver_mip" localSheetId="1" hidden="1">2147483647</definedName>
    <definedName name="solver_mip" localSheetId="9" hidden="1">2147483647</definedName>
    <definedName name="solver_mip" localSheetId="8" hidden="1">2147483647</definedName>
    <definedName name="solver_mip" localSheetId="7" hidden="1">2147483647</definedName>
    <definedName name="solver_mip" localSheetId="6" hidden="1">2147483647</definedName>
    <definedName name="solver_mip" localSheetId="11" hidden="1">2147483647</definedName>
    <definedName name="solver_mip" localSheetId="12" hidden="1">2147483647</definedName>
    <definedName name="solver_mip" localSheetId="13" hidden="1">2147483647</definedName>
    <definedName name="solver_mip" localSheetId="14" hidden="1">2147483647</definedName>
    <definedName name="solver_mni" localSheetId="17" hidden="1">30</definedName>
    <definedName name="solver_mni" localSheetId="16" hidden="1">30</definedName>
    <definedName name="solver_mni" localSheetId="19" hidden="1">30</definedName>
    <definedName name="solver_mni" localSheetId="15" hidden="1">30</definedName>
    <definedName name="solver_mni" localSheetId="18" hidden="1">30</definedName>
    <definedName name="solver_mni" localSheetId="21" hidden="1">30</definedName>
    <definedName name="solver_mni" localSheetId="23" hidden="1">30</definedName>
    <definedName name="solver_mni" localSheetId="20" hidden="1">30</definedName>
    <definedName name="solver_mni" localSheetId="22" hidden="1">30</definedName>
    <definedName name="solver_mni" localSheetId="24" hidden="1">30</definedName>
    <definedName name="solver_mni" localSheetId="25" hidden="1">30</definedName>
    <definedName name="solver_mni" localSheetId="4" hidden="1">30</definedName>
    <definedName name="solver_mni" localSheetId="3" hidden="1">30</definedName>
    <definedName name="solver_mni" localSheetId="2" hidden="1">30</definedName>
    <definedName name="solver_mni" localSheetId="1" hidden="1">30</definedName>
    <definedName name="solver_mni" localSheetId="9" hidden="1">30</definedName>
    <definedName name="solver_mni" localSheetId="8" hidden="1">30</definedName>
    <definedName name="solver_mni" localSheetId="7" hidden="1">30</definedName>
    <definedName name="solver_mni" localSheetId="6" hidden="1">30</definedName>
    <definedName name="solver_mni" localSheetId="11" hidden="1">30</definedName>
    <definedName name="solver_mni" localSheetId="12" hidden="1">30</definedName>
    <definedName name="solver_mni" localSheetId="13" hidden="1">30</definedName>
    <definedName name="solver_mni" localSheetId="14" hidden="1">30</definedName>
    <definedName name="solver_mrt" localSheetId="17" hidden="1">0.075</definedName>
    <definedName name="solver_mrt" localSheetId="16" hidden="1">0.075</definedName>
    <definedName name="solver_mrt" localSheetId="19" hidden="1">0.075</definedName>
    <definedName name="solver_mrt" localSheetId="15" hidden="1">0.075</definedName>
    <definedName name="solver_mrt" localSheetId="18" hidden="1">0.075</definedName>
    <definedName name="solver_mrt" localSheetId="21" hidden="1">0.075</definedName>
    <definedName name="solver_mrt" localSheetId="23" hidden="1">0.075</definedName>
    <definedName name="solver_mrt" localSheetId="20" hidden="1">0.075</definedName>
    <definedName name="solver_mrt" localSheetId="22" hidden="1">0.075</definedName>
    <definedName name="solver_mrt" localSheetId="24" hidden="1">0.075</definedName>
    <definedName name="solver_mrt" localSheetId="25" hidden="1">0.075</definedName>
    <definedName name="solver_mrt" localSheetId="4" hidden="1">0.075</definedName>
    <definedName name="solver_mrt" localSheetId="3" hidden="1">0.075</definedName>
    <definedName name="solver_mrt" localSheetId="2" hidden="1">0.075</definedName>
    <definedName name="solver_mrt" localSheetId="1" hidden="1">0.075</definedName>
    <definedName name="solver_mrt" localSheetId="9" hidden="1">0.075</definedName>
    <definedName name="solver_mrt" localSheetId="8" hidden="1">0.075</definedName>
    <definedName name="solver_mrt" localSheetId="7" hidden="1">0.075</definedName>
    <definedName name="solver_mrt" localSheetId="6" hidden="1">0.075</definedName>
    <definedName name="solver_mrt" localSheetId="11" hidden="1">0.075</definedName>
    <definedName name="solver_mrt" localSheetId="12" hidden="1">0.075</definedName>
    <definedName name="solver_mrt" localSheetId="13" hidden="1">0.075</definedName>
    <definedName name="solver_mrt" localSheetId="14" hidden="1">0.075</definedName>
    <definedName name="solver_msl" localSheetId="17" hidden="1">2</definedName>
    <definedName name="solver_msl" localSheetId="16" hidden="1">2</definedName>
    <definedName name="solver_msl" localSheetId="19" hidden="1">2</definedName>
    <definedName name="solver_msl" localSheetId="15" hidden="1">2</definedName>
    <definedName name="solver_msl" localSheetId="18" hidden="1">2</definedName>
    <definedName name="solver_msl" localSheetId="21" hidden="1">2</definedName>
    <definedName name="solver_msl" localSheetId="23" hidden="1">2</definedName>
    <definedName name="solver_msl" localSheetId="20" hidden="1">2</definedName>
    <definedName name="solver_msl" localSheetId="22" hidden="1">2</definedName>
    <definedName name="solver_msl" localSheetId="24" hidden="1">2</definedName>
    <definedName name="solver_msl" localSheetId="25" hidden="1">2</definedName>
    <definedName name="solver_msl" localSheetId="4" hidden="1">2</definedName>
    <definedName name="solver_msl" localSheetId="3" hidden="1">2</definedName>
    <definedName name="solver_msl" localSheetId="2" hidden="1">2</definedName>
    <definedName name="solver_msl" localSheetId="1" hidden="1">2</definedName>
    <definedName name="solver_msl" localSheetId="9" hidden="1">2</definedName>
    <definedName name="solver_msl" localSheetId="8" hidden="1">2</definedName>
    <definedName name="solver_msl" localSheetId="7" hidden="1">2</definedName>
    <definedName name="solver_msl" localSheetId="6" hidden="1">2</definedName>
    <definedName name="solver_msl" localSheetId="11" hidden="1">2</definedName>
    <definedName name="solver_msl" localSheetId="12" hidden="1">2</definedName>
    <definedName name="solver_msl" localSheetId="13" hidden="1">2</definedName>
    <definedName name="solver_msl" localSheetId="14" hidden="1">2</definedName>
    <definedName name="solver_neg" localSheetId="17" hidden="1">1</definedName>
    <definedName name="solver_neg" localSheetId="16" hidden="1">1</definedName>
    <definedName name="solver_neg" localSheetId="19" hidden="1">1</definedName>
    <definedName name="solver_neg" localSheetId="15" hidden="1">1</definedName>
    <definedName name="solver_neg" localSheetId="18" hidden="1">1</definedName>
    <definedName name="solver_neg" localSheetId="21" hidden="1">1</definedName>
    <definedName name="solver_neg" localSheetId="23" hidden="1">1</definedName>
    <definedName name="solver_neg" localSheetId="20" hidden="1">1</definedName>
    <definedName name="solver_neg" localSheetId="22" hidden="1">1</definedName>
    <definedName name="solver_neg" localSheetId="24" hidden="1">1</definedName>
    <definedName name="solver_neg" localSheetId="25" hidden="1">1</definedName>
    <definedName name="solver_neg" localSheetId="4" hidden="1">1</definedName>
    <definedName name="solver_neg" localSheetId="3" hidden="1">1</definedName>
    <definedName name="solver_neg" localSheetId="2" hidden="1">1</definedName>
    <definedName name="solver_neg" localSheetId="1" hidden="1">1</definedName>
    <definedName name="solver_neg" localSheetId="9" hidden="1">1</definedName>
    <definedName name="solver_neg" localSheetId="8" hidden="1">1</definedName>
    <definedName name="solver_neg" localSheetId="7" hidden="1">1</definedName>
    <definedName name="solver_neg" localSheetId="6" hidden="1">1</definedName>
    <definedName name="solver_neg" localSheetId="11" hidden="1">1</definedName>
    <definedName name="solver_neg" localSheetId="12" hidden="1">1</definedName>
    <definedName name="solver_neg" localSheetId="13" hidden="1">1</definedName>
    <definedName name="solver_neg" localSheetId="14" hidden="1">1</definedName>
    <definedName name="solver_nod" localSheetId="17" hidden="1">2147483647</definedName>
    <definedName name="solver_nod" localSheetId="16" hidden="1">2147483647</definedName>
    <definedName name="solver_nod" localSheetId="19" hidden="1">2147483647</definedName>
    <definedName name="solver_nod" localSheetId="15" hidden="1">2147483647</definedName>
    <definedName name="solver_nod" localSheetId="18" hidden="1">2147483647</definedName>
    <definedName name="solver_nod" localSheetId="21" hidden="1">2147483647</definedName>
    <definedName name="solver_nod" localSheetId="23" hidden="1">2147483647</definedName>
    <definedName name="solver_nod" localSheetId="20" hidden="1">2147483647</definedName>
    <definedName name="solver_nod" localSheetId="22" hidden="1">2147483647</definedName>
    <definedName name="solver_nod" localSheetId="24" hidden="1">2147483647</definedName>
    <definedName name="solver_nod" localSheetId="25" hidden="1">2147483647</definedName>
    <definedName name="solver_nod" localSheetId="4" hidden="1">2147483647</definedName>
    <definedName name="solver_nod" localSheetId="3" hidden="1">2147483647</definedName>
    <definedName name="solver_nod" localSheetId="2" hidden="1">2147483647</definedName>
    <definedName name="solver_nod" localSheetId="1" hidden="1">2147483647</definedName>
    <definedName name="solver_nod" localSheetId="9" hidden="1">2147483647</definedName>
    <definedName name="solver_nod" localSheetId="8" hidden="1">2147483647</definedName>
    <definedName name="solver_nod" localSheetId="7" hidden="1">2147483647</definedName>
    <definedName name="solver_nod" localSheetId="6" hidden="1">2147483647</definedName>
    <definedName name="solver_nod" localSheetId="11" hidden="1">2147483647</definedName>
    <definedName name="solver_nod" localSheetId="12" hidden="1">2147483647</definedName>
    <definedName name="solver_nod" localSheetId="13" hidden="1">2147483647</definedName>
    <definedName name="solver_nod" localSheetId="14" hidden="1">2147483647</definedName>
    <definedName name="solver_num" localSheetId="17" hidden="1">47</definedName>
    <definedName name="solver_num" localSheetId="16" hidden="1">47</definedName>
    <definedName name="solver_num" localSheetId="19" hidden="1">47</definedName>
    <definedName name="solver_num" localSheetId="15" hidden="1">47</definedName>
    <definedName name="solver_num" localSheetId="18" hidden="1">47</definedName>
    <definedName name="solver_num" localSheetId="21" hidden="1">47</definedName>
    <definedName name="solver_num" localSheetId="23" hidden="1">47</definedName>
    <definedName name="solver_num" localSheetId="20" hidden="1">47</definedName>
    <definedName name="solver_num" localSheetId="22" hidden="1">47</definedName>
    <definedName name="solver_num" localSheetId="24" hidden="1">47</definedName>
    <definedName name="solver_num" localSheetId="25" hidden="1">47</definedName>
    <definedName name="solver_num" localSheetId="4" hidden="1">47</definedName>
    <definedName name="solver_num" localSheetId="3" hidden="1">47</definedName>
    <definedName name="solver_num" localSheetId="2" hidden="1">47</definedName>
    <definedName name="solver_num" localSheetId="1" hidden="1">47</definedName>
    <definedName name="solver_num" localSheetId="9" hidden="1">47</definedName>
    <definedName name="solver_num" localSheetId="8" hidden="1">47</definedName>
    <definedName name="solver_num" localSheetId="7" hidden="1">47</definedName>
    <definedName name="solver_num" localSheetId="6" hidden="1">47</definedName>
    <definedName name="solver_num" localSheetId="11" hidden="1">47</definedName>
    <definedName name="solver_num" localSheetId="12" hidden="1">47</definedName>
    <definedName name="solver_num" localSheetId="13" hidden="1">47</definedName>
    <definedName name="solver_num" localSheetId="14" hidden="1">47</definedName>
    <definedName name="solver_nwt" localSheetId="17" hidden="1">1</definedName>
    <definedName name="solver_nwt" localSheetId="16" hidden="1">1</definedName>
    <definedName name="solver_nwt" localSheetId="19" hidden="1">1</definedName>
    <definedName name="solver_nwt" localSheetId="15" hidden="1">1</definedName>
    <definedName name="solver_nwt" localSheetId="18" hidden="1">1</definedName>
    <definedName name="solver_nwt" localSheetId="21" hidden="1">1</definedName>
    <definedName name="solver_nwt" localSheetId="23" hidden="1">1</definedName>
    <definedName name="solver_nwt" localSheetId="20" hidden="1">1</definedName>
    <definedName name="solver_nwt" localSheetId="22" hidden="1">1</definedName>
    <definedName name="solver_nwt" localSheetId="24" hidden="1">1</definedName>
    <definedName name="solver_nwt" localSheetId="25" hidden="1">1</definedName>
    <definedName name="solver_nwt" localSheetId="4" hidden="1">1</definedName>
    <definedName name="solver_nwt" localSheetId="3" hidden="1">1</definedName>
    <definedName name="solver_nwt" localSheetId="2" hidden="1">1</definedName>
    <definedName name="solver_nwt" localSheetId="1" hidden="1">1</definedName>
    <definedName name="solver_nwt" localSheetId="9" hidden="1">1</definedName>
    <definedName name="solver_nwt" localSheetId="8" hidden="1">1</definedName>
    <definedName name="solver_nwt" localSheetId="7" hidden="1">1</definedName>
    <definedName name="solver_nwt" localSheetId="6" hidden="1">1</definedName>
    <definedName name="solver_nwt" localSheetId="11" hidden="1">1</definedName>
    <definedName name="solver_nwt" localSheetId="12" hidden="1">1</definedName>
    <definedName name="solver_nwt" localSheetId="13" hidden="1">1</definedName>
    <definedName name="solver_nwt" localSheetId="14" hidden="1">1</definedName>
    <definedName name="solver_opt" localSheetId="17" hidden="1">' Ex 3 - MULTCOL DRY BALL 1.06V'!#REF!</definedName>
    <definedName name="solver_opt" localSheetId="16" hidden="1">' Ex 3 - MULTCOL DRY BALL 15A'!#REF!</definedName>
    <definedName name="solver_opt" localSheetId="19" hidden="1">' Ex 3 - MULTCOL DRY Heavy shunt'!#REF!</definedName>
    <definedName name="solver_opt" localSheetId="15" hidden="1">' Ex 3 - MULTCOL WET BALL 15A'!#REF!</definedName>
    <definedName name="solver_opt" localSheetId="18" hidden="1">' Ex 3 - MULTCOL WET Hardshunt'!#REF!</definedName>
    <definedName name="solver_opt" localSheetId="21" hidden="1">' Ex 4 - MULTCOL DRY 75K'!#REF!</definedName>
    <definedName name="solver_opt" localSheetId="23" hidden="1">' Ex 4 - MULTCOL DRY75K HS'!#REF!</definedName>
    <definedName name="solver_opt" localSheetId="20" hidden="1">' Ex 4 - MULTCOL WET 75K'!#REF!</definedName>
    <definedName name="solver_opt" localSheetId="22" hidden="1">' Ex 4 - MULTCOL WET 75K HS'!#REF!</definedName>
    <definedName name="solver_opt" localSheetId="24" hidden="1">' Ex 5 - LOWIMP WET'!#REF!</definedName>
    <definedName name="solver_opt" localSheetId="25" hidden="1">' Ex 5 - LOWIMP WET HARDSHUNT'!#REF!</definedName>
    <definedName name="solver_opt" localSheetId="4" hidden="1">'Ex 1 - Dry Ballast Shunted'!#REF!</definedName>
    <definedName name="solver_opt" localSheetId="3" hidden="1">'Ex 1 - Dry Ballast UnShunt'!#REF!</definedName>
    <definedName name="solver_opt" localSheetId="2" hidden="1">'Ex 1 - Wet Ballast Shunted'!#REF!</definedName>
    <definedName name="solver_opt" localSheetId="1" hidden="1">'Ex 1 - Wet Ballast UnShunt'!#REF!</definedName>
    <definedName name="solver_opt" localSheetId="9" hidden="1">'Ex 1 SENS - Dry Ballast Shunted'!#REF!</definedName>
    <definedName name="solver_opt" localSheetId="8" hidden="1">'Ex 1 SENS - Dry Ballast UnShunt'!#REF!</definedName>
    <definedName name="solver_opt" localSheetId="7" hidden="1">'Ex 1 SENS - Wet Ballast Shunted'!#REF!</definedName>
    <definedName name="solver_opt" localSheetId="6" hidden="1">'Ex 1 SENS - Wet Ballast UnShunt'!#REF!</definedName>
    <definedName name="solver_opt" localSheetId="11" hidden="1">'Ex 2 - 23000 Multi-Part'!#REF!</definedName>
    <definedName name="solver_opt" localSheetId="12" hidden="1">'Ex 3- JLess Wet Ballast Noshunt'!#REF!</definedName>
    <definedName name="solver_opt" localSheetId="13" hidden="1">'Ex 3- JLess Wet Ballast SHUNT'!#REF!</definedName>
    <definedName name="solver_opt" localSheetId="14" hidden="1">'Ex 3- SINGLE COLUMN'!#REF!</definedName>
    <definedName name="solver_pre" localSheetId="17" hidden="1">0.000001</definedName>
    <definedName name="solver_pre" localSheetId="16" hidden="1">0.000001</definedName>
    <definedName name="solver_pre" localSheetId="19" hidden="1">0.000001</definedName>
    <definedName name="solver_pre" localSheetId="15" hidden="1">0.000001</definedName>
    <definedName name="solver_pre" localSheetId="18" hidden="1">0.000001</definedName>
    <definedName name="solver_pre" localSheetId="21" hidden="1">0.000001</definedName>
    <definedName name="solver_pre" localSheetId="23" hidden="1">0.000001</definedName>
    <definedName name="solver_pre" localSheetId="20" hidden="1">0.000001</definedName>
    <definedName name="solver_pre" localSheetId="22" hidden="1">0.000001</definedName>
    <definedName name="solver_pre" localSheetId="24" hidden="1">0.000001</definedName>
    <definedName name="solver_pre" localSheetId="25" hidden="1">0.000001</definedName>
    <definedName name="solver_pre" localSheetId="4" hidden="1">0.000001</definedName>
    <definedName name="solver_pre" localSheetId="3" hidden="1">0.000001</definedName>
    <definedName name="solver_pre" localSheetId="2" hidden="1">0.000001</definedName>
    <definedName name="solver_pre" localSheetId="1" hidden="1">0.000001</definedName>
    <definedName name="solver_pre" localSheetId="9" hidden="1">0.000001</definedName>
    <definedName name="solver_pre" localSheetId="8" hidden="1">0.000001</definedName>
    <definedName name="solver_pre" localSheetId="7" hidden="1">0.000001</definedName>
    <definedName name="solver_pre" localSheetId="6" hidden="1">0.000001</definedName>
    <definedName name="solver_pre" localSheetId="11" hidden="1">0.000001</definedName>
    <definedName name="solver_pre" localSheetId="12" hidden="1">0.000001</definedName>
    <definedName name="solver_pre" localSheetId="13" hidden="1">0.000001</definedName>
    <definedName name="solver_pre" localSheetId="14" hidden="1">0.000001</definedName>
    <definedName name="solver_rbv" localSheetId="17" hidden="1">1</definedName>
    <definedName name="solver_rbv" localSheetId="16" hidden="1">1</definedName>
    <definedName name="solver_rbv" localSheetId="19" hidden="1">1</definedName>
    <definedName name="solver_rbv" localSheetId="15" hidden="1">1</definedName>
    <definedName name="solver_rbv" localSheetId="18" hidden="1">1</definedName>
    <definedName name="solver_rbv" localSheetId="21" hidden="1">1</definedName>
    <definedName name="solver_rbv" localSheetId="23" hidden="1">1</definedName>
    <definedName name="solver_rbv" localSheetId="20" hidden="1">1</definedName>
    <definedName name="solver_rbv" localSheetId="22" hidden="1">1</definedName>
    <definedName name="solver_rbv" localSheetId="24" hidden="1">1</definedName>
    <definedName name="solver_rbv" localSheetId="25" hidden="1">1</definedName>
    <definedName name="solver_rbv" localSheetId="4" hidden="1">1</definedName>
    <definedName name="solver_rbv" localSheetId="3" hidden="1">1</definedName>
    <definedName name="solver_rbv" localSheetId="2" hidden="1">1</definedName>
    <definedName name="solver_rbv" localSheetId="1" hidden="1">1</definedName>
    <definedName name="solver_rbv" localSheetId="9" hidden="1">1</definedName>
    <definedName name="solver_rbv" localSheetId="8" hidden="1">1</definedName>
    <definedName name="solver_rbv" localSheetId="7" hidden="1">1</definedName>
    <definedName name="solver_rbv" localSheetId="6" hidden="1">1</definedName>
    <definedName name="solver_rbv" localSheetId="11" hidden="1">1</definedName>
    <definedName name="solver_rbv" localSheetId="12" hidden="1">1</definedName>
    <definedName name="solver_rbv" localSheetId="13" hidden="1">1</definedName>
    <definedName name="solver_rbv" localSheetId="14" hidden="1">1</definedName>
    <definedName name="solver_rel1" localSheetId="17" hidden="1">2</definedName>
    <definedName name="solver_rel1" localSheetId="16" hidden="1">2</definedName>
    <definedName name="solver_rel1" localSheetId="19" hidden="1">2</definedName>
    <definedName name="solver_rel1" localSheetId="15" hidden="1">2</definedName>
    <definedName name="solver_rel1" localSheetId="18" hidden="1">2</definedName>
    <definedName name="solver_rel1" localSheetId="21" hidden="1">2</definedName>
    <definedName name="solver_rel1" localSheetId="23" hidden="1">2</definedName>
    <definedName name="solver_rel1" localSheetId="20" hidden="1">2</definedName>
    <definedName name="solver_rel1" localSheetId="22" hidden="1">2</definedName>
    <definedName name="solver_rel1" localSheetId="24" hidden="1">2</definedName>
    <definedName name="solver_rel1" localSheetId="25" hidden="1">2</definedName>
    <definedName name="solver_rel1" localSheetId="4" hidden="1">2</definedName>
    <definedName name="solver_rel1" localSheetId="3" hidden="1">2</definedName>
    <definedName name="solver_rel1" localSheetId="2" hidden="1">2</definedName>
    <definedName name="solver_rel1" localSheetId="1" hidden="1">2</definedName>
    <definedName name="solver_rel1" localSheetId="9" hidden="1">2</definedName>
    <definedName name="solver_rel1" localSheetId="8" hidden="1">2</definedName>
    <definedName name="solver_rel1" localSheetId="7" hidden="1">2</definedName>
    <definedName name="solver_rel1" localSheetId="6" hidden="1">2</definedName>
    <definedName name="solver_rel1" localSheetId="11" hidden="1">2</definedName>
    <definedName name="solver_rel1" localSheetId="12" hidden="1">2</definedName>
    <definedName name="solver_rel1" localSheetId="13" hidden="1">2</definedName>
    <definedName name="solver_rel1" localSheetId="14" hidden="1">2</definedName>
    <definedName name="solver_rel10" localSheetId="17" hidden="1">2</definedName>
    <definedName name="solver_rel10" localSheetId="16" hidden="1">2</definedName>
    <definedName name="solver_rel10" localSheetId="19" hidden="1">2</definedName>
    <definedName name="solver_rel10" localSheetId="15" hidden="1">2</definedName>
    <definedName name="solver_rel10" localSheetId="18" hidden="1">2</definedName>
    <definedName name="solver_rel10" localSheetId="21" hidden="1">2</definedName>
    <definedName name="solver_rel10" localSheetId="23" hidden="1">2</definedName>
    <definedName name="solver_rel10" localSheetId="20" hidden="1">2</definedName>
    <definedName name="solver_rel10" localSheetId="22" hidden="1">2</definedName>
    <definedName name="solver_rel10" localSheetId="24" hidden="1">2</definedName>
    <definedName name="solver_rel10" localSheetId="25" hidden="1">2</definedName>
    <definedName name="solver_rel10" localSheetId="4" hidden="1">2</definedName>
    <definedName name="solver_rel10" localSheetId="3" hidden="1">2</definedName>
    <definedName name="solver_rel10" localSheetId="2" hidden="1">2</definedName>
    <definedName name="solver_rel10" localSheetId="1" hidden="1">2</definedName>
    <definedName name="solver_rel10" localSheetId="9" hidden="1">2</definedName>
    <definedName name="solver_rel10" localSheetId="8" hidden="1">2</definedName>
    <definedName name="solver_rel10" localSheetId="7" hidden="1">2</definedName>
    <definedName name="solver_rel10" localSheetId="6" hidden="1">2</definedName>
    <definedName name="solver_rel10" localSheetId="11" hidden="1">2</definedName>
    <definedName name="solver_rel10" localSheetId="12" hidden="1">2</definedName>
    <definedName name="solver_rel10" localSheetId="13" hidden="1">2</definedName>
    <definedName name="solver_rel10" localSheetId="14" hidden="1">2</definedName>
    <definedName name="solver_rel11" localSheetId="17" hidden="1">2</definedName>
    <definedName name="solver_rel11" localSheetId="16" hidden="1">2</definedName>
    <definedName name="solver_rel11" localSheetId="19" hidden="1">2</definedName>
    <definedName name="solver_rel11" localSheetId="15" hidden="1">2</definedName>
    <definedName name="solver_rel11" localSheetId="18" hidden="1">2</definedName>
    <definedName name="solver_rel11" localSheetId="21" hidden="1">2</definedName>
    <definedName name="solver_rel11" localSheetId="23" hidden="1">2</definedName>
    <definedName name="solver_rel11" localSheetId="20" hidden="1">2</definedName>
    <definedName name="solver_rel11" localSheetId="22" hidden="1">2</definedName>
    <definedName name="solver_rel11" localSheetId="24" hidden="1">2</definedName>
    <definedName name="solver_rel11" localSheetId="25" hidden="1">2</definedName>
    <definedName name="solver_rel11" localSheetId="4" hidden="1">2</definedName>
    <definedName name="solver_rel11" localSheetId="3" hidden="1">2</definedName>
    <definedName name="solver_rel11" localSheetId="2" hidden="1">2</definedName>
    <definedName name="solver_rel11" localSheetId="1" hidden="1">2</definedName>
    <definedName name="solver_rel11" localSheetId="9" hidden="1">2</definedName>
    <definedName name="solver_rel11" localSheetId="8" hidden="1">2</definedName>
    <definedName name="solver_rel11" localSheetId="7" hidden="1">2</definedName>
    <definedName name="solver_rel11" localSheetId="6" hidden="1">2</definedName>
    <definedName name="solver_rel11" localSheetId="11" hidden="1">2</definedName>
    <definedName name="solver_rel11" localSheetId="12" hidden="1">2</definedName>
    <definedName name="solver_rel11" localSheetId="13" hidden="1">2</definedName>
    <definedName name="solver_rel11" localSheetId="14" hidden="1">2</definedName>
    <definedName name="solver_rel12" localSheetId="17" hidden="1">2</definedName>
    <definedName name="solver_rel12" localSheetId="16" hidden="1">2</definedName>
    <definedName name="solver_rel12" localSheetId="19" hidden="1">2</definedName>
    <definedName name="solver_rel12" localSheetId="15" hidden="1">2</definedName>
    <definedName name="solver_rel12" localSheetId="18" hidden="1">2</definedName>
    <definedName name="solver_rel12" localSheetId="21" hidden="1">2</definedName>
    <definedName name="solver_rel12" localSheetId="23" hidden="1">2</definedName>
    <definedName name="solver_rel12" localSheetId="20" hidden="1">2</definedName>
    <definedName name="solver_rel12" localSheetId="22" hidden="1">2</definedName>
    <definedName name="solver_rel12" localSheetId="24" hidden="1">2</definedName>
    <definedName name="solver_rel12" localSheetId="25" hidden="1">2</definedName>
    <definedName name="solver_rel12" localSheetId="4" hidden="1">2</definedName>
    <definedName name="solver_rel12" localSheetId="3" hidden="1">2</definedName>
    <definedName name="solver_rel12" localSheetId="2" hidden="1">2</definedName>
    <definedName name="solver_rel12" localSheetId="1" hidden="1">2</definedName>
    <definedName name="solver_rel12" localSheetId="9" hidden="1">2</definedName>
    <definedName name="solver_rel12" localSheetId="8" hidden="1">2</definedName>
    <definedName name="solver_rel12" localSheetId="7" hidden="1">2</definedName>
    <definedName name="solver_rel12" localSheetId="6" hidden="1">2</definedName>
    <definedName name="solver_rel12" localSheetId="11" hidden="1">2</definedName>
    <definedName name="solver_rel12" localSheetId="12" hidden="1">2</definedName>
    <definedName name="solver_rel12" localSheetId="13" hidden="1">2</definedName>
    <definedName name="solver_rel12" localSheetId="14" hidden="1">2</definedName>
    <definedName name="solver_rel13" localSheetId="17" hidden="1">2</definedName>
    <definedName name="solver_rel13" localSheetId="16" hidden="1">2</definedName>
    <definedName name="solver_rel13" localSheetId="19" hidden="1">2</definedName>
    <definedName name="solver_rel13" localSheetId="15" hidden="1">2</definedName>
    <definedName name="solver_rel13" localSheetId="18" hidden="1">2</definedName>
    <definedName name="solver_rel13" localSheetId="21" hidden="1">2</definedName>
    <definedName name="solver_rel13" localSheetId="23" hidden="1">2</definedName>
    <definedName name="solver_rel13" localSheetId="20" hidden="1">2</definedName>
    <definedName name="solver_rel13" localSheetId="22" hidden="1">2</definedName>
    <definedName name="solver_rel13" localSheetId="24" hidden="1">2</definedName>
    <definedName name="solver_rel13" localSheetId="25" hidden="1">2</definedName>
    <definedName name="solver_rel13" localSheetId="4" hidden="1">2</definedName>
    <definedName name="solver_rel13" localSheetId="3" hidden="1">2</definedName>
    <definedName name="solver_rel13" localSheetId="2" hidden="1">2</definedName>
    <definedName name="solver_rel13" localSheetId="1" hidden="1">2</definedName>
    <definedName name="solver_rel13" localSheetId="9" hidden="1">2</definedName>
    <definedName name="solver_rel13" localSheetId="8" hidden="1">2</definedName>
    <definedName name="solver_rel13" localSheetId="7" hidden="1">2</definedName>
    <definedName name="solver_rel13" localSheetId="6" hidden="1">2</definedName>
    <definedName name="solver_rel13" localSheetId="11" hidden="1">2</definedName>
    <definedName name="solver_rel13" localSheetId="12" hidden="1">2</definedName>
    <definedName name="solver_rel13" localSheetId="13" hidden="1">2</definedName>
    <definedName name="solver_rel13" localSheetId="14" hidden="1">2</definedName>
    <definedName name="solver_rel14" localSheetId="17" hidden="1">2</definedName>
    <definedName name="solver_rel14" localSheetId="16" hidden="1">2</definedName>
    <definedName name="solver_rel14" localSheetId="19" hidden="1">2</definedName>
    <definedName name="solver_rel14" localSheetId="15" hidden="1">2</definedName>
    <definedName name="solver_rel14" localSheetId="18" hidden="1">2</definedName>
    <definedName name="solver_rel14" localSheetId="21" hidden="1">2</definedName>
    <definedName name="solver_rel14" localSheetId="23" hidden="1">2</definedName>
    <definedName name="solver_rel14" localSheetId="20" hidden="1">2</definedName>
    <definedName name="solver_rel14" localSheetId="22" hidden="1">2</definedName>
    <definedName name="solver_rel14" localSheetId="24" hidden="1">2</definedName>
    <definedName name="solver_rel14" localSheetId="25" hidden="1">2</definedName>
    <definedName name="solver_rel14" localSheetId="4" hidden="1">2</definedName>
    <definedName name="solver_rel14" localSheetId="3" hidden="1">2</definedName>
    <definedName name="solver_rel14" localSheetId="2" hidden="1">2</definedName>
    <definedName name="solver_rel14" localSheetId="1" hidden="1">2</definedName>
    <definedName name="solver_rel14" localSheetId="9" hidden="1">2</definedName>
    <definedName name="solver_rel14" localSheetId="8" hidden="1">2</definedName>
    <definedName name="solver_rel14" localSheetId="7" hidden="1">2</definedName>
    <definedName name="solver_rel14" localSheetId="6" hidden="1">2</definedName>
    <definedName name="solver_rel14" localSheetId="11" hidden="1">2</definedName>
    <definedName name="solver_rel14" localSheetId="12" hidden="1">2</definedName>
    <definedName name="solver_rel14" localSheetId="13" hidden="1">2</definedName>
    <definedName name="solver_rel14" localSheetId="14" hidden="1">2</definedName>
    <definedName name="solver_rel15" localSheetId="17" hidden="1">2</definedName>
    <definedName name="solver_rel15" localSheetId="16" hidden="1">2</definedName>
    <definedName name="solver_rel15" localSheetId="19" hidden="1">2</definedName>
    <definedName name="solver_rel15" localSheetId="15" hidden="1">2</definedName>
    <definedName name="solver_rel15" localSheetId="18" hidden="1">2</definedName>
    <definedName name="solver_rel15" localSheetId="21" hidden="1">2</definedName>
    <definedName name="solver_rel15" localSheetId="23" hidden="1">2</definedName>
    <definedName name="solver_rel15" localSheetId="20" hidden="1">2</definedName>
    <definedName name="solver_rel15" localSheetId="22" hidden="1">2</definedName>
    <definedName name="solver_rel15" localSheetId="24" hidden="1">2</definedName>
    <definedName name="solver_rel15" localSheetId="25" hidden="1">2</definedName>
    <definedName name="solver_rel15" localSheetId="4" hidden="1">2</definedName>
    <definedName name="solver_rel15" localSheetId="3" hidden="1">2</definedName>
    <definedName name="solver_rel15" localSheetId="2" hidden="1">2</definedName>
    <definedName name="solver_rel15" localSheetId="1" hidden="1">2</definedName>
    <definedName name="solver_rel15" localSheetId="9" hidden="1">2</definedName>
    <definedName name="solver_rel15" localSheetId="8" hidden="1">2</definedName>
    <definedName name="solver_rel15" localSheetId="7" hidden="1">2</definedName>
    <definedName name="solver_rel15" localSheetId="6" hidden="1">2</definedName>
    <definedName name="solver_rel15" localSheetId="11" hidden="1">2</definedName>
    <definedName name="solver_rel15" localSheetId="12" hidden="1">2</definedName>
    <definedName name="solver_rel15" localSheetId="13" hidden="1">2</definedName>
    <definedName name="solver_rel15" localSheetId="14" hidden="1">2</definedName>
    <definedName name="solver_rel16" localSheetId="17" hidden="1">2</definedName>
    <definedName name="solver_rel16" localSheetId="16" hidden="1">2</definedName>
    <definedName name="solver_rel16" localSheetId="19" hidden="1">2</definedName>
    <definedName name="solver_rel16" localSheetId="15" hidden="1">2</definedName>
    <definedName name="solver_rel16" localSheetId="18" hidden="1">2</definedName>
    <definedName name="solver_rel16" localSheetId="21" hidden="1">2</definedName>
    <definedName name="solver_rel16" localSheetId="23" hidden="1">2</definedName>
    <definedName name="solver_rel16" localSheetId="20" hidden="1">2</definedName>
    <definedName name="solver_rel16" localSheetId="22" hidden="1">2</definedName>
    <definedName name="solver_rel16" localSheetId="24" hidden="1">2</definedName>
    <definedName name="solver_rel16" localSheetId="25" hidden="1">2</definedName>
    <definedName name="solver_rel16" localSheetId="4" hidden="1">2</definedName>
    <definedName name="solver_rel16" localSheetId="3" hidden="1">2</definedName>
    <definedName name="solver_rel16" localSheetId="2" hidden="1">2</definedName>
    <definedName name="solver_rel16" localSheetId="1" hidden="1">2</definedName>
    <definedName name="solver_rel16" localSheetId="9" hidden="1">2</definedName>
    <definedName name="solver_rel16" localSheetId="8" hidden="1">2</definedName>
    <definedName name="solver_rel16" localSheetId="7" hidden="1">2</definedName>
    <definedName name="solver_rel16" localSheetId="6" hidden="1">2</definedName>
    <definedName name="solver_rel16" localSheetId="11" hidden="1">2</definedName>
    <definedName name="solver_rel16" localSheetId="12" hidden="1">2</definedName>
    <definedName name="solver_rel16" localSheetId="13" hidden="1">2</definedName>
    <definedName name="solver_rel16" localSheetId="14" hidden="1">2</definedName>
    <definedName name="solver_rel17" localSheetId="17" hidden="1">2</definedName>
    <definedName name="solver_rel17" localSheetId="16" hidden="1">2</definedName>
    <definedName name="solver_rel17" localSheetId="19" hidden="1">2</definedName>
    <definedName name="solver_rel17" localSheetId="15" hidden="1">2</definedName>
    <definedName name="solver_rel17" localSheetId="18" hidden="1">2</definedName>
    <definedName name="solver_rel17" localSheetId="21" hidden="1">2</definedName>
    <definedName name="solver_rel17" localSheetId="23" hidden="1">2</definedName>
    <definedName name="solver_rel17" localSheetId="20" hidden="1">2</definedName>
    <definedName name="solver_rel17" localSheetId="22" hidden="1">2</definedName>
    <definedName name="solver_rel17" localSheetId="24" hidden="1">2</definedName>
    <definedName name="solver_rel17" localSheetId="25" hidden="1">2</definedName>
    <definedName name="solver_rel17" localSheetId="4" hidden="1">2</definedName>
    <definedName name="solver_rel17" localSheetId="3" hidden="1">2</definedName>
    <definedName name="solver_rel17" localSheetId="2" hidden="1">2</definedName>
    <definedName name="solver_rel17" localSheetId="1" hidden="1">2</definedName>
    <definedName name="solver_rel17" localSheetId="9" hidden="1">2</definedName>
    <definedName name="solver_rel17" localSheetId="8" hidden="1">2</definedName>
    <definedName name="solver_rel17" localSheetId="7" hidden="1">2</definedName>
    <definedName name="solver_rel17" localSheetId="6" hidden="1">2</definedName>
    <definedName name="solver_rel17" localSheetId="11" hidden="1">2</definedName>
    <definedName name="solver_rel17" localSheetId="12" hidden="1">2</definedName>
    <definedName name="solver_rel17" localSheetId="13" hidden="1">2</definedName>
    <definedName name="solver_rel17" localSheetId="14" hidden="1">2</definedName>
    <definedName name="solver_rel18" localSheetId="17" hidden="1">2</definedName>
    <definedName name="solver_rel18" localSheetId="16" hidden="1">2</definedName>
    <definedName name="solver_rel18" localSheetId="19" hidden="1">2</definedName>
    <definedName name="solver_rel18" localSheetId="15" hidden="1">2</definedName>
    <definedName name="solver_rel18" localSheetId="18" hidden="1">2</definedName>
    <definedName name="solver_rel18" localSheetId="21" hidden="1">2</definedName>
    <definedName name="solver_rel18" localSheetId="23" hidden="1">2</definedName>
    <definedName name="solver_rel18" localSheetId="20" hidden="1">2</definedName>
    <definedName name="solver_rel18" localSheetId="22" hidden="1">2</definedName>
    <definedName name="solver_rel18" localSheetId="24" hidden="1">2</definedName>
    <definedName name="solver_rel18" localSheetId="25" hidden="1">2</definedName>
    <definedName name="solver_rel18" localSheetId="4" hidden="1">2</definedName>
    <definedName name="solver_rel18" localSheetId="3" hidden="1">2</definedName>
    <definedName name="solver_rel18" localSheetId="2" hidden="1">2</definedName>
    <definedName name="solver_rel18" localSheetId="1" hidden="1">2</definedName>
    <definedName name="solver_rel18" localSheetId="9" hidden="1">2</definedName>
    <definedName name="solver_rel18" localSheetId="8" hidden="1">2</definedName>
    <definedName name="solver_rel18" localSheetId="7" hidden="1">2</definedName>
    <definedName name="solver_rel18" localSheetId="6" hidden="1">2</definedName>
    <definedName name="solver_rel18" localSheetId="11" hidden="1">2</definedName>
    <definedName name="solver_rel18" localSheetId="12" hidden="1">2</definedName>
    <definedName name="solver_rel18" localSheetId="13" hidden="1">2</definedName>
    <definedName name="solver_rel18" localSheetId="14" hidden="1">2</definedName>
    <definedName name="solver_rel19" localSheetId="17" hidden="1">2</definedName>
    <definedName name="solver_rel19" localSheetId="16" hidden="1">2</definedName>
    <definedName name="solver_rel19" localSheetId="19" hidden="1">2</definedName>
    <definedName name="solver_rel19" localSheetId="15" hidden="1">2</definedName>
    <definedName name="solver_rel19" localSheetId="18" hidden="1">2</definedName>
    <definedName name="solver_rel19" localSheetId="21" hidden="1">2</definedName>
    <definedName name="solver_rel19" localSheetId="23" hidden="1">2</definedName>
    <definedName name="solver_rel19" localSheetId="20" hidden="1">2</definedName>
    <definedName name="solver_rel19" localSheetId="22" hidden="1">2</definedName>
    <definedName name="solver_rel19" localSheetId="24" hidden="1">2</definedName>
    <definedName name="solver_rel19" localSheetId="25" hidden="1">2</definedName>
    <definedName name="solver_rel19" localSheetId="4" hidden="1">2</definedName>
    <definedName name="solver_rel19" localSheetId="3" hidden="1">2</definedName>
    <definedName name="solver_rel19" localSheetId="2" hidden="1">2</definedName>
    <definedName name="solver_rel19" localSheetId="1" hidden="1">2</definedName>
    <definedName name="solver_rel19" localSheetId="9" hidden="1">2</definedName>
    <definedName name="solver_rel19" localSheetId="8" hidden="1">2</definedName>
    <definedName name="solver_rel19" localSheetId="7" hidden="1">2</definedName>
    <definedName name="solver_rel19" localSheetId="6" hidden="1">2</definedName>
    <definedName name="solver_rel19" localSheetId="11" hidden="1">2</definedName>
    <definedName name="solver_rel19" localSheetId="12" hidden="1">2</definedName>
    <definedName name="solver_rel19" localSheetId="13" hidden="1">2</definedName>
    <definedName name="solver_rel19" localSheetId="14" hidden="1">2</definedName>
    <definedName name="solver_rel2" localSheetId="17" hidden="1">2</definedName>
    <definedName name="solver_rel2" localSheetId="16" hidden="1">2</definedName>
    <definedName name="solver_rel2" localSheetId="19" hidden="1">2</definedName>
    <definedName name="solver_rel2" localSheetId="15" hidden="1">2</definedName>
    <definedName name="solver_rel2" localSheetId="18" hidden="1">2</definedName>
    <definedName name="solver_rel2" localSheetId="21" hidden="1">2</definedName>
    <definedName name="solver_rel2" localSheetId="23" hidden="1">2</definedName>
    <definedName name="solver_rel2" localSheetId="20" hidden="1">2</definedName>
    <definedName name="solver_rel2" localSheetId="22" hidden="1">2</definedName>
    <definedName name="solver_rel2" localSheetId="24" hidden="1">2</definedName>
    <definedName name="solver_rel2" localSheetId="25" hidden="1">2</definedName>
    <definedName name="solver_rel2" localSheetId="4" hidden="1">2</definedName>
    <definedName name="solver_rel2" localSheetId="3" hidden="1">2</definedName>
    <definedName name="solver_rel2" localSheetId="2" hidden="1">2</definedName>
    <definedName name="solver_rel2" localSheetId="1" hidden="1">2</definedName>
    <definedName name="solver_rel2" localSheetId="9" hidden="1">2</definedName>
    <definedName name="solver_rel2" localSheetId="8" hidden="1">2</definedName>
    <definedName name="solver_rel2" localSheetId="7" hidden="1">2</definedName>
    <definedName name="solver_rel2" localSheetId="6" hidden="1">2</definedName>
    <definedName name="solver_rel2" localSheetId="11" hidden="1">2</definedName>
    <definedName name="solver_rel2" localSheetId="12" hidden="1">2</definedName>
    <definedName name="solver_rel2" localSheetId="13" hidden="1">2</definedName>
    <definedName name="solver_rel2" localSheetId="14" hidden="1">2</definedName>
    <definedName name="solver_rel20" localSheetId="17" hidden="1">2</definedName>
    <definedName name="solver_rel20" localSheetId="16" hidden="1">2</definedName>
    <definedName name="solver_rel20" localSheetId="19" hidden="1">2</definedName>
    <definedName name="solver_rel20" localSheetId="15" hidden="1">2</definedName>
    <definedName name="solver_rel20" localSheetId="18" hidden="1">2</definedName>
    <definedName name="solver_rel20" localSheetId="21" hidden="1">2</definedName>
    <definedName name="solver_rel20" localSheetId="23" hidden="1">2</definedName>
    <definedName name="solver_rel20" localSheetId="20" hidden="1">2</definedName>
    <definedName name="solver_rel20" localSheetId="22" hidden="1">2</definedName>
    <definedName name="solver_rel20" localSheetId="24" hidden="1">2</definedName>
    <definedName name="solver_rel20" localSheetId="25" hidden="1">2</definedName>
    <definedName name="solver_rel20" localSheetId="4" hidden="1">2</definedName>
    <definedName name="solver_rel20" localSheetId="3" hidden="1">2</definedName>
    <definedName name="solver_rel20" localSheetId="2" hidden="1">2</definedName>
    <definedName name="solver_rel20" localSheetId="1" hidden="1">2</definedName>
    <definedName name="solver_rel20" localSheetId="9" hidden="1">2</definedName>
    <definedName name="solver_rel20" localSheetId="8" hidden="1">2</definedName>
    <definedName name="solver_rel20" localSheetId="7" hidden="1">2</definedName>
    <definedName name="solver_rel20" localSheetId="6" hidden="1">2</definedName>
    <definedName name="solver_rel20" localSheetId="11" hidden="1">2</definedName>
    <definedName name="solver_rel20" localSheetId="12" hidden="1">2</definedName>
    <definedName name="solver_rel20" localSheetId="13" hidden="1">2</definedName>
    <definedName name="solver_rel20" localSheetId="14" hidden="1">2</definedName>
    <definedName name="solver_rel21" localSheetId="17" hidden="1">2</definedName>
    <definedName name="solver_rel21" localSheetId="16" hidden="1">2</definedName>
    <definedName name="solver_rel21" localSheetId="19" hidden="1">2</definedName>
    <definedName name="solver_rel21" localSheetId="15" hidden="1">2</definedName>
    <definedName name="solver_rel21" localSheetId="18" hidden="1">2</definedName>
    <definedName name="solver_rel21" localSheetId="21" hidden="1">2</definedName>
    <definedName name="solver_rel21" localSheetId="23" hidden="1">2</definedName>
    <definedName name="solver_rel21" localSheetId="20" hidden="1">2</definedName>
    <definedName name="solver_rel21" localSheetId="22" hidden="1">2</definedName>
    <definedName name="solver_rel21" localSheetId="24" hidden="1">2</definedName>
    <definedName name="solver_rel21" localSheetId="25" hidden="1">2</definedName>
    <definedName name="solver_rel21" localSheetId="4" hidden="1">2</definedName>
    <definedName name="solver_rel21" localSheetId="3" hidden="1">2</definedName>
    <definedName name="solver_rel21" localSheetId="2" hidden="1">2</definedName>
    <definedName name="solver_rel21" localSheetId="1" hidden="1">2</definedName>
    <definedName name="solver_rel21" localSheetId="9" hidden="1">2</definedName>
    <definedName name="solver_rel21" localSheetId="8" hidden="1">2</definedName>
    <definedName name="solver_rel21" localSheetId="7" hidden="1">2</definedName>
    <definedName name="solver_rel21" localSheetId="6" hidden="1">2</definedName>
    <definedName name="solver_rel21" localSheetId="11" hidden="1">2</definedName>
    <definedName name="solver_rel21" localSheetId="12" hidden="1">2</definedName>
    <definedName name="solver_rel21" localSheetId="13" hidden="1">2</definedName>
    <definedName name="solver_rel21" localSheetId="14" hidden="1">2</definedName>
    <definedName name="solver_rel22" localSheetId="17" hidden="1">2</definedName>
    <definedName name="solver_rel22" localSheetId="16" hidden="1">2</definedName>
    <definedName name="solver_rel22" localSheetId="19" hidden="1">2</definedName>
    <definedName name="solver_rel22" localSheetId="15" hidden="1">2</definedName>
    <definedName name="solver_rel22" localSheetId="18" hidden="1">2</definedName>
    <definedName name="solver_rel22" localSheetId="21" hidden="1">2</definedName>
    <definedName name="solver_rel22" localSheetId="23" hidden="1">2</definedName>
    <definedName name="solver_rel22" localSheetId="20" hidden="1">2</definedName>
    <definedName name="solver_rel22" localSheetId="22" hidden="1">2</definedName>
    <definedName name="solver_rel22" localSheetId="24" hidden="1">2</definedName>
    <definedName name="solver_rel22" localSheetId="25" hidden="1">2</definedName>
    <definedName name="solver_rel22" localSheetId="4" hidden="1">2</definedName>
    <definedName name="solver_rel22" localSheetId="3" hidden="1">2</definedName>
    <definedName name="solver_rel22" localSheetId="2" hidden="1">2</definedName>
    <definedName name="solver_rel22" localSheetId="1" hidden="1">2</definedName>
    <definedName name="solver_rel22" localSheetId="9" hidden="1">2</definedName>
    <definedName name="solver_rel22" localSheetId="8" hidden="1">2</definedName>
    <definedName name="solver_rel22" localSheetId="7" hidden="1">2</definedName>
    <definedName name="solver_rel22" localSheetId="6" hidden="1">2</definedName>
    <definedName name="solver_rel22" localSheetId="11" hidden="1">2</definedName>
    <definedName name="solver_rel22" localSheetId="12" hidden="1">2</definedName>
    <definedName name="solver_rel22" localSheetId="13" hidden="1">2</definedName>
    <definedName name="solver_rel22" localSheetId="14" hidden="1">2</definedName>
    <definedName name="solver_rel23" localSheetId="17" hidden="1">2</definedName>
    <definedName name="solver_rel23" localSheetId="16" hidden="1">2</definedName>
    <definedName name="solver_rel23" localSheetId="19" hidden="1">2</definedName>
    <definedName name="solver_rel23" localSheetId="15" hidden="1">2</definedName>
    <definedName name="solver_rel23" localSheetId="18" hidden="1">2</definedName>
    <definedName name="solver_rel23" localSheetId="21" hidden="1">2</definedName>
    <definedName name="solver_rel23" localSheetId="23" hidden="1">2</definedName>
    <definedName name="solver_rel23" localSheetId="20" hidden="1">2</definedName>
    <definedName name="solver_rel23" localSheetId="22" hidden="1">2</definedName>
    <definedName name="solver_rel23" localSheetId="24" hidden="1">2</definedName>
    <definedName name="solver_rel23" localSheetId="25" hidden="1">2</definedName>
    <definedName name="solver_rel23" localSheetId="4" hidden="1">2</definedName>
    <definedName name="solver_rel23" localSheetId="3" hidden="1">2</definedName>
    <definedName name="solver_rel23" localSheetId="2" hidden="1">2</definedName>
    <definedName name="solver_rel23" localSheetId="1" hidden="1">2</definedName>
    <definedName name="solver_rel23" localSheetId="9" hidden="1">2</definedName>
    <definedName name="solver_rel23" localSheetId="8" hidden="1">2</definedName>
    <definedName name="solver_rel23" localSheetId="7" hidden="1">2</definedName>
    <definedName name="solver_rel23" localSheetId="6" hidden="1">2</definedName>
    <definedName name="solver_rel23" localSheetId="11" hidden="1">2</definedName>
    <definedName name="solver_rel23" localSheetId="12" hidden="1">2</definedName>
    <definedName name="solver_rel23" localSheetId="13" hidden="1">2</definedName>
    <definedName name="solver_rel23" localSheetId="14" hidden="1">2</definedName>
    <definedName name="solver_rel24" localSheetId="17" hidden="1">2</definedName>
    <definedName name="solver_rel24" localSheetId="16" hidden="1">2</definedName>
    <definedName name="solver_rel24" localSheetId="19" hidden="1">2</definedName>
    <definedName name="solver_rel24" localSheetId="15" hidden="1">2</definedName>
    <definedName name="solver_rel24" localSheetId="18" hidden="1">2</definedName>
    <definedName name="solver_rel24" localSheetId="21" hidden="1">2</definedName>
    <definedName name="solver_rel24" localSheetId="23" hidden="1">2</definedName>
    <definedName name="solver_rel24" localSheetId="20" hidden="1">2</definedName>
    <definedName name="solver_rel24" localSheetId="22" hidden="1">2</definedName>
    <definedName name="solver_rel24" localSheetId="24" hidden="1">2</definedName>
    <definedName name="solver_rel24" localSheetId="25" hidden="1">2</definedName>
    <definedName name="solver_rel24" localSheetId="4" hidden="1">2</definedName>
    <definedName name="solver_rel24" localSheetId="3" hidden="1">2</definedName>
    <definedName name="solver_rel24" localSheetId="2" hidden="1">2</definedName>
    <definedName name="solver_rel24" localSheetId="1" hidden="1">2</definedName>
    <definedName name="solver_rel24" localSheetId="9" hidden="1">2</definedName>
    <definedName name="solver_rel24" localSheetId="8" hidden="1">2</definedName>
    <definedName name="solver_rel24" localSheetId="7" hidden="1">2</definedName>
    <definedName name="solver_rel24" localSheetId="6" hidden="1">2</definedName>
    <definedName name="solver_rel24" localSheetId="11" hidden="1">2</definedName>
    <definedName name="solver_rel24" localSheetId="12" hidden="1">2</definedName>
    <definedName name="solver_rel24" localSheetId="13" hidden="1">2</definedName>
    <definedName name="solver_rel24" localSheetId="14" hidden="1">2</definedName>
    <definedName name="solver_rel25" localSheetId="17" hidden="1">2</definedName>
    <definedName name="solver_rel25" localSheetId="16" hidden="1">2</definedName>
    <definedName name="solver_rel25" localSheetId="19" hidden="1">2</definedName>
    <definedName name="solver_rel25" localSheetId="15" hidden="1">2</definedName>
    <definedName name="solver_rel25" localSheetId="18" hidden="1">2</definedName>
    <definedName name="solver_rel25" localSheetId="21" hidden="1">2</definedName>
    <definedName name="solver_rel25" localSheetId="23" hidden="1">2</definedName>
    <definedName name="solver_rel25" localSheetId="20" hidden="1">2</definedName>
    <definedName name="solver_rel25" localSheetId="22" hidden="1">2</definedName>
    <definedName name="solver_rel25" localSheetId="24" hidden="1">2</definedName>
    <definedName name="solver_rel25" localSheetId="25" hidden="1">2</definedName>
    <definedName name="solver_rel25" localSheetId="4" hidden="1">2</definedName>
    <definedName name="solver_rel25" localSheetId="3" hidden="1">2</definedName>
    <definedName name="solver_rel25" localSheetId="2" hidden="1">2</definedName>
    <definedName name="solver_rel25" localSheetId="1" hidden="1">2</definedName>
    <definedName name="solver_rel25" localSheetId="9" hidden="1">2</definedName>
    <definedName name="solver_rel25" localSheetId="8" hidden="1">2</definedName>
    <definedName name="solver_rel25" localSheetId="7" hidden="1">2</definedName>
    <definedName name="solver_rel25" localSheetId="6" hidden="1">2</definedName>
    <definedName name="solver_rel25" localSheetId="11" hidden="1">2</definedName>
    <definedName name="solver_rel25" localSheetId="12" hidden="1">2</definedName>
    <definedName name="solver_rel25" localSheetId="13" hidden="1">2</definedName>
    <definedName name="solver_rel25" localSheetId="14" hidden="1">2</definedName>
    <definedName name="solver_rel26" localSheetId="17" hidden="1">2</definedName>
    <definedName name="solver_rel26" localSheetId="16" hidden="1">2</definedName>
    <definedName name="solver_rel26" localSheetId="19" hidden="1">2</definedName>
    <definedName name="solver_rel26" localSheetId="15" hidden="1">2</definedName>
    <definedName name="solver_rel26" localSheetId="18" hidden="1">2</definedName>
    <definedName name="solver_rel26" localSheetId="21" hidden="1">2</definedName>
    <definedName name="solver_rel26" localSheetId="23" hidden="1">2</definedName>
    <definedName name="solver_rel26" localSheetId="20" hidden="1">2</definedName>
    <definedName name="solver_rel26" localSheetId="22" hidden="1">2</definedName>
    <definedName name="solver_rel26" localSheetId="24" hidden="1">2</definedName>
    <definedName name="solver_rel26" localSheetId="25" hidden="1">2</definedName>
    <definedName name="solver_rel26" localSheetId="4" hidden="1">2</definedName>
    <definedName name="solver_rel26" localSheetId="3" hidden="1">2</definedName>
    <definedName name="solver_rel26" localSheetId="2" hidden="1">2</definedName>
    <definedName name="solver_rel26" localSheetId="1" hidden="1">2</definedName>
    <definedName name="solver_rel26" localSheetId="9" hidden="1">2</definedName>
    <definedName name="solver_rel26" localSheetId="8" hidden="1">2</definedName>
    <definedName name="solver_rel26" localSheetId="7" hidden="1">2</definedName>
    <definedName name="solver_rel26" localSheetId="6" hidden="1">2</definedName>
    <definedName name="solver_rel26" localSheetId="11" hidden="1">2</definedName>
    <definedName name="solver_rel26" localSheetId="12" hidden="1">2</definedName>
    <definedName name="solver_rel26" localSheetId="13" hidden="1">2</definedName>
    <definedName name="solver_rel26" localSheetId="14" hidden="1">2</definedName>
    <definedName name="solver_rel27" localSheetId="17" hidden="1">2</definedName>
    <definedName name="solver_rel27" localSheetId="16" hidden="1">2</definedName>
    <definedName name="solver_rel27" localSheetId="19" hidden="1">2</definedName>
    <definedName name="solver_rel27" localSheetId="15" hidden="1">2</definedName>
    <definedName name="solver_rel27" localSheetId="18" hidden="1">2</definedName>
    <definedName name="solver_rel27" localSheetId="21" hidden="1">2</definedName>
    <definedName name="solver_rel27" localSheetId="23" hidden="1">2</definedName>
    <definedName name="solver_rel27" localSheetId="20" hidden="1">2</definedName>
    <definedName name="solver_rel27" localSheetId="22" hidden="1">2</definedName>
    <definedName name="solver_rel27" localSheetId="24" hidden="1">2</definedName>
    <definedName name="solver_rel27" localSheetId="25" hidden="1">2</definedName>
    <definedName name="solver_rel27" localSheetId="4" hidden="1">2</definedName>
    <definedName name="solver_rel27" localSheetId="3" hidden="1">2</definedName>
    <definedName name="solver_rel27" localSheetId="2" hidden="1">2</definedName>
    <definedName name="solver_rel27" localSheetId="1" hidden="1">2</definedName>
    <definedName name="solver_rel27" localSheetId="9" hidden="1">2</definedName>
    <definedName name="solver_rel27" localSheetId="8" hidden="1">2</definedName>
    <definedName name="solver_rel27" localSheetId="7" hidden="1">2</definedName>
    <definedName name="solver_rel27" localSheetId="6" hidden="1">2</definedName>
    <definedName name="solver_rel27" localSheetId="11" hidden="1">2</definedName>
    <definedName name="solver_rel27" localSheetId="12" hidden="1">2</definedName>
    <definedName name="solver_rel27" localSheetId="13" hidden="1">2</definedName>
    <definedName name="solver_rel27" localSheetId="14" hidden="1">2</definedName>
    <definedName name="solver_rel28" localSheetId="17" hidden="1">2</definedName>
    <definedName name="solver_rel28" localSheetId="16" hidden="1">2</definedName>
    <definedName name="solver_rel28" localSheetId="19" hidden="1">2</definedName>
    <definedName name="solver_rel28" localSheetId="15" hidden="1">2</definedName>
    <definedName name="solver_rel28" localSheetId="18" hidden="1">2</definedName>
    <definedName name="solver_rel28" localSheetId="21" hidden="1">2</definedName>
    <definedName name="solver_rel28" localSheetId="23" hidden="1">2</definedName>
    <definedName name="solver_rel28" localSheetId="20" hidden="1">2</definedName>
    <definedName name="solver_rel28" localSheetId="22" hidden="1">2</definedName>
    <definedName name="solver_rel28" localSheetId="24" hidden="1">2</definedName>
    <definedName name="solver_rel28" localSheetId="25" hidden="1">2</definedName>
    <definedName name="solver_rel28" localSheetId="4" hidden="1">2</definedName>
    <definedName name="solver_rel28" localSheetId="3" hidden="1">2</definedName>
    <definedName name="solver_rel28" localSheetId="2" hidden="1">2</definedName>
    <definedName name="solver_rel28" localSheetId="1" hidden="1">2</definedName>
    <definedName name="solver_rel28" localSheetId="9" hidden="1">2</definedName>
    <definedName name="solver_rel28" localSheetId="8" hidden="1">2</definedName>
    <definedName name="solver_rel28" localSheetId="7" hidden="1">2</definedName>
    <definedName name="solver_rel28" localSheetId="6" hidden="1">2</definedName>
    <definedName name="solver_rel28" localSheetId="11" hidden="1">2</definedName>
    <definedName name="solver_rel28" localSheetId="12" hidden="1">2</definedName>
    <definedName name="solver_rel28" localSheetId="13" hidden="1">2</definedName>
    <definedName name="solver_rel28" localSheetId="14" hidden="1">2</definedName>
    <definedName name="solver_rel29" localSheetId="17" hidden="1">2</definedName>
    <definedName name="solver_rel29" localSheetId="16" hidden="1">2</definedName>
    <definedName name="solver_rel29" localSheetId="19" hidden="1">2</definedName>
    <definedName name="solver_rel29" localSheetId="15" hidden="1">2</definedName>
    <definedName name="solver_rel29" localSheetId="18" hidden="1">2</definedName>
    <definedName name="solver_rel29" localSheetId="21" hidden="1">2</definedName>
    <definedName name="solver_rel29" localSheetId="23" hidden="1">2</definedName>
    <definedName name="solver_rel29" localSheetId="20" hidden="1">2</definedName>
    <definedName name="solver_rel29" localSheetId="22" hidden="1">2</definedName>
    <definedName name="solver_rel29" localSheetId="24" hidden="1">2</definedName>
    <definedName name="solver_rel29" localSheetId="25" hidden="1">2</definedName>
    <definedName name="solver_rel29" localSheetId="4" hidden="1">2</definedName>
    <definedName name="solver_rel29" localSheetId="3" hidden="1">2</definedName>
    <definedName name="solver_rel29" localSheetId="2" hidden="1">2</definedName>
    <definedName name="solver_rel29" localSheetId="1" hidden="1">2</definedName>
    <definedName name="solver_rel29" localSheetId="9" hidden="1">2</definedName>
    <definedName name="solver_rel29" localSheetId="8" hidden="1">2</definedName>
    <definedName name="solver_rel29" localSheetId="7" hidden="1">2</definedName>
    <definedName name="solver_rel29" localSheetId="6" hidden="1">2</definedName>
    <definedName name="solver_rel29" localSheetId="11" hidden="1">2</definedName>
    <definedName name="solver_rel29" localSheetId="12" hidden="1">2</definedName>
    <definedName name="solver_rel29" localSheetId="13" hidden="1">2</definedName>
    <definedName name="solver_rel29" localSheetId="14" hidden="1">2</definedName>
    <definedName name="solver_rel3" localSheetId="17" hidden="1">2</definedName>
    <definedName name="solver_rel3" localSheetId="16" hidden="1">2</definedName>
    <definedName name="solver_rel3" localSheetId="19" hidden="1">2</definedName>
    <definedName name="solver_rel3" localSheetId="15" hidden="1">2</definedName>
    <definedName name="solver_rel3" localSheetId="18" hidden="1">2</definedName>
    <definedName name="solver_rel3" localSheetId="21" hidden="1">2</definedName>
    <definedName name="solver_rel3" localSheetId="23" hidden="1">2</definedName>
    <definedName name="solver_rel3" localSheetId="20" hidden="1">2</definedName>
    <definedName name="solver_rel3" localSheetId="22" hidden="1">2</definedName>
    <definedName name="solver_rel3" localSheetId="24" hidden="1">2</definedName>
    <definedName name="solver_rel3" localSheetId="25" hidden="1">2</definedName>
    <definedName name="solver_rel3" localSheetId="4" hidden="1">2</definedName>
    <definedName name="solver_rel3" localSheetId="3" hidden="1">2</definedName>
    <definedName name="solver_rel3" localSheetId="2" hidden="1">2</definedName>
    <definedName name="solver_rel3" localSheetId="1" hidden="1">2</definedName>
    <definedName name="solver_rel3" localSheetId="9" hidden="1">2</definedName>
    <definedName name="solver_rel3" localSheetId="8" hidden="1">2</definedName>
    <definedName name="solver_rel3" localSheetId="7" hidden="1">2</definedName>
    <definedName name="solver_rel3" localSheetId="6" hidden="1">2</definedName>
    <definedName name="solver_rel3" localSheetId="11" hidden="1">2</definedName>
    <definedName name="solver_rel3" localSheetId="12" hidden="1">2</definedName>
    <definedName name="solver_rel3" localSheetId="13" hidden="1">2</definedName>
    <definedName name="solver_rel3" localSheetId="14" hidden="1">2</definedName>
    <definedName name="solver_rel30" localSheetId="17" hidden="1">2</definedName>
    <definedName name="solver_rel30" localSheetId="16" hidden="1">2</definedName>
    <definedName name="solver_rel30" localSheetId="19" hidden="1">2</definedName>
    <definedName name="solver_rel30" localSheetId="15" hidden="1">2</definedName>
    <definedName name="solver_rel30" localSheetId="18" hidden="1">2</definedName>
    <definedName name="solver_rel30" localSheetId="21" hidden="1">2</definedName>
    <definedName name="solver_rel30" localSheetId="23" hidden="1">2</definedName>
    <definedName name="solver_rel30" localSheetId="20" hidden="1">2</definedName>
    <definedName name="solver_rel30" localSheetId="22" hidden="1">2</definedName>
    <definedName name="solver_rel30" localSheetId="24" hidden="1">2</definedName>
    <definedName name="solver_rel30" localSheetId="25" hidden="1">2</definedName>
    <definedName name="solver_rel30" localSheetId="4" hidden="1">2</definedName>
    <definedName name="solver_rel30" localSheetId="3" hidden="1">2</definedName>
    <definedName name="solver_rel30" localSheetId="2" hidden="1">2</definedName>
    <definedName name="solver_rel30" localSheetId="1" hidden="1">2</definedName>
    <definedName name="solver_rel30" localSheetId="9" hidden="1">2</definedName>
    <definedName name="solver_rel30" localSheetId="8" hidden="1">2</definedName>
    <definedName name="solver_rel30" localSheetId="7" hidden="1">2</definedName>
    <definedName name="solver_rel30" localSheetId="6" hidden="1">2</definedName>
    <definedName name="solver_rel30" localSheetId="11" hidden="1">2</definedName>
    <definedName name="solver_rel30" localSheetId="12" hidden="1">2</definedName>
    <definedName name="solver_rel30" localSheetId="13" hidden="1">2</definedName>
    <definedName name="solver_rel30" localSheetId="14" hidden="1">2</definedName>
    <definedName name="solver_rel31" localSheetId="17" hidden="1">2</definedName>
    <definedName name="solver_rel31" localSheetId="16" hidden="1">2</definedName>
    <definedName name="solver_rel31" localSheetId="19" hidden="1">2</definedName>
    <definedName name="solver_rel31" localSheetId="15" hidden="1">2</definedName>
    <definedName name="solver_rel31" localSheetId="18" hidden="1">2</definedName>
    <definedName name="solver_rel31" localSheetId="21" hidden="1">2</definedName>
    <definedName name="solver_rel31" localSheetId="23" hidden="1">2</definedName>
    <definedName name="solver_rel31" localSheetId="20" hidden="1">2</definedName>
    <definedName name="solver_rel31" localSheetId="22" hidden="1">2</definedName>
    <definedName name="solver_rel31" localSheetId="24" hidden="1">2</definedName>
    <definedName name="solver_rel31" localSheetId="25" hidden="1">2</definedName>
    <definedName name="solver_rel31" localSheetId="4" hidden="1">2</definedName>
    <definedName name="solver_rel31" localSheetId="3" hidden="1">2</definedName>
    <definedName name="solver_rel31" localSheetId="2" hidden="1">2</definedName>
    <definedName name="solver_rel31" localSheetId="1" hidden="1">2</definedName>
    <definedName name="solver_rel31" localSheetId="9" hidden="1">2</definedName>
    <definedName name="solver_rel31" localSheetId="8" hidden="1">2</definedName>
    <definedName name="solver_rel31" localSheetId="7" hidden="1">2</definedName>
    <definedName name="solver_rel31" localSheetId="6" hidden="1">2</definedName>
    <definedName name="solver_rel31" localSheetId="11" hidden="1">2</definedName>
    <definedName name="solver_rel31" localSheetId="12" hidden="1">2</definedName>
    <definedName name="solver_rel31" localSheetId="13" hidden="1">2</definedName>
    <definedName name="solver_rel31" localSheetId="14" hidden="1">2</definedName>
    <definedName name="solver_rel32" localSheetId="17" hidden="1">2</definedName>
    <definedName name="solver_rel32" localSheetId="16" hidden="1">2</definedName>
    <definedName name="solver_rel32" localSheetId="19" hidden="1">2</definedName>
    <definedName name="solver_rel32" localSheetId="15" hidden="1">2</definedName>
    <definedName name="solver_rel32" localSheetId="18" hidden="1">2</definedName>
    <definedName name="solver_rel32" localSheetId="21" hidden="1">2</definedName>
    <definedName name="solver_rel32" localSheetId="23" hidden="1">2</definedName>
    <definedName name="solver_rel32" localSheetId="20" hidden="1">2</definedName>
    <definedName name="solver_rel32" localSheetId="22" hidden="1">2</definedName>
    <definedName name="solver_rel32" localSheetId="24" hidden="1">2</definedName>
    <definedName name="solver_rel32" localSheetId="25" hidden="1">2</definedName>
    <definedName name="solver_rel32" localSheetId="4" hidden="1">2</definedName>
    <definedName name="solver_rel32" localSheetId="3" hidden="1">2</definedName>
    <definedName name="solver_rel32" localSheetId="2" hidden="1">2</definedName>
    <definedName name="solver_rel32" localSheetId="1" hidden="1">2</definedName>
    <definedName name="solver_rel32" localSheetId="9" hidden="1">2</definedName>
    <definedName name="solver_rel32" localSheetId="8" hidden="1">2</definedName>
    <definedName name="solver_rel32" localSheetId="7" hidden="1">2</definedName>
    <definedName name="solver_rel32" localSheetId="6" hidden="1">2</definedName>
    <definedName name="solver_rel32" localSheetId="11" hidden="1">2</definedName>
    <definedName name="solver_rel32" localSheetId="12" hidden="1">2</definedName>
    <definedName name="solver_rel32" localSheetId="13" hidden="1">2</definedName>
    <definedName name="solver_rel32" localSheetId="14" hidden="1">2</definedName>
    <definedName name="solver_rel33" localSheetId="17" hidden="1">2</definedName>
    <definedName name="solver_rel33" localSheetId="16" hidden="1">2</definedName>
    <definedName name="solver_rel33" localSheetId="19" hidden="1">2</definedName>
    <definedName name="solver_rel33" localSheetId="15" hidden="1">2</definedName>
    <definedName name="solver_rel33" localSheetId="18" hidden="1">2</definedName>
    <definedName name="solver_rel33" localSheetId="21" hidden="1">2</definedName>
    <definedName name="solver_rel33" localSheetId="23" hidden="1">2</definedName>
    <definedName name="solver_rel33" localSheetId="20" hidden="1">2</definedName>
    <definedName name="solver_rel33" localSheetId="22" hidden="1">2</definedName>
    <definedName name="solver_rel33" localSheetId="24" hidden="1">2</definedName>
    <definedName name="solver_rel33" localSheetId="25" hidden="1">2</definedName>
    <definedName name="solver_rel33" localSheetId="4" hidden="1">2</definedName>
    <definedName name="solver_rel33" localSheetId="3" hidden="1">2</definedName>
    <definedName name="solver_rel33" localSheetId="2" hidden="1">2</definedName>
    <definedName name="solver_rel33" localSheetId="1" hidden="1">2</definedName>
    <definedName name="solver_rel33" localSheetId="9" hidden="1">2</definedName>
    <definedName name="solver_rel33" localSheetId="8" hidden="1">2</definedName>
    <definedName name="solver_rel33" localSheetId="7" hidden="1">2</definedName>
    <definedName name="solver_rel33" localSheetId="6" hidden="1">2</definedName>
    <definedName name="solver_rel33" localSheetId="11" hidden="1">2</definedName>
    <definedName name="solver_rel33" localSheetId="12" hidden="1">2</definedName>
    <definedName name="solver_rel33" localSheetId="13" hidden="1">2</definedName>
    <definedName name="solver_rel33" localSheetId="14" hidden="1">2</definedName>
    <definedName name="solver_rel34" localSheetId="17" hidden="1">2</definedName>
    <definedName name="solver_rel34" localSheetId="16" hidden="1">2</definedName>
    <definedName name="solver_rel34" localSheetId="19" hidden="1">2</definedName>
    <definedName name="solver_rel34" localSheetId="15" hidden="1">2</definedName>
    <definedName name="solver_rel34" localSheetId="18" hidden="1">2</definedName>
    <definedName name="solver_rel34" localSheetId="21" hidden="1">2</definedName>
    <definedName name="solver_rel34" localSheetId="23" hidden="1">2</definedName>
    <definedName name="solver_rel34" localSheetId="20" hidden="1">2</definedName>
    <definedName name="solver_rel34" localSheetId="22" hidden="1">2</definedName>
    <definedName name="solver_rel34" localSheetId="24" hidden="1">2</definedName>
    <definedName name="solver_rel34" localSheetId="25" hidden="1">2</definedName>
    <definedName name="solver_rel34" localSheetId="4" hidden="1">2</definedName>
    <definedName name="solver_rel34" localSheetId="3" hidden="1">2</definedName>
    <definedName name="solver_rel34" localSheetId="2" hidden="1">2</definedName>
    <definedName name="solver_rel34" localSheetId="1" hidden="1">2</definedName>
    <definedName name="solver_rel34" localSheetId="9" hidden="1">2</definedName>
    <definedName name="solver_rel34" localSheetId="8" hidden="1">2</definedName>
    <definedName name="solver_rel34" localSheetId="7" hidden="1">2</definedName>
    <definedName name="solver_rel34" localSheetId="6" hidden="1">2</definedName>
    <definedName name="solver_rel34" localSheetId="11" hidden="1">2</definedName>
    <definedName name="solver_rel34" localSheetId="12" hidden="1">2</definedName>
    <definedName name="solver_rel34" localSheetId="13" hidden="1">2</definedName>
    <definedName name="solver_rel34" localSheetId="14" hidden="1">2</definedName>
    <definedName name="solver_rel35" localSheetId="17" hidden="1">2</definedName>
    <definedName name="solver_rel35" localSheetId="16" hidden="1">2</definedName>
    <definedName name="solver_rel35" localSheetId="19" hidden="1">2</definedName>
    <definedName name="solver_rel35" localSheetId="15" hidden="1">2</definedName>
    <definedName name="solver_rel35" localSheetId="18" hidden="1">2</definedName>
    <definedName name="solver_rel35" localSheetId="21" hidden="1">2</definedName>
    <definedName name="solver_rel35" localSheetId="23" hidden="1">2</definedName>
    <definedName name="solver_rel35" localSheetId="20" hidden="1">2</definedName>
    <definedName name="solver_rel35" localSheetId="22" hidden="1">2</definedName>
    <definedName name="solver_rel35" localSheetId="24" hidden="1">2</definedName>
    <definedName name="solver_rel35" localSheetId="25" hidden="1">2</definedName>
    <definedName name="solver_rel35" localSheetId="4" hidden="1">2</definedName>
    <definedName name="solver_rel35" localSheetId="3" hidden="1">2</definedName>
    <definedName name="solver_rel35" localSheetId="2" hidden="1">2</definedName>
    <definedName name="solver_rel35" localSheetId="1" hidden="1">2</definedName>
    <definedName name="solver_rel35" localSheetId="9" hidden="1">2</definedName>
    <definedName name="solver_rel35" localSheetId="8" hidden="1">2</definedName>
    <definedName name="solver_rel35" localSheetId="7" hidden="1">2</definedName>
    <definedName name="solver_rel35" localSheetId="6" hidden="1">2</definedName>
    <definedName name="solver_rel35" localSheetId="11" hidden="1">2</definedName>
    <definedName name="solver_rel35" localSheetId="12" hidden="1">2</definedName>
    <definedName name="solver_rel35" localSheetId="13" hidden="1">2</definedName>
    <definedName name="solver_rel35" localSheetId="14" hidden="1">2</definedName>
    <definedName name="solver_rel36" localSheetId="17" hidden="1">2</definedName>
    <definedName name="solver_rel36" localSheetId="16" hidden="1">2</definedName>
    <definedName name="solver_rel36" localSheetId="19" hidden="1">2</definedName>
    <definedName name="solver_rel36" localSheetId="15" hidden="1">2</definedName>
    <definedName name="solver_rel36" localSheetId="18" hidden="1">2</definedName>
    <definedName name="solver_rel36" localSheetId="21" hidden="1">2</definedName>
    <definedName name="solver_rel36" localSheetId="23" hidden="1">2</definedName>
    <definedName name="solver_rel36" localSheetId="20" hidden="1">2</definedName>
    <definedName name="solver_rel36" localSheetId="22" hidden="1">2</definedName>
    <definedName name="solver_rel36" localSheetId="24" hidden="1">2</definedName>
    <definedName name="solver_rel36" localSheetId="25" hidden="1">2</definedName>
    <definedName name="solver_rel36" localSheetId="4" hidden="1">2</definedName>
    <definedName name="solver_rel36" localSheetId="3" hidden="1">2</definedName>
    <definedName name="solver_rel36" localSheetId="2" hidden="1">2</definedName>
    <definedName name="solver_rel36" localSheetId="1" hidden="1">2</definedName>
    <definedName name="solver_rel36" localSheetId="9" hidden="1">2</definedName>
    <definedName name="solver_rel36" localSheetId="8" hidden="1">2</definedName>
    <definedName name="solver_rel36" localSheetId="7" hidden="1">2</definedName>
    <definedName name="solver_rel36" localSheetId="6" hidden="1">2</definedName>
    <definedName name="solver_rel36" localSheetId="11" hidden="1">2</definedName>
    <definedName name="solver_rel36" localSheetId="12" hidden="1">2</definedName>
    <definedName name="solver_rel36" localSheetId="13" hidden="1">2</definedName>
    <definedName name="solver_rel36" localSheetId="14" hidden="1">2</definedName>
    <definedName name="solver_rel37" localSheetId="17" hidden="1">2</definedName>
    <definedName name="solver_rel37" localSheetId="16" hidden="1">2</definedName>
    <definedName name="solver_rel37" localSheetId="19" hidden="1">2</definedName>
    <definedName name="solver_rel37" localSheetId="15" hidden="1">2</definedName>
    <definedName name="solver_rel37" localSheetId="18" hidden="1">2</definedName>
    <definedName name="solver_rel37" localSheetId="21" hidden="1">2</definedName>
    <definedName name="solver_rel37" localSheetId="23" hidden="1">2</definedName>
    <definedName name="solver_rel37" localSheetId="20" hidden="1">2</definedName>
    <definedName name="solver_rel37" localSheetId="22" hidden="1">2</definedName>
    <definedName name="solver_rel37" localSheetId="24" hidden="1">2</definedName>
    <definedName name="solver_rel37" localSheetId="25" hidden="1">2</definedName>
    <definedName name="solver_rel37" localSheetId="4" hidden="1">2</definedName>
    <definedName name="solver_rel37" localSheetId="3" hidden="1">2</definedName>
    <definedName name="solver_rel37" localSheetId="2" hidden="1">2</definedName>
    <definedName name="solver_rel37" localSheetId="1" hidden="1">2</definedName>
    <definedName name="solver_rel37" localSheetId="9" hidden="1">2</definedName>
    <definedName name="solver_rel37" localSheetId="8" hidden="1">2</definedName>
    <definedName name="solver_rel37" localSheetId="7" hidden="1">2</definedName>
    <definedName name="solver_rel37" localSheetId="6" hidden="1">2</definedName>
    <definedName name="solver_rel37" localSheetId="11" hidden="1">2</definedName>
    <definedName name="solver_rel37" localSheetId="12" hidden="1">2</definedName>
    <definedName name="solver_rel37" localSheetId="13" hidden="1">2</definedName>
    <definedName name="solver_rel37" localSheetId="14" hidden="1">2</definedName>
    <definedName name="solver_rel38" localSheetId="17" hidden="1">2</definedName>
    <definedName name="solver_rel38" localSheetId="16" hidden="1">2</definedName>
    <definedName name="solver_rel38" localSheetId="19" hidden="1">2</definedName>
    <definedName name="solver_rel38" localSheetId="15" hidden="1">2</definedName>
    <definedName name="solver_rel38" localSheetId="18" hidden="1">2</definedName>
    <definedName name="solver_rel38" localSheetId="21" hidden="1">2</definedName>
    <definedName name="solver_rel38" localSheetId="23" hidden="1">2</definedName>
    <definedName name="solver_rel38" localSheetId="20" hidden="1">2</definedName>
    <definedName name="solver_rel38" localSheetId="22" hidden="1">2</definedName>
    <definedName name="solver_rel38" localSheetId="24" hidden="1">2</definedName>
    <definedName name="solver_rel38" localSheetId="25" hidden="1">2</definedName>
    <definedName name="solver_rel38" localSheetId="4" hidden="1">2</definedName>
    <definedName name="solver_rel38" localSheetId="3" hidden="1">2</definedName>
    <definedName name="solver_rel38" localSheetId="2" hidden="1">2</definedName>
    <definedName name="solver_rel38" localSheetId="1" hidden="1">2</definedName>
    <definedName name="solver_rel38" localSheetId="9" hidden="1">2</definedName>
    <definedName name="solver_rel38" localSheetId="8" hidden="1">2</definedName>
    <definedName name="solver_rel38" localSheetId="7" hidden="1">2</definedName>
    <definedName name="solver_rel38" localSheetId="6" hidden="1">2</definedName>
    <definedName name="solver_rel38" localSheetId="11" hidden="1">2</definedName>
    <definedName name="solver_rel38" localSheetId="12" hidden="1">2</definedName>
    <definedName name="solver_rel38" localSheetId="13" hidden="1">2</definedName>
    <definedName name="solver_rel38" localSheetId="14" hidden="1">2</definedName>
    <definedName name="solver_rel39" localSheetId="17" hidden="1">2</definedName>
    <definedName name="solver_rel39" localSheetId="16" hidden="1">2</definedName>
    <definedName name="solver_rel39" localSheetId="19" hidden="1">2</definedName>
    <definedName name="solver_rel39" localSheetId="15" hidden="1">2</definedName>
    <definedName name="solver_rel39" localSheetId="18" hidden="1">2</definedName>
    <definedName name="solver_rel39" localSheetId="21" hidden="1">2</definedName>
    <definedName name="solver_rel39" localSheetId="23" hidden="1">2</definedName>
    <definedName name="solver_rel39" localSheetId="20" hidden="1">2</definedName>
    <definedName name="solver_rel39" localSheetId="22" hidden="1">2</definedName>
    <definedName name="solver_rel39" localSheetId="24" hidden="1">2</definedName>
    <definedName name="solver_rel39" localSheetId="25" hidden="1">2</definedName>
    <definedName name="solver_rel39" localSheetId="4" hidden="1">2</definedName>
    <definedName name="solver_rel39" localSheetId="3" hidden="1">2</definedName>
    <definedName name="solver_rel39" localSheetId="2" hidden="1">2</definedName>
    <definedName name="solver_rel39" localSheetId="1" hidden="1">2</definedName>
    <definedName name="solver_rel39" localSheetId="9" hidden="1">2</definedName>
    <definedName name="solver_rel39" localSheetId="8" hidden="1">2</definedName>
    <definedName name="solver_rel39" localSheetId="7" hidden="1">2</definedName>
    <definedName name="solver_rel39" localSheetId="6" hidden="1">2</definedName>
    <definedName name="solver_rel39" localSheetId="11" hidden="1">2</definedName>
    <definedName name="solver_rel39" localSheetId="12" hidden="1">2</definedName>
    <definedName name="solver_rel39" localSheetId="13" hidden="1">2</definedName>
    <definedName name="solver_rel39" localSheetId="14" hidden="1">2</definedName>
    <definedName name="solver_rel4" localSheetId="17" hidden="1">2</definedName>
    <definedName name="solver_rel4" localSheetId="16" hidden="1">2</definedName>
    <definedName name="solver_rel4" localSheetId="19" hidden="1">2</definedName>
    <definedName name="solver_rel4" localSheetId="15" hidden="1">2</definedName>
    <definedName name="solver_rel4" localSheetId="18" hidden="1">2</definedName>
    <definedName name="solver_rel4" localSheetId="21" hidden="1">2</definedName>
    <definedName name="solver_rel4" localSheetId="23" hidden="1">2</definedName>
    <definedName name="solver_rel4" localSheetId="20" hidden="1">2</definedName>
    <definedName name="solver_rel4" localSheetId="22" hidden="1">2</definedName>
    <definedName name="solver_rel4" localSheetId="24" hidden="1">2</definedName>
    <definedName name="solver_rel4" localSheetId="25" hidden="1">2</definedName>
    <definedName name="solver_rel4" localSheetId="4" hidden="1">2</definedName>
    <definedName name="solver_rel4" localSheetId="3" hidden="1">2</definedName>
    <definedName name="solver_rel4" localSheetId="2" hidden="1">2</definedName>
    <definedName name="solver_rel4" localSheetId="1" hidden="1">2</definedName>
    <definedName name="solver_rel4" localSheetId="9" hidden="1">2</definedName>
    <definedName name="solver_rel4" localSheetId="8" hidden="1">2</definedName>
    <definedName name="solver_rel4" localSheetId="7" hidden="1">2</definedName>
    <definedName name="solver_rel4" localSheetId="6" hidden="1">2</definedName>
    <definedName name="solver_rel4" localSheetId="11" hidden="1">2</definedName>
    <definedName name="solver_rel4" localSheetId="12" hidden="1">2</definedName>
    <definedName name="solver_rel4" localSheetId="13" hidden="1">2</definedName>
    <definedName name="solver_rel4" localSheetId="14" hidden="1">2</definedName>
    <definedName name="solver_rel40" localSheetId="17" hidden="1">2</definedName>
    <definedName name="solver_rel40" localSheetId="16" hidden="1">2</definedName>
    <definedName name="solver_rel40" localSheetId="19" hidden="1">2</definedName>
    <definedName name="solver_rel40" localSheetId="15" hidden="1">2</definedName>
    <definedName name="solver_rel40" localSheetId="18" hidden="1">2</definedName>
    <definedName name="solver_rel40" localSheetId="21" hidden="1">2</definedName>
    <definedName name="solver_rel40" localSheetId="23" hidden="1">2</definedName>
    <definedName name="solver_rel40" localSheetId="20" hidden="1">2</definedName>
    <definedName name="solver_rel40" localSheetId="22" hidden="1">2</definedName>
    <definedName name="solver_rel40" localSheetId="24" hidden="1">2</definedName>
    <definedName name="solver_rel40" localSheetId="25" hidden="1">2</definedName>
    <definedName name="solver_rel40" localSheetId="4" hidden="1">2</definedName>
    <definedName name="solver_rel40" localSheetId="3" hidden="1">2</definedName>
    <definedName name="solver_rel40" localSheetId="2" hidden="1">2</definedName>
    <definedName name="solver_rel40" localSheetId="1" hidden="1">2</definedName>
    <definedName name="solver_rel40" localSheetId="9" hidden="1">2</definedName>
    <definedName name="solver_rel40" localSheetId="8" hidden="1">2</definedName>
    <definedName name="solver_rel40" localSheetId="7" hidden="1">2</definedName>
    <definedName name="solver_rel40" localSheetId="6" hidden="1">2</definedName>
    <definedName name="solver_rel40" localSheetId="11" hidden="1">2</definedName>
    <definedName name="solver_rel40" localSheetId="12" hidden="1">2</definedName>
    <definedName name="solver_rel40" localSheetId="13" hidden="1">2</definedName>
    <definedName name="solver_rel40" localSheetId="14" hidden="1">2</definedName>
    <definedName name="solver_rel41" localSheetId="17" hidden="1">2</definedName>
    <definedName name="solver_rel41" localSheetId="16" hidden="1">2</definedName>
    <definedName name="solver_rel41" localSheetId="19" hidden="1">2</definedName>
    <definedName name="solver_rel41" localSheetId="15" hidden="1">2</definedName>
    <definedName name="solver_rel41" localSheetId="18" hidden="1">2</definedName>
    <definedName name="solver_rel41" localSheetId="21" hidden="1">2</definedName>
    <definedName name="solver_rel41" localSheetId="23" hidden="1">2</definedName>
    <definedName name="solver_rel41" localSheetId="20" hidden="1">2</definedName>
    <definedName name="solver_rel41" localSheetId="22" hidden="1">2</definedName>
    <definedName name="solver_rel41" localSheetId="24" hidden="1">2</definedName>
    <definedName name="solver_rel41" localSheetId="25" hidden="1">2</definedName>
    <definedName name="solver_rel41" localSheetId="4" hidden="1">2</definedName>
    <definedName name="solver_rel41" localSheetId="3" hidden="1">2</definedName>
    <definedName name="solver_rel41" localSheetId="2" hidden="1">2</definedName>
    <definedName name="solver_rel41" localSheetId="1" hidden="1">2</definedName>
    <definedName name="solver_rel41" localSheetId="9" hidden="1">2</definedName>
    <definedName name="solver_rel41" localSheetId="8" hidden="1">2</definedName>
    <definedName name="solver_rel41" localSheetId="7" hidden="1">2</definedName>
    <definedName name="solver_rel41" localSheetId="6" hidden="1">2</definedName>
    <definedName name="solver_rel41" localSheetId="11" hidden="1">2</definedName>
    <definedName name="solver_rel41" localSheetId="12" hidden="1">2</definedName>
    <definedName name="solver_rel41" localSheetId="13" hidden="1">2</definedName>
    <definedName name="solver_rel41" localSheetId="14" hidden="1">2</definedName>
    <definedName name="solver_rel42" localSheetId="17" hidden="1">2</definedName>
    <definedName name="solver_rel42" localSheetId="16" hidden="1">2</definedName>
    <definedName name="solver_rel42" localSheetId="19" hidden="1">2</definedName>
    <definedName name="solver_rel42" localSheetId="15" hidden="1">2</definedName>
    <definedName name="solver_rel42" localSheetId="18" hidden="1">2</definedName>
    <definedName name="solver_rel42" localSheetId="21" hidden="1">2</definedName>
    <definedName name="solver_rel42" localSheetId="23" hidden="1">2</definedName>
    <definedName name="solver_rel42" localSheetId="20" hidden="1">2</definedName>
    <definedName name="solver_rel42" localSheetId="22" hidden="1">2</definedName>
    <definedName name="solver_rel42" localSheetId="24" hidden="1">2</definedName>
    <definedName name="solver_rel42" localSheetId="25" hidden="1">2</definedName>
    <definedName name="solver_rel42" localSheetId="4" hidden="1">2</definedName>
    <definedName name="solver_rel42" localSheetId="3" hidden="1">2</definedName>
    <definedName name="solver_rel42" localSheetId="2" hidden="1">2</definedName>
    <definedName name="solver_rel42" localSheetId="1" hidden="1">2</definedName>
    <definedName name="solver_rel42" localSheetId="9" hidden="1">2</definedName>
    <definedName name="solver_rel42" localSheetId="8" hidden="1">2</definedName>
    <definedName name="solver_rel42" localSheetId="7" hidden="1">2</definedName>
    <definedName name="solver_rel42" localSheetId="6" hidden="1">2</definedName>
    <definedName name="solver_rel42" localSheetId="11" hidden="1">2</definedName>
    <definedName name="solver_rel42" localSheetId="12" hidden="1">2</definedName>
    <definedName name="solver_rel42" localSheetId="13" hidden="1">2</definedName>
    <definedName name="solver_rel42" localSheetId="14" hidden="1">2</definedName>
    <definedName name="solver_rel43" localSheetId="17" hidden="1">2</definedName>
    <definedName name="solver_rel43" localSheetId="16" hidden="1">2</definedName>
    <definedName name="solver_rel43" localSheetId="19" hidden="1">2</definedName>
    <definedName name="solver_rel43" localSheetId="15" hidden="1">2</definedName>
    <definedName name="solver_rel43" localSheetId="18" hidden="1">2</definedName>
    <definedName name="solver_rel43" localSheetId="21" hidden="1">2</definedName>
    <definedName name="solver_rel43" localSheetId="23" hidden="1">2</definedName>
    <definedName name="solver_rel43" localSheetId="20" hidden="1">2</definedName>
    <definedName name="solver_rel43" localSheetId="22" hidden="1">2</definedName>
    <definedName name="solver_rel43" localSheetId="24" hidden="1">2</definedName>
    <definedName name="solver_rel43" localSheetId="25" hidden="1">2</definedName>
    <definedName name="solver_rel43" localSheetId="4" hidden="1">2</definedName>
    <definedName name="solver_rel43" localSheetId="3" hidden="1">2</definedName>
    <definedName name="solver_rel43" localSheetId="2" hidden="1">2</definedName>
    <definedName name="solver_rel43" localSheetId="1" hidden="1">2</definedName>
    <definedName name="solver_rel43" localSheetId="9" hidden="1">2</definedName>
    <definedName name="solver_rel43" localSheetId="8" hidden="1">2</definedName>
    <definedName name="solver_rel43" localSheetId="7" hidden="1">2</definedName>
    <definedName name="solver_rel43" localSheetId="6" hidden="1">2</definedName>
    <definedName name="solver_rel43" localSheetId="11" hidden="1">2</definedName>
    <definedName name="solver_rel43" localSheetId="12" hidden="1">2</definedName>
    <definedName name="solver_rel43" localSheetId="13" hidden="1">2</definedName>
    <definedName name="solver_rel43" localSheetId="14" hidden="1">2</definedName>
    <definedName name="solver_rel44" localSheetId="17" hidden="1">2</definedName>
    <definedName name="solver_rel44" localSheetId="16" hidden="1">2</definedName>
    <definedName name="solver_rel44" localSheetId="19" hidden="1">2</definedName>
    <definedName name="solver_rel44" localSheetId="15" hidden="1">2</definedName>
    <definedName name="solver_rel44" localSheetId="18" hidden="1">2</definedName>
    <definedName name="solver_rel44" localSheetId="21" hidden="1">2</definedName>
    <definedName name="solver_rel44" localSheetId="23" hidden="1">2</definedName>
    <definedName name="solver_rel44" localSheetId="20" hidden="1">2</definedName>
    <definedName name="solver_rel44" localSheetId="22" hidden="1">2</definedName>
    <definedName name="solver_rel44" localSheetId="24" hidden="1">2</definedName>
    <definedName name="solver_rel44" localSheetId="25" hidden="1">2</definedName>
    <definedName name="solver_rel44" localSheetId="4" hidden="1">2</definedName>
    <definedName name="solver_rel44" localSheetId="3" hidden="1">2</definedName>
    <definedName name="solver_rel44" localSheetId="2" hidden="1">2</definedName>
    <definedName name="solver_rel44" localSheetId="1" hidden="1">2</definedName>
    <definedName name="solver_rel44" localSheetId="9" hidden="1">2</definedName>
    <definedName name="solver_rel44" localSheetId="8" hidden="1">2</definedName>
    <definedName name="solver_rel44" localSheetId="7" hidden="1">2</definedName>
    <definedName name="solver_rel44" localSheetId="6" hidden="1">2</definedName>
    <definedName name="solver_rel44" localSheetId="11" hidden="1">2</definedName>
    <definedName name="solver_rel44" localSheetId="12" hidden="1">2</definedName>
    <definedName name="solver_rel44" localSheetId="13" hidden="1">2</definedName>
    <definedName name="solver_rel44" localSheetId="14" hidden="1">2</definedName>
    <definedName name="solver_rel45" localSheetId="17" hidden="1">2</definedName>
    <definedName name="solver_rel45" localSheetId="16" hidden="1">2</definedName>
    <definedName name="solver_rel45" localSheetId="19" hidden="1">2</definedName>
    <definedName name="solver_rel45" localSheetId="15" hidden="1">2</definedName>
    <definedName name="solver_rel45" localSheetId="18" hidden="1">2</definedName>
    <definedName name="solver_rel45" localSheetId="21" hidden="1">2</definedName>
    <definedName name="solver_rel45" localSheetId="23" hidden="1">2</definedName>
    <definedName name="solver_rel45" localSheetId="20" hidden="1">2</definedName>
    <definedName name="solver_rel45" localSheetId="22" hidden="1">2</definedName>
    <definedName name="solver_rel45" localSheetId="24" hidden="1">2</definedName>
    <definedName name="solver_rel45" localSheetId="25" hidden="1">2</definedName>
    <definedName name="solver_rel45" localSheetId="4" hidden="1">2</definedName>
    <definedName name="solver_rel45" localSheetId="3" hidden="1">2</definedName>
    <definedName name="solver_rel45" localSheetId="2" hidden="1">2</definedName>
    <definedName name="solver_rel45" localSheetId="1" hidden="1">2</definedName>
    <definedName name="solver_rel45" localSheetId="9" hidden="1">2</definedName>
    <definedName name="solver_rel45" localSheetId="8" hidden="1">2</definedName>
    <definedName name="solver_rel45" localSheetId="7" hidden="1">2</definedName>
    <definedName name="solver_rel45" localSheetId="6" hidden="1">2</definedName>
    <definedName name="solver_rel45" localSheetId="11" hidden="1">2</definedName>
    <definedName name="solver_rel45" localSheetId="12" hidden="1">2</definedName>
    <definedName name="solver_rel45" localSheetId="13" hidden="1">2</definedName>
    <definedName name="solver_rel45" localSheetId="14" hidden="1">2</definedName>
    <definedName name="solver_rel46" localSheetId="17" hidden="1">2</definedName>
    <definedName name="solver_rel46" localSheetId="16" hidden="1">2</definedName>
    <definedName name="solver_rel46" localSheetId="19" hidden="1">2</definedName>
    <definedName name="solver_rel46" localSheetId="15" hidden="1">2</definedName>
    <definedName name="solver_rel46" localSheetId="18" hidden="1">2</definedName>
    <definedName name="solver_rel46" localSheetId="21" hidden="1">2</definedName>
    <definedName name="solver_rel46" localSheetId="23" hidden="1">2</definedName>
    <definedName name="solver_rel46" localSheetId="20" hidden="1">2</definedName>
    <definedName name="solver_rel46" localSheetId="22" hidden="1">2</definedName>
    <definedName name="solver_rel46" localSheetId="24" hidden="1">2</definedName>
    <definedName name="solver_rel46" localSheetId="25" hidden="1">2</definedName>
    <definedName name="solver_rel46" localSheetId="4" hidden="1">2</definedName>
    <definedName name="solver_rel46" localSheetId="3" hidden="1">2</definedName>
    <definedName name="solver_rel46" localSheetId="2" hidden="1">2</definedName>
    <definedName name="solver_rel46" localSheetId="1" hidden="1">2</definedName>
    <definedName name="solver_rel46" localSheetId="9" hidden="1">2</definedName>
    <definedName name="solver_rel46" localSheetId="8" hidden="1">2</definedName>
    <definedName name="solver_rel46" localSheetId="7" hidden="1">2</definedName>
    <definedName name="solver_rel46" localSheetId="6" hidden="1">2</definedName>
    <definedName name="solver_rel46" localSheetId="11" hidden="1">2</definedName>
    <definedName name="solver_rel46" localSheetId="12" hidden="1">2</definedName>
    <definedName name="solver_rel46" localSheetId="13" hidden="1">2</definedName>
    <definedName name="solver_rel46" localSheetId="14" hidden="1">2</definedName>
    <definedName name="solver_rel47" localSheetId="17" hidden="1">2</definedName>
    <definedName name="solver_rel47" localSheetId="16" hidden="1">2</definedName>
    <definedName name="solver_rel47" localSheetId="19" hidden="1">2</definedName>
    <definedName name="solver_rel47" localSheetId="15" hidden="1">2</definedName>
    <definedName name="solver_rel47" localSheetId="18" hidden="1">2</definedName>
    <definedName name="solver_rel47" localSheetId="21" hidden="1">2</definedName>
    <definedName name="solver_rel47" localSheetId="23" hidden="1">2</definedName>
    <definedName name="solver_rel47" localSheetId="20" hidden="1">2</definedName>
    <definedName name="solver_rel47" localSheetId="22" hidden="1">2</definedName>
    <definedName name="solver_rel47" localSheetId="24" hidden="1">2</definedName>
    <definedName name="solver_rel47" localSheetId="25" hidden="1">2</definedName>
    <definedName name="solver_rel47" localSheetId="4" hidden="1">2</definedName>
    <definedName name="solver_rel47" localSheetId="3" hidden="1">2</definedName>
    <definedName name="solver_rel47" localSheetId="2" hidden="1">2</definedName>
    <definedName name="solver_rel47" localSheetId="1" hidden="1">2</definedName>
    <definedName name="solver_rel47" localSheetId="9" hidden="1">2</definedName>
    <definedName name="solver_rel47" localSheetId="8" hidden="1">2</definedName>
    <definedName name="solver_rel47" localSheetId="7" hidden="1">2</definedName>
    <definedName name="solver_rel47" localSheetId="6" hidden="1">2</definedName>
    <definedName name="solver_rel47" localSheetId="11" hidden="1">2</definedName>
    <definedName name="solver_rel47" localSheetId="12" hidden="1">2</definedName>
    <definedName name="solver_rel47" localSheetId="13" hidden="1">2</definedName>
    <definedName name="solver_rel47" localSheetId="14" hidden="1">2</definedName>
    <definedName name="solver_rel48" localSheetId="17" hidden="1">2</definedName>
    <definedName name="solver_rel48" localSheetId="16" hidden="1">2</definedName>
    <definedName name="solver_rel48" localSheetId="19" hidden="1">2</definedName>
    <definedName name="solver_rel48" localSheetId="15" hidden="1">2</definedName>
    <definedName name="solver_rel48" localSheetId="18" hidden="1">2</definedName>
    <definedName name="solver_rel48" localSheetId="21" hidden="1">2</definedName>
    <definedName name="solver_rel48" localSheetId="23" hidden="1">2</definedName>
    <definedName name="solver_rel48" localSheetId="20" hidden="1">2</definedName>
    <definedName name="solver_rel48" localSheetId="22" hidden="1">2</definedName>
    <definedName name="solver_rel48" localSheetId="24" hidden="1">2</definedName>
    <definedName name="solver_rel48" localSheetId="25" hidden="1">2</definedName>
    <definedName name="solver_rel48" localSheetId="4" hidden="1">2</definedName>
    <definedName name="solver_rel48" localSheetId="3" hidden="1">2</definedName>
    <definedName name="solver_rel48" localSheetId="2" hidden="1">2</definedName>
    <definedName name="solver_rel48" localSheetId="1" hidden="1">2</definedName>
    <definedName name="solver_rel48" localSheetId="9" hidden="1">2</definedName>
    <definedName name="solver_rel48" localSheetId="8" hidden="1">2</definedName>
    <definedName name="solver_rel48" localSheetId="7" hidden="1">2</definedName>
    <definedName name="solver_rel48" localSheetId="6" hidden="1">2</definedName>
    <definedName name="solver_rel48" localSheetId="11" hidden="1">2</definedName>
    <definedName name="solver_rel48" localSheetId="12" hidden="1">2</definedName>
    <definedName name="solver_rel48" localSheetId="13" hidden="1">2</definedName>
    <definedName name="solver_rel48" localSheetId="14" hidden="1">2</definedName>
    <definedName name="solver_rel49" localSheetId="17" hidden="1">2</definedName>
    <definedName name="solver_rel49" localSheetId="16" hidden="1">2</definedName>
    <definedName name="solver_rel49" localSheetId="19" hidden="1">2</definedName>
    <definedName name="solver_rel49" localSheetId="15" hidden="1">2</definedName>
    <definedName name="solver_rel49" localSheetId="18" hidden="1">2</definedName>
    <definedName name="solver_rel49" localSheetId="21" hidden="1">2</definedName>
    <definedName name="solver_rel49" localSheetId="23" hidden="1">2</definedName>
    <definedName name="solver_rel49" localSheetId="20" hidden="1">2</definedName>
    <definedName name="solver_rel49" localSheetId="22" hidden="1">2</definedName>
    <definedName name="solver_rel49" localSheetId="24" hidden="1">2</definedName>
    <definedName name="solver_rel49" localSheetId="25" hidden="1">2</definedName>
    <definedName name="solver_rel49" localSheetId="4" hidden="1">2</definedName>
    <definedName name="solver_rel49" localSheetId="3" hidden="1">2</definedName>
    <definedName name="solver_rel49" localSheetId="2" hidden="1">2</definedName>
    <definedName name="solver_rel49" localSheetId="1" hidden="1">2</definedName>
    <definedName name="solver_rel49" localSheetId="9" hidden="1">2</definedName>
    <definedName name="solver_rel49" localSheetId="8" hidden="1">2</definedName>
    <definedName name="solver_rel49" localSheetId="7" hidden="1">2</definedName>
    <definedName name="solver_rel49" localSheetId="6" hidden="1">2</definedName>
    <definedName name="solver_rel49" localSheetId="11" hidden="1">2</definedName>
    <definedName name="solver_rel49" localSheetId="12" hidden="1">2</definedName>
    <definedName name="solver_rel49" localSheetId="13" hidden="1">2</definedName>
    <definedName name="solver_rel49" localSheetId="14" hidden="1">2</definedName>
    <definedName name="solver_rel5" localSheetId="17" hidden="1">2</definedName>
    <definedName name="solver_rel5" localSheetId="16" hidden="1">2</definedName>
    <definedName name="solver_rel5" localSheetId="19" hidden="1">2</definedName>
    <definedName name="solver_rel5" localSheetId="15" hidden="1">2</definedName>
    <definedName name="solver_rel5" localSheetId="18" hidden="1">2</definedName>
    <definedName name="solver_rel5" localSheetId="21" hidden="1">2</definedName>
    <definedName name="solver_rel5" localSheetId="23" hidden="1">2</definedName>
    <definedName name="solver_rel5" localSheetId="20" hidden="1">2</definedName>
    <definedName name="solver_rel5" localSheetId="22" hidden="1">2</definedName>
    <definedName name="solver_rel5" localSheetId="24" hidden="1">2</definedName>
    <definedName name="solver_rel5" localSheetId="25" hidden="1">2</definedName>
    <definedName name="solver_rel5" localSheetId="4" hidden="1">2</definedName>
    <definedName name="solver_rel5" localSheetId="3" hidden="1">2</definedName>
    <definedName name="solver_rel5" localSheetId="2" hidden="1">2</definedName>
    <definedName name="solver_rel5" localSheetId="1" hidden="1">2</definedName>
    <definedName name="solver_rel5" localSheetId="9" hidden="1">2</definedName>
    <definedName name="solver_rel5" localSheetId="8" hidden="1">2</definedName>
    <definedName name="solver_rel5" localSheetId="7" hidden="1">2</definedName>
    <definedName name="solver_rel5" localSheetId="6" hidden="1">2</definedName>
    <definedName name="solver_rel5" localSheetId="11" hidden="1">2</definedName>
    <definedName name="solver_rel5" localSheetId="12" hidden="1">2</definedName>
    <definedName name="solver_rel5" localSheetId="13" hidden="1">2</definedName>
    <definedName name="solver_rel5" localSheetId="14" hidden="1">2</definedName>
    <definedName name="solver_rel50" localSheetId="17" hidden="1">2</definedName>
    <definedName name="solver_rel50" localSheetId="16" hidden="1">2</definedName>
    <definedName name="solver_rel50" localSheetId="19" hidden="1">2</definedName>
    <definedName name="solver_rel50" localSheetId="15" hidden="1">2</definedName>
    <definedName name="solver_rel50" localSheetId="18" hidden="1">2</definedName>
    <definedName name="solver_rel50" localSheetId="21" hidden="1">2</definedName>
    <definedName name="solver_rel50" localSheetId="23" hidden="1">2</definedName>
    <definedName name="solver_rel50" localSheetId="20" hidden="1">2</definedName>
    <definedName name="solver_rel50" localSheetId="22" hidden="1">2</definedName>
    <definedName name="solver_rel50" localSheetId="24" hidden="1">2</definedName>
    <definedName name="solver_rel50" localSheetId="25" hidden="1">2</definedName>
    <definedName name="solver_rel50" localSheetId="4" hidden="1">2</definedName>
    <definedName name="solver_rel50" localSheetId="3" hidden="1">2</definedName>
    <definedName name="solver_rel50" localSheetId="2" hidden="1">2</definedName>
    <definedName name="solver_rel50" localSheetId="1" hidden="1">2</definedName>
    <definedName name="solver_rel50" localSheetId="9" hidden="1">2</definedName>
    <definedName name="solver_rel50" localSheetId="8" hidden="1">2</definedName>
    <definedName name="solver_rel50" localSheetId="7" hidden="1">2</definedName>
    <definedName name="solver_rel50" localSheetId="6" hidden="1">2</definedName>
    <definedName name="solver_rel50" localSheetId="11" hidden="1">2</definedName>
    <definedName name="solver_rel50" localSheetId="12" hidden="1">2</definedName>
    <definedName name="solver_rel50" localSheetId="13" hidden="1">2</definedName>
    <definedName name="solver_rel50" localSheetId="14" hidden="1">2</definedName>
    <definedName name="solver_rel51" localSheetId="17" hidden="1">2</definedName>
    <definedName name="solver_rel51" localSheetId="16" hidden="1">2</definedName>
    <definedName name="solver_rel51" localSheetId="19" hidden="1">2</definedName>
    <definedName name="solver_rel51" localSheetId="15" hidden="1">2</definedName>
    <definedName name="solver_rel51" localSheetId="18" hidden="1">2</definedName>
    <definedName name="solver_rel51" localSheetId="21" hidden="1">2</definedName>
    <definedName name="solver_rel51" localSheetId="23" hidden="1">2</definedName>
    <definedName name="solver_rel51" localSheetId="20" hidden="1">2</definedName>
    <definedName name="solver_rel51" localSheetId="22" hidden="1">2</definedName>
    <definedName name="solver_rel51" localSheetId="24" hidden="1">2</definedName>
    <definedName name="solver_rel51" localSheetId="25" hidden="1">2</definedName>
    <definedName name="solver_rel51" localSheetId="4" hidden="1">2</definedName>
    <definedName name="solver_rel51" localSheetId="3" hidden="1">2</definedName>
    <definedName name="solver_rel51" localSheetId="2" hidden="1">2</definedName>
    <definedName name="solver_rel51" localSheetId="1" hidden="1">2</definedName>
    <definedName name="solver_rel51" localSheetId="9" hidden="1">2</definedName>
    <definedName name="solver_rel51" localSheetId="8" hidden="1">2</definedName>
    <definedName name="solver_rel51" localSheetId="7" hidden="1">2</definedName>
    <definedName name="solver_rel51" localSheetId="6" hidden="1">2</definedName>
    <definedName name="solver_rel51" localSheetId="11" hidden="1">2</definedName>
    <definedName name="solver_rel51" localSheetId="12" hidden="1">2</definedName>
    <definedName name="solver_rel51" localSheetId="13" hidden="1">2</definedName>
    <definedName name="solver_rel51" localSheetId="14" hidden="1">2</definedName>
    <definedName name="solver_rel52" localSheetId="17" hidden="1">2</definedName>
    <definedName name="solver_rel52" localSheetId="16" hidden="1">2</definedName>
    <definedName name="solver_rel52" localSheetId="19" hidden="1">2</definedName>
    <definedName name="solver_rel52" localSheetId="15" hidden="1">2</definedName>
    <definedName name="solver_rel52" localSheetId="18" hidden="1">2</definedName>
    <definedName name="solver_rel52" localSheetId="21" hidden="1">2</definedName>
    <definedName name="solver_rel52" localSheetId="23" hidden="1">2</definedName>
    <definedName name="solver_rel52" localSheetId="20" hidden="1">2</definedName>
    <definedName name="solver_rel52" localSheetId="22" hidden="1">2</definedName>
    <definedName name="solver_rel52" localSheetId="24" hidden="1">2</definedName>
    <definedName name="solver_rel52" localSheetId="25" hidden="1">2</definedName>
    <definedName name="solver_rel52" localSheetId="4" hidden="1">2</definedName>
    <definedName name="solver_rel52" localSheetId="3" hidden="1">2</definedName>
    <definedName name="solver_rel52" localSheetId="2" hidden="1">2</definedName>
    <definedName name="solver_rel52" localSheetId="1" hidden="1">2</definedName>
    <definedName name="solver_rel52" localSheetId="9" hidden="1">2</definedName>
    <definedName name="solver_rel52" localSheetId="8" hidden="1">2</definedName>
    <definedName name="solver_rel52" localSheetId="7" hidden="1">2</definedName>
    <definedName name="solver_rel52" localSheetId="6" hidden="1">2</definedName>
    <definedName name="solver_rel52" localSheetId="11" hidden="1">2</definedName>
    <definedName name="solver_rel52" localSheetId="12" hidden="1">2</definedName>
    <definedName name="solver_rel52" localSheetId="13" hidden="1">2</definedName>
    <definedName name="solver_rel52" localSheetId="14" hidden="1">2</definedName>
    <definedName name="solver_rel53" localSheetId="17" hidden="1">2</definedName>
    <definedName name="solver_rel53" localSheetId="16" hidden="1">2</definedName>
    <definedName name="solver_rel53" localSheetId="19" hidden="1">2</definedName>
    <definedName name="solver_rel53" localSheetId="15" hidden="1">2</definedName>
    <definedName name="solver_rel53" localSheetId="18" hidden="1">2</definedName>
    <definedName name="solver_rel53" localSheetId="21" hidden="1">2</definedName>
    <definedName name="solver_rel53" localSheetId="23" hidden="1">2</definedName>
    <definedName name="solver_rel53" localSheetId="20" hidden="1">2</definedName>
    <definedName name="solver_rel53" localSheetId="22" hidden="1">2</definedName>
    <definedName name="solver_rel53" localSheetId="24" hidden="1">2</definedName>
    <definedName name="solver_rel53" localSheetId="25" hidden="1">2</definedName>
    <definedName name="solver_rel53" localSheetId="4" hidden="1">2</definedName>
    <definedName name="solver_rel53" localSheetId="3" hidden="1">2</definedName>
    <definedName name="solver_rel53" localSheetId="2" hidden="1">2</definedName>
    <definedName name="solver_rel53" localSheetId="1" hidden="1">2</definedName>
    <definedName name="solver_rel53" localSheetId="9" hidden="1">2</definedName>
    <definedName name="solver_rel53" localSheetId="8" hidden="1">2</definedName>
    <definedName name="solver_rel53" localSheetId="7" hidden="1">2</definedName>
    <definedName name="solver_rel53" localSheetId="6" hidden="1">2</definedName>
    <definedName name="solver_rel53" localSheetId="11" hidden="1">2</definedName>
    <definedName name="solver_rel53" localSheetId="12" hidden="1">2</definedName>
    <definedName name="solver_rel53" localSheetId="13" hidden="1">2</definedName>
    <definedName name="solver_rel53" localSheetId="14" hidden="1">2</definedName>
    <definedName name="solver_rel54" localSheetId="17" hidden="1">2</definedName>
    <definedName name="solver_rel54" localSheetId="16" hidden="1">2</definedName>
    <definedName name="solver_rel54" localSheetId="19" hidden="1">2</definedName>
    <definedName name="solver_rel54" localSheetId="15" hidden="1">2</definedName>
    <definedName name="solver_rel54" localSheetId="18" hidden="1">2</definedName>
    <definedName name="solver_rel54" localSheetId="21" hidden="1">2</definedName>
    <definedName name="solver_rel54" localSheetId="23" hidden="1">2</definedName>
    <definedName name="solver_rel54" localSheetId="20" hidden="1">2</definedName>
    <definedName name="solver_rel54" localSheetId="22" hidden="1">2</definedName>
    <definedName name="solver_rel54" localSheetId="24" hidden="1">2</definedName>
    <definedName name="solver_rel54" localSheetId="25" hidden="1">2</definedName>
    <definedName name="solver_rel54" localSheetId="4" hidden="1">2</definedName>
    <definedName name="solver_rel54" localSheetId="3" hidden="1">2</definedName>
    <definedName name="solver_rel54" localSheetId="2" hidden="1">2</definedName>
    <definedName name="solver_rel54" localSheetId="1" hidden="1">2</definedName>
    <definedName name="solver_rel54" localSheetId="9" hidden="1">2</definedName>
    <definedName name="solver_rel54" localSheetId="8" hidden="1">2</definedName>
    <definedName name="solver_rel54" localSheetId="7" hidden="1">2</definedName>
    <definedName name="solver_rel54" localSheetId="6" hidden="1">2</definedName>
    <definedName name="solver_rel54" localSheetId="11" hidden="1">2</definedName>
    <definedName name="solver_rel54" localSheetId="12" hidden="1">2</definedName>
    <definedName name="solver_rel54" localSheetId="13" hidden="1">2</definedName>
    <definedName name="solver_rel54" localSheetId="14" hidden="1">2</definedName>
    <definedName name="solver_rel55" localSheetId="17" hidden="1">2</definedName>
    <definedName name="solver_rel55" localSheetId="16" hidden="1">2</definedName>
    <definedName name="solver_rel55" localSheetId="19" hidden="1">2</definedName>
    <definedName name="solver_rel55" localSheetId="15" hidden="1">2</definedName>
    <definedName name="solver_rel55" localSheetId="18" hidden="1">2</definedName>
    <definedName name="solver_rel55" localSheetId="21" hidden="1">2</definedName>
    <definedName name="solver_rel55" localSheetId="23" hidden="1">2</definedName>
    <definedName name="solver_rel55" localSheetId="20" hidden="1">2</definedName>
    <definedName name="solver_rel55" localSheetId="22" hidden="1">2</definedName>
    <definedName name="solver_rel55" localSheetId="24" hidden="1">2</definedName>
    <definedName name="solver_rel55" localSheetId="25" hidden="1">2</definedName>
    <definedName name="solver_rel55" localSheetId="4" hidden="1">2</definedName>
    <definedName name="solver_rel55" localSheetId="3" hidden="1">2</definedName>
    <definedName name="solver_rel55" localSheetId="2" hidden="1">2</definedName>
    <definedName name="solver_rel55" localSheetId="1" hidden="1">2</definedName>
    <definedName name="solver_rel55" localSheetId="9" hidden="1">2</definedName>
    <definedName name="solver_rel55" localSheetId="8" hidden="1">2</definedName>
    <definedName name="solver_rel55" localSheetId="7" hidden="1">2</definedName>
    <definedName name="solver_rel55" localSheetId="6" hidden="1">2</definedName>
    <definedName name="solver_rel55" localSheetId="11" hidden="1">2</definedName>
    <definedName name="solver_rel55" localSheetId="12" hidden="1">2</definedName>
    <definedName name="solver_rel55" localSheetId="13" hidden="1">2</definedName>
    <definedName name="solver_rel55" localSheetId="14" hidden="1">2</definedName>
    <definedName name="solver_rel56" localSheetId="17" hidden="1">2</definedName>
    <definedName name="solver_rel56" localSheetId="16" hidden="1">2</definedName>
    <definedName name="solver_rel56" localSheetId="19" hidden="1">2</definedName>
    <definedName name="solver_rel56" localSheetId="15" hidden="1">2</definedName>
    <definedName name="solver_rel56" localSheetId="18" hidden="1">2</definedName>
    <definedName name="solver_rel56" localSheetId="21" hidden="1">2</definedName>
    <definedName name="solver_rel56" localSheetId="23" hidden="1">2</definedName>
    <definedName name="solver_rel56" localSheetId="20" hidden="1">2</definedName>
    <definedName name="solver_rel56" localSheetId="22" hidden="1">2</definedName>
    <definedName name="solver_rel56" localSheetId="24" hidden="1">2</definedName>
    <definedName name="solver_rel56" localSheetId="25" hidden="1">2</definedName>
    <definedName name="solver_rel56" localSheetId="4" hidden="1">2</definedName>
    <definedName name="solver_rel56" localSheetId="3" hidden="1">2</definedName>
    <definedName name="solver_rel56" localSheetId="2" hidden="1">2</definedName>
    <definedName name="solver_rel56" localSheetId="1" hidden="1">2</definedName>
    <definedName name="solver_rel56" localSheetId="9" hidden="1">2</definedName>
    <definedName name="solver_rel56" localSheetId="8" hidden="1">2</definedName>
    <definedName name="solver_rel56" localSheetId="7" hidden="1">2</definedName>
    <definedName name="solver_rel56" localSheetId="6" hidden="1">2</definedName>
    <definedName name="solver_rel56" localSheetId="11" hidden="1">2</definedName>
    <definedName name="solver_rel56" localSheetId="12" hidden="1">2</definedName>
    <definedName name="solver_rel56" localSheetId="13" hidden="1">2</definedName>
    <definedName name="solver_rel56" localSheetId="14" hidden="1">2</definedName>
    <definedName name="solver_rel57" localSheetId="17" hidden="1">2</definedName>
    <definedName name="solver_rel57" localSheetId="16" hidden="1">2</definedName>
    <definedName name="solver_rel57" localSheetId="19" hidden="1">2</definedName>
    <definedName name="solver_rel57" localSheetId="15" hidden="1">2</definedName>
    <definedName name="solver_rel57" localSheetId="18" hidden="1">2</definedName>
    <definedName name="solver_rel57" localSheetId="21" hidden="1">2</definedName>
    <definedName name="solver_rel57" localSheetId="23" hidden="1">2</definedName>
    <definedName name="solver_rel57" localSheetId="20" hidden="1">2</definedName>
    <definedName name="solver_rel57" localSheetId="22" hidden="1">2</definedName>
    <definedName name="solver_rel57" localSheetId="24" hidden="1">2</definedName>
    <definedName name="solver_rel57" localSheetId="25" hidden="1">2</definedName>
    <definedName name="solver_rel57" localSheetId="4" hidden="1">2</definedName>
    <definedName name="solver_rel57" localSheetId="3" hidden="1">2</definedName>
    <definedName name="solver_rel57" localSheetId="2" hidden="1">2</definedName>
    <definedName name="solver_rel57" localSheetId="1" hidden="1">2</definedName>
    <definedName name="solver_rel57" localSheetId="9" hidden="1">2</definedName>
    <definedName name="solver_rel57" localSheetId="8" hidden="1">2</definedName>
    <definedName name="solver_rel57" localSheetId="7" hidden="1">2</definedName>
    <definedName name="solver_rel57" localSheetId="6" hidden="1">2</definedName>
    <definedName name="solver_rel57" localSheetId="11" hidden="1">2</definedName>
    <definedName name="solver_rel57" localSheetId="12" hidden="1">2</definedName>
    <definedName name="solver_rel57" localSheetId="13" hidden="1">2</definedName>
    <definedName name="solver_rel57" localSheetId="14" hidden="1">2</definedName>
    <definedName name="solver_rel58" localSheetId="17" hidden="1">2</definedName>
    <definedName name="solver_rel58" localSheetId="16" hidden="1">2</definedName>
    <definedName name="solver_rel58" localSheetId="19" hidden="1">2</definedName>
    <definedName name="solver_rel58" localSheetId="15" hidden="1">2</definedName>
    <definedName name="solver_rel58" localSheetId="18" hidden="1">2</definedName>
    <definedName name="solver_rel58" localSheetId="21" hidden="1">2</definedName>
    <definedName name="solver_rel58" localSheetId="23" hidden="1">2</definedName>
    <definedName name="solver_rel58" localSheetId="20" hidden="1">2</definedName>
    <definedName name="solver_rel58" localSheetId="22" hidden="1">2</definedName>
    <definedName name="solver_rel58" localSheetId="24" hidden="1">2</definedName>
    <definedName name="solver_rel58" localSheetId="25" hidden="1">2</definedName>
    <definedName name="solver_rel58" localSheetId="4" hidden="1">2</definedName>
    <definedName name="solver_rel58" localSheetId="3" hidden="1">2</definedName>
    <definedName name="solver_rel58" localSheetId="2" hidden="1">2</definedName>
    <definedName name="solver_rel58" localSheetId="1" hidden="1">2</definedName>
    <definedName name="solver_rel58" localSheetId="9" hidden="1">2</definedName>
    <definedName name="solver_rel58" localSheetId="8" hidden="1">2</definedName>
    <definedName name="solver_rel58" localSheetId="7" hidden="1">2</definedName>
    <definedName name="solver_rel58" localSheetId="6" hidden="1">2</definedName>
    <definedName name="solver_rel58" localSheetId="11" hidden="1">2</definedName>
    <definedName name="solver_rel58" localSheetId="12" hidden="1">2</definedName>
    <definedName name="solver_rel58" localSheetId="13" hidden="1">2</definedName>
    <definedName name="solver_rel58" localSheetId="14" hidden="1">2</definedName>
    <definedName name="solver_rel59" localSheetId="17" hidden="1">2</definedName>
    <definedName name="solver_rel59" localSheetId="16" hidden="1">2</definedName>
    <definedName name="solver_rel59" localSheetId="19" hidden="1">2</definedName>
    <definedName name="solver_rel59" localSheetId="15" hidden="1">2</definedName>
    <definedName name="solver_rel59" localSheetId="18" hidden="1">2</definedName>
    <definedName name="solver_rel59" localSheetId="21" hidden="1">2</definedName>
    <definedName name="solver_rel59" localSheetId="23" hidden="1">2</definedName>
    <definedName name="solver_rel59" localSheetId="20" hidden="1">2</definedName>
    <definedName name="solver_rel59" localSheetId="22" hidden="1">2</definedName>
    <definedName name="solver_rel59" localSheetId="24" hidden="1">2</definedName>
    <definedName name="solver_rel59" localSheetId="25" hidden="1">2</definedName>
    <definedName name="solver_rel59" localSheetId="4" hidden="1">2</definedName>
    <definedName name="solver_rel59" localSheetId="3" hidden="1">2</definedName>
    <definedName name="solver_rel59" localSheetId="2" hidden="1">2</definedName>
    <definedName name="solver_rel59" localSheetId="1" hidden="1">2</definedName>
    <definedName name="solver_rel59" localSheetId="9" hidden="1">2</definedName>
    <definedName name="solver_rel59" localSheetId="8" hidden="1">2</definedName>
    <definedName name="solver_rel59" localSheetId="7" hidden="1">2</definedName>
    <definedName name="solver_rel59" localSheetId="6" hidden="1">2</definedName>
    <definedName name="solver_rel59" localSheetId="11" hidden="1">2</definedName>
    <definedName name="solver_rel59" localSheetId="12" hidden="1">2</definedName>
    <definedName name="solver_rel59" localSheetId="13" hidden="1">2</definedName>
    <definedName name="solver_rel59" localSheetId="14" hidden="1">2</definedName>
    <definedName name="solver_rel6" localSheetId="17" hidden="1">2</definedName>
    <definedName name="solver_rel6" localSheetId="16" hidden="1">2</definedName>
    <definedName name="solver_rel6" localSheetId="19" hidden="1">2</definedName>
    <definedName name="solver_rel6" localSheetId="15" hidden="1">2</definedName>
    <definedName name="solver_rel6" localSheetId="18" hidden="1">2</definedName>
    <definedName name="solver_rel6" localSheetId="21" hidden="1">2</definedName>
    <definedName name="solver_rel6" localSheetId="23" hidden="1">2</definedName>
    <definedName name="solver_rel6" localSheetId="20" hidden="1">2</definedName>
    <definedName name="solver_rel6" localSheetId="22" hidden="1">2</definedName>
    <definedName name="solver_rel6" localSheetId="24" hidden="1">2</definedName>
    <definedName name="solver_rel6" localSheetId="25" hidden="1">2</definedName>
    <definedName name="solver_rel6" localSheetId="4" hidden="1">2</definedName>
    <definedName name="solver_rel6" localSheetId="3" hidden="1">2</definedName>
    <definedName name="solver_rel6" localSheetId="2" hidden="1">2</definedName>
    <definedName name="solver_rel6" localSheetId="1" hidden="1">2</definedName>
    <definedName name="solver_rel6" localSheetId="9" hidden="1">2</definedName>
    <definedName name="solver_rel6" localSheetId="8" hidden="1">2</definedName>
    <definedName name="solver_rel6" localSheetId="7" hidden="1">2</definedName>
    <definedName name="solver_rel6" localSheetId="6" hidden="1">2</definedName>
    <definedName name="solver_rel6" localSheetId="11" hidden="1">2</definedName>
    <definedName name="solver_rel6" localSheetId="12" hidden="1">2</definedName>
    <definedName name="solver_rel6" localSheetId="13" hidden="1">2</definedName>
    <definedName name="solver_rel6" localSheetId="14" hidden="1">2</definedName>
    <definedName name="solver_rel60" localSheetId="17" hidden="1">2</definedName>
    <definedName name="solver_rel60" localSheetId="16" hidden="1">2</definedName>
    <definedName name="solver_rel60" localSheetId="19" hidden="1">2</definedName>
    <definedName name="solver_rel60" localSheetId="15" hidden="1">2</definedName>
    <definedName name="solver_rel60" localSheetId="18" hidden="1">2</definedName>
    <definedName name="solver_rel60" localSheetId="21" hidden="1">2</definedName>
    <definedName name="solver_rel60" localSheetId="23" hidden="1">2</definedName>
    <definedName name="solver_rel60" localSheetId="20" hidden="1">2</definedName>
    <definedName name="solver_rel60" localSheetId="22" hidden="1">2</definedName>
    <definedName name="solver_rel60" localSheetId="24" hidden="1">2</definedName>
    <definedName name="solver_rel60" localSheetId="25" hidden="1">2</definedName>
    <definedName name="solver_rel60" localSheetId="4" hidden="1">2</definedName>
    <definedName name="solver_rel60" localSheetId="3" hidden="1">2</definedName>
    <definedName name="solver_rel60" localSheetId="2" hidden="1">2</definedName>
    <definedName name="solver_rel60" localSheetId="1" hidden="1">2</definedName>
    <definedName name="solver_rel60" localSheetId="9" hidden="1">2</definedName>
    <definedName name="solver_rel60" localSheetId="8" hidden="1">2</definedName>
    <definedName name="solver_rel60" localSheetId="7" hidden="1">2</definedName>
    <definedName name="solver_rel60" localSheetId="6" hidden="1">2</definedName>
    <definedName name="solver_rel60" localSheetId="11" hidden="1">2</definedName>
    <definedName name="solver_rel60" localSheetId="12" hidden="1">2</definedName>
    <definedName name="solver_rel60" localSheetId="13" hidden="1">2</definedName>
    <definedName name="solver_rel60" localSheetId="14" hidden="1">2</definedName>
    <definedName name="solver_rel61" localSheetId="17" hidden="1">2</definedName>
    <definedName name="solver_rel61" localSheetId="16" hidden="1">2</definedName>
    <definedName name="solver_rel61" localSheetId="19" hidden="1">2</definedName>
    <definedName name="solver_rel61" localSheetId="15" hidden="1">2</definedName>
    <definedName name="solver_rel61" localSheetId="18" hidden="1">2</definedName>
    <definedName name="solver_rel61" localSheetId="21" hidden="1">2</definedName>
    <definedName name="solver_rel61" localSheetId="23" hidden="1">2</definedName>
    <definedName name="solver_rel61" localSheetId="20" hidden="1">2</definedName>
    <definedName name="solver_rel61" localSheetId="22" hidden="1">2</definedName>
    <definedName name="solver_rel61" localSheetId="24" hidden="1">2</definedName>
    <definedName name="solver_rel61" localSheetId="25" hidden="1">2</definedName>
    <definedName name="solver_rel61" localSheetId="4" hidden="1">2</definedName>
    <definedName name="solver_rel61" localSheetId="3" hidden="1">2</definedName>
    <definedName name="solver_rel61" localSheetId="2" hidden="1">2</definedName>
    <definedName name="solver_rel61" localSheetId="1" hidden="1">2</definedName>
    <definedName name="solver_rel61" localSheetId="9" hidden="1">2</definedName>
    <definedName name="solver_rel61" localSheetId="8" hidden="1">2</definedName>
    <definedName name="solver_rel61" localSheetId="7" hidden="1">2</definedName>
    <definedName name="solver_rel61" localSheetId="6" hidden="1">2</definedName>
    <definedName name="solver_rel61" localSheetId="11" hidden="1">2</definedName>
    <definedName name="solver_rel61" localSheetId="12" hidden="1">2</definedName>
    <definedName name="solver_rel61" localSheetId="13" hidden="1">2</definedName>
    <definedName name="solver_rel61" localSheetId="14" hidden="1">2</definedName>
    <definedName name="solver_rel7" localSheetId="17" hidden="1">2</definedName>
    <definedName name="solver_rel7" localSheetId="16" hidden="1">2</definedName>
    <definedName name="solver_rel7" localSheetId="19" hidden="1">2</definedName>
    <definedName name="solver_rel7" localSheetId="15" hidden="1">2</definedName>
    <definedName name="solver_rel7" localSheetId="18" hidden="1">2</definedName>
    <definedName name="solver_rel7" localSheetId="21" hidden="1">2</definedName>
    <definedName name="solver_rel7" localSheetId="23" hidden="1">2</definedName>
    <definedName name="solver_rel7" localSheetId="20" hidden="1">2</definedName>
    <definedName name="solver_rel7" localSheetId="22" hidden="1">2</definedName>
    <definedName name="solver_rel7" localSheetId="24" hidden="1">2</definedName>
    <definedName name="solver_rel7" localSheetId="25" hidden="1">2</definedName>
    <definedName name="solver_rel7" localSheetId="4" hidden="1">2</definedName>
    <definedName name="solver_rel7" localSheetId="3" hidden="1">2</definedName>
    <definedName name="solver_rel7" localSheetId="2" hidden="1">2</definedName>
    <definedName name="solver_rel7" localSheetId="1" hidden="1">2</definedName>
    <definedName name="solver_rel7" localSheetId="9" hidden="1">2</definedName>
    <definedName name="solver_rel7" localSheetId="8" hidden="1">2</definedName>
    <definedName name="solver_rel7" localSheetId="7" hidden="1">2</definedName>
    <definedName name="solver_rel7" localSheetId="6" hidden="1">2</definedName>
    <definedName name="solver_rel7" localSheetId="11" hidden="1">2</definedName>
    <definedName name="solver_rel7" localSheetId="12" hidden="1">2</definedName>
    <definedName name="solver_rel7" localSheetId="13" hidden="1">2</definedName>
    <definedName name="solver_rel7" localSheetId="14" hidden="1">2</definedName>
    <definedName name="solver_rel8" localSheetId="17" hidden="1">2</definedName>
    <definedName name="solver_rel8" localSheetId="16" hidden="1">2</definedName>
    <definedName name="solver_rel8" localSheetId="19" hidden="1">2</definedName>
    <definedName name="solver_rel8" localSheetId="15" hidden="1">2</definedName>
    <definedName name="solver_rel8" localSheetId="18" hidden="1">2</definedName>
    <definedName name="solver_rel8" localSheetId="21" hidden="1">2</definedName>
    <definedName name="solver_rel8" localSheetId="23" hidden="1">2</definedName>
    <definedName name="solver_rel8" localSheetId="20" hidden="1">2</definedName>
    <definedName name="solver_rel8" localSheetId="22" hidden="1">2</definedName>
    <definedName name="solver_rel8" localSheetId="24" hidden="1">2</definedName>
    <definedName name="solver_rel8" localSheetId="25" hidden="1">2</definedName>
    <definedName name="solver_rel8" localSheetId="4" hidden="1">2</definedName>
    <definedName name="solver_rel8" localSheetId="3" hidden="1">2</definedName>
    <definedName name="solver_rel8" localSheetId="2" hidden="1">2</definedName>
    <definedName name="solver_rel8" localSheetId="1" hidden="1">2</definedName>
    <definedName name="solver_rel8" localSheetId="9" hidden="1">2</definedName>
    <definedName name="solver_rel8" localSheetId="8" hidden="1">2</definedName>
    <definedName name="solver_rel8" localSheetId="7" hidden="1">2</definedName>
    <definedName name="solver_rel8" localSheetId="6" hidden="1">2</definedName>
    <definedName name="solver_rel8" localSheetId="11" hidden="1">2</definedName>
    <definedName name="solver_rel8" localSheetId="12" hidden="1">2</definedName>
    <definedName name="solver_rel8" localSheetId="13" hidden="1">2</definedName>
    <definedName name="solver_rel8" localSheetId="14" hidden="1">2</definedName>
    <definedName name="solver_rel9" localSheetId="17" hidden="1">2</definedName>
    <definedName name="solver_rel9" localSheetId="16" hidden="1">2</definedName>
    <definedName name="solver_rel9" localSheetId="19" hidden="1">2</definedName>
    <definedName name="solver_rel9" localSheetId="15" hidden="1">2</definedName>
    <definedName name="solver_rel9" localSheetId="18" hidden="1">2</definedName>
    <definedName name="solver_rel9" localSheetId="21" hidden="1">2</definedName>
    <definedName name="solver_rel9" localSheetId="23" hidden="1">2</definedName>
    <definedName name="solver_rel9" localSheetId="20" hidden="1">2</definedName>
    <definedName name="solver_rel9" localSheetId="22" hidden="1">2</definedName>
    <definedName name="solver_rel9" localSheetId="24" hidden="1">2</definedName>
    <definedName name="solver_rel9" localSheetId="25" hidden="1">2</definedName>
    <definedName name="solver_rel9" localSheetId="4" hidden="1">2</definedName>
    <definedName name="solver_rel9" localSheetId="3" hidden="1">2</definedName>
    <definedName name="solver_rel9" localSheetId="2" hidden="1">2</definedName>
    <definedName name="solver_rel9" localSheetId="1" hidden="1">2</definedName>
    <definedName name="solver_rel9" localSheetId="9" hidden="1">2</definedName>
    <definedName name="solver_rel9" localSheetId="8" hidden="1">2</definedName>
    <definedName name="solver_rel9" localSheetId="7" hidden="1">2</definedName>
    <definedName name="solver_rel9" localSheetId="6" hidden="1">2</definedName>
    <definedName name="solver_rel9" localSheetId="11" hidden="1">2</definedName>
    <definedName name="solver_rel9" localSheetId="12" hidden="1">2</definedName>
    <definedName name="solver_rel9" localSheetId="13" hidden="1">2</definedName>
    <definedName name="solver_rel9" localSheetId="14" hidden="1">2</definedName>
    <definedName name="solver_rhs1" localSheetId="17" hidden="1">0</definedName>
    <definedName name="solver_rhs1" localSheetId="16" hidden="1">0</definedName>
    <definedName name="solver_rhs1" localSheetId="19" hidden="1">0</definedName>
    <definedName name="solver_rhs1" localSheetId="15" hidden="1">0</definedName>
    <definedName name="solver_rhs1" localSheetId="18" hidden="1">0</definedName>
    <definedName name="solver_rhs1" localSheetId="21" hidden="1">0</definedName>
    <definedName name="solver_rhs1" localSheetId="23" hidden="1">0</definedName>
    <definedName name="solver_rhs1" localSheetId="20" hidden="1">0</definedName>
    <definedName name="solver_rhs1" localSheetId="22" hidden="1">0</definedName>
    <definedName name="solver_rhs1" localSheetId="24" hidden="1">0</definedName>
    <definedName name="solver_rhs1" localSheetId="25" hidden="1">0</definedName>
    <definedName name="solver_rhs1" localSheetId="4" hidden="1">0</definedName>
    <definedName name="solver_rhs1" localSheetId="3" hidden="1">0</definedName>
    <definedName name="solver_rhs1" localSheetId="2" hidden="1">0</definedName>
    <definedName name="solver_rhs1" localSheetId="1" hidden="1">0</definedName>
    <definedName name="solver_rhs1" localSheetId="9" hidden="1">0</definedName>
    <definedName name="solver_rhs1" localSheetId="8" hidden="1">0</definedName>
    <definedName name="solver_rhs1" localSheetId="7" hidden="1">0</definedName>
    <definedName name="solver_rhs1" localSheetId="6" hidden="1">0</definedName>
    <definedName name="solver_rhs1" localSheetId="11" hidden="1">0</definedName>
    <definedName name="solver_rhs1" localSheetId="12" hidden="1">0</definedName>
    <definedName name="solver_rhs1" localSheetId="13" hidden="1">0</definedName>
    <definedName name="solver_rhs1" localSheetId="14" hidden="1">0</definedName>
    <definedName name="solver_rhs10" localSheetId="17" hidden="1">0</definedName>
    <definedName name="solver_rhs10" localSheetId="16" hidden="1">0</definedName>
    <definedName name="solver_rhs10" localSheetId="19" hidden="1">0</definedName>
    <definedName name="solver_rhs10" localSheetId="15" hidden="1">0</definedName>
    <definedName name="solver_rhs10" localSheetId="18" hidden="1">0</definedName>
    <definedName name="solver_rhs10" localSheetId="21" hidden="1">0</definedName>
    <definedName name="solver_rhs10" localSheetId="23" hidden="1">0</definedName>
    <definedName name="solver_rhs10" localSheetId="20" hidden="1">0</definedName>
    <definedName name="solver_rhs10" localSheetId="22" hidden="1">0</definedName>
    <definedName name="solver_rhs10" localSheetId="24" hidden="1">0</definedName>
    <definedName name="solver_rhs10" localSheetId="25" hidden="1">0</definedName>
    <definedName name="solver_rhs10" localSheetId="4" hidden="1">0</definedName>
    <definedName name="solver_rhs10" localSheetId="3" hidden="1">0</definedName>
    <definedName name="solver_rhs10" localSheetId="2" hidden="1">0</definedName>
    <definedName name="solver_rhs10" localSheetId="1" hidden="1">0</definedName>
    <definedName name="solver_rhs10" localSheetId="9" hidden="1">0</definedName>
    <definedName name="solver_rhs10" localSheetId="8" hidden="1">0</definedName>
    <definedName name="solver_rhs10" localSheetId="7" hidden="1">0</definedName>
    <definedName name="solver_rhs10" localSheetId="6" hidden="1">0</definedName>
    <definedName name="solver_rhs10" localSheetId="11" hidden="1">0</definedName>
    <definedName name="solver_rhs10" localSheetId="12" hidden="1">0</definedName>
    <definedName name="solver_rhs10" localSheetId="13" hidden="1">0</definedName>
    <definedName name="solver_rhs10" localSheetId="14" hidden="1">0</definedName>
    <definedName name="solver_rhs11" localSheetId="17" hidden="1">0</definedName>
    <definedName name="solver_rhs11" localSheetId="16" hidden="1">0</definedName>
    <definedName name="solver_rhs11" localSheetId="19" hidden="1">0</definedName>
    <definedName name="solver_rhs11" localSheetId="15" hidden="1">0</definedName>
    <definedName name="solver_rhs11" localSheetId="18" hidden="1">0</definedName>
    <definedName name="solver_rhs11" localSheetId="21" hidden="1">0</definedName>
    <definedName name="solver_rhs11" localSheetId="23" hidden="1">0</definedName>
    <definedName name="solver_rhs11" localSheetId="20" hidden="1">0</definedName>
    <definedName name="solver_rhs11" localSheetId="22" hidden="1">0</definedName>
    <definedName name="solver_rhs11" localSheetId="24" hidden="1">0</definedName>
    <definedName name="solver_rhs11" localSheetId="25" hidden="1">0</definedName>
    <definedName name="solver_rhs11" localSheetId="4" hidden="1">0</definedName>
    <definedName name="solver_rhs11" localSheetId="3" hidden="1">0</definedName>
    <definedName name="solver_rhs11" localSheetId="2" hidden="1">0</definedName>
    <definedName name="solver_rhs11" localSheetId="1" hidden="1">0</definedName>
    <definedName name="solver_rhs11" localSheetId="9" hidden="1">0</definedName>
    <definedName name="solver_rhs11" localSheetId="8" hidden="1">0</definedName>
    <definedName name="solver_rhs11" localSheetId="7" hidden="1">0</definedName>
    <definedName name="solver_rhs11" localSheetId="6" hidden="1">0</definedName>
    <definedName name="solver_rhs11" localSheetId="11" hidden="1">0</definedName>
    <definedName name="solver_rhs11" localSheetId="12" hidden="1">0</definedName>
    <definedName name="solver_rhs11" localSheetId="13" hidden="1">0</definedName>
    <definedName name="solver_rhs11" localSheetId="14" hidden="1">0</definedName>
    <definedName name="solver_rhs12" localSheetId="17" hidden="1">0</definedName>
    <definedName name="solver_rhs12" localSheetId="16" hidden="1">0</definedName>
    <definedName name="solver_rhs12" localSheetId="19" hidden="1">0</definedName>
    <definedName name="solver_rhs12" localSheetId="15" hidden="1">0</definedName>
    <definedName name="solver_rhs12" localSheetId="18" hidden="1">0</definedName>
    <definedName name="solver_rhs12" localSheetId="21" hidden="1">0</definedName>
    <definedName name="solver_rhs12" localSheetId="23" hidden="1">0</definedName>
    <definedName name="solver_rhs12" localSheetId="20" hidden="1">0</definedName>
    <definedName name="solver_rhs12" localSheetId="22" hidden="1">0</definedName>
    <definedName name="solver_rhs12" localSheetId="24" hidden="1">0</definedName>
    <definedName name="solver_rhs12" localSheetId="25" hidden="1">0</definedName>
    <definedName name="solver_rhs12" localSheetId="4" hidden="1">0</definedName>
    <definedName name="solver_rhs12" localSheetId="3" hidden="1">0</definedName>
    <definedName name="solver_rhs12" localSheetId="2" hidden="1">0</definedName>
    <definedName name="solver_rhs12" localSheetId="1" hidden="1">0</definedName>
    <definedName name="solver_rhs12" localSheetId="9" hidden="1">0</definedName>
    <definedName name="solver_rhs12" localSheetId="8" hidden="1">0</definedName>
    <definedName name="solver_rhs12" localSheetId="7" hidden="1">0</definedName>
    <definedName name="solver_rhs12" localSheetId="6" hidden="1">0</definedName>
    <definedName name="solver_rhs12" localSheetId="11" hidden="1">0</definedName>
    <definedName name="solver_rhs12" localSheetId="12" hidden="1">0</definedName>
    <definedName name="solver_rhs12" localSheetId="13" hidden="1">0</definedName>
    <definedName name="solver_rhs12" localSheetId="14" hidden="1">0</definedName>
    <definedName name="solver_rhs13" localSheetId="17" hidden="1">0</definedName>
    <definedName name="solver_rhs13" localSheetId="16" hidden="1">0</definedName>
    <definedName name="solver_rhs13" localSheetId="19" hidden="1">0</definedName>
    <definedName name="solver_rhs13" localSheetId="15" hidden="1">0</definedName>
    <definedName name="solver_rhs13" localSheetId="18" hidden="1">0</definedName>
    <definedName name="solver_rhs13" localSheetId="21" hidden="1">0</definedName>
    <definedName name="solver_rhs13" localSheetId="23" hidden="1">0</definedName>
    <definedName name="solver_rhs13" localSheetId="20" hidden="1">0</definedName>
    <definedName name="solver_rhs13" localSheetId="22" hidden="1">0</definedName>
    <definedName name="solver_rhs13" localSheetId="24" hidden="1">0</definedName>
    <definedName name="solver_rhs13" localSheetId="25" hidden="1">0</definedName>
    <definedName name="solver_rhs13" localSheetId="4" hidden="1">0</definedName>
    <definedName name="solver_rhs13" localSheetId="3" hidden="1">0</definedName>
    <definedName name="solver_rhs13" localSheetId="2" hidden="1">0</definedName>
    <definedName name="solver_rhs13" localSheetId="1" hidden="1">0</definedName>
    <definedName name="solver_rhs13" localSheetId="9" hidden="1">0</definedName>
    <definedName name="solver_rhs13" localSheetId="8" hidden="1">0</definedName>
    <definedName name="solver_rhs13" localSheetId="7" hidden="1">0</definedName>
    <definedName name="solver_rhs13" localSheetId="6" hidden="1">0</definedName>
    <definedName name="solver_rhs13" localSheetId="11" hidden="1">0</definedName>
    <definedName name="solver_rhs13" localSheetId="12" hidden="1">0</definedName>
    <definedName name="solver_rhs13" localSheetId="13" hidden="1">0</definedName>
    <definedName name="solver_rhs13" localSheetId="14" hidden="1">0</definedName>
    <definedName name="solver_rhs14" localSheetId="17" hidden="1">0</definedName>
    <definedName name="solver_rhs14" localSheetId="16" hidden="1">0</definedName>
    <definedName name="solver_rhs14" localSheetId="19" hidden="1">0</definedName>
    <definedName name="solver_rhs14" localSheetId="15" hidden="1">0</definedName>
    <definedName name="solver_rhs14" localSheetId="18" hidden="1">0</definedName>
    <definedName name="solver_rhs14" localSheetId="21" hidden="1">0</definedName>
    <definedName name="solver_rhs14" localSheetId="23" hidden="1">0</definedName>
    <definedName name="solver_rhs14" localSheetId="20" hidden="1">0</definedName>
    <definedName name="solver_rhs14" localSheetId="22" hidden="1">0</definedName>
    <definedName name="solver_rhs14" localSheetId="24" hidden="1">0</definedName>
    <definedName name="solver_rhs14" localSheetId="25" hidden="1">0</definedName>
    <definedName name="solver_rhs14" localSheetId="4" hidden="1">0</definedName>
    <definedName name="solver_rhs14" localSheetId="3" hidden="1">0</definedName>
    <definedName name="solver_rhs14" localSheetId="2" hidden="1">0</definedName>
    <definedName name="solver_rhs14" localSheetId="1" hidden="1">0</definedName>
    <definedName name="solver_rhs14" localSheetId="9" hidden="1">0</definedName>
    <definedName name="solver_rhs14" localSheetId="8" hidden="1">0</definedName>
    <definedName name="solver_rhs14" localSheetId="7" hidden="1">0</definedName>
    <definedName name="solver_rhs14" localSheetId="6" hidden="1">0</definedName>
    <definedName name="solver_rhs14" localSheetId="11" hidden="1">0</definedName>
    <definedName name="solver_rhs14" localSheetId="12" hidden="1">0</definedName>
    <definedName name="solver_rhs14" localSheetId="13" hidden="1">0</definedName>
    <definedName name="solver_rhs14" localSheetId="14" hidden="1">0</definedName>
    <definedName name="solver_rhs15" localSheetId="17" hidden="1">0</definedName>
    <definedName name="solver_rhs15" localSheetId="16" hidden="1">0</definedName>
    <definedName name="solver_rhs15" localSheetId="19" hidden="1">0</definedName>
    <definedName name="solver_rhs15" localSheetId="15" hidden="1">0</definedName>
    <definedName name="solver_rhs15" localSheetId="18" hidden="1">0</definedName>
    <definedName name="solver_rhs15" localSheetId="21" hidden="1">0</definedName>
    <definedName name="solver_rhs15" localSheetId="23" hidden="1">0</definedName>
    <definedName name="solver_rhs15" localSheetId="20" hidden="1">0</definedName>
    <definedName name="solver_rhs15" localSheetId="22" hidden="1">0</definedName>
    <definedName name="solver_rhs15" localSheetId="24" hidden="1">0</definedName>
    <definedName name="solver_rhs15" localSheetId="25" hidden="1">0</definedName>
    <definedName name="solver_rhs15" localSheetId="4" hidden="1">0</definedName>
    <definedName name="solver_rhs15" localSheetId="3" hidden="1">0</definedName>
    <definedName name="solver_rhs15" localSheetId="2" hidden="1">0</definedName>
    <definedName name="solver_rhs15" localSheetId="1" hidden="1">0</definedName>
    <definedName name="solver_rhs15" localSheetId="9" hidden="1">0</definedName>
    <definedName name="solver_rhs15" localSheetId="8" hidden="1">0</definedName>
    <definedName name="solver_rhs15" localSheetId="7" hidden="1">0</definedName>
    <definedName name="solver_rhs15" localSheetId="6" hidden="1">0</definedName>
    <definedName name="solver_rhs15" localSheetId="11" hidden="1">0</definedName>
    <definedName name="solver_rhs15" localSheetId="12" hidden="1">0</definedName>
    <definedName name="solver_rhs15" localSheetId="13" hidden="1">0</definedName>
    <definedName name="solver_rhs15" localSheetId="14" hidden="1">0</definedName>
    <definedName name="solver_rhs16" localSheetId="17" hidden="1">0</definedName>
    <definedName name="solver_rhs16" localSheetId="16" hidden="1">0</definedName>
    <definedName name="solver_rhs16" localSheetId="19" hidden="1">0</definedName>
    <definedName name="solver_rhs16" localSheetId="15" hidden="1">0</definedName>
    <definedName name="solver_rhs16" localSheetId="18" hidden="1">0</definedName>
    <definedName name="solver_rhs16" localSheetId="21" hidden="1">0</definedName>
    <definedName name="solver_rhs16" localSheetId="23" hidden="1">0</definedName>
    <definedName name="solver_rhs16" localSheetId="20" hidden="1">0</definedName>
    <definedName name="solver_rhs16" localSheetId="22" hidden="1">0</definedName>
    <definedName name="solver_rhs16" localSheetId="24" hidden="1">0</definedName>
    <definedName name="solver_rhs16" localSheetId="25" hidden="1">0</definedName>
    <definedName name="solver_rhs16" localSheetId="4" hidden="1">0</definedName>
    <definedName name="solver_rhs16" localSheetId="3" hidden="1">0</definedName>
    <definedName name="solver_rhs16" localSheetId="2" hidden="1">0</definedName>
    <definedName name="solver_rhs16" localSheetId="1" hidden="1">0</definedName>
    <definedName name="solver_rhs16" localSheetId="9" hidden="1">0</definedName>
    <definedName name="solver_rhs16" localSheetId="8" hidden="1">0</definedName>
    <definedName name="solver_rhs16" localSheetId="7" hidden="1">0</definedName>
    <definedName name="solver_rhs16" localSheetId="6" hidden="1">0</definedName>
    <definedName name="solver_rhs16" localSheetId="11" hidden="1">0</definedName>
    <definedName name="solver_rhs16" localSheetId="12" hidden="1">0</definedName>
    <definedName name="solver_rhs16" localSheetId="13" hidden="1">0</definedName>
    <definedName name="solver_rhs16" localSheetId="14" hidden="1">0</definedName>
    <definedName name="solver_rhs17" localSheetId="17" hidden="1">0</definedName>
    <definedName name="solver_rhs17" localSheetId="16" hidden="1">0</definedName>
    <definedName name="solver_rhs17" localSheetId="19" hidden="1">0</definedName>
    <definedName name="solver_rhs17" localSheetId="15" hidden="1">0</definedName>
    <definedName name="solver_rhs17" localSheetId="18" hidden="1">0</definedName>
    <definedName name="solver_rhs17" localSheetId="21" hidden="1">0</definedName>
    <definedName name="solver_rhs17" localSheetId="23" hidden="1">0</definedName>
    <definedName name="solver_rhs17" localSheetId="20" hidden="1">0</definedName>
    <definedName name="solver_rhs17" localSheetId="22" hidden="1">0</definedName>
    <definedName name="solver_rhs17" localSheetId="24" hidden="1">0</definedName>
    <definedName name="solver_rhs17" localSheetId="25" hidden="1">0</definedName>
    <definedName name="solver_rhs17" localSheetId="4" hidden="1">0</definedName>
    <definedName name="solver_rhs17" localSheetId="3" hidden="1">0</definedName>
    <definedName name="solver_rhs17" localSheetId="2" hidden="1">0</definedName>
    <definedName name="solver_rhs17" localSheetId="1" hidden="1">0</definedName>
    <definedName name="solver_rhs17" localSheetId="9" hidden="1">0</definedName>
    <definedName name="solver_rhs17" localSheetId="8" hidden="1">0</definedName>
    <definedName name="solver_rhs17" localSheetId="7" hidden="1">0</definedName>
    <definedName name="solver_rhs17" localSheetId="6" hidden="1">0</definedName>
    <definedName name="solver_rhs17" localSheetId="11" hidden="1">0</definedName>
    <definedName name="solver_rhs17" localSheetId="12" hidden="1">0</definedName>
    <definedName name="solver_rhs17" localSheetId="13" hidden="1">0</definedName>
    <definedName name="solver_rhs17" localSheetId="14" hidden="1">0</definedName>
    <definedName name="solver_rhs18" localSheetId="17" hidden="1">0</definedName>
    <definedName name="solver_rhs18" localSheetId="16" hidden="1">0</definedName>
    <definedName name="solver_rhs18" localSheetId="19" hidden="1">0</definedName>
    <definedName name="solver_rhs18" localSheetId="15" hidden="1">0</definedName>
    <definedName name="solver_rhs18" localSheetId="18" hidden="1">0</definedName>
    <definedName name="solver_rhs18" localSheetId="21" hidden="1">0</definedName>
    <definedName name="solver_rhs18" localSheetId="23" hidden="1">0</definedName>
    <definedName name="solver_rhs18" localSheetId="20" hidden="1">0</definedName>
    <definedName name="solver_rhs18" localSheetId="22" hidden="1">0</definedName>
    <definedName name="solver_rhs18" localSheetId="24" hidden="1">0</definedName>
    <definedName name="solver_rhs18" localSheetId="25" hidden="1">0</definedName>
    <definedName name="solver_rhs18" localSheetId="4" hidden="1">0</definedName>
    <definedName name="solver_rhs18" localSheetId="3" hidden="1">0</definedName>
    <definedName name="solver_rhs18" localSheetId="2" hidden="1">0</definedName>
    <definedName name="solver_rhs18" localSheetId="1" hidden="1">0</definedName>
    <definedName name="solver_rhs18" localSheetId="9" hidden="1">0</definedName>
    <definedName name="solver_rhs18" localSheetId="8" hidden="1">0</definedName>
    <definedName name="solver_rhs18" localSheetId="7" hidden="1">0</definedName>
    <definedName name="solver_rhs18" localSheetId="6" hidden="1">0</definedName>
    <definedName name="solver_rhs18" localSheetId="11" hidden="1">0</definedName>
    <definedName name="solver_rhs18" localSheetId="12" hidden="1">0</definedName>
    <definedName name="solver_rhs18" localSheetId="13" hidden="1">0</definedName>
    <definedName name="solver_rhs18" localSheetId="14" hidden="1">0</definedName>
    <definedName name="solver_rhs19" localSheetId="17" hidden="1">0</definedName>
    <definedName name="solver_rhs19" localSheetId="16" hidden="1">0</definedName>
    <definedName name="solver_rhs19" localSheetId="19" hidden="1">0</definedName>
    <definedName name="solver_rhs19" localSheetId="15" hidden="1">0</definedName>
    <definedName name="solver_rhs19" localSheetId="18" hidden="1">0</definedName>
    <definedName name="solver_rhs19" localSheetId="21" hidden="1">0</definedName>
    <definedName name="solver_rhs19" localSheetId="23" hidden="1">0</definedName>
    <definedName name="solver_rhs19" localSheetId="20" hidden="1">0</definedName>
    <definedName name="solver_rhs19" localSheetId="22" hidden="1">0</definedName>
    <definedName name="solver_rhs19" localSheetId="24" hidden="1">0</definedName>
    <definedName name="solver_rhs19" localSheetId="25" hidden="1">0</definedName>
    <definedName name="solver_rhs19" localSheetId="4" hidden="1">0</definedName>
    <definedName name="solver_rhs19" localSheetId="3" hidden="1">0</definedName>
    <definedName name="solver_rhs19" localSheetId="2" hidden="1">0</definedName>
    <definedName name="solver_rhs19" localSheetId="1" hidden="1">0</definedName>
    <definedName name="solver_rhs19" localSheetId="9" hidden="1">0</definedName>
    <definedName name="solver_rhs19" localSheetId="8" hidden="1">0</definedName>
    <definedName name="solver_rhs19" localSheetId="7" hidden="1">0</definedName>
    <definedName name="solver_rhs19" localSheetId="6" hidden="1">0</definedName>
    <definedName name="solver_rhs19" localSheetId="11" hidden="1">0</definedName>
    <definedName name="solver_rhs19" localSheetId="12" hidden="1">0</definedName>
    <definedName name="solver_rhs19" localSheetId="13" hidden="1">0</definedName>
    <definedName name="solver_rhs19" localSheetId="14" hidden="1">0</definedName>
    <definedName name="solver_rhs2" localSheetId="17" hidden="1">0</definedName>
    <definedName name="solver_rhs2" localSheetId="16" hidden="1">0</definedName>
    <definedName name="solver_rhs2" localSheetId="19" hidden="1">0</definedName>
    <definedName name="solver_rhs2" localSheetId="15" hidden="1">0</definedName>
    <definedName name="solver_rhs2" localSheetId="18" hidden="1">0</definedName>
    <definedName name="solver_rhs2" localSheetId="21" hidden="1">0</definedName>
    <definedName name="solver_rhs2" localSheetId="23" hidden="1">0</definedName>
    <definedName name="solver_rhs2" localSheetId="20" hidden="1">0</definedName>
    <definedName name="solver_rhs2" localSheetId="22" hidden="1">0</definedName>
    <definedName name="solver_rhs2" localSheetId="24" hidden="1">0</definedName>
    <definedName name="solver_rhs2" localSheetId="25" hidden="1">0</definedName>
    <definedName name="solver_rhs2" localSheetId="4" hidden="1">0</definedName>
    <definedName name="solver_rhs2" localSheetId="3" hidden="1">0</definedName>
    <definedName name="solver_rhs2" localSheetId="2" hidden="1">0</definedName>
    <definedName name="solver_rhs2" localSheetId="1" hidden="1">0</definedName>
    <definedName name="solver_rhs2" localSheetId="9" hidden="1">0</definedName>
    <definedName name="solver_rhs2" localSheetId="8" hidden="1">0</definedName>
    <definedName name="solver_rhs2" localSheetId="7" hidden="1">0</definedName>
    <definedName name="solver_rhs2" localSheetId="6" hidden="1">0</definedName>
    <definedName name="solver_rhs2" localSheetId="11" hidden="1">0</definedName>
    <definedName name="solver_rhs2" localSheetId="12" hidden="1">0</definedName>
    <definedName name="solver_rhs2" localSheetId="13" hidden="1">0</definedName>
    <definedName name="solver_rhs2" localSheetId="14" hidden="1">0</definedName>
    <definedName name="solver_rhs20" localSheetId="17" hidden="1">0</definedName>
    <definedName name="solver_rhs20" localSheetId="16" hidden="1">0</definedName>
    <definedName name="solver_rhs20" localSheetId="19" hidden="1">0</definedName>
    <definedName name="solver_rhs20" localSheetId="15" hidden="1">0</definedName>
    <definedName name="solver_rhs20" localSheetId="18" hidden="1">0</definedName>
    <definedName name="solver_rhs20" localSheetId="21" hidden="1">0</definedName>
    <definedName name="solver_rhs20" localSheetId="23" hidden="1">0</definedName>
    <definedName name="solver_rhs20" localSheetId="20" hidden="1">0</definedName>
    <definedName name="solver_rhs20" localSheetId="22" hidden="1">0</definedName>
    <definedName name="solver_rhs20" localSheetId="24" hidden="1">0</definedName>
    <definedName name="solver_rhs20" localSheetId="25" hidden="1">0</definedName>
    <definedName name="solver_rhs20" localSheetId="4" hidden="1">0</definedName>
    <definedName name="solver_rhs20" localSheetId="3" hidden="1">0</definedName>
    <definedName name="solver_rhs20" localSheetId="2" hidden="1">0</definedName>
    <definedName name="solver_rhs20" localSheetId="1" hidden="1">0</definedName>
    <definedName name="solver_rhs20" localSheetId="9" hidden="1">0</definedName>
    <definedName name="solver_rhs20" localSheetId="8" hidden="1">0</definedName>
    <definedName name="solver_rhs20" localSheetId="7" hidden="1">0</definedName>
    <definedName name="solver_rhs20" localSheetId="6" hidden="1">0</definedName>
    <definedName name="solver_rhs20" localSheetId="11" hidden="1">0</definedName>
    <definedName name="solver_rhs20" localSheetId="12" hidden="1">0</definedName>
    <definedName name="solver_rhs20" localSheetId="13" hidden="1">0</definedName>
    <definedName name="solver_rhs20" localSheetId="14" hidden="1">0</definedName>
    <definedName name="solver_rhs21" localSheetId="17" hidden="1">0</definedName>
    <definedName name="solver_rhs21" localSheetId="16" hidden="1">0</definedName>
    <definedName name="solver_rhs21" localSheetId="19" hidden="1">0</definedName>
    <definedName name="solver_rhs21" localSheetId="15" hidden="1">0</definedName>
    <definedName name="solver_rhs21" localSheetId="18" hidden="1">0</definedName>
    <definedName name="solver_rhs21" localSheetId="21" hidden="1">0</definedName>
    <definedName name="solver_rhs21" localSheetId="23" hidden="1">0</definedName>
    <definedName name="solver_rhs21" localSheetId="20" hidden="1">0</definedName>
    <definedName name="solver_rhs21" localSheetId="22" hidden="1">0</definedName>
    <definedName name="solver_rhs21" localSheetId="24" hidden="1">0</definedName>
    <definedName name="solver_rhs21" localSheetId="25" hidden="1">0</definedName>
    <definedName name="solver_rhs21" localSheetId="4" hidden="1">0</definedName>
    <definedName name="solver_rhs21" localSheetId="3" hidden="1">0</definedName>
    <definedName name="solver_rhs21" localSheetId="2" hidden="1">0</definedName>
    <definedName name="solver_rhs21" localSheetId="1" hidden="1">0</definedName>
    <definedName name="solver_rhs21" localSheetId="9" hidden="1">0</definedName>
    <definedName name="solver_rhs21" localSheetId="8" hidden="1">0</definedName>
    <definedName name="solver_rhs21" localSheetId="7" hidden="1">0</definedName>
    <definedName name="solver_rhs21" localSheetId="6" hidden="1">0</definedName>
    <definedName name="solver_rhs21" localSheetId="11" hidden="1">0</definedName>
    <definedName name="solver_rhs21" localSheetId="12" hidden="1">0</definedName>
    <definedName name="solver_rhs21" localSheetId="13" hidden="1">0</definedName>
    <definedName name="solver_rhs21" localSheetId="14" hidden="1">0</definedName>
    <definedName name="solver_rhs22" localSheetId="17" hidden="1">0</definedName>
    <definedName name="solver_rhs22" localSheetId="16" hidden="1">0</definedName>
    <definedName name="solver_rhs22" localSheetId="19" hidden="1">0</definedName>
    <definedName name="solver_rhs22" localSheetId="15" hidden="1">0</definedName>
    <definedName name="solver_rhs22" localSheetId="18" hidden="1">0</definedName>
    <definedName name="solver_rhs22" localSheetId="21" hidden="1">0</definedName>
    <definedName name="solver_rhs22" localSheetId="23" hidden="1">0</definedName>
    <definedName name="solver_rhs22" localSheetId="20" hidden="1">0</definedName>
    <definedName name="solver_rhs22" localSheetId="22" hidden="1">0</definedName>
    <definedName name="solver_rhs22" localSheetId="24" hidden="1">0</definedName>
    <definedName name="solver_rhs22" localSheetId="25" hidden="1">0</definedName>
    <definedName name="solver_rhs22" localSheetId="4" hidden="1">0</definedName>
    <definedName name="solver_rhs22" localSheetId="3" hidden="1">0</definedName>
    <definedName name="solver_rhs22" localSheetId="2" hidden="1">0</definedName>
    <definedName name="solver_rhs22" localSheetId="1" hidden="1">0</definedName>
    <definedName name="solver_rhs22" localSheetId="9" hidden="1">0</definedName>
    <definedName name="solver_rhs22" localSheetId="8" hidden="1">0</definedName>
    <definedName name="solver_rhs22" localSheetId="7" hidden="1">0</definedName>
    <definedName name="solver_rhs22" localSheetId="6" hidden="1">0</definedName>
    <definedName name="solver_rhs22" localSheetId="11" hidden="1">0</definedName>
    <definedName name="solver_rhs22" localSheetId="12" hidden="1">0</definedName>
    <definedName name="solver_rhs22" localSheetId="13" hidden="1">0</definedName>
    <definedName name="solver_rhs22" localSheetId="14" hidden="1">0</definedName>
    <definedName name="solver_rhs23" localSheetId="17" hidden="1">0</definedName>
    <definedName name="solver_rhs23" localSheetId="16" hidden="1">0</definedName>
    <definedName name="solver_rhs23" localSheetId="19" hidden="1">0</definedName>
    <definedName name="solver_rhs23" localSheetId="15" hidden="1">0</definedName>
    <definedName name="solver_rhs23" localSheetId="18" hidden="1">0</definedName>
    <definedName name="solver_rhs23" localSheetId="21" hidden="1">0</definedName>
    <definedName name="solver_rhs23" localSheetId="23" hidden="1">0</definedName>
    <definedName name="solver_rhs23" localSheetId="20" hidden="1">0</definedName>
    <definedName name="solver_rhs23" localSheetId="22" hidden="1">0</definedName>
    <definedName name="solver_rhs23" localSheetId="24" hidden="1">0</definedName>
    <definedName name="solver_rhs23" localSheetId="25" hidden="1">0</definedName>
    <definedName name="solver_rhs23" localSheetId="4" hidden="1">0</definedName>
    <definedName name="solver_rhs23" localSheetId="3" hidden="1">0</definedName>
    <definedName name="solver_rhs23" localSheetId="2" hidden="1">0</definedName>
    <definedName name="solver_rhs23" localSheetId="1" hidden="1">0</definedName>
    <definedName name="solver_rhs23" localSheetId="9" hidden="1">0</definedName>
    <definedName name="solver_rhs23" localSheetId="8" hidden="1">0</definedName>
    <definedName name="solver_rhs23" localSheetId="7" hidden="1">0</definedName>
    <definedName name="solver_rhs23" localSheetId="6" hidden="1">0</definedName>
    <definedName name="solver_rhs23" localSheetId="11" hidden="1">0</definedName>
    <definedName name="solver_rhs23" localSheetId="12" hidden="1">0</definedName>
    <definedName name="solver_rhs23" localSheetId="13" hidden="1">0</definedName>
    <definedName name="solver_rhs23" localSheetId="14" hidden="1">0</definedName>
    <definedName name="solver_rhs24" localSheetId="17" hidden="1">0</definedName>
    <definedName name="solver_rhs24" localSheetId="16" hidden="1">0</definedName>
    <definedName name="solver_rhs24" localSheetId="19" hidden="1">0</definedName>
    <definedName name="solver_rhs24" localSheetId="15" hidden="1">0</definedName>
    <definedName name="solver_rhs24" localSheetId="18" hidden="1">0</definedName>
    <definedName name="solver_rhs24" localSheetId="21" hidden="1">0</definedName>
    <definedName name="solver_rhs24" localSheetId="23" hidden="1">0</definedName>
    <definedName name="solver_rhs24" localSheetId="20" hidden="1">0</definedName>
    <definedName name="solver_rhs24" localSheetId="22" hidden="1">0</definedName>
    <definedName name="solver_rhs24" localSheetId="24" hidden="1">0</definedName>
    <definedName name="solver_rhs24" localSheetId="25" hidden="1">0</definedName>
    <definedName name="solver_rhs24" localSheetId="4" hidden="1">0</definedName>
    <definedName name="solver_rhs24" localSheetId="3" hidden="1">0</definedName>
    <definedName name="solver_rhs24" localSheetId="2" hidden="1">0</definedName>
    <definedName name="solver_rhs24" localSheetId="1" hidden="1">0</definedName>
    <definedName name="solver_rhs24" localSheetId="9" hidden="1">0</definedName>
    <definedName name="solver_rhs24" localSheetId="8" hidden="1">0</definedName>
    <definedName name="solver_rhs24" localSheetId="7" hidden="1">0</definedName>
    <definedName name="solver_rhs24" localSheetId="6" hidden="1">0</definedName>
    <definedName name="solver_rhs24" localSheetId="11" hidden="1">0</definedName>
    <definedName name="solver_rhs24" localSheetId="12" hidden="1">0</definedName>
    <definedName name="solver_rhs24" localSheetId="13" hidden="1">0</definedName>
    <definedName name="solver_rhs24" localSheetId="14" hidden="1">0</definedName>
    <definedName name="solver_rhs25" localSheetId="17" hidden="1">0</definedName>
    <definedName name="solver_rhs25" localSheetId="16" hidden="1">0</definedName>
    <definedName name="solver_rhs25" localSheetId="19" hidden="1">0</definedName>
    <definedName name="solver_rhs25" localSheetId="15" hidden="1">0</definedName>
    <definedName name="solver_rhs25" localSheetId="18" hidden="1">0</definedName>
    <definedName name="solver_rhs25" localSheetId="21" hidden="1">0</definedName>
    <definedName name="solver_rhs25" localSheetId="23" hidden="1">0</definedName>
    <definedName name="solver_rhs25" localSheetId="20" hidden="1">0</definedName>
    <definedName name="solver_rhs25" localSheetId="22" hidden="1">0</definedName>
    <definedName name="solver_rhs25" localSheetId="24" hidden="1">0</definedName>
    <definedName name="solver_rhs25" localSheetId="25" hidden="1">0</definedName>
    <definedName name="solver_rhs25" localSheetId="4" hidden="1">0</definedName>
    <definedName name="solver_rhs25" localSheetId="3" hidden="1">0</definedName>
    <definedName name="solver_rhs25" localSheetId="2" hidden="1">0</definedName>
    <definedName name="solver_rhs25" localSheetId="1" hidden="1">0</definedName>
    <definedName name="solver_rhs25" localSheetId="9" hidden="1">0</definedName>
    <definedName name="solver_rhs25" localSheetId="8" hidden="1">0</definedName>
    <definedName name="solver_rhs25" localSheetId="7" hidden="1">0</definedName>
    <definedName name="solver_rhs25" localSheetId="6" hidden="1">0</definedName>
    <definedName name="solver_rhs25" localSheetId="11" hidden="1">0</definedName>
    <definedName name="solver_rhs25" localSheetId="12" hidden="1">0</definedName>
    <definedName name="solver_rhs25" localSheetId="13" hidden="1">0</definedName>
    <definedName name="solver_rhs25" localSheetId="14" hidden="1">0</definedName>
    <definedName name="solver_rhs26" localSheetId="17" hidden="1">0</definedName>
    <definedName name="solver_rhs26" localSheetId="16" hidden="1">0</definedName>
    <definedName name="solver_rhs26" localSheetId="19" hidden="1">0</definedName>
    <definedName name="solver_rhs26" localSheetId="15" hidden="1">0</definedName>
    <definedName name="solver_rhs26" localSheetId="18" hidden="1">0</definedName>
    <definedName name="solver_rhs26" localSheetId="21" hidden="1">0</definedName>
    <definedName name="solver_rhs26" localSheetId="23" hidden="1">0</definedName>
    <definedName name="solver_rhs26" localSheetId="20" hidden="1">0</definedName>
    <definedName name="solver_rhs26" localSheetId="22" hidden="1">0</definedName>
    <definedName name="solver_rhs26" localSheetId="24" hidden="1">0</definedName>
    <definedName name="solver_rhs26" localSheetId="25" hidden="1">0</definedName>
    <definedName name="solver_rhs26" localSheetId="4" hidden="1">0</definedName>
    <definedName name="solver_rhs26" localSheetId="3" hidden="1">0</definedName>
    <definedName name="solver_rhs26" localSheetId="2" hidden="1">0</definedName>
    <definedName name="solver_rhs26" localSheetId="1" hidden="1">0</definedName>
    <definedName name="solver_rhs26" localSheetId="9" hidden="1">0</definedName>
    <definedName name="solver_rhs26" localSheetId="8" hidden="1">0</definedName>
    <definedName name="solver_rhs26" localSheetId="7" hidden="1">0</definedName>
    <definedName name="solver_rhs26" localSheetId="6" hidden="1">0</definedName>
    <definedName name="solver_rhs26" localSheetId="11" hidden="1">0</definedName>
    <definedName name="solver_rhs26" localSheetId="12" hidden="1">0</definedName>
    <definedName name="solver_rhs26" localSheetId="13" hidden="1">0</definedName>
    <definedName name="solver_rhs26" localSheetId="14" hidden="1">0</definedName>
    <definedName name="solver_rhs27" localSheetId="17" hidden="1">0</definedName>
    <definedName name="solver_rhs27" localSheetId="16" hidden="1">0</definedName>
    <definedName name="solver_rhs27" localSheetId="19" hidden="1">0</definedName>
    <definedName name="solver_rhs27" localSheetId="15" hidden="1">0</definedName>
    <definedName name="solver_rhs27" localSheetId="18" hidden="1">0</definedName>
    <definedName name="solver_rhs27" localSheetId="21" hidden="1">0</definedName>
    <definedName name="solver_rhs27" localSheetId="23" hidden="1">0</definedName>
    <definedName name="solver_rhs27" localSheetId="20" hidden="1">0</definedName>
    <definedName name="solver_rhs27" localSheetId="22" hidden="1">0</definedName>
    <definedName name="solver_rhs27" localSheetId="24" hidden="1">0</definedName>
    <definedName name="solver_rhs27" localSheetId="25" hidden="1">0</definedName>
    <definedName name="solver_rhs27" localSheetId="4" hidden="1">0</definedName>
    <definedName name="solver_rhs27" localSheetId="3" hidden="1">0</definedName>
    <definedName name="solver_rhs27" localSheetId="2" hidden="1">0</definedName>
    <definedName name="solver_rhs27" localSheetId="1" hidden="1">0</definedName>
    <definedName name="solver_rhs27" localSheetId="9" hidden="1">0</definedName>
    <definedName name="solver_rhs27" localSheetId="8" hidden="1">0</definedName>
    <definedName name="solver_rhs27" localSheetId="7" hidden="1">0</definedName>
    <definedName name="solver_rhs27" localSheetId="6" hidden="1">0</definedName>
    <definedName name="solver_rhs27" localSheetId="11" hidden="1">0</definedName>
    <definedName name="solver_rhs27" localSheetId="12" hidden="1">0</definedName>
    <definedName name="solver_rhs27" localSheetId="13" hidden="1">0</definedName>
    <definedName name="solver_rhs27" localSheetId="14" hidden="1">0</definedName>
    <definedName name="solver_rhs28" localSheetId="17" hidden="1">' Ex 3 - MULTCOL DRY BALL 1.06V'!#REF!</definedName>
    <definedName name="solver_rhs28" localSheetId="16" hidden="1">' Ex 3 - MULTCOL DRY BALL 15A'!#REF!</definedName>
    <definedName name="solver_rhs28" localSheetId="19" hidden="1">' Ex 3 - MULTCOL DRY Heavy shunt'!#REF!</definedName>
    <definedName name="solver_rhs28" localSheetId="15" hidden="1">' Ex 3 - MULTCOL WET BALL 15A'!#REF!</definedName>
    <definedName name="solver_rhs28" localSheetId="18" hidden="1">' Ex 3 - MULTCOL WET Hardshunt'!#REF!</definedName>
    <definedName name="solver_rhs28" localSheetId="21" hidden="1">' Ex 4 - MULTCOL DRY 75K'!#REF!</definedName>
    <definedName name="solver_rhs28" localSheetId="23" hidden="1">' Ex 4 - MULTCOL DRY75K HS'!#REF!</definedName>
    <definedName name="solver_rhs28" localSheetId="20" hidden="1">' Ex 4 - MULTCOL WET 75K'!#REF!</definedName>
    <definedName name="solver_rhs28" localSheetId="22" hidden="1">' Ex 4 - MULTCOL WET 75K HS'!#REF!</definedName>
    <definedName name="solver_rhs28" localSheetId="24" hidden="1">' Ex 5 - LOWIMP WET'!#REF!</definedName>
    <definedName name="solver_rhs28" localSheetId="25" hidden="1">' Ex 5 - LOWIMP WET HARDSHUNT'!#REF!</definedName>
    <definedName name="solver_rhs28" localSheetId="4" hidden="1">'Ex 1 - Dry Ballast Shunted'!#REF!</definedName>
    <definedName name="solver_rhs28" localSheetId="3" hidden="1">'Ex 1 - Dry Ballast UnShunt'!#REF!</definedName>
    <definedName name="solver_rhs28" localSheetId="2" hidden="1">'Ex 1 - Wet Ballast Shunted'!#REF!</definedName>
    <definedName name="solver_rhs28" localSheetId="1" hidden="1">'Ex 1 - Wet Ballast UnShunt'!#REF!</definedName>
    <definedName name="solver_rhs28" localSheetId="9" hidden="1">'Ex 1 SENS - Dry Ballast Shunted'!#REF!</definedName>
    <definedName name="solver_rhs28" localSheetId="8" hidden="1">'Ex 1 SENS - Dry Ballast UnShunt'!#REF!</definedName>
    <definedName name="solver_rhs28" localSheetId="7" hidden="1">'Ex 1 SENS - Wet Ballast Shunted'!#REF!</definedName>
    <definedName name="solver_rhs28" localSheetId="6" hidden="1">'Ex 1 SENS - Wet Ballast UnShunt'!#REF!</definedName>
    <definedName name="solver_rhs28" localSheetId="11" hidden="1">'Ex 2 - 23000 Multi-Part'!#REF!</definedName>
    <definedName name="solver_rhs28" localSheetId="12" hidden="1">'Ex 3- JLess Wet Ballast Noshunt'!#REF!</definedName>
    <definedName name="solver_rhs28" localSheetId="13" hidden="1">'Ex 3- JLess Wet Ballast SHUNT'!#REF!</definedName>
    <definedName name="solver_rhs28" localSheetId="14" hidden="1">'Ex 3- SINGLE COLUMN'!#REF!</definedName>
    <definedName name="solver_rhs29" localSheetId="17" hidden="1">0</definedName>
    <definedName name="solver_rhs29" localSheetId="16" hidden="1">0</definedName>
    <definedName name="solver_rhs29" localSheetId="19" hidden="1">0</definedName>
    <definedName name="solver_rhs29" localSheetId="15" hidden="1">0</definedName>
    <definedName name="solver_rhs29" localSheetId="18" hidden="1">0</definedName>
    <definedName name="solver_rhs29" localSheetId="21" hidden="1">0</definedName>
    <definedName name="solver_rhs29" localSheetId="23" hidden="1">0</definedName>
    <definedName name="solver_rhs29" localSheetId="20" hidden="1">0</definedName>
    <definedName name="solver_rhs29" localSheetId="22" hidden="1">0</definedName>
    <definedName name="solver_rhs29" localSheetId="24" hidden="1">0</definedName>
    <definedName name="solver_rhs29" localSheetId="25" hidden="1">0</definedName>
    <definedName name="solver_rhs29" localSheetId="4" hidden="1">0</definedName>
    <definedName name="solver_rhs29" localSheetId="3" hidden="1">0</definedName>
    <definedName name="solver_rhs29" localSheetId="2" hidden="1">0</definedName>
    <definedName name="solver_rhs29" localSheetId="1" hidden="1">0</definedName>
    <definedName name="solver_rhs29" localSheetId="9" hidden="1">0</definedName>
    <definedName name="solver_rhs29" localSheetId="8" hidden="1">0</definedName>
    <definedName name="solver_rhs29" localSheetId="7" hidden="1">0</definedName>
    <definedName name="solver_rhs29" localSheetId="6" hidden="1">0</definedName>
    <definedName name="solver_rhs29" localSheetId="11" hidden="1">0</definedName>
    <definedName name="solver_rhs29" localSheetId="12" hidden="1">0</definedName>
    <definedName name="solver_rhs29" localSheetId="13" hidden="1">0</definedName>
    <definedName name="solver_rhs29" localSheetId="14" hidden="1">0</definedName>
    <definedName name="solver_rhs3" localSheetId="17" hidden="1">0</definedName>
    <definedName name="solver_rhs3" localSheetId="16" hidden="1">0</definedName>
    <definedName name="solver_rhs3" localSheetId="19" hidden="1">0</definedName>
    <definedName name="solver_rhs3" localSheetId="15" hidden="1">0</definedName>
    <definedName name="solver_rhs3" localSheetId="18" hidden="1">0</definedName>
    <definedName name="solver_rhs3" localSheetId="21" hidden="1">0</definedName>
    <definedName name="solver_rhs3" localSheetId="23" hidden="1">0</definedName>
    <definedName name="solver_rhs3" localSheetId="20" hidden="1">0</definedName>
    <definedName name="solver_rhs3" localSheetId="22" hidden="1">0</definedName>
    <definedName name="solver_rhs3" localSheetId="24" hidden="1">0</definedName>
    <definedName name="solver_rhs3" localSheetId="25" hidden="1">0</definedName>
    <definedName name="solver_rhs3" localSheetId="4" hidden="1">0</definedName>
    <definedName name="solver_rhs3" localSheetId="3" hidden="1">0</definedName>
    <definedName name="solver_rhs3" localSheetId="2" hidden="1">0</definedName>
    <definedName name="solver_rhs3" localSheetId="1" hidden="1">0</definedName>
    <definedName name="solver_rhs3" localSheetId="9" hidden="1">0</definedName>
    <definedName name="solver_rhs3" localSheetId="8" hidden="1">0</definedName>
    <definedName name="solver_rhs3" localSheetId="7" hidden="1">0</definedName>
    <definedName name="solver_rhs3" localSheetId="6" hidden="1">0</definedName>
    <definedName name="solver_rhs3" localSheetId="11" hidden="1">0</definedName>
    <definedName name="solver_rhs3" localSheetId="12" hidden="1">0</definedName>
    <definedName name="solver_rhs3" localSheetId="13" hidden="1">0</definedName>
    <definedName name="solver_rhs3" localSheetId="14" hidden="1">0</definedName>
    <definedName name="solver_rhs30" localSheetId="17" hidden="1">0</definedName>
    <definedName name="solver_rhs30" localSheetId="16" hidden="1">0</definedName>
    <definedName name="solver_rhs30" localSheetId="19" hidden="1">0</definedName>
    <definedName name="solver_rhs30" localSheetId="15" hidden="1">0</definedName>
    <definedName name="solver_rhs30" localSheetId="18" hidden="1">0</definedName>
    <definedName name="solver_rhs30" localSheetId="21" hidden="1">0</definedName>
    <definedName name="solver_rhs30" localSheetId="23" hidden="1">0</definedName>
    <definedName name="solver_rhs30" localSheetId="20" hidden="1">0</definedName>
    <definedName name="solver_rhs30" localSheetId="22" hidden="1">0</definedName>
    <definedName name="solver_rhs30" localSheetId="24" hidden="1">0</definedName>
    <definedName name="solver_rhs30" localSheetId="25" hidden="1">0</definedName>
    <definedName name="solver_rhs30" localSheetId="4" hidden="1">0</definedName>
    <definedName name="solver_rhs30" localSheetId="3" hidden="1">0</definedName>
    <definedName name="solver_rhs30" localSheetId="2" hidden="1">0</definedName>
    <definedName name="solver_rhs30" localSheetId="1" hidden="1">0</definedName>
    <definedName name="solver_rhs30" localSheetId="9" hidden="1">0</definedName>
    <definedName name="solver_rhs30" localSheetId="8" hidden="1">0</definedName>
    <definedName name="solver_rhs30" localSheetId="7" hidden="1">0</definedName>
    <definedName name="solver_rhs30" localSheetId="6" hidden="1">0</definedName>
    <definedName name="solver_rhs30" localSheetId="11" hidden="1">0</definedName>
    <definedName name="solver_rhs30" localSheetId="12" hidden="1">0</definedName>
    <definedName name="solver_rhs30" localSheetId="13" hidden="1">0</definedName>
    <definedName name="solver_rhs30" localSheetId="14" hidden="1">0</definedName>
    <definedName name="solver_rhs31" localSheetId="17" hidden="1">0</definedName>
    <definedName name="solver_rhs31" localSheetId="16" hidden="1">0</definedName>
    <definedName name="solver_rhs31" localSheetId="19" hidden="1">0</definedName>
    <definedName name="solver_rhs31" localSheetId="15" hidden="1">0</definedName>
    <definedName name="solver_rhs31" localSheetId="18" hidden="1">0</definedName>
    <definedName name="solver_rhs31" localSheetId="21" hidden="1">0</definedName>
    <definedName name="solver_rhs31" localSheetId="23" hidden="1">0</definedName>
    <definedName name="solver_rhs31" localSheetId="20" hidden="1">0</definedName>
    <definedName name="solver_rhs31" localSheetId="22" hidden="1">0</definedName>
    <definedName name="solver_rhs31" localSheetId="24" hidden="1">0</definedName>
    <definedName name="solver_rhs31" localSheetId="25" hidden="1">0</definedName>
    <definedName name="solver_rhs31" localSheetId="4" hidden="1">0</definedName>
    <definedName name="solver_rhs31" localSheetId="3" hidden="1">0</definedName>
    <definedName name="solver_rhs31" localSheetId="2" hidden="1">0</definedName>
    <definedName name="solver_rhs31" localSheetId="1" hidden="1">0</definedName>
    <definedName name="solver_rhs31" localSheetId="9" hidden="1">0</definedName>
    <definedName name="solver_rhs31" localSheetId="8" hidden="1">0</definedName>
    <definedName name="solver_rhs31" localSheetId="7" hidden="1">0</definedName>
    <definedName name="solver_rhs31" localSheetId="6" hidden="1">0</definedName>
    <definedName name="solver_rhs31" localSheetId="11" hidden="1">0</definedName>
    <definedName name="solver_rhs31" localSheetId="12" hidden="1">0</definedName>
    <definedName name="solver_rhs31" localSheetId="13" hidden="1">0</definedName>
    <definedName name="solver_rhs31" localSheetId="14" hidden="1">0</definedName>
    <definedName name="solver_rhs32" localSheetId="17" hidden="1">0</definedName>
    <definedName name="solver_rhs32" localSheetId="16" hidden="1">0</definedName>
    <definedName name="solver_rhs32" localSheetId="19" hidden="1">0</definedName>
    <definedName name="solver_rhs32" localSheetId="15" hidden="1">0</definedName>
    <definedName name="solver_rhs32" localSheetId="18" hidden="1">0</definedName>
    <definedName name="solver_rhs32" localSheetId="21" hidden="1">0</definedName>
    <definedName name="solver_rhs32" localSheetId="23" hidden="1">0</definedName>
    <definedName name="solver_rhs32" localSheetId="20" hidden="1">0</definedName>
    <definedName name="solver_rhs32" localSheetId="22" hidden="1">0</definedName>
    <definedName name="solver_rhs32" localSheetId="24" hidden="1">0</definedName>
    <definedName name="solver_rhs32" localSheetId="25" hidden="1">0</definedName>
    <definedName name="solver_rhs32" localSheetId="4" hidden="1">0</definedName>
    <definedName name="solver_rhs32" localSheetId="3" hidden="1">0</definedName>
    <definedName name="solver_rhs32" localSheetId="2" hidden="1">0</definedName>
    <definedName name="solver_rhs32" localSheetId="1" hidden="1">0</definedName>
    <definedName name="solver_rhs32" localSheetId="9" hidden="1">0</definedName>
    <definedName name="solver_rhs32" localSheetId="8" hidden="1">0</definedName>
    <definedName name="solver_rhs32" localSheetId="7" hidden="1">0</definedName>
    <definedName name="solver_rhs32" localSheetId="6" hidden="1">0</definedName>
    <definedName name="solver_rhs32" localSheetId="11" hidden="1">0</definedName>
    <definedName name="solver_rhs32" localSheetId="12" hidden="1">0</definedName>
    <definedName name="solver_rhs32" localSheetId="13" hidden="1">0</definedName>
    <definedName name="solver_rhs32" localSheetId="14" hidden="1">0</definedName>
    <definedName name="solver_rhs33" localSheetId="17" hidden="1">' Ex 3 - MULTCOL DRY BALL 1.06V'!#REF!</definedName>
    <definedName name="solver_rhs33" localSheetId="16" hidden="1">' Ex 3 - MULTCOL DRY BALL 15A'!#REF!</definedName>
    <definedName name="solver_rhs33" localSheetId="19" hidden="1">' Ex 3 - MULTCOL DRY Heavy shunt'!#REF!</definedName>
    <definedName name="solver_rhs33" localSheetId="15" hidden="1">' Ex 3 - MULTCOL WET BALL 15A'!#REF!</definedName>
    <definedName name="solver_rhs33" localSheetId="18" hidden="1">' Ex 3 - MULTCOL WET Hardshunt'!#REF!</definedName>
    <definedName name="solver_rhs33" localSheetId="21" hidden="1">' Ex 4 - MULTCOL DRY 75K'!#REF!</definedName>
    <definedName name="solver_rhs33" localSheetId="23" hidden="1">' Ex 4 - MULTCOL DRY75K HS'!#REF!</definedName>
    <definedName name="solver_rhs33" localSheetId="20" hidden="1">' Ex 4 - MULTCOL WET 75K'!#REF!</definedName>
    <definedName name="solver_rhs33" localSheetId="22" hidden="1">' Ex 4 - MULTCOL WET 75K HS'!#REF!</definedName>
    <definedName name="solver_rhs33" localSheetId="24" hidden="1">' Ex 5 - LOWIMP WET'!#REF!</definedName>
    <definedName name="solver_rhs33" localSheetId="25" hidden="1">' Ex 5 - LOWIMP WET HARDSHUNT'!#REF!</definedName>
    <definedName name="solver_rhs33" localSheetId="4" hidden="1">'Ex 1 - Dry Ballast Shunted'!#REF!</definedName>
    <definedName name="solver_rhs33" localSheetId="3" hidden="1">'Ex 1 - Dry Ballast UnShunt'!#REF!</definedName>
    <definedName name="solver_rhs33" localSheetId="2" hidden="1">'Ex 1 - Wet Ballast Shunted'!#REF!</definedName>
    <definedName name="solver_rhs33" localSheetId="1" hidden="1">'Ex 1 - Wet Ballast UnShunt'!#REF!</definedName>
    <definedName name="solver_rhs33" localSheetId="9" hidden="1">'Ex 1 SENS - Dry Ballast Shunted'!#REF!</definedName>
    <definedName name="solver_rhs33" localSheetId="8" hidden="1">'Ex 1 SENS - Dry Ballast UnShunt'!#REF!</definedName>
    <definedName name="solver_rhs33" localSheetId="7" hidden="1">'Ex 1 SENS - Wet Ballast Shunted'!#REF!</definedName>
    <definedName name="solver_rhs33" localSheetId="6" hidden="1">'Ex 1 SENS - Wet Ballast UnShunt'!#REF!</definedName>
    <definedName name="solver_rhs33" localSheetId="11" hidden="1">'Ex 2 - 23000 Multi-Part'!#REF!</definedName>
    <definedName name="solver_rhs33" localSheetId="12" hidden="1">'Ex 3- JLess Wet Ballast Noshunt'!#REF!</definedName>
    <definedName name="solver_rhs33" localSheetId="13" hidden="1">'Ex 3- JLess Wet Ballast SHUNT'!#REF!</definedName>
    <definedName name="solver_rhs33" localSheetId="14" hidden="1">'Ex 3- SINGLE COLUMN'!#REF!</definedName>
    <definedName name="solver_rhs34" localSheetId="17" hidden="1">' Ex 3 - MULTCOL DRY BALL 1.06V'!#REF!</definedName>
    <definedName name="solver_rhs34" localSheetId="16" hidden="1">' Ex 3 - MULTCOL DRY BALL 15A'!#REF!</definedName>
    <definedName name="solver_rhs34" localSheetId="19" hidden="1">' Ex 3 - MULTCOL DRY Heavy shunt'!#REF!</definedName>
    <definedName name="solver_rhs34" localSheetId="15" hidden="1">' Ex 3 - MULTCOL WET BALL 15A'!#REF!</definedName>
    <definedName name="solver_rhs34" localSheetId="18" hidden="1">' Ex 3 - MULTCOL WET Hardshunt'!#REF!</definedName>
    <definedName name="solver_rhs34" localSheetId="21" hidden="1">' Ex 4 - MULTCOL DRY 75K'!#REF!</definedName>
    <definedName name="solver_rhs34" localSheetId="23" hidden="1">' Ex 4 - MULTCOL DRY75K HS'!#REF!</definedName>
    <definedName name="solver_rhs34" localSheetId="20" hidden="1">' Ex 4 - MULTCOL WET 75K'!#REF!</definedName>
    <definedName name="solver_rhs34" localSheetId="22" hidden="1">' Ex 4 - MULTCOL WET 75K HS'!#REF!</definedName>
    <definedName name="solver_rhs34" localSheetId="24" hidden="1">' Ex 5 - LOWIMP WET'!#REF!</definedName>
    <definedName name="solver_rhs34" localSheetId="25" hidden="1">' Ex 5 - LOWIMP WET HARDSHUNT'!#REF!</definedName>
    <definedName name="solver_rhs34" localSheetId="4" hidden="1">'Ex 1 - Dry Ballast Shunted'!#REF!</definedName>
    <definedName name="solver_rhs34" localSheetId="3" hidden="1">'Ex 1 - Dry Ballast UnShunt'!#REF!</definedName>
    <definedName name="solver_rhs34" localSheetId="2" hidden="1">'Ex 1 - Wet Ballast Shunted'!#REF!</definedName>
    <definedName name="solver_rhs34" localSheetId="1" hidden="1">'Ex 1 - Wet Ballast UnShunt'!#REF!</definedName>
    <definedName name="solver_rhs34" localSheetId="9" hidden="1">'Ex 1 SENS - Dry Ballast Shunted'!#REF!</definedName>
    <definedName name="solver_rhs34" localSheetId="8" hidden="1">'Ex 1 SENS - Dry Ballast UnShunt'!#REF!</definedName>
    <definedName name="solver_rhs34" localSheetId="7" hidden="1">'Ex 1 SENS - Wet Ballast Shunted'!#REF!</definedName>
    <definedName name="solver_rhs34" localSheetId="6" hidden="1">'Ex 1 SENS - Wet Ballast UnShunt'!#REF!</definedName>
    <definedName name="solver_rhs34" localSheetId="11" hidden="1">'Ex 2 - 23000 Multi-Part'!#REF!</definedName>
    <definedName name="solver_rhs34" localSheetId="12" hidden="1">'Ex 3- JLess Wet Ballast Noshunt'!#REF!</definedName>
    <definedName name="solver_rhs34" localSheetId="13" hidden="1">'Ex 3- JLess Wet Ballast SHUNT'!#REF!</definedName>
    <definedName name="solver_rhs34" localSheetId="14" hidden="1">'Ex 3- SINGLE COLUMN'!#REF!</definedName>
    <definedName name="solver_rhs35" localSheetId="17" hidden="1">' Ex 3 - MULTCOL DRY BALL 1.06V'!#REF!</definedName>
    <definedName name="solver_rhs35" localSheetId="16" hidden="1">' Ex 3 - MULTCOL DRY BALL 15A'!#REF!</definedName>
    <definedName name="solver_rhs35" localSheetId="19" hidden="1">' Ex 3 - MULTCOL DRY Heavy shunt'!#REF!</definedName>
    <definedName name="solver_rhs35" localSheetId="15" hidden="1">' Ex 3 - MULTCOL WET BALL 15A'!#REF!</definedName>
    <definedName name="solver_rhs35" localSheetId="18" hidden="1">' Ex 3 - MULTCOL WET Hardshunt'!#REF!</definedName>
    <definedName name="solver_rhs35" localSheetId="21" hidden="1">' Ex 4 - MULTCOL DRY 75K'!#REF!</definedName>
    <definedName name="solver_rhs35" localSheetId="23" hidden="1">' Ex 4 - MULTCOL DRY75K HS'!#REF!</definedName>
    <definedName name="solver_rhs35" localSheetId="20" hidden="1">' Ex 4 - MULTCOL WET 75K'!#REF!</definedName>
    <definedName name="solver_rhs35" localSheetId="22" hidden="1">' Ex 4 - MULTCOL WET 75K HS'!#REF!</definedName>
    <definedName name="solver_rhs35" localSheetId="24" hidden="1">' Ex 5 - LOWIMP WET'!#REF!</definedName>
    <definedName name="solver_rhs35" localSheetId="25" hidden="1">' Ex 5 - LOWIMP WET HARDSHUNT'!#REF!</definedName>
    <definedName name="solver_rhs35" localSheetId="4" hidden="1">'Ex 1 - Dry Ballast Shunted'!#REF!</definedName>
    <definedName name="solver_rhs35" localSheetId="3" hidden="1">'Ex 1 - Dry Ballast UnShunt'!#REF!</definedName>
    <definedName name="solver_rhs35" localSheetId="2" hidden="1">'Ex 1 - Wet Ballast Shunted'!#REF!</definedName>
    <definedName name="solver_rhs35" localSheetId="1" hidden="1">'Ex 1 - Wet Ballast UnShunt'!#REF!</definedName>
    <definedName name="solver_rhs35" localSheetId="9" hidden="1">'Ex 1 SENS - Dry Ballast Shunted'!#REF!</definedName>
    <definedName name="solver_rhs35" localSheetId="8" hidden="1">'Ex 1 SENS - Dry Ballast UnShunt'!#REF!</definedName>
    <definedName name="solver_rhs35" localSheetId="7" hidden="1">'Ex 1 SENS - Wet Ballast Shunted'!#REF!</definedName>
    <definedName name="solver_rhs35" localSheetId="6" hidden="1">'Ex 1 SENS - Wet Ballast UnShunt'!#REF!</definedName>
    <definedName name="solver_rhs35" localSheetId="11" hidden="1">'Ex 2 - 23000 Multi-Part'!#REF!</definedName>
    <definedName name="solver_rhs35" localSheetId="12" hidden="1">'Ex 3- JLess Wet Ballast Noshunt'!#REF!</definedName>
    <definedName name="solver_rhs35" localSheetId="13" hidden="1">'Ex 3- JLess Wet Ballast SHUNT'!#REF!</definedName>
    <definedName name="solver_rhs35" localSheetId="14" hidden="1">'Ex 3- SINGLE COLUMN'!#REF!</definedName>
    <definedName name="solver_rhs36" localSheetId="17" hidden="1">' Ex 3 - MULTCOL DRY BALL 1.06V'!#REF!</definedName>
    <definedName name="solver_rhs36" localSheetId="16" hidden="1">' Ex 3 - MULTCOL DRY BALL 15A'!#REF!</definedName>
    <definedName name="solver_rhs36" localSheetId="19" hidden="1">' Ex 3 - MULTCOL DRY Heavy shunt'!#REF!</definedName>
    <definedName name="solver_rhs36" localSheetId="15" hidden="1">' Ex 3 - MULTCOL WET BALL 15A'!#REF!</definedName>
    <definedName name="solver_rhs36" localSheetId="18" hidden="1">' Ex 3 - MULTCOL WET Hardshunt'!#REF!</definedName>
    <definedName name="solver_rhs36" localSheetId="21" hidden="1">' Ex 4 - MULTCOL DRY 75K'!#REF!</definedName>
    <definedName name="solver_rhs36" localSheetId="23" hidden="1">' Ex 4 - MULTCOL DRY75K HS'!#REF!</definedName>
    <definedName name="solver_rhs36" localSheetId="20" hidden="1">' Ex 4 - MULTCOL WET 75K'!#REF!</definedName>
    <definedName name="solver_rhs36" localSheetId="22" hidden="1">' Ex 4 - MULTCOL WET 75K HS'!#REF!</definedName>
    <definedName name="solver_rhs36" localSheetId="24" hidden="1">' Ex 5 - LOWIMP WET'!#REF!</definedName>
    <definedName name="solver_rhs36" localSheetId="25" hidden="1">' Ex 5 - LOWIMP WET HARDSHUNT'!#REF!</definedName>
    <definedName name="solver_rhs36" localSheetId="4" hidden="1">'Ex 1 - Dry Ballast Shunted'!#REF!</definedName>
    <definedName name="solver_rhs36" localSheetId="3" hidden="1">'Ex 1 - Dry Ballast UnShunt'!#REF!</definedName>
    <definedName name="solver_rhs36" localSheetId="2" hidden="1">'Ex 1 - Wet Ballast Shunted'!#REF!</definedName>
    <definedName name="solver_rhs36" localSheetId="1" hidden="1">'Ex 1 - Wet Ballast UnShunt'!#REF!</definedName>
    <definedName name="solver_rhs36" localSheetId="9" hidden="1">'Ex 1 SENS - Dry Ballast Shunted'!#REF!</definedName>
    <definedName name="solver_rhs36" localSheetId="8" hidden="1">'Ex 1 SENS - Dry Ballast UnShunt'!#REF!</definedName>
    <definedName name="solver_rhs36" localSheetId="7" hidden="1">'Ex 1 SENS - Wet Ballast Shunted'!#REF!</definedName>
    <definedName name="solver_rhs36" localSheetId="6" hidden="1">'Ex 1 SENS - Wet Ballast UnShunt'!#REF!</definedName>
    <definedName name="solver_rhs36" localSheetId="11" hidden="1">'Ex 2 - 23000 Multi-Part'!#REF!</definedName>
    <definedName name="solver_rhs36" localSheetId="12" hidden="1">'Ex 3- JLess Wet Ballast Noshunt'!#REF!</definedName>
    <definedName name="solver_rhs36" localSheetId="13" hidden="1">'Ex 3- JLess Wet Ballast SHUNT'!#REF!</definedName>
    <definedName name="solver_rhs36" localSheetId="14" hidden="1">'Ex 3- SINGLE COLUMN'!#REF!</definedName>
    <definedName name="solver_rhs37" localSheetId="17" hidden="1">' Ex 3 - MULTCOL DRY BALL 1.06V'!#REF!</definedName>
    <definedName name="solver_rhs37" localSheetId="16" hidden="1">' Ex 3 - MULTCOL DRY BALL 15A'!#REF!</definedName>
    <definedName name="solver_rhs37" localSheetId="19" hidden="1">' Ex 3 - MULTCOL DRY Heavy shunt'!#REF!</definedName>
    <definedName name="solver_rhs37" localSheetId="15" hidden="1">' Ex 3 - MULTCOL WET BALL 15A'!#REF!</definedName>
    <definedName name="solver_rhs37" localSheetId="18" hidden="1">' Ex 3 - MULTCOL WET Hardshunt'!#REF!</definedName>
    <definedName name="solver_rhs37" localSheetId="21" hidden="1">' Ex 4 - MULTCOL DRY 75K'!#REF!</definedName>
    <definedName name="solver_rhs37" localSheetId="23" hidden="1">' Ex 4 - MULTCOL DRY75K HS'!#REF!</definedName>
    <definedName name="solver_rhs37" localSheetId="20" hidden="1">' Ex 4 - MULTCOL WET 75K'!#REF!</definedName>
    <definedName name="solver_rhs37" localSheetId="22" hidden="1">' Ex 4 - MULTCOL WET 75K HS'!#REF!</definedName>
    <definedName name="solver_rhs37" localSheetId="24" hidden="1">' Ex 5 - LOWIMP WET'!#REF!</definedName>
    <definedName name="solver_rhs37" localSheetId="25" hidden="1">' Ex 5 - LOWIMP WET HARDSHUNT'!#REF!</definedName>
    <definedName name="solver_rhs37" localSheetId="4" hidden="1">'Ex 1 - Dry Ballast Shunted'!#REF!</definedName>
    <definedName name="solver_rhs37" localSheetId="3" hidden="1">'Ex 1 - Dry Ballast UnShunt'!#REF!</definedName>
    <definedName name="solver_rhs37" localSheetId="2" hidden="1">'Ex 1 - Wet Ballast Shunted'!#REF!</definedName>
    <definedName name="solver_rhs37" localSheetId="1" hidden="1">'Ex 1 - Wet Ballast UnShunt'!#REF!</definedName>
    <definedName name="solver_rhs37" localSheetId="9" hidden="1">'Ex 1 SENS - Dry Ballast Shunted'!#REF!</definedName>
    <definedName name="solver_rhs37" localSheetId="8" hidden="1">'Ex 1 SENS - Dry Ballast UnShunt'!#REF!</definedName>
    <definedName name="solver_rhs37" localSheetId="7" hidden="1">'Ex 1 SENS - Wet Ballast Shunted'!#REF!</definedName>
    <definedName name="solver_rhs37" localSheetId="6" hidden="1">'Ex 1 SENS - Wet Ballast UnShunt'!#REF!</definedName>
    <definedName name="solver_rhs37" localSheetId="11" hidden="1">'Ex 2 - 23000 Multi-Part'!#REF!</definedName>
    <definedName name="solver_rhs37" localSheetId="12" hidden="1">'Ex 3- JLess Wet Ballast Noshunt'!#REF!</definedName>
    <definedName name="solver_rhs37" localSheetId="13" hidden="1">'Ex 3- JLess Wet Ballast SHUNT'!#REF!</definedName>
    <definedName name="solver_rhs37" localSheetId="14" hidden="1">'Ex 3- SINGLE COLUMN'!#REF!</definedName>
    <definedName name="solver_rhs38" localSheetId="17" hidden="1">' Ex 3 - MULTCOL DRY BALL 1.06V'!#REF!</definedName>
    <definedName name="solver_rhs38" localSheetId="16" hidden="1">' Ex 3 - MULTCOL DRY BALL 15A'!#REF!</definedName>
    <definedName name="solver_rhs38" localSheetId="19" hidden="1">' Ex 3 - MULTCOL DRY Heavy shunt'!#REF!</definedName>
    <definedName name="solver_rhs38" localSheetId="15" hidden="1">' Ex 3 - MULTCOL WET BALL 15A'!#REF!</definedName>
    <definedName name="solver_rhs38" localSheetId="18" hidden="1">' Ex 3 - MULTCOL WET Hardshunt'!#REF!</definedName>
    <definedName name="solver_rhs38" localSheetId="21" hidden="1">' Ex 4 - MULTCOL DRY 75K'!#REF!</definedName>
    <definedName name="solver_rhs38" localSheetId="23" hidden="1">' Ex 4 - MULTCOL DRY75K HS'!#REF!</definedName>
    <definedName name="solver_rhs38" localSheetId="20" hidden="1">' Ex 4 - MULTCOL WET 75K'!#REF!</definedName>
    <definedName name="solver_rhs38" localSheetId="22" hidden="1">' Ex 4 - MULTCOL WET 75K HS'!#REF!</definedName>
    <definedName name="solver_rhs38" localSheetId="24" hidden="1">' Ex 5 - LOWIMP WET'!#REF!</definedName>
    <definedName name="solver_rhs38" localSheetId="25" hidden="1">' Ex 5 - LOWIMP WET HARDSHUNT'!#REF!</definedName>
    <definedName name="solver_rhs38" localSheetId="4" hidden="1">'Ex 1 - Dry Ballast Shunted'!#REF!</definedName>
    <definedName name="solver_rhs38" localSheetId="3" hidden="1">'Ex 1 - Dry Ballast UnShunt'!#REF!</definedName>
    <definedName name="solver_rhs38" localSheetId="2" hidden="1">'Ex 1 - Wet Ballast Shunted'!#REF!</definedName>
    <definedName name="solver_rhs38" localSheetId="1" hidden="1">'Ex 1 - Wet Ballast UnShunt'!#REF!</definedName>
    <definedName name="solver_rhs38" localSheetId="9" hidden="1">'Ex 1 SENS - Dry Ballast Shunted'!#REF!</definedName>
    <definedName name="solver_rhs38" localSheetId="8" hidden="1">'Ex 1 SENS - Dry Ballast UnShunt'!#REF!</definedName>
    <definedName name="solver_rhs38" localSheetId="7" hidden="1">'Ex 1 SENS - Wet Ballast Shunted'!#REF!</definedName>
    <definedName name="solver_rhs38" localSheetId="6" hidden="1">'Ex 1 SENS - Wet Ballast UnShunt'!#REF!</definedName>
    <definedName name="solver_rhs38" localSheetId="11" hidden="1">'Ex 2 - 23000 Multi-Part'!#REF!</definedName>
    <definedName name="solver_rhs38" localSheetId="12" hidden="1">'Ex 3- JLess Wet Ballast Noshunt'!#REF!</definedName>
    <definedName name="solver_rhs38" localSheetId="13" hidden="1">'Ex 3- JLess Wet Ballast SHUNT'!#REF!</definedName>
    <definedName name="solver_rhs38" localSheetId="14" hidden="1">'Ex 3- SINGLE COLUMN'!#REF!</definedName>
    <definedName name="solver_rhs39" localSheetId="17" hidden="1">' Ex 3 - MULTCOL DRY BALL 1.06V'!#REF!</definedName>
    <definedName name="solver_rhs39" localSheetId="16" hidden="1">' Ex 3 - MULTCOL DRY BALL 15A'!#REF!</definedName>
    <definedName name="solver_rhs39" localSheetId="19" hidden="1">' Ex 3 - MULTCOL DRY Heavy shunt'!#REF!</definedName>
    <definedName name="solver_rhs39" localSheetId="15" hidden="1">' Ex 3 - MULTCOL WET BALL 15A'!#REF!</definedName>
    <definedName name="solver_rhs39" localSheetId="18" hidden="1">' Ex 3 - MULTCOL WET Hardshunt'!#REF!</definedName>
    <definedName name="solver_rhs39" localSheetId="21" hidden="1">' Ex 4 - MULTCOL DRY 75K'!#REF!</definedName>
    <definedName name="solver_rhs39" localSheetId="23" hidden="1">' Ex 4 - MULTCOL DRY75K HS'!#REF!</definedName>
    <definedName name="solver_rhs39" localSheetId="20" hidden="1">' Ex 4 - MULTCOL WET 75K'!#REF!</definedName>
    <definedName name="solver_rhs39" localSheetId="22" hidden="1">' Ex 4 - MULTCOL WET 75K HS'!#REF!</definedName>
    <definedName name="solver_rhs39" localSheetId="24" hidden="1">' Ex 5 - LOWIMP WET'!#REF!</definedName>
    <definedName name="solver_rhs39" localSheetId="25" hidden="1">' Ex 5 - LOWIMP WET HARDSHUNT'!#REF!</definedName>
    <definedName name="solver_rhs39" localSheetId="4" hidden="1">'Ex 1 - Dry Ballast Shunted'!#REF!</definedName>
    <definedName name="solver_rhs39" localSheetId="3" hidden="1">'Ex 1 - Dry Ballast UnShunt'!#REF!</definedName>
    <definedName name="solver_rhs39" localSheetId="2" hidden="1">'Ex 1 - Wet Ballast Shunted'!#REF!</definedName>
    <definedName name="solver_rhs39" localSheetId="1" hidden="1">'Ex 1 - Wet Ballast UnShunt'!#REF!</definedName>
    <definedName name="solver_rhs39" localSheetId="9" hidden="1">'Ex 1 SENS - Dry Ballast Shunted'!#REF!</definedName>
    <definedName name="solver_rhs39" localSheetId="8" hidden="1">'Ex 1 SENS - Dry Ballast UnShunt'!#REF!</definedName>
    <definedName name="solver_rhs39" localSheetId="7" hidden="1">'Ex 1 SENS - Wet Ballast Shunted'!#REF!</definedName>
    <definedName name="solver_rhs39" localSheetId="6" hidden="1">'Ex 1 SENS - Wet Ballast UnShunt'!#REF!</definedName>
    <definedName name="solver_rhs39" localSheetId="11" hidden="1">'Ex 2 - 23000 Multi-Part'!#REF!</definedName>
    <definedName name="solver_rhs39" localSheetId="12" hidden="1">'Ex 3- JLess Wet Ballast Noshunt'!#REF!</definedName>
    <definedName name="solver_rhs39" localSheetId="13" hidden="1">'Ex 3- JLess Wet Ballast SHUNT'!#REF!</definedName>
    <definedName name="solver_rhs39" localSheetId="14" hidden="1">'Ex 3- SINGLE COLUMN'!#REF!</definedName>
    <definedName name="solver_rhs4" localSheetId="17" hidden="1">0</definedName>
    <definedName name="solver_rhs4" localSheetId="16" hidden="1">0</definedName>
    <definedName name="solver_rhs4" localSheetId="19" hidden="1">0</definedName>
    <definedName name="solver_rhs4" localSheetId="15" hidden="1">0</definedName>
    <definedName name="solver_rhs4" localSheetId="18" hidden="1">0</definedName>
    <definedName name="solver_rhs4" localSheetId="21" hidden="1">0</definedName>
    <definedName name="solver_rhs4" localSheetId="23" hidden="1">0</definedName>
    <definedName name="solver_rhs4" localSheetId="20" hidden="1">0</definedName>
    <definedName name="solver_rhs4" localSheetId="22" hidden="1">0</definedName>
    <definedName name="solver_rhs4" localSheetId="24" hidden="1">0</definedName>
    <definedName name="solver_rhs4" localSheetId="25" hidden="1">0</definedName>
    <definedName name="solver_rhs4" localSheetId="4" hidden="1">0</definedName>
    <definedName name="solver_rhs4" localSheetId="3" hidden="1">0</definedName>
    <definedName name="solver_rhs4" localSheetId="2" hidden="1">0</definedName>
    <definedName name="solver_rhs4" localSheetId="1" hidden="1">0</definedName>
    <definedName name="solver_rhs4" localSheetId="9" hidden="1">0</definedName>
    <definedName name="solver_rhs4" localSheetId="8" hidden="1">0</definedName>
    <definedName name="solver_rhs4" localSheetId="7" hidden="1">0</definedName>
    <definedName name="solver_rhs4" localSheetId="6" hidden="1">0</definedName>
    <definedName name="solver_rhs4" localSheetId="11" hidden="1">0</definedName>
    <definedName name="solver_rhs4" localSheetId="12" hidden="1">0</definedName>
    <definedName name="solver_rhs4" localSheetId="13" hidden="1">0</definedName>
    <definedName name="solver_rhs4" localSheetId="14" hidden="1">0</definedName>
    <definedName name="solver_rhs40" localSheetId="17" hidden="1">' Ex 3 - MULTCOL DRY BALL 1.06V'!#REF!</definedName>
    <definedName name="solver_rhs40" localSheetId="16" hidden="1">' Ex 3 - MULTCOL DRY BALL 15A'!#REF!</definedName>
    <definedName name="solver_rhs40" localSheetId="19" hidden="1">' Ex 3 - MULTCOL DRY Heavy shunt'!#REF!</definedName>
    <definedName name="solver_rhs40" localSheetId="15" hidden="1">' Ex 3 - MULTCOL WET BALL 15A'!#REF!</definedName>
    <definedName name="solver_rhs40" localSheetId="18" hidden="1">' Ex 3 - MULTCOL WET Hardshunt'!#REF!</definedName>
    <definedName name="solver_rhs40" localSheetId="21" hidden="1">' Ex 4 - MULTCOL DRY 75K'!#REF!</definedName>
    <definedName name="solver_rhs40" localSheetId="23" hidden="1">' Ex 4 - MULTCOL DRY75K HS'!#REF!</definedName>
    <definedName name="solver_rhs40" localSheetId="20" hidden="1">' Ex 4 - MULTCOL WET 75K'!#REF!</definedName>
    <definedName name="solver_rhs40" localSheetId="22" hidden="1">' Ex 4 - MULTCOL WET 75K HS'!#REF!</definedName>
    <definedName name="solver_rhs40" localSheetId="24" hidden="1">' Ex 5 - LOWIMP WET'!#REF!</definedName>
    <definedName name="solver_rhs40" localSheetId="25" hidden="1">' Ex 5 - LOWIMP WET HARDSHUNT'!#REF!</definedName>
    <definedName name="solver_rhs40" localSheetId="4" hidden="1">'Ex 1 - Dry Ballast Shunted'!#REF!</definedName>
    <definedName name="solver_rhs40" localSheetId="3" hidden="1">'Ex 1 - Dry Ballast UnShunt'!#REF!</definedName>
    <definedName name="solver_rhs40" localSheetId="2" hidden="1">'Ex 1 - Wet Ballast Shunted'!#REF!</definedName>
    <definedName name="solver_rhs40" localSheetId="1" hidden="1">'Ex 1 - Wet Ballast UnShunt'!#REF!</definedName>
    <definedName name="solver_rhs40" localSheetId="9" hidden="1">'Ex 1 SENS - Dry Ballast Shunted'!#REF!</definedName>
    <definedName name="solver_rhs40" localSheetId="8" hidden="1">'Ex 1 SENS - Dry Ballast UnShunt'!#REF!</definedName>
    <definedName name="solver_rhs40" localSheetId="7" hidden="1">'Ex 1 SENS - Wet Ballast Shunted'!#REF!</definedName>
    <definedName name="solver_rhs40" localSheetId="6" hidden="1">'Ex 1 SENS - Wet Ballast UnShunt'!#REF!</definedName>
    <definedName name="solver_rhs40" localSheetId="11" hidden="1">'Ex 2 - 23000 Multi-Part'!#REF!</definedName>
    <definedName name="solver_rhs40" localSheetId="12" hidden="1">'Ex 3- JLess Wet Ballast Noshunt'!#REF!</definedName>
    <definedName name="solver_rhs40" localSheetId="13" hidden="1">'Ex 3- JLess Wet Ballast SHUNT'!#REF!</definedName>
    <definedName name="solver_rhs40" localSheetId="14" hidden="1">'Ex 3- SINGLE COLUMN'!#REF!</definedName>
    <definedName name="solver_rhs41" localSheetId="17" hidden="1">' Ex 3 - MULTCOL DRY BALL 1.06V'!#REF!</definedName>
    <definedName name="solver_rhs41" localSheetId="16" hidden="1">' Ex 3 - MULTCOL DRY BALL 15A'!#REF!</definedName>
    <definedName name="solver_rhs41" localSheetId="19" hidden="1">' Ex 3 - MULTCOL DRY Heavy shunt'!#REF!</definedName>
    <definedName name="solver_rhs41" localSheetId="15" hidden="1">' Ex 3 - MULTCOL WET BALL 15A'!#REF!</definedName>
    <definedName name="solver_rhs41" localSheetId="18" hidden="1">' Ex 3 - MULTCOL WET Hardshunt'!#REF!</definedName>
    <definedName name="solver_rhs41" localSheetId="21" hidden="1">' Ex 4 - MULTCOL DRY 75K'!#REF!</definedName>
    <definedName name="solver_rhs41" localSheetId="23" hidden="1">' Ex 4 - MULTCOL DRY75K HS'!#REF!</definedName>
    <definedName name="solver_rhs41" localSheetId="20" hidden="1">' Ex 4 - MULTCOL WET 75K'!#REF!</definedName>
    <definedName name="solver_rhs41" localSheetId="22" hidden="1">' Ex 4 - MULTCOL WET 75K HS'!#REF!</definedName>
    <definedName name="solver_rhs41" localSheetId="24" hidden="1">' Ex 5 - LOWIMP WET'!#REF!</definedName>
    <definedName name="solver_rhs41" localSheetId="25" hidden="1">' Ex 5 - LOWIMP WET HARDSHUNT'!#REF!</definedName>
    <definedName name="solver_rhs41" localSheetId="4" hidden="1">'Ex 1 - Dry Ballast Shunted'!#REF!</definedName>
    <definedName name="solver_rhs41" localSheetId="3" hidden="1">'Ex 1 - Dry Ballast UnShunt'!#REF!</definedName>
    <definedName name="solver_rhs41" localSheetId="2" hidden="1">'Ex 1 - Wet Ballast Shunted'!#REF!</definedName>
    <definedName name="solver_rhs41" localSheetId="1" hidden="1">'Ex 1 - Wet Ballast UnShunt'!#REF!</definedName>
    <definedName name="solver_rhs41" localSheetId="9" hidden="1">'Ex 1 SENS - Dry Ballast Shunted'!#REF!</definedName>
    <definedName name="solver_rhs41" localSheetId="8" hidden="1">'Ex 1 SENS - Dry Ballast UnShunt'!#REF!</definedName>
    <definedName name="solver_rhs41" localSheetId="7" hidden="1">'Ex 1 SENS - Wet Ballast Shunted'!#REF!</definedName>
    <definedName name="solver_rhs41" localSheetId="6" hidden="1">'Ex 1 SENS - Wet Ballast UnShunt'!#REF!</definedName>
    <definedName name="solver_rhs41" localSheetId="11" hidden="1">'Ex 2 - 23000 Multi-Part'!#REF!</definedName>
    <definedName name="solver_rhs41" localSheetId="12" hidden="1">'Ex 3- JLess Wet Ballast Noshunt'!#REF!</definedName>
    <definedName name="solver_rhs41" localSheetId="13" hidden="1">'Ex 3- JLess Wet Ballast SHUNT'!#REF!</definedName>
    <definedName name="solver_rhs41" localSheetId="14" hidden="1">'Ex 3- SINGLE COLUMN'!#REF!</definedName>
    <definedName name="solver_rhs42" localSheetId="17" hidden="1">' Ex 3 - MULTCOL DRY BALL 1.06V'!#REF!</definedName>
    <definedName name="solver_rhs42" localSheetId="16" hidden="1">' Ex 3 - MULTCOL DRY BALL 15A'!#REF!</definedName>
    <definedName name="solver_rhs42" localSheetId="19" hidden="1">' Ex 3 - MULTCOL DRY Heavy shunt'!#REF!</definedName>
    <definedName name="solver_rhs42" localSheetId="15" hidden="1">' Ex 3 - MULTCOL WET BALL 15A'!#REF!</definedName>
    <definedName name="solver_rhs42" localSheetId="18" hidden="1">' Ex 3 - MULTCOL WET Hardshunt'!#REF!</definedName>
    <definedName name="solver_rhs42" localSheetId="21" hidden="1">' Ex 4 - MULTCOL DRY 75K'!#REF!</definedName>
    <definedName name="solver_rhs42" localSheetId="23" hidden="1">' Ex 4 - MULTCOL DRY75K HS'!#REF!</definedName>
    <definedName name="solver_rhs42" localSheetId="20" hidden="1">' Ex 4 - MULTCOL WET 75K'!#REF!</definedName>
    <definedName name="solver_rhs42" localSheetId="22" hidden="1">' Ex 4 - MULTCOL WET 75K HS'!#REF!</definedName>
    <definedName name="solver_rhs42" localSheetId="24" hidden="1">' Ex 5 - LOWIMP WET'!#REF!</definedName>
    <definedName name="solver_rhs42" localSheetId="25" hidden="1">' Ex 5 - LOWIMP WET HARDSHUNT'!#REF!</definedName>
    <definedName name="solver_rhs42" localSheetId="4" hidden="1">'Ex 1 - Dry Ballast Shunted'!#REF!</definedName>
    <definedName name="solver_rhs42" localSheetId="3" hidden="1">'Ex 1 - Dry Ballast UnShunt'!#REF!</definedName>
    <definedName name="solver_rhs42" localSheetId="2" hidden="1">'Ex 1 - Wet Ballast Shunted'!#REF!</definedName>
    <definedName name="solver_rhs42" localSheetId="1" hidden="1">'Ex 1 - Wet Ballast UnShunt'!#REF!</definedName>
    <definedName name="solver_rhs42" localSheetId="9" hidden="1">'Ex 1 SENS - Dry Ballast Shunted'!#REF!</definedName>
    <definedName name="solver_rhs42" localSheetId="8" hidden="1">'Ex 1 SENS - Dry Ballast UnShunt'!#REF!</definedName>
    <definedName name="solver_rhs42" localSheetId="7" hidden="1">'Ex 1 SENS - Wet Ballast Shunted'!#REF!</definedName>
    <definedName name="solver_rhs42" localSheetId="6" hidden="1">'Ex 1 SENS - Wet Ballast UnShunt'!#REF!</definedName>
    <definedName name="solver_rhs42" localSheetId="11" hidden="1">'Ex 2 - 23000 Multi-Part'!#REF!</definedName>
    <definedName name="solver_rhs42" localSheetId="12" hidden="1">'Ex 3- JLess Wet Ballast Noshunt'!#REF!</definedName>
    <definedName name="solver_rhs42" localSheetId="13" hidden="1">'Ex 3- JLess Wet Ballast SHUNT'!#REF!</definedName>
    <definedName name="solver_rhs42" localSheetId="14" hidden="1">'Ex 3- SINGLE COLUMN'!#REF!</definedName>
    <definedName name="solver_rhs43" localSheetId="17" hidden="1">' Ex 3 - MULTCOL DRY BALL 1.06V'!#REF!</definedName>
    <definedName name="solver_rhs43" localSheetId="16" hidden="1">' Ex 3 - MULTCOL DRY BALL 15A'!#REF!</definedName>
    <definedName name="solver_rhs43" localSheetId="19" hidden="1">' Ex 3 - MULTCOL DRY Heavy shunt'!#REF!</definedName>
    <definedName name="solver_rhs43" localSheetId="15" hidden="1">' Ex 3 - MULTCOL WET BALL 15A'!#REF!</definedName>
    <definedName name="solver_rhs43" localSheetId="18" hidden="1">' Ex 3 - MULTCOL WET Hardshunt'!#REF!</definedName>
    <definedName name="solver_rhs43" localSheetId="21" hidden="1">' Ex 4 - MULTCOL DRY 75K'!#REF!</definedName>
    <definedName name="solver_rhs43" localSheetId="23" hidden="1">' Ex 4 - MULTCOL DRY75K HS'!#REF!</definedName>
    <definedName name="solver_rhs43" localSheetId="20" hidden="1">' Ex 4 - MULTCOL WET 75K'!#REF!</definedName>
    <definedName name="solver_rhs43" localSheetId="22" hidden="1">' Ex 4 - MULTCOL WET 75K HS'!#REF!</definedName>
    <definedName name="solver_rhs43" localSheetId="24" hidden="1">' Ex 5 - LOWIMP WET'!#REF!</definedName>
    <definedName name="solver_rhs43" localSheetId="25" hidden="1">' Ex 5 - LOWIMP WET HARDSHUNT'!#REF!</definedName>
    <definedName name="solver_rhs43" localSheetId="4" hidden="1">'Ex 1 - Dry Ballast Shunted'!#REF!</definedName>
    <definedName name="solver_rhs43" localSheetId="3" hidden="1">'Ex 1 - Dry Ballast UnShunt'!#REF!</definedName>
    <definedName name="solver_rhs43" localSheetId="2" hidden="1">'Ex 1 - Wet Ballast Shunted'!#REF!</definedName>
    <definedName name="solver_rhs43" localSheetId="1" hidden="1">'Ex 1 - Wet Ballast UnShunt'!#REF!</definedName>
    <definedName name="solver_rhs43" localSheetId="9" hidden="1">'Ex 1 SENS - Dry Ballast Shunted'!#REF!</definedName>
    <definedName name="solver_rhs43" localSheetId="8" hidden="1">'Ex 1 SENS - Dry Ballast UnShunt'!#REF!</definedName>
    <definedName name="solver_rhs43" localSheetId="7" hidden="1">'Ex 1 SENS - Wet Ballast Shunted'!#REF!</definedName>
    <definedName name="solver_rhs43" localSheetId="6" hidden="1">'Ex 1 SENS - Wet Ballast UnShunt'!#REF!</definedName>
    <definedName name="solver_rhs43" localSheetId="11" hidden="1">'Ex 2 - 23000 Multi-Part'!#REF!</definedName>
    <definedName name="solver_rhs43" localSheetId="12" hidden="1">'Ex 3- JLess Wet Ballast Noshunt'!#REF!</definedName>
    <definedName name="solver_rhs43" localSheetId="13" hidden="1">'Ex 3- JLess Wet Ballast SHUNT'!#REF!</definedName>
    <definedName name="solver_rhs43" localSheetId="14" hidden="1">'Ex 3- SINGLE COLUMN'!#REF!</definedName>
    <definedName name="solver_rhs44" localSheetId="17" hidden="1">0</definedName>
    <definedName name="solver_rhs44" localSheetId="16" hidden="1">0</definedName>
    <definedName name="solver_rhs44" localSheetId="19" hidden="1">0</definedName>
    <definedName name="solver_rhs44" localSheetId="15" hidden="1">0</definedName>
    <definedName name="solver_rhs44" localSheetId="18" hidden="1">0</definedName>
    <definedName name="solver_rhs44" localSheetId="21" hidden="1">0</definedName>
    <definedName name="solver_rhs44" localSheetId="23" hidden="1">0</definedName>
    <definedName name="solver_rhs44" localSheetId="20" hidden="1">0</definedName>
    <definedName name="solver_rhs44" localSheetId="22" hidden="1">0</definedName>
    <definedName name="solver_rhs44" localSheetId="24" hidden="1">0</definedName>
    <definedName name="solver_rhs44" localSheetId="25" hidden="1">0</definedName>
    <definedName name="solver_rhs44" localSheetId="4" hidden="1">0</definedName>
    <definedName name="solver_rhs44" localSheetId="3" hidden="1">0</definedName>
    <definedName name="solver_rhs44" localSheetId="2" hidden="1">0</definedName>
    <definedName name="solver_rhs44" localSheetId="1" hidden="1">0</definedName>
    <definedName name="solver_rhs44" localSheetId="9" hidden="1">0</definedName>
    <definedName name="solver_rhs44" localSheetId="8" hidden="1">0</definedName>
    <definedName name="solver_rhs44" localSheetId="7" hidden="1">0</definedName>
    <definedName name="solver_rhs44" localSheetId="6" hidden="1">0</definedName>
    <definedName name="solver_rhs44" localSheetId="11" hidden="1">0</definedName>
    <definedName name="solver_rhs44" localSheetId="12" hidden="1">0</definedName>
    <definedName name="solver_rhs44" localSheetId="13" hidden="1">0</definedName>
    <definedName name="solver_rhs44" localSheetId="14" hidden="1">0</definedName>
    <definedName name="solver_rhs45" localSheetId="17" hidden="1">' Ex 3 - MULTCOL DRY BALL 1.06V'!#REF!</definedName>
    <definedName name="solver_rhs45" localSheetId="16" hidden="1">' Ex 3 - MULTCOL DRY BALL 15A'!#REF!</definedName>
    <definedName name="solver_rhs45" localSheetId="19" hidden="1">' Ex 3 - MULTCOL DRY Heavy shunt'!#REF!</definedName>
    <definedName name="solver_rhs45" localSheetId="15" hidden="1">' Ex 3 - MULTCOL WET BALL 15A'!#REF!</definedName>
    <definedName name="solver_rhs45" localSheetId="18" hidden="1">' Ex 3 - MULTCOL WET Hardshunt'!#REF!</definedName>
    <definedName name="solver_rhs45" localSheetId="21" hidden="1">' Ex 4 - MULTCOL DRY 75K'!#REF!</definedName>
    <definedName name="solver_rhs45" localSheetId="23" hidden="1">' Ex 4 - MULTCOL DRY75K HS'!#REF!</definedName>
    <definedName name="solver_rhs45" localSheetId="20" hidden="1">' Ex 4 - MULTCOL WET 75K'!#REF!</definedName>
    <definedName name="solver_rhs45" localSheetId="22" hidden="1">' Ex 4 - MULTCOL WET 75K HS'!#REF!</definedName>
    <definedName name="solver_rhs45" localSheetId="24" hidden="1">' Ex 5 - LOWIMP WET'!#REF!</definedName>
    <definedName name="solver_rhs45" localSheetId="25" hidden="1">' Ex 5 - LOWIMP WET HARDSHUNT'!#REF!</definedName>
    <definedName name="solver_rhs45" localSheetId="4" hidden="1">'Ex 1 - Dry Ballast Shunted'!#REF!</definedName>
    <definedName name="solver_rhs45" localSheetId="3" hidden="1">'Ex 1 - Dry Ballast UnShunt'!#REF!</definedName>
    <definedName name="solver_rhs45" localSheetId="2" hidden="1">'Ex 1 - Wet Ballast Shunted'!#REF!</definedName>
    <definedName name="solver_rhs45" localSheetId="1" hidden="1">'Ex 1 - Wet Ballast UnShunt'!#REF!</definedName>
    <definedName name="solver_rhs45" localSheetId="9" hidden="1">'Ex 1 SENS - Dry Ballast Shunted'!#REF!</definedName>
    <definedName name="solver_rhs45" localSheetId="8" hidden="1">'Ex 1 SENS - Dry Ballast UnShunt'!#REF!</definedName>
    <definedName name="solver_rhs45" localSheetId="7" hidden="1">'Ex 1 SENS - Wet Ballast Shunted'!#REF!</definedName>
    <definedName name="solver_rhs45" localSheetId="6" hidden="1">'Ex 1 SENS - Wet Ballast UnShunt'!#REF!</definedName>
    <definedName name="solver_rhs45" localSheetId="11" hidden="1">'Ex 2 - 23000 Multi-Part'!#REF!</definedName>
    <definedName name="solver_rhs45" localSheetId="12" hidden="1">'Ex 3- JLess Wet Ballast Noshunt'!#REF!</definedName>
    <definedName name="solver_rhs45" localSheetId="13" hidden="1">'Ex 3- JLess Wet Ballast SHUNT'!#REF!</definedName>
    <definedName name="solver_rhs45" localSheetId="14" hidden="1">'Ex 3- SINGLE COLUMN'!#REF!</definedName>
    <definedName name="solver_rhs46" localSheetId="17" hidden="1">' Ex 3 - MULTCOL DRY BALL 1.06V'!#REF!</definedName>
    <definedName name="solver_rhs46" localSheetId="16" hidden="1">' Ex 3 - MULTCOL DRY BALL 15A'!#REF!</definedName>
    <definedName name="solver_rhs46" localSheetId="19" hidden="1">' Ex 3 - MULTCOL DRY Heavy shunt'!#REF!</definedName>
    <definedName name="solver_rhs46" localSheetId="15" hidden="1">' Ex 3 - MULTCOL WET BALL 15A'!#REF!</definedName>
    <definedName name="solver_rhs46" localSheetId="18" hidden="1">' Ex 3 - MULTCOL WET Hardshunt'!#REF!</definedName>
    <definedName name="solver_rhs46" localSheetId="21" hidden="1">' Ex 4 - MULTCOL DRY 75K'!#REF!</definedName>
    <definedName name="solver_rhs46" localSheetId="23" hidden="1">' Ex 4 - MULTCOL DRY75K HS'!#REF!</definedName>
    <definedName name="solver_rhs46" localSheetId="20" hidden="1">' Ex 4 - MULTCOL WET 75K'!#REF!</definedName>
    <definedName name="solver_rhs46" localSheetId="22" hidden="1">' Ex 4 - MULTCOL WET 75K HS'!#REF!</definedName>
    <definedName name="solver_rhs46" localSheetId="24" hidden="1">' Ex 5 - LOWIMP WET'!#REF!</definedName>
    <definedName name="solver_rhs46" localSheetId="25" hidden="1">' Ex 5 - LOWIMP WET HARDSHUNT'!#REF!</definedName>
    <definedName name="solver_rhs46" localSheetId="4" hidden="1">'Ex 1 - Dry Ballast Shunted'!#REF!</definedName>
    <definedName name="solver_rhs46" localSheetId="3" hidden="1">'Ex 1 - Dry Ballast UnShunt'!#REF!</definedName>
    <definedName name="solver_rhs46" localSheetId="2" hidden="1">'Ex 1 - Wet Ballast Shunted'!#REF!</definedName>
    <definedName name="solver_rhs46" localSheetId="1" hidden="1">'Ex 1 - Wet Ballast UnShunt'!#REF!</definedName>
    <definedName name="solver_rhs46" localSheetId="9" hidden="1">'Ex 1 SENS - Dry Ballast Shunted'!#REF!</definedName>
    <definedName name="solver_rhs46" localSheetId="8" hidden="1">'Ex 1 SENS - Dry Ballast UnShunt'!#REF!</definedName>
    <definedName name="solver_rhs46" localSheetId="7" hidden="1">'Ex 1 SENS - Wet Ballast Shunted'!#REF!</definedName>
    <definedName name="solver_rhs46" localSheetId="6" hidden="1">'Ex 1 SENS - Wet Ballast UnShunt'!#REF!</definedName>
    <definedName name="solver_rhs46" localSheetId="11" hidden="1">'Ex 2 - 23000 Multi-Part'!#REF!</definedName>
    <definedName name="solver_rhs46" localSheetId="12" hidden="1">'Ex 3- JLess Wet Ballast Noshunt'!#REF!</definedName>
    <definedName name="solver_rhs46" localSheetId="13" hidden="1">'Ex 3- JLess Wet Ballast SHUNT'!#REF!</definedName>
    <definedName name="solver_rhs46" localSheetId="14" hidden="1">'Ex 3- SINGLE COLUMN'!#REF!</definedName>
    <definedName name="solver_rhs47" localSheetId="17" hidden="1">' Ex 3 - MULTCOL DRY BALL 1.06V'!#REF!</definedName>
    <definedName name="solver_rhs47" localSheetId="16" hidden="1">' Ex 3 - MULTCOL DRY BALL 15A'!#REF!</definedName>
    <definedName name="solver_rhs47" localSheetId="19" hidden="1">' Ex 3 - MULTCOL DRY Heavy shunt'!#REF!</definedName>
    <definedName name="solver_rhs47" localSheetId="15" hidden="1">' Ex 3 - MULTCOL WET BALL 15A'!#REF!</definedName>
    <definedName name="solver_rhs47" localSheetId="18" hidden="1">' Ex 3 - MULTCOL WET Hardshunt'!#REF!</definedName>
    <definedName name="solver_rhs47" localSheetId="21" hidden="1">' Ex 4 - MULTCOL DRY 75K'!#REF!</definedName>
    <definedName name="solver_rhs47" localSheetId="23" hidden="1">' Ex 4 - MULTCOL DRY75K HS'!#REF!</definedName>
    <definedName name="solver_rhs47" localSheetId="20" hidden="1">' Ex 4 - MULTCOL WET 75K'!#REF!</definedName>
    <definedName name="solver_rhs47" localSheetId="22" hidden="1">' Ex 4 - MULTCOL WET 75K HS'!#REF!</definedName>
    <definedName name="solver_rhs47" localSheetId="24" hidden="1">' Ex 5 - LOWIMP WET'!#REF!</definedName>
    <definedName name="solver_rhs47" localSheetId="25" hidden="1">' Ex 5 - LOWIMP WET HARDSHUNT'!#REF!</definedName>
    <definedName name="solver_rhs47" localSheetId="4" hidden="1">'Ex 1 - Dry Ballast Shunted'!#REF!</definedName>
    <definedName name="solver_rhs47" localSheetId="3" hidden="1">'Ex 1 - Dry Ballast UnShunt'!#REF!</definedName>
    <definedName name="solver_rhs47" localSheetId="2" hidden="1">'Ex 1 - Wet Ballast Shunted'!#REF!</definedName>
    <definedName name="solver_rhs47" localSheetId="1" hidden="1">'Ex 1 - Wet Ballast UnShunt'!#REF!</definedName>
    <definedName name="solver_rhs47" localSheetId="9" hidden="1">'Ex 1 SENS - Dry Ballast Shunted'!#REF!</definedName>
    <definedName name="solver_rhs47" localSheetId="8" hidden="1">'Ex 1 SENS - Dry Ballast UnShunt'!#REF!</definedName>
    <definedName name="solver_rhs47" localSheetId="7" hidden="1">'Ex 1 SENS - Wet Ballast Shunted'!#REF!</definedName>
    <definedName name="solver_rhs47" localSheetId="6" hidden="1">'Ex 1 SENS - Wet Ballast UnShunt'!#REF!</definedName>
    <definedName name="solver_rhs47" localSheetId="11" hidden="1">'Ex 2 - 23000 Multi-Part'!#REF!</definedName>
    <definedName name="solver_rhs47" localSheetId="12" hidden="1">'Ex 3- JLess Wet Ballast Noshunt'!#REF!</definedName>
    <definedName name="solver_rhs47" localSheetId="13" hidden="1">'Ex 3- JLess Wet Ballast SHUNT'!#REF!</definedName>
    <definedName name="solver_rhs47" localSheetId="14" hidden="1">'Ex 3- SINGLE COLUMN'!#REF!</definedName>
    <definedName name="solver_rhs48" localSheetId="17" hidden="1">0</definedName>
    <definedName name="solver_rhs48" localSheetId="16" hidden="1">0</definedName>
    <definedName name="solver_rhs48" localSheetId="19" hidden="1">0</definedName>
    <definedName name="solver_rhs48" localSheetId="15" hidden="1">0</definedName>
    <definedName name="solver_rhs48" localSheetId="18" hidden="1">0</definedName>
    <definedName name="solver_rhs48" localSheetId="21" hidden="1">0</definedName>
    <definedName name="solver_rhs48" localSheetId="23" hidden="1">0</definedName>
    <definedName name="solver_rhs48" localSheetId="20" hidden="1">0</definedName>
    <definedName name="solver_rhs48" localSheetId="22" hidden="1">0</definedName>
    <definedName name="solver_rhs48" localSheetId="24" hidden="1">0</definedName>
    <definedName name="solver_rhs48" localSheetId="25" hidden="1">0</definedName>
    <definedName name="solver_rhs48" localSheetId="4" hidden="1">0</definedName>
    <definedName name="solver_rhs48" localSheetId="3" hidden="1">0</definedName>
    <definedName name="solver_rhs48" localSheetId="2" hidden="1">0</definedName>
    <definedName name="solver_rhs48" localSheetId="1" hidden="1">0</definedName>
    <definedName name="solver_rhs48" localSheetId="9" hidden="1">0</definedName>
    <definedName name="solver_rhs48" localSheetId="8" hidden="1">0</definedName>
    <definedName name="solver_rhs48" localSheetId="7" hidden="1">0</definedName>
    <definedName name="solver_rhs48" localSheetId="6" hidden="1">0</definedName>
    <definedName name="solver_rhs48" localSheetId="11" hidden="1">0</definedName>
    <definedName name="solver_rhs48" localSheetId="12" hidden="1">0</definedName>
    <definedName name="solver_rhs48" localSheetId="13" hidden="1">0</definedName>
    <definedName name="solver_rhs48" localSheetId="14" hidden="1">0</definedName>
    <definedName name="solver_rhs49" localSheetId="17" hidden="1">0</definedName>
    <definedName name="solver_rhs49" localSheetId="16" hidden="1">0</definedName>
    <definedName name="solver_rhs49" localSheetId="19" hidden="1">0</definedName>
    <definedName name="solver_rhs49" localSheetId="15" hidden="1">0</definedName>
    <definedName name="solver_rhs49" localSheetId="18" hidden="1">0</definedName>
    <definedName name="solver_rhs49" localSheetId="21" hidden="1">0</definedName>
    <definedName name="solver_rhs49" localSheetId="23" hidden="1">0</definedName>
    <definedName name="solver_rhs49" localSheetId="20" hidden="1">0</definedName>
    <definedName name="solver_rhs49" localSheetId="22" hidden="1">0</definedName>
    <definedName name="solver_rhs49" localSheetId="24" hidden="1">0</definedName>
    <definedName name="solver_rhs49" localSheetId="25" hidden="1">0</definedName>
    <definedName name="solver_rhs49" localSheetId="4" hidden="1">0</definedName>
    <definedName name="solver_rhs49" localSheetId="3" hidden="1">0</definedName>
    <definedName name="solver_rhs49" localSheetId="2" hidden="1">0</definedName>
    <definedName name="solver_rhs49" localSheetId="1" hidden="1">0</definedName>
    <definedName name="solver_rhs49" localSheetId="9" hidden="1">0</definedName>
    <definedName name="solver_rhs49" localSheetId="8" hidden="1">0</definedName>
    <definedName name="solver_rhs49" localSheetId="7" hidden="1">0</definedName>
    <definedName name="solver_rhs49" localSheetId="6" hidden="1">0</definedName>
    <definedName name="solver_rhs49" localSheetId="11" hidden="1">0</definedName>
    <definedName name="solver_rhs49" localSheetId="12" hidden="1">0</definedName>
    <definedName name="solver_rhs49" localSheetId="13" hidden="1">0</definedName>
    <definedName name="solver_rhs49" localSheetId="14" hidden="1">0</definedName>
    <definedName name="solver_rhs5" localSheetId="17" hidden="1">0</definedName>
    <definedName name="solver_rhs5" localSheetId="16" hidden="1">0</definedName>
    <definedName name="solver_rhs5" localSheetId="19" hidden="1">0</definedName>
    <definedName name="solver_rhs5" localSheetId="15" hidden="1">0</definedName>
    <definedName name="solver_rhs5" localSheetId="18" hidden="1">0</definedName>
    <definedName name="solver_rhs5" localSheetId="21" hidden="1">0</definedName>
    <definedName name="solver_rhs5" localSheetId="23" hidden="1">0</definedName>
    <definedName name="solver_rhs5" localSheetId="20" hidden="1">0</definedName>
    <definedName name="solver_rhs5" localSheetId="22" hidden="1">0</definedName>
    <definedName name="solver_rhs5" localSheetId="24" hidden="1">0</definedName>
    <definedName name="solver_rhs5" localSheetId="25" hidden="1">0</definedName>
    <definedName name="solver_rhs5" localSheetId="4" hidden="1">0</definedName>
    <definedName name="solver_rhs5" localSheetId="3" hidden="1">0</definedName>
    <definedName name="solver_rhs5" localSheetId="2" hidden="1">0</definedName>
    <definedName name="solver_rhs5" localSheetId="1" hidden="1">0</definedName>
    <definedName name="solver_rhs5" localSheetId="9" hidden="1">0</definedName>
    <definedName name="solver_rhs5" localSheetId="8" hidden="1">0</definedName>
    <definedName name="solver_rhs5" localSheetId="7" hidden="1">0</definedName>
    <definedName name="solver_rhs5" localSheetId="6" hidden="1">0</definedName>
    <definedName name="solver_rhs5" localSheetId="11" hidden="1">0</definedName>
    <definedName name="solver_rhs5" localSheetId="12" hidden="1">0</definedName>
    <definedName name="solver_rhs5" localSheetId="13" hidden="1">0</definedName>
    <definedName name="solver_rhs5" localSheetId="14" hidden="1">0</definedName>
    <definedName name="solver_rhs50" localSheetId="17" hidden="1">0</definedName>
    <definedName name="solver_rhs50" localSheetId="16" hidden="1">0</definedName>
    <definedName name="solver_rhs50" localSheetId="19" hidden="1">0</definedName>
    <definedName name="solver_rhs50" localSheetId="15" hidden="1">0</definedName>
    <definedName name="solver_rhs50" localSheetId="18" hidden="1">0</definedName>
    <definedName name="solver_rhs50" localSheetId="21" hidden="1">0</definedName>
    <definedName name="solver_rhs50" localSheetId="23" hidden="1">0</definedName>
    <definedName name="solver_rhs50" localSheetId="20" hidden="1">0</definedName>
    <definedName name="solver_rhs50" localSheetId="22" hidden="1">0</definedName>
    <definedName name="solver_rhs50" localSheetId="24" hidden="1">0</definedName>
    <definedName name="solver_rhs50" localSheetId="25" hidden="1">0</definedName>
    <definedName name="solver_rhs50" localSheetId="4" hidden="1">0</definedName>
    <definedName name="solver_rhs50" localSheetId="3" hidden="1">0</definedName>
    <definedName name="solver_rhs50" localSheetId="2" hidden="1">0</definedName>
    <definedName name="solver_rhs50" localSheetId="1" hidden="1">0</definedName>
    <definedName name="solver_rhs50" localSheetId="9" hidden="1">0</definedName>
    <definedName name="solver_rhs50" localSheetId="8" hidden="1">0</definedName>
    <definedName name="solver_rhs50" localSheetId="7" hidden="1">0</definedName>
    <definedName name="solver_rhs50" localSheetId="6" hidden="1">0</definedName>
    <definedName name="solver_rhs50" localSheetId="11" hidden="1">0</definedName>
    <definedName name="solver_rhs50" localSheetId="12" hidden="1">0</definedName>
    <definedName name="solver_rhs50" localSheetId="13" hidden="1">0</definedName>
    <definedName name="solver_rhs50" localSheetId="14" hidden="1">0</definedName>
    <definedName name="solver_rhs51" localSheetId="17" hidden="1">0</definedName>
    <definedName name="solver_rhs51" localSheetId="16" hidden="1">0</definedName>
    <definedName name="solver_rhs51" localSheetId="19" hidden="1">0</definedName>
    <definedName name="solver_rhs51" localSheetId="15" hidden="1">0</definedName>
    <definedName name="solver_rhs51" localSheetId="18" hidden="1">0</definedName>
    <definedName name="solver_rhs51" localSheetId="21" hidden="1">0</definedName>
    <definedName name="solver_rhs51" localSheetId="23" hidden="1">0</definedName>
    <definedName name="solver_rhs51" localSheetId="20" hidden="1">0</definedName>
    <definedName name="solver_rhs51" localSheetId="22" hidden="1">0</definedName>
    <definedName name="solver_rhs51" localSheetId="24" hidden="1">0</definedName>
    <definedName name="solver_rhs51" localSheetId="25" hidden="1">0</definedName>
    <definedName name="solver_rhs51" localSheetId="4" hidden="1">0</definedName>
    <definedName name="solver_rhs51" localSheetId="3" hidden="1">0</definedName>
    <definedName name="solver_rhs51" localSheetId="2" hidden="1">0</definedName>
    <definedName name="solver_rhs51" localSheetId="1" hidden="1">0</definedName>
    <definedName name="solver_rhs51" localSheetId="9" hidden="1">0</definedName>
    <definedName name="solver_rhs51" localSheetId="8" hidden="1">0</definedName>
    <definedName name="solver_rhs51" localSheetId="7" hidden="1">0</definedName>
    <definedName name="solver_rhs51" localSheetId="6" hidden="1">0</definedName>
    <definedName name="solver_rhs51" localSheetId="11" hidden="1">0</definedName>
    <definedName name="solver_rhs51" localSheetId="12" hidden="1">0</definedName>
    <definedName name="solver_rhs51" localSheetId="13" hidden="1">0</definedName>
    <definedName name="solver_rhs51" localSheetId="14" hidden="1">0</definedName>
    <definedName name="solver_rhs52" localSheetId="17" hidden="1">0</definedName>
    <definedName name="solver_rhs52" localSheetId="16" hidden="1">0</definedName>
    <definedName name="solver_rhs52" localSheetId="19" hidden="1">0</definedName>
    <definedName name="solver_rhs52" localSheetId="15" hidden="1">0</definedName>
    <definedName name="solver_rhs52" localSheetId="18" hidden="1">0</definedName>
    <definedName name="solver_rhs52" localSheetId="21" hidden="1">0</definedName>
    <definedName name="solver_rhs52" localSheetId="23" hidden="1">0</definedName>
    <definedName name="solver_rhs52" localSheetId="20" hidden="1">0</definedName>
    <definedName name="solver_rhs52" localSheetId="22" hidden="1">0</definedName>
    <definedName name="solver_rhs52" localSheetId="24" hidden="1">0</definedName>
    <definedName name="solver_rhs52" localSheetId="25" hidden="1">0</definedName>
    <definedName name="solver_rhs52" localSheetId="4" hidden="1">0</definedName>
    <definedName name="solver_rhs52" localSheetId="3" hidden="1">0</definedName>
    <definedName name="solver_rhs52" localSheetId="2" hidden="1">0</definedName>
    <definedName name="solver_rhs52" localSheetId="1" hidden="1">0</definedName>
    <definedName name="solver_rhs52" localSheetId="9" hidden="1">0</definedName>
    <definedName name="solver_rhs52" localSheetId="8" hidden="1">0</definedName>
    <definedName name="solver_rhs52" localSheetId="7" hidden="1">0</definedName>
    <definedName name="solver_rhs52" localSheetId="6" hidden="1">0</definedName>
    <definedName name="solver_rhs52" localSheetId="11" hidden="1">0</definedName>
    <definedName name="solver_rhs52" localSheetId="12" hidden="1">0</definedName>
    <definedName name="solver_rhs52" localSheetId="13" hidden="1">0</definedName>
    <definedName name="solver_rhs52" localSheetId="14" hidden="1">0</definedName>
    <definedName name="solver_rhs53" localSheetId="17" hidden="1">0</definedName>
    <definedName name="solver_rhs53" localSheetId="16" hidden="1">0</definedName>
    <definedName name="solver_rhs53" localSheetId="19" hidden="1">0</definedName>
    <definedName name="solver_rhs53" localSheetId="15" hidden="1">0</definedName>
    <definedName name="solver_rhs53" localSheetId="18" hidden="1">0</definedName>
    <definedName name="solver_rhs53" localSheetId="21" hidden="1">0</definedName>
    <definedName name="solver_rhs53" localSheetId="23" hidden="1">0</definedName>
    <definedName name="solver_rhs53" localSheetId="20" hidden="1">0</definedName>
    <definedName name="solver_rhs53" localSheetId="22" hidden="1">0</definedName>
    <definedName name="solver_rhs53" localSheetId="24" hidden="1">0</definedName>
    <definedName name="solver_rhs53" localSheetId="25" hidden="1">0</definedName>
    <definedName name="solver_rhs53" localSheetId="4" hidden="1">0</definedName>
    <definedName name="solver_rhs53" localSheetId="3" hidden="1">0</definedName>
    <definedName name="solver_rhs53" localSheetId="2" hidden="1">0</definedName>
    <definedName name="solver_rhs53" localSheetId="1" hidden="1">0</definedName>
    <definedName name="solver_rhs53" localSheetId="9" hidden="1">0</definedName>
    <definedName name="solver_rhs53" localSheetId="8" hidden="1">0</definedName>
    <definedName name="solver_rhs53" localSheetId="7" hidden="1">0</definedName>
    <definedName name="solver_rhs53" localSheetId="6" hidden="1">0</definedName>
    <definedName name="solver_rhs53" localSheetId="11" hidden="1">0</definedName>
    <definedName name="solver_rhs53" localSheetId="12" hidden="1">0</definedName>
    <definedName name="solver_rhs53" localSheetId="13" hidden="1">0</definedName>
    <definedName name="solver_rhs53" localSheetId="14" hidden="1">0</definedName>
    <definedName name="solver_rhs54" localSheetId="17" hidden="1">0</definedName>
    <definedName name="solver_rhs54" localSheetId="16" hidden="1">0</definedName>
    <definedName name="solver_rhs54" localSheetId="19" hidden="1">0</definedName>
    <definedName name="solver_rhs54" localSheetId="15" hidden="1">0</definedName>
    <definedName name="solver_rhs54" localSheetId="18" hidden="1">0</definedName>
    <definedName name="solver_rhs54" localSheetId="21" hidden="1">0</definedName>
    <definedName name="solver_rhs54" localSheetId="23" hidden="1">0</definedName>
    <definedName name="solver_rhs54" localSheetId="20" hidden="1">0</definedName>
    <definedName name="solver_rhs54" localSheetId="22" hidden="1">0</definedName>
    <definedName name="solver_rhs54" localSheetId="24" hidden="1">0</definedName>
    <definedName name="solver_rhs54" localSheetId="25" hidden="1">0</definedName>
    <definedName name="solver_rhs54" localSheetId="4" hidden="1">0</definedName>
    <definedName name="solver_rhs54" localSheetId="3" hidden="1">0</definedName>
    <definedName name="solver_rhs54" localSheetId="2" hidden="1">0</definedName>
    <definedName name="solver_rhs54" localSheetId="1" hidden="1">0</definedName>
    <definedName name="solver_rhs54" localSheetId="9" hidden="1">0</definedName>
    <definedName name="solver_rhs54" localSheetId="8" hidden="1">0</definedName>
    <definedName name="solver_rhs54" localSheetId="7" hidden="1">0</definedName>
    <definedName name="solver_rhs54" localSheetId="6" hidden="1">0</definedName>
    <definedName name="solver_rhs54" localSheetId="11" hidden="1">0</definedName>
    <definedName name="solver_rhs54" localSheetId="12" hidden="1">0</definedName>
    <definedName name="solver_rhs54" localSheetId="13" hidden="1">0</definedName>
    <definedName name="solver_rhs54" localSheetId="14" hidden="1">0</definedName>
    <definedName name="solver_rhs55" localSheetId="17" hidden="1">0</definedName>
    <definedName name="solver_rhs55" localSheetId="16" hidden="1">0</definedName>
    <definedName name="solver_rhs55" localSheetId="19" hidden="1">0</definedName>
    <definedName name="solver_rhs55" localSheetId="15" hidden="1">0</definedName>
    <definedName name="solver_rhs55" localSheetId="18" hidden="1">0</definedName>
    <definedName name="solver_rhs55" localSheetId="21" hidden="1">0</definedName>
    <definedName name="solver_rhs55" localSheetId="23" hidden="1">0</definedName>
    <definedName name="solver_rhs55" localSheetId="20" hidden="1">0</definedName>
    <definedName name="solver_rhs55" localSheetId="22" hidden="1">0</definedName>
    <definedName name="solver_rhs55" localSheetId="24" hidden="1">0</definedName>
    <definedName name="solver_rhs55" localSheetId="25" hidden="1">0</definedName>
    <definedName name="solver_rhs55" localSheetId="4" hidden="1">0</definedName>
    <definedName name="solver_rhs55" localSheetId="3" hidden="1">0</definedName>
    <definedName name="solver_rhs55" localSheetId="2" hidden="1">0</definedName>
    <definedName name="solver_rhs55" localSheetId="1" hidden="1">0</definedName>
    <definedName name="solver_rhs55" localSheetId="9" hidden="1">0</definedName>
    <definedName name="solver_rhs55" localSheetId="8" hidden="1">0</definedName>
    <definedName name="solver_rhs55" localSheetId="7" hidden="1">0</definedName>
    <definedName name="solver_rhs55" localSheetId="6" hidden="1">0</definedName>
    <definedName name="solver_rhs55" localSheetId="11" hidden="1">0</definedName>
    <definedName name="solver_rhs55" localSheetId="12" hidden="1">0</definedName>
    <definedName name="solver_rhs55" localSheetId="13" hidden="1">0</definedName>
    <definedName name="solver_rhs55" localSheetId="14" hidden="1">0</definedName>
    <definedName name="solver_rhs56" localSheetId="17" hidden="1">0</definedName>
    <definedName name="solver_rhs56" localSheetId="16" hidden="1">0</definedName>
    <definedName name="solver_rhs56" localSheetId="19" hidden="1">0</definedName>
    <definedName name="solver_rhs56" localSheetId="15" hidden="1">0</definedName>
    <definedName name="solver_rhs56" localSheetId="18" hidden="1">0</definedName>
    <definedName name="solver_rhs56" localSheetId="21" hidden="1">0</definedName>
    <definedName name="solver_rhs56" localSheetId="23" hidden="1">0</definedName>
    <definedName name="solver_rhs56" localSheetId="20" hidden="1">0</definedName>
    <definedName name="solver_rhs56" localSheetId="22" hidden="1">0</definedName>
    <definedName name="solver_rhs56" localSheetId="24" hidden="1">0</definedName>
    <definedName name="solver_rhs56" localSheetId="25" hidden="1">0</definedName>
    <definedName name="solver_rhs56" localSheetId="4" hidden="1">0</definedName>
    <definedName name="solver_rhs56" localSheetId="3" hidden="1">0</definedName>
    <definedName name="solver_rhs56" localSheetId="2" hidden="1">0</definedName>
    <definedName name="solver_rhs56" localSheetId="1" hidden="1">0</definedName>
    <definedName name="solver_rhs56" localSheetId="9" hidden="1">0</definedName>
    <definedName name="solver_rhs56" localSheetId="8" hidden="1">0</definedName>
    <definedName name="solver_rhs56" localSheetId="7" hidden="1">0</definedName>
    <definedName name="solver_rhs56" localSheetId="6" hidden="1">0</definedName>
    <definedName name="solver_rhs56" localSheetId="11" hidden="1">0</definedName>
    <definedName name="solver_rhs56" localSheetId="12" hidden="1">0</definedName>
    <definedName name="solver_rhs56" localSheetId="13" hidden="1">0</definedName>
    <definedName name="solver_rhs56" localSheetId="14" hidden="1">0</definedName>
    <definedName name="solver_rhs57" localSheetId="17" hidden="1">0</definedName>
    <definedName name="solver_rhs57" localSheetId="16" hidden="1">0</definedName>
    <definedName name="solver_rhs57" localSheetId="19" hidden="1">0</definedName>
    <definedName name="solver_rhs57" localSheetId="15" hidden="1">0</definedName>
    <definedName name="solver_rhs57" localSheetId="18" hidden="1">0</definedName>
    <definedName name="solver_rhs57" localSheetId="21" hidden="1">0</definedName>
    <definedName name="solver_rhs57" localSheetId="23" hidden="1">0</definedName>
    <definedName name="solver_rhs57" localSheetId="20" hidden="1">0</definedName>
    <definedName name="solver_rhs57" localSheetId="22" hidden="1">0</definedName>
    <definedName name="solver_rhs57" localSheetId="24" hidden="1">0</definedName>
    <definedName name="solver_rhs57" localSheetId="25" hidden="1">0</definedName>
    <definedName name="solver_rhs57" localSheetId="4" hidden="1">0</definedName>
    <definedName name="solver_rhs57" localSheetId="3" hidden="1">0</definedName>
    <definedName name="solver_rhs57" localSheetId="2" hidden="1">0</definedName>
    <definedName name="solver_rhs57" localSheetId="1" hidden="1">0</definedName>
    <definedName name="solver_rhs57" localSheetId="9" hidden="1">0</definedName>
    <definedName name="solver_rhs57" localSheetId="8" hidden="1">0</definedName>
    <definedName name="solver_rhs57" localSheetId="7" hidden="1">0</definedName>
    <definedName name="solver_rhs57" localSheetId="6" hidden="1">0</definedName>
    <definedName name="solver_rhs57" localSheetId="11" hidden="1">0</definedName>
    <definedName name="solver_rhs57" localSheetId="12" hidden="1">0</definedName>
    <definedName name="solver_rhs57" localSheetId="13" hidden="1">0</definedName>
    <definedName name="solver_rhs57" localSheetId="14" hidden="1">0</definedName>
    <definedName name="solver_rhs58" localSheetId="17" hidden="1">0</definedName>
    <definedName name="solver_rhs58" localSheetId="16" hidden="1">0</definedName>
    <definedName name="solver_rhs58" localSheetId="19" hidden="1">0</definedName>
    <definedName name="solver_rhs58" localSheetId="15" hidden="1">0</definedName>
    <definedName name="solver_rhs58" localSheetId="18" hidden="1">0</definedName>
    <definedName name="solver_rhs58" localSheetId="21" hidden="1">0</definedName>
    <definedName name="solver_rhs58" localSheetId="23" hidden="1">0</definedName>
    <definedName name="solver_rhs58" localSheetId="20" hidden="1">0</definedName>
    <definedName name="solver_rhs58" localSheetId="22" hidden="1">0</definedName>
    <definedName name="solver_rhs58" localSheetId="24" hidden="1">0</definedName>
    <definedName name="solver_rhs58" localSheetId="25" hidden="1">0</definedName>
    <definedName name="solver_rhs58" localSheetId="4" hidden="1">0</definedName>
    <definedName name="solver_rhs58" localSheetId="3" hidden="1">0</definedName>
    <definedName name="solver_rhs58" localSheetId="2" hidden="1">0</definedName>
    <definedName name="solver_rhs58" localSheetId="1" hidden="1">0</definedName>
    <definedName name="solver_rhs58" localSheetId="9" hidden="1">0</definedName>
    <definedName name="solver_rhs58" localSheetId="8" hidden="1">0</definedName>
    <definedName name="solver_rhs58" localSheetId="7" hidden="1">0</definedName>
    <definedName name="solver_rhs58" localSheetId="6" hidden="1">0</definedName>
    <definedName name="solver_rhs58" localSheetId="11" hidden="1">0</definedName>
    <definedName name="solver_rhs58" localSheetId="12" hidden="1">0</definedName>
    <definedName name="solver_rhs58" localSheetId="13" hidden="1">0</definedName>
    <definedName name="solver_rhs58" localSheetId="14" hidden="1">0</definedName>
    <definedName name="solver_rhs59" localSheetId="17" hidden="1">0</definedName>
    <definedName name="solver_rhs59" localSheetId="16" hidden="1">0</definedName>
    <definedName name="solver_rhs59" localSheetId="19" hidden="1">0</definedName>
    <definedName name="solver_rhs59" localSheetId="15" hidden="1">0</definedName>
    <definedName name="solver_rhs59" localSheetId="18" hidden="1">0</definedName>
    <definedName name="solver_rhs59" localSheetId="21" hidden="1">0</definedName>
    <definedName name="solver_rhs59" localSheetId="23" hidden="1">0</definedName>
    <definedName name="solver_rhs59" localSheetId="20" hidden="1">0</definedName>
    <definedName name="solver_rhs59" localSheetId="22" hidden="1">0</definedName>
    <definedName name="solver_rhs59" localSheetId="24" hidden="1">0</definedName>
    <definedName name="solver_rhs59" localSheetId="25" hidden="1">0</definedName>
    <definedName name="solver_rhs59" localSheetId="4" hidden="1">0</definedName>
    <definedName name="solver_rhs59" localSheetId="3" hidden="1">0</definedName>
    <definedName name="solver_rhs59" localSheetId="2" hidden="1">0</definedName>
    <definedName name="solver_rhs59" localSheetId="1" hidden="1">0</definedName>
    <definedName name="solver_rhs59" localSheetId="9" hidden="1">0</definedName>
    <definedName name="solver_rhs59" localSheetId="8" hidden="1">0</definedName>
    <definedName name="solver_rhs59" localSheetId="7" hidden="1">0</definedName>
    <definedName name="solver_rhs59" localSheetId="6" hidden="1">0</definedName>
    <definedName name="solver_rhs59" localSheetId="11" hidden="1">0</definedName>
    <definedName name="solver_rhs59" localSheetId="12" hidden="1">0</definedName>
    <definedName name="solver_rhs59" localSheetId="13" hidden="1">0</definedName>
    <definedName name="solver_rhs59" localSheetId="14" hidden="1">0</definedName>
    <definedName name="solver_rhs6" localSheetId="17" hidden="1">0</definedName>
    <definedName name="solver_rhs6" localSheetId="16" hidden="1">0</definedName>
    <definedName name="solver_rhs6" localSheetId="19" hidden="1">0</definedName>
    <definedName name="solver_rhs6" localSheetId="15" hidden="1">0</definedName>
    <definedName name="solver_rhs6" localSheetId="18" hidden="1">0</definedName>
    <definedName name="solver_rhs6" localSheetId="21" hidden="1">0</definedName>
    <definedName name="solver_rhs6" localSheetId="23" hidden="1">0</definedName>
    <definedName name="solver_rhs6" localSheetId="20" hidden="1">0</definedName>
    <definedName name="solver_rhs6" localSheetId="22" hidden="1">0</definedName>
    <definedName name="solver_rhs6" localSheetId="24" hidden="1">0</definedName>
    <definedName name="solver_rhs6" localSheetId="25" hidden="1">0</definedName>
    <definedName name="solver_rhs6" localSheetId="4" hidden="1">0</definedName>
    <definedName name="solver_rhs6" localSheetId="3" hidden="1">0</definedName>
    <definedName name="solver_rhs6" localSheetId="2" hidden="1">0</definedName>
    <definedName name="solver_rhs6" localSheetId="1" hidden="1">0</definedName>
    <definedName name="solver_rhs6" localSheetId="9" hidden="1">0</definedName>
    <definedName name="solver_rhs6" localSheetId="8" hidden="1">0</definedName>
    <definedName name="solver_rhs6" localSheetId="7" hidden="1">0</definedName>
    <definedName name="solver_rhs6" localSheetId="6" hidden="1">0</definedName>
    <definedName name="solver_rhs6" localSheetId="11" hidden="1">0</definedName>
    <definedName name="solver_rhs6" localSheetId="12" hidden="1">0</definedName>
    <definedName name="solver_rhs6" localSheetId="13" hidden="1">0</definedName>
    <definedName name="solver_rhs6" localSheetId="14" hidden="1">0</definedName>
    <definedName name="solver_rhs60" localSheetId="17" hidden="1">0</definedName>
    <definedName name="solver_rhs60" localSheetId="16" hidden="1">0</definedName>
    <definedName name="solver_rhs60" localSheetId="19" hidden="1">0</definedName>
    <definedName name="solver_rhs60" localSheetId="15" hidden="1">0</definedName>
    <definedName name="solver_rhs60" localSheetId="18" hidden="1">0</definedName>
    <definedName name="solver_rhs60" localSheetId="21" hidden="1">0</definedName>
    <definedName name="solver_rhs60" localSheetId="23" hidden="1">0</definedName>
    <definedName name="solver_rhs60" localSheetId="20" hidden="1">0</definedName>
    <definedName name="solver_rhs60" localSheetId="22" hidden="1">0</definedName>
    <definedName name="solver_rhs60" localSheetId="24" hidden="1">0</definedName>
    <definedName name="solver_rhs60" localSheetId="25" hidden="1">0</definedName>
    <definedName name="solver_rhs60" localSheetId="4" hidden="1">0</definedName>
    <definedName name="solver_rhs60" localSheetId="3" hidden="1">0</definedName>
    <definedName name="solver_rhs60" localSheetId="2" hidden="1">0</definedName>
    <definedName name="solver_rhs60" localSheetId="1" hidden="1">0</definedName>
    <definedName name="solver_rhs60" localSheetId="9" hidden="1">0</definedName>
    <definedName name="solver_rhs60" localSheetId="8" hidden="1">0</definedName>
    <definedName name="solver_rhs60" localSheetId="7" hidden="1">0</definedName>
    <definedName name="solver_rhs60" localSheetId="6" hidden="1">0</definedName>
    <definedName name="solver_rhs60" localSheetId="11" hidden="1">0</definedName>
    <definedName name="solver_rhs60" localSheetId="12" hidden="1">0</definedName>
    <definedName name="solver_rhs60" localSheetId="13" hidden="1">0</definedName>
    <definedName name="solver_rhs60" localSheetId="14" hidden="1">0</definedName>
    <definedName name="solver_rhs61" localSheetId="17" hidden="1">' Ex 3 - MULTCOL DRY BALL 1.06V'!#REF!</definedName>
    <definedName name="solver_rhs61" localSheetId="16" hidden="1">' Ex 3 - MULTCOL DRY BALL 15A'!#REF!</definedName>
    <definedName name="solver_rhs61" localSheetId="19" hidden="1">' Ex 3 - MULTCOL DRY Heavy shunt'!#REF!</definedName>
    <definedName name="solver_rhs61" localSheetId="15" hidden="1">' Ex 3 - MULTCOL WET BALL 15A'!#REF!</definedName>
    <definedName name="solver_rhs61" localSheetId="18" hidden="1">' Ex 3 - MULTCOL WET Hardshunt'!#REF!</definedName>
    <definedName name="solver_rhs61" localSheetId="21" hidden="1">' Ex 4 - MULTCOL DRY 75K'!#REF!</definedName>
    <definedName name="solver_rhs61" localSheetId="23" hidden="1">' Ex 4 - MULTCOL DRY75K HS'!#REF!</definedName>
    <definedName name="solver_rhs61" localSheetId="20" hidden="1">' Ex 4 - MULTCOL WET 75K'!#REF!</definedName>
    <definedName name="solver_rhs61" localSheetId="22" hidden="1">' Ex 4 - MULTCOL WET 75K HS'!#REF!</definedName>
    <definedName name="solver_rhs61" localSheetId="24" hidden="1">' Ex 5 - LOWIMP WET'!#REF!</definedName>
    <definedName name="solver_rhs61" localSheetId="25" hidden="1">' Ex 5 - LOWIMP WET HARDSHUNT'!#REF!</definedName>
    <definedName name="solver_rhs61" localSheetId="4" hidden="1">'Ex 1 - Dry Ballast Shunted'!#REF!</definedName>
    <definedName name="solver_rhs61" localSheetId="3" hidden="1">'Ex 1 - Dry Ballast UnShunt'!#REF!</definedName>
    <definedName name="solver_rhs61" localSheetId="2" hidden="1">'Ex 1 - Wet Ballast Shunted'!#REF!</definedName>
    <definedName name="solver_rhs61" localSheetId="1" hidden="1">'Ex 1 - Wet Ballast UnShunt'!#REF!</definedName>
    <definedName name="solver_rhs61" localSheetId="9" hidden="1">'Ex 1 SENS - Dry Ballast Shunted'!#REF!</definedName>
    <definedName name="solver_rhs61" localSheetId="8" hidden="1">'Ex 1 SENS - Dry Ballast UnShunt'!#REF!</definedName>
    <definedName name="solver_rhs61" localSheetId="7" hidden="1">'Ex 1 SENS - Wet Ballast Shunted'!#REF!</definedName>
    <definedName name="solver_rhs61" localSheetId="6" hidden="1">'Ex 1 SENS - Wet Ballast UnShunt'!#REF!</definedName>
    <definedName name="solver_rhs61" localSheetId="11" hidden="1">'Ex 2 - 23000 Multi-Part'!#REF!</definedName>
    <definedName name="solver_rhs61" localSheetId="12" hidden="1">'Ex 3- JLess Wet Ballast Noshunt'!#REF!</definedName>
    <definedName name="solver_rhs61" localSheetId="13" hidden="1">'Ex 3- JLess Wet Ballast SHUNT'!#REF!</definedName>
    <definedName name="solver_rhs61" localSheetId="14" hidden="1">'Ex 3- SINGLE COLUMN'!#REF!</definedName>
    <definedName name="solver_rhs7" localSheetId="17" hidden="1">0</definedName>
    <definedName name="solver_rhs7" localSheetId="16" hidden="1">0</definedName>
    <definedName name="solver_rhs7" localSheetId="19" hidden="1">0</definedName>
    <definedName name="solver_rhs7" localSheetId="15" hidden="1">0</definedName>
    <definedName name="solver_rhs7" localSheetId="18" hidden="1">0</definedName>
    <definedName name="solver_rhs7" localSheetId="21" hidden="1">0</definedName>
    <definedName name="solver_rhs7" localSheetId="23" hidden="1">0</definedName>
    <definedName name="solver_rhs7" localSheetId="20" hidden="1">0</definedName>
    <definedName name="solver_rhs7" localSheetId="22" hidden="1">0</definedName>
    <definedName name="solver_rhs7" localSheetId="24" hidden="1">0</definedName>
    <definedName name="solver_rhs7" localSheetId="25" hidden="1">0</definedName>
    <definedName name="solver_rhs7" localSheetId="4" hidden="1">0</definedName>
    <definedName name="solver_rhs7" localSheetId="3" hidden="1">0</definedName>
    <definedName name="solver_rhs7" localSheetId="2" hidden="1">0</definedName>
    <definedName name="solver_rhs7" localSheetId="1" hidden="1">0</definedName>
    <definedName name="solver_rhs7" localSheetId="9" hidden="1">0</definedName>
    <definedName name="solver_rhs7" localSheetId="8" hidden="1">0</definedName>
    <definedName name="solver_rhs7" localSheetId="7" hidden="1">0</definedName>
    <definedName name="solver_rhs7" localSheetId="6" hidden="1">0</definedName>
    <definedName name="solver_rhs7" localSheetId="11" hidden="1">0</definedName>
    <definedName name="solver_rhs7" localSheetId="12" hidden="1">0</definedName>
    <definedName name="solver_rhs7" localSheetId="13" hidden="1">0</definedName>
    <definedName name="solver_rhs7" localSheetId="14" hidden="1">0</definedName>
    <definedName name="solver_rhs8" localSheetId="17" hidden="1">0</definedName>
    <definedName name="solver_rhs8" localSheetId="16" hidden="1">0</definedName>
    <definedName name="solver_rhs8" localSheetId="19" hidden="1">0</definedName>
    <definedName name="solver_rhs8" localSheetId="15" hidden="1">0</definedName>
    <definedName name="solver_rhs8" localSheetId="18" hidden="1">0</definedName>
    <definedName name="solver_rhs8" localSheetId="21" hidden="1">0</definedName>
    <definedName name="solver_rhs8" localSheetId="23" hidden="1">0</definedName>
    <definedName name="solver_rhs8" localSheetId="20" hidden="1">0</definedName>
    <definedName name="solver_rhs8" localSheetId="22" hidden="1">0</definedName>
    <definedName name="solver_rhs8" localSheetId="24" hidden="1">0</definedName>
    <definedName name="solver_rhs8" localSheetId="25" hidden="1">0</definedName>
    <definedName name="solver_rhs8" localSheetId="4" hidden="1">0</definedName>
    <definedName name="solver_rhs8" localSheetId="3" hidden="1">0</definedName>
    <definedName name="solver_rhs8" localSheetId="2" hidden="1">0</definedName>
    <definedName name="solver_rhs8" localSheetId="1" hidden="1">0</definedName>
    <definedName name="solver_rhs8" localSheetId="9" hidden="1">0</definedName>
    <definedName name="solver_rhs8" localSheetId="8" hidden="1">0</definedName>
    <definedName name="solver_rhs8" localSheetId="7" hidden="1">0</definedName>
    <definedName name="solver_rhs8" localSheetId="6" hidden="1">0</definedName>
    <definedName name="solver_rhs8" localSheetId="11" hidden="1">0</definedName>
    <definedName name="solver_rhs8" localSheetId="12" hidden="1">0</definedName>
    <definedName name="solver_rhs8" localSheetId="13" hidden="1">0</definedName>
    <definedName name="solver_rhs8" localSheetId="14" hidden="1">0</definedName>
    <definedName name="solver_rhs9" localSheetId="17" hidden="1">0</definedName>
    <definedName name="solver_rhs9" localSheetId="16" hidden="1">0</definedName>
    <definedName name="solver_rhs9" localSheetId="19" hidden="1">0</definedName>
    <definedName name="solver_rhs9" localSheetId="15" hidden="1">0</definedName>
    <definedName name="solver_rhs9" localSheetId="18" hidden="1">0</definedName>
    <definedName name="solver_rhs9" localSheetId="21" hidden="1">0</definedName>
    <definedName name="solver_rhs9" localSheetId="23" hidden="1">0</definedName>
    <definedName name="solver_rhs9" localSheetId="20" hidden="1">0</definedName>
    <definedName name="solver_rhs9" localSheetId="22" hidden="1">0</definedName>
    <definedName name="solver_rhs9" localSheetId="24" hidden="1">0</definedName>
    <definedName name="solver_rhs9" localSheetId="25" hidden="1">0</definedName>
    <definedName name="solver_rhs9" localSheetId="4" hidden="1">0</definedName>
    <definedName name="solver_rhs9" localSheetId="3" hidden="1">0</definedName>
    <definedName name="solver_rhs9" localSheetId="2" hidden="1">0</definedName>
    <definedName name="solver_rhs9" localSheetId="1" hidden="1">0</definedName>
    <definedName name="solver_rhs9" localSheetId="9" hidden="1">0</definedName>
    <definedName name="solver_rhs9" localSheetId="8" hidden="1">0</definedName>
    <definedName name="solver_rhs9" localSheetId="7" hidden="1">0</definedName>
    <definedName name="solver_rhs9" localSheetId="6" hidden="1">0</definedName>
    <definedName name="solver_rhs9" localSheetId="11" hidden="1">0</definedName>
    <definedName name="solver_rhs9" localSheetId="12" hidden="1">0</definedName>
    <definedName name="solver_rhs9" localSheetId="13" hidden="1">0</definedName>
    <definedName name="solver_rhs9" localSheetId="14" hidden="1">0</definedName>
    <definedName name="solver_rlx" localSheetId="17" hidden="1">2</definedName>
    <definedName name="solver_rlx" localSheetId="16" hidden="1">2</definedName>
    <definedName name="solver_rlx" localSheetId="19" hidden="1">2</definedName>
    <definedName name="solver_rlx" localSheetId="15" hidden="1">2</definedName>
    <definedName name="solver_rlx" localSheetId="18" hidden="1">2</definedName>
    <definedName name="solver_rlx" localSheetId="21" hidden="1">2</definedName>
    <definedName name="solver_rlx" localSheetId="23" hidden="1">2</definedName>
    <definedName name="solver_rlx" localSheetId="20" hidden="1">2</definedName>
    <definedName name="solver_rlx" localSheetId="22" hidden="1">2</definedName>
    <definedName name="solver_rlx" localSheetId="24" hidden="1">2</definedName>
    <definedName name="solver_rlx" localSheetId="25" hidden="1">2</definedName>
    <definedName name="solver_rlx" localSheetId="4" hidden="1">2</definedName>
    <definedName name="solver_rlx" localSheetId="3" hidden="1">2</definedName>
    <definedName name="solver_rlx" localSheetId="2" hidden="1">2</definedName>
    <definedName name="solver_rlx" localSheetId="1" hidden="1">2</definedName>
    <definedName name="solver_rlx" localSheetId="9" hidden="1">2</definedName>
    <definedName name="solver_rlx" localSheetId="8" hidden="1">2</definedName>
    <definedName name="solver_rlx" localSheetId="7" hidden="1">2</definedName>
    <definedName name="solver_rlx" localSheetId="6" hidden="1">2</definedName>
    <definedName name="solver_rlx" localSheetId="11" hidden="1">2</definedName>
    <definedName name="solver_rlx" localSheetId="12" hidden="1">2</definedName>
    <definedName name="solver_rlx" localSheetId="13" hidden="1">2</definedName>
    <definedName name="solver_rlx" localSheetId="14" hidden="1">2</definedName>
    <definedName name="solver_rsd" localSheetId="17" hidden="1">0</definedName>
    <definedName name="solver_rsd" localSheetId="16" hidden="1">0</definedName>
    <definedName name="solver_rsd" localSheetId="19" hidden="1">0</definedName>
    <definedName name="solver_rsd" localSheetId="15" hidden="1">0</definedName>
    <definedName name="solver_rsd" localSheetId="18" hidden="1">0</definedName>
    <definedName name="solver_rsd" localSheetId="21" hidden="1">0</definedName>
    <definedName name="solver_rsd" localSheetId="23" hidden="1">0</definedName>
    <definedName name="solver_rsd" localSheetId="20" hidden="1">0</definedName>
    <definedName name="solver_rsd" localSheetId="22" hidden="1">0</definedName>
    <definedName name="solver_rsd" localSheetId="24" hidden="1">0</definedName>
    <definedName name="solver_rsd" localSheetId="25" hidden="1">0</definedName>
    <definedName name="solver_rsd" localSheetId="4" hidden="1">0</definedName>
    <definedName name="solver_rsd" localSheetId="3" hidden="1">0</definedName>
    <definedName name="solver_rsd" localSheetId="2" hidden="1">0</definedName>
    <definedName name="solver_rsd" localSheetId="1" hidden="1">0</definedName>
    <definedName name="solver_rsd" localSheetId="9" hidden="1">0</definedName>
    <definedName name="solver_rsd" localSheetId="8" hidden="1">0</definedName>
    <definedName name="solver_rsd" localSheetId="7" hidden="1">0</definedName>
    <definedName name="solver_rsd" localSheetId="6" hidden="1">0</definedName>
    <definedName name="solver_rsd" localSheetId="11" hidden="1">0</definedName>
    <definedName name="solver_rsd" localSheetId="12" hidden="1">0</definedName>
    <definedName name="solver_rsd" localSheetId="13" hidden="1">0</definedName>
    <definedName name="solver_rsd" localSheetId="14" hidden="1">0</definedName>
    <definedName name="solver_scl" localSheetId="17" hidden="1">1</definedName>
    <definedName name="solver_scl" localSheetId="16" hidden="1">1</definedName>
    <definedName name="solver_scl" localSheetId="19" hidden="1">1</definedName>
    <definedName name="solver_scl" localSheetId="15" hidden="1">1</definedName>
    <definedName name="solver_scl" localSheetId="18" hidden="1">1</definedName>
    <definedName name="solver_scl" localSheetId="21" hidden="1">1</definedName>
    <definedName name="solver_scl" localSheetId="23" hidden="1">1</definedName>
    <definedName name="solver_scl" localSheetId="20" hidden="1">1</definedName>
    <definedName name="solver_scl" localSheetId="22" hidden="1">1</definedName>
    <definedName name="solver_scl" localSheetId="24" hidden="1">1</definedName>
    <definedName name="solver_scl" localSheetId="25" hidden="1">1</definedName>
    <definedName name="solver_scl" localSheetId="4" hidden="1">1</definedName>
    <definedName name="solver_scl" localSheetId="3" hidden="1">1</definedName>
    <definedName name="solver_scl" localSheetId="2" hidden="1">1</definedName>
    <definedName name="solver_scl" localSheetId="1" hidden="1">1</definedName>
    <definedName name="solver_scl" localSheetId="9" hidden="1">1</definedName>
    <definedName name="solver_scl" localSheetId="8" hidden="1">1</definedName>
    <definedName name="solver_scl" localSheetId="7" hidden="1">1</definedName>
    <definedName name="solver_scl" localSheetId="6" hidden="1">1</definedName>
    <definedName name="solver_scl" localSheetId="11" hidden="1">1</definedName>
    <definedName name="solver_scl" localSheetId="12" hidden="1">1</definedName>
    <definedName name="solver_scl" localSheetId="13" hidden="1">1</definedName>
    <definedName name="solver_scl" localSheetId="14" hidden="1">1</definedName>
    <definedName name="solver_sho" localSheetId="17" hidden="1">2</definedName>
    <definedName name="solver_sho" localSheetId="16" hidden="1">2</definedName>
    <definedName name="solver_sho" localSheetId="19" hidden="1">2</definedName>
    <definedName name="solver_sho" localSheetId="15" hidden="1">2</definedName>
    <definedName name="solver_sho" localSheetId="18" hidden="1">2</definedName>
    <definedName name="solver_sho" localSheetId="21" hidden="1">2</definedName>
    <definedName name="solver_sho" localSheetId="23" hidden="1">2</definedName>
    <definedName name="solver_sho" localSheetId="20" hidden="1">2</definedName>
    <definedName name="solver_sho" localSheetId="22" hidden="1">2</definedName>
    <definedName name="solver_sho" localSheetId="24" hidden="1">2</definedName>
    <definedName name="solver_sho" localSheetId="25" hidden="1">2</definedName>
    <definedName name="solver_sho" localSheetId="4" hidden="1">2</definedName>
    <definedName name="solver_sho" localSheetId="3" hidden="1">2</definedName>
    <definedName name="solver_sho" localSheetId="2" hidden="1">2</definedName>
    <definedName name="solver_sho" localSheetId="1" hidden="1">2</definedName>
    <definedName name="solver_sho" localSheetId="9" hidden="1">2</definedName>
    <definedName name="solver_sho" localSheetId="8" hidden="1">2</definedName>
    <definedName name="solver_sho" localSheetId="7" hidden="1">2</definedName>
    <definedName name="solver_sho" localSheetId="6" hidden="1">2</definedName>
    <definedName name="solver_sho" localSheetId="11" hidden="1">2</definedName>
    <definedName name="solver_sho" localSheetId="12" hidden="1">2</definedName>
    <definedName name="solver_sho" localSheetId="13" hidden="1">2</definedName>
    <definedName name="solver_sho" localSheetId="14" hidden="1">2</definedName>
    <definedName name="solver_ssz" localSheetId="17" hidden="1">100</definedName>
    <definedName name="solver_ssz" localSheetId="16" hidden="1">100</definedName>
    <definedName name="solver_ssz" localSheetId="19" hidden="1">100</definedName>
    <definedName name="solver_ssz" localSheetId="15" hidden="1">100</definedName>
    <definedName name="solver_ssz" localSheetId="18" hidden="1">100</definedName>
    <definedName name="solver_ssz" localSheetId="21" hidden="1">100</definedName>
    <definedName name="solver_ssz" localSheetId="23" hidden="1">100</definedName>
    <definedName name="solver_ssz" localSheetId="20" hidden="1">100</definedName>
    <definedName name="solver_ssz" localSheetId="22" hidden="1">100</definedName>
    <definedName name="solver_ssz" localSheetId="24" hidden="1">100</definedName>
    <definedName name="solver_ssz" localSheetId="25" hidden="1">100</definedName>
    <definedName name="solver_ssz" localSheetId="4" hidden="1">100</definedName>
    <definedName name="solver_ssz" localSheetId="3" hidden="1">100</definedName>
    <definedName name="solver_ssz" localSheetId="2" hidden="1">100</definedName>
    <definedName name="solver_ssz" localSheetId="1" hidden="1">100</definedName>
    <definedName name="solver_ssz" localSheetId="9" hidden="1">100</definedName>
    <definedName name="solver_ssz" localSheetId="8" hidden="1">100</definedName>
    <definedName name="solver_ssz" localSheetId="7" hidden="1">100</definedName>
    <definedName name="solver_ssz" localSheetId="6" hidden="1">100</definedName>
    <definedName name="solver_ssz" localSheetId="11" hidden="1">100</definedName>
    <definedName name="solver_ssz" localSheetId="12" hidden="1">100</definedName>
    <definedName name="solver_ssz" localSheetId="13" hidden="1">100</definedName>
    <definedName name="solver_ssz" localSheetId="14" hidden="1">100</definedName>
    <definedName name="solver_tim" localSheetId="17" hidden="1">2147483647</definedName>
    <definedName name="solver_tim" localSheetId="16" hidden="1">2147483647</definedName>
    <definedName name="solver_tim" localSheetId="19" hidden="1">2147483647</definedName>
    <definedName name="solver_tim" localSheetId="15" hidden="1">2147483647</definedName>
    <definedName name="solver_tim" localSheetId="18" hidden="1">2147483647</definedName>
    <definedName name="solver_tim" localSheetId="21" hidden="1">2147483647</definedName>
    <definedName name="solver_tim" localSheetId="23" hidden="1">2147483647</definedName>
    <definedName name="solver_tim" localSheetId="20" hidden="1">2147483647</definedName>
    <definedName name="solver_tim" localSheetId="22" hidden="1">2147483647</definedName>
    <definedName name="solver_tim" localSheetId="24" hidden="1">2147483647</definedName>
    <definedName name="solver_tim" localSheetId="25" hidden="1">2147483647</definedName>
    <definedName name="solver_tim" localSheetId="4" hidden="1">2147483647</definedName>
    <definedName name="solver_tim" localSheetId="3" hidden="1">2147483647</definedName>
    <definedName name="solver_tim" localSheetId="2" hidden="1">2147483647</definedName>
    <definedName name="solver_tim" localSheetId="1" hidden="1">2147483647</definedName>
    <definedName name="solver_tim" localSheetId="9" hidden="1">2147483647</definedName>
    <definedName name="solver_tim" localSheetId="8" hidden="1">2147483647</definedName>
    <definedName name="solver_tim" localSheetId="7" hidden="1">2147483647</definedName>
    <definedName name="solver_tim" localSheetId="6" hidden="1">2147483647</definedName>
    <definedName name="solver_tim" localSheetId="11" hidden="1">2147483647</definedName>
    <definedName name="solver_tim" localSheetId="12" hidden="1">2147483647</definedName>
    <definedName name="solver_tim" localSheetId="13" hidden="1">2147483647</definedName>
    <definedName name="solver_tim" localSheetId="14" hidden="1">2147483647</definedName>
    <definedName name="solver_tol" localSheetId="17" hidden="1">0.01</definedName>
    <definedName name="solver_tol" localSheetId="16" hidden="1">0.01</definedName>
    <definedName name="solver_tol" localSheetId="19" hidden="1">0.01</definedName>
    <definedName name="solver_tol" localSheetId="15" hidden="1">0.01</definedName>
    <definedName name="solver_tol" localSheetId="18" hidden="1">0.01</definedName>
    <definedName name="solver_tol" localSheetId="21" hidden="1">0.01</definedName>
    <definedName name="solver_tol" localSheetId="23" hidden="1">0.01</definedName>
    <definedName name="solver_tol" localSheetId="20" hidden="1">0.01</definedName>
    <definedName name="solver_tol" localSheetId="22" hidden="1">0.01</definedName>
    <definedName name="solver_tol" localSheetId="24" hidden="1">0.01</definedName>
    <definedName name="solver_tol" localSheetId="25" hidden="1">0.01</definedName>
    <definedName name="solver_tol" localSheetId="4" hidden="1">0.01</definedName>
    <definedName name="solver_tol" localSheetId="3" hidden="1">0.01</definedName>
    <definedName name="solver_tol" localSheetId="2" hidden="1">0.01</definedName>
    <definedName name="solver_tol" localSheetId="1" hidden="1">0.01</definedName>
    <definedName name="solver_tol" localSheetId="9" hidden="1">0.01</definedName>
    <definedName name="solver_tol" localSheetId="8" hidden="1">0.01</definedName>
    <definedName name="solver_tol" localSheetId="7" hidden="1">0.01</definedName>
    <definedName name="solver_tol" localSheetId="6" hidden="1">0.01</definedName>
    <definedName name="solver_tol" localSheetId="11" hidden="1">0.01</definedName>
    <definedName name="solver_tol" localSheetId="12" hidden="1">0.01</definedName>
    <definedName name="solver_tol" localSheetId="13" hidden="1">0.01</definedName>
    <definedName name="solver_tol" localSheetId="14" hidden="1">0.01</definedName>
    <definedName name="solver_typ" localSheetId="17" hidden="1">3</definedName>
    <definedName name="solver_typ" localSheetId="16" hidden="1">3</definedName>
    <definedName name="solver_typ" localSheetId="19" hidden="1">3</definedName>
    <definedName name="solver_typ" localSheetId="15" hidden="1">3</definedName>
    <definedName name="solver_typ" localSheetId="18" hidden="1">3</definedName>
    <definedName name="solver_typ" localSheetId="21" hidden="1">3</definedName>
    <definedName name="solver_typ" localSheetId="23" hidden="1">3</definedName>
    <definedName name="solver_typ" localSheetId="20" hidden="1">3</definedName>
    <definedName name="solver_typ" localSheetId="22" hidden="1">3</definedName>
    <definedName name="solver_typ" localSheetId="24" hidden="1">3</definedName>
    <definedName name="solver_typ" localSheetId="25" hidden="1">3</definedName>
    <definedName name="solver_typ" localSheetId="4" hidden="1">3</definedName>
    <definedName name="solver_typ" localSheetId="3" hidden="1">3</definedName>
    <definedName name="solver_typ" localSheetId="2" hidden="1">3</definedName>
    <definedName name="solver_typ" localSheetId="1" hidden="1">3</definedName>
    <definedName name="solver_typ" localSheetId="9" hidden="1">3</definedName>
    <definedName name="solver_typ" localSheetId="8" hidden="1">3</definedName>
    <definedName name="solver_typ" localSheetId="7" hidden="1">3</definedName>
    <definedName name="solver_typ" localSheetId="6" hidden="1">3</definedName>
    <definedName name="solver_typ" localSheetId="11" hidden="1">3</definedName>
    <definedName name="solver_typ" localSheetId="12" hidden="1">3</definedName>
    <definedName name="solver_typ" localSheetId="13" hidden="1">3</definedName>
    <definedName name="solver_typ" localSheetId="14" hidden="1">3</definedName>
    <definedName name="solver_val" localSheetId="17" hidden="1">0</definedName>
    <definedName name="solver_val" localSheetId="16" hidden="1">0</definedName>
    <definedName name="solver_val" localSheetId="19" hidden="1">0</definedName>
    <definedName name="solver_val" localSheetId="15" hidden="1">0</definedName>
    <definedName name="solver_val" localSheetId="18" hidden="1">0</definedName>
    <definedName name="solver_val" localSheetId="21" hidden="1">0</definedName>
    <definedName name="solver_val" localSheetId="23" hidden="1">0</definedName>
    <definedName name="solver_val" localSheetId="20" hidden="1">0</definedName>
    <definedName name="solver_val" localSheetId="22" hidden="1">0</definedName>
    <definedName name="solver_val" localSheetId="24" hidden="1">0</definedName>
    <definedName name="solver_val" localSheetId="25" hidden="1">0</definedName>
    <definedName name="solver_val" localSheetId="4" hidden="1">0</definedName>
    <definedName name="solver_val" localSheetId="3" hidden="1">0</definedName>
    <definedName name="solver_val" localSheetId="2" hidden="1">0</definedName>
    <definedName name="solver_val" localSheetId="1" hidden="1">0</definedName>
    <definedName name="solver_val" localSheetId="9" hidden="1">0</definedName>
    <definedName name="solver_val" localSheetId="8" hidden="1">0</definedName>
    <definedName name="solver_val" localSheetId="7" hidden="1">0</definedName>
    <definedName name="solver_val" localSheetId="6" hidden="1">0</definedName>
    <definedName name="solver_val" localSheetId="11" hidden="1">0</definedName>
    <definedName name="solver_val" localSheetId="12" hidden="1">0</definedName>
    <definedName name="solver_val" localSheetId="13" hidden="1">0</definedName>
    <definedName name="solver_val" localSheetId="14" hidden="1">0</definedName>
    <definedName name="solver_ver" localSheetId="17" hidden="1">3</definedName>
    <definedName name="solver_ver" localSheetId="16" hidden="1">3</definedName>
    <definedName name="solver_ver" localSheetId="19" hidden="1">3</definedName>
    <definedName name="solver_ver" localSheetId="15" hidden="1">3</definedName>
    <definedName name="solver_ver" localSheetId="18" hidden="1">3</definedName>
    <definedName name="solver_ver" localSheetId="21" hidden="1">3</definedName>
    <definedName name="solver_ver" localSheetId="23" hidden="1">3</definedName>
    <definedName name="solver_ver" localSheetId="20" hidden="1">3</definedName>
    <definedName name="solver_ver" localSheetId="22" hidden="1">3</definedName>
    <definedName name="solver_ver" localSheetId="24" hidden="1">3</definedName>
    <definedName name="solver_ver" localSheetId="25" hidden="1">3</definedName>
    <definedName name="solver_ver" localSheetId="4" hidden="1">3</definedName>
    <definedName name="solver_ver" localSheetId="3" hidden="1">3</definedName>
    <definedName name="solver_ver" localSheetId="2" hidden="1">3</definedName>
    <definedName name="solver_ver" localSheetId="1" hidden="1">3</definedName>
    <definedName name="solver_ver" localSheetId="9" hidden="1">3</definedName>
    <definedName name="solver_ver" localSheetId="8" hidden="1">3</definedName>
    <definedName name="solver_ver" localSheetId="7" hidden="1">3</definedName>
    <definedName name="solver_ver" localSheetId="6" hidden="1">3</definedName>
    <definedName name="solver_ver" localSheetId="11" hidden="1">3</definedName>
    <definedName name="solver_ver" localSheetId="12" hidden="1">3</definedName>
    <definedName name="solver_ver" localSheetId="13" hidden="1">3</definedName>
    <definedName name="solver_ver" localSheetId="14"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30" i="27" l="1"/>
  <c r="K130" i="27"/>
  <c r="J130" i="27"/>
  <c r="K128" i="27"/>
  <c r="J128" i="27"/>
  <c r="K127" i="27"/>
  <c r="J127" i="27"/>
  <c r="K126" i="27"/>
  <c r="J126" i="27"/>
  <c r="K125" i="27"/>
  <c r="J125" i="27"/>
  <c r="K124" i="27"/>
  <c r="J124" i="27"/>
  <c r="K123" i="27"/>
  <c r="J123" i="27"/>
  <c r="K122" i="27"/>
  <c r="J122" i="27"/>
  <c r="K121" i="27"/>
  <c r="J121" i="27"/>
  <c r="K120" i="27"/>
  <c r="J120" i="27"/>
  <c r="K119" i="27"/>
  <c r="J119" i="27"/>
  <c r="K118" i="27"/>
  <c r="J118" i="27"/>
  <c r="K117" i="27"/>
  <c r="J117" i="27"/>
  <c r="K116" i="27"/>
  <c r="J116" i="27"/>
  <c r="K115" i="27"/>
  <c r="J115" i="27"/>
  <c r="K114" i="27"/>
  <c r="J114" i="27"/>
  <c r="K113" i="27"/>
  <c r="J113" i="27"/>
  <c r="K112" i="27"/>
  <c r="J112" i="27"/>
  <c r="K111" i="27"/>
  <c r="J111" i="27"/>
  <c r="K110" i="27"/>
  <c r="J110" i="27"/>
  <c r="K109" i="27"/>
  <c r="J109" i="27"/>
  <c r="K108" i="27"/>
  <c r="J108" i="27"/>
  <c r="K107" i="27"/>
  <c r="J107" i="27"/>
  <c r="K106" i="27"/>
  <c r="J106" i="27"/>
  <c r="K105" i="27"/>
  <c r="J105" i="27"/>
  <c r="K104" i="27"/>
  <c r="J104" i="27"/>
  <c r="K103" i="27"/>
  <c r="J103" i="27"/>
  <c r="K102" i="27"/>
  <c r="J102" i="27"/>
  <c r="K101" i="27"/>
  <c r="J101" i="27"/>
  <c r="K100" i="27"/>
  <c r="J100" i="27"/>
  <c r="K99" i="27"/>
  <c r="J99" i="27"/>
  <c r="K98" i="27"/>
  <c r="J98" i="27"/>
  <c r="K97" i="27"/>
  <c r="J97" i="27"/>
  <c r="K96" i="27"/>
  <c r="J96" i="27"/>
  <c r="K95" i="27"/>
  <c r="J95" i="27"/>
  <c r="K94" i="27"/>
  <c r="J94" i="27"/>
  <c r="K93" i="27"/>
  <c r="J93" i="27"/>
  <c r="K92" i="27"/>
  <c r="J92" i="27"/>
  <c r="I130" i="24"/>
  <c r="K130" i="24"/>
  <c r="J130" i="24"/>
  <c r="K128" i="24"/>
  <c r="J128" i="24"/>
  <c r="K127" i="24"/>
  <c r="J127" i="24"/>
  <c r="K126" i="24"/>
  <c r="J126" i="24"/>
  <c r="K125" i="24"/>
  <c r="J125" i="24"/>
  <c r="K124" i="24"/>
  <c r="J124" i="24"/>
  <c r="K123" i="24"/>
  <c r="J123" i="24"/>
  <c r="K122" i="24"/>
  <c r="J122" i="24"/>
  <c r="K121" i="24"/>
  <c r="J121" i="24"/>
  <c r="K120" i="24"/>
  <c r="J120" i="24"/>
  <c r="K119" i="24"/>
  <c r="J119" i="24"/>
  <c r="K118" i="24"/>
  <c r="J118" i="24"/>
  <c r="K117" i="24"/>
  <c r="J117" i="24"/>
  <c r="K116" i="24"/>
  <c r="J116" i="24"/>
  <c r="K115" i="24"/>
  <c r="J115" i="24"/>
  <c r="K114" i="24"/>
  <c r="J114" i="24"/>
  <c r="K113" i="24"/>
  <c r="J113" i="24"/>
  <c r="K112" i="24"/>
  <c r="J112" i="24"/>
  <c r="K111" i="24"/>
  <c r="J111" i="24"/>
  <c r="K110" i="24"/>
  <c r="J110" i="24"/>
  <c r="K109" i="24"/>
  <c r="J109" i="24"/>
  <c r="K108" i="24"/>
  <c r="J108" i="24"/>
  <c r="K107" i="24"/>
  <c r="J107" i="24"/>
  <c r="K106" i="24"/>
  <c r="J106" i="24"/>
  <c r="K105" i="24"/>
  <c r="J105" i="24"/>
  <c r="K104" i="24"/>
  <c r="J104" i="24"/>
  <c r="K103" i="24"/>
  <c r="J103" i="24"/>
  <c r="K102" i="24"/>
  <c r="J102" i="24"/>
  <c r="K101" i="24"/>
  <c r="J101" i="24"/>
  <c r="K100" i="24"/>
  <c r="J100" i="24"/>
  <c r="K99" i="24"/>
  <c r="J99" i="24"/>
  <c r="K98" i="24"/>
  <c r="J98" i="24"/>
  <c r="K97" i="24"/>
  <c r="J97" i="24"/>
  <c r="K96" i="24"/>
  <c r="J96" i="24"/>
  <c r="K95" i="24"/>
  <c r="J95" i="24"/>
  <c r="K94" i="24"/>
  <c r="J94" i="24"/>
  <c r="K93" i="24"/>
  <c r="J93" i="24"/>
  <c r="K92" i="24"/>
  <c r="J92" i="24"/>
  <c r="I128" i="27"/>
  <c r="I127" i="27"/>
  <c r="I126" i="27"/>
  <c r="I125" i="27"/>
  <c r="I124" i="27"/>
  <c r="I123" i="27"/>
  <c r="I122" i="27"/>
  <c r="I121" i="27"/>
  <c r="I120" i="27"/>
  <c r="I119" i="27"/>
  <c r="I118" i="27"/>
  <c r="I117" i="27"/>
  <c r="I116" i="27"/>
  <c r="I115" i="27"/>
  <c r="I114" i="27"/>
  <c r="I113" i="27"/>
  <c r="I112" i="27"/>
  <c r="I111" i="27"/>
  <c r="I110" i="27"/>
  <c r="I109" i="27"/>
  <c r="I108" i="27"/>
  <c r="I107" i="27"/>
  <c r="I106" i="27"/>
  <c r="I105" i="27"/>
  <c r="I104" i="27"/>
  <c r="I103" i="27"/>
  <c r="I102" i="27"/>
  <c r="I101" i="27"/>
  <c r="I100" i="27"/>
  <c r="I99" i="27"/>
  <c r="I98" i="27"/>
  <c r="I97" i="27"/>
  <c r="I96" i="27"/>
  <c r="I95" i="27"/>
  <c r="I94" i="27"/>
  <c r="I93" i="27"/>
  <c r="I92" i="27"/>
  <c r="I128" i="24"/>
  <c r="I127" i="24"/>
  <c r="I126" i="24"/>
  <c r="I125" i="24"/>
  <c r="I124" i="24"/>
  <c r="I123" i="24"/>
  <c r="I122" i="24"/>
  <c r="I121" i="24"/>
  <c r="I120" i="24"/>
  <c r="I119" i="24"/>
  <c r="I118" i="24"/>
  <c r="I117" i="24"/>
  <c r="I116" i="24"/>
  <c r="I115" i="24"/>
  <c r="I114" i="24"/>
  <c r="I113" i="24"/>
  <c r="I112" i="24"/>
  <c r="I111" i="24"/>
  <c r="I110" i="24"/>
  <c r="I109" i="24"/>
  <c r="I108" i="24"/>
  <c r="I107" i="24"/>
  <c r="I106" i="24"/>
  <c r="I105" i="24"/>
  <c r="I104" i="24"/>
  <c r="I103" i="24"/>
  <c r="I102" i="24"/>
  <c r="I101" i="24"/>
  <c r="I100" i="24"/>
  <c r="I99" i="24"/>
  <c r="I98" i="24"/>
  <c r="I97" i="24"/>
  <c r="I96" i="24"/>
  <c r="I95" i="24"/>
  <c r="I94" i="24"/>
  <c r="I93" i="24"/>
  <c r="I92" i="24"/>
  <c r="D130" i="34" l="1"/>
  <c r="D128" i="34"/>
  <c r="D127" i="34"/>
  <c r="D126" i="34"/>
  <c r="D125" i="34"/>
  <c r="D124" i="34"/>
  <c r="D123" i="34"/>
  <c r="D122" i="34"/>
  <c r="D121" i="34"/>
  <c r="D120" i="34"/>
  <c r="D119" i="34"/>
  <c r="D118" i="34"/>
  <c r="D117" i="34"/>
  <c r="D116" i="34"/>
  <c r="D115" i="34"/>
  <c r="D114" i="34"/>
  <c r="D113" i="34"/>
  <c r="D112" i="34"/>
  <c r="D111" i="34"/>
  <c r="D110" i="34"/>
  <c r="D109" i="34"/>
  <c r="D108" i="34"/>
  <c r="D107" i="34"/>
  <c r="D106" i="34"/>
  <c r="D105" i="34"/>
  <c r="D104" i="34"/>
  <c r="D103" i="34"/>
  <c r="D102" i="34"/>
  <c r="D101" i="34"/>
  <c r="D100" i="34"/>
  <c r="D99" i="34"/>
  <c r="D98" i="34"/>
  <c r="D97" i="34"/>
  <c r="D96" i="34"/>
  <c r="D95" i="34"/>
  <c r="D94" i="34"/>
  <c r="D93" i="34"/>
  <c r="D92" i="34"/>
  <c r="C92" i="34"/>
  <c r="AN81" i="34"/>
  <c r="AM81" i="34"/>
  <c r="AL81" i="34"/>
  <c r="AK81" i="34"/>
  <c r="AJ81" i="34"/>
  <c r="AI81" i="34"/>
  <c r="AH81" i="34"/>
  <c r="AG81" i="34"/>
  <c r="AF81" i="34"/>
  <c r="AE81" i="34"/>
  <c r="AD81" i="34"/>
  <c r="AC81" i="34"/>
  <c r="AB81" i="34"/>
  <c r="AA81" i="34"/>
  <c r="Z81" i="34"/>
  <c r="Y81" i="34"/>
  <c r="X81" i="34"/>
  <c r="W81" i="34"/>
  <c r="V81" i="34"/>
  <c r="U81" i="34"/>
  <c r="T81" i="34"/>
  <c r="S81" i="34"/>
  <c r="R81" i="34"/>
  <c r="Q81" i="34"/>
  <c r="P81" i="34"/>
  <c r="O81" i="34"/>
  <c r="N81" i="34"/>
  <c r="M81" i="34"/>
  <c r="L81" i="34"/>
  <c r="K81" i="34"/>
  <c r="J81" i="34"/>
  <c r="I81" i="34"/>
  <c r="H81" i="34"/>
  <c r="G81" i="34"/>
  <c r="F81" i="34"/>
  <c r="E81" i="34"/>
  <c r="D81" i="34"/>
  <c r="B81" i="34"/>
  <c r="AN79" i="34"/>
  <c r="AM79" i="34"/>
  <c r="AL79" i="34"/>
  <c r="AK79" i="34"/>
  <c r="AJ79" i="34"/>
  <c r="AI79" i="34"/>
  <c r="AH79" i="34"/>
  <c r="AG79" i="34"/>
  <c r="AF79" i="34"/>
  <c r="AE79" i="34"/>
  <c r="AD79" i="34"/>
  <c r="AC79" i="34"/>
  <c r="AB79" i="34"/>
  <c r="AA79" i="34"/>
  <c r="Z79" i="34"/>
  <c r="Y79" i="34"/>
  <c r="X79" i="34"/>
  <c r="W79" i="34"/>
  <c r="V79" i="34"/>
  <c r="U79" i="34"/>
  <c r="T79" i="34"/>
  <c r="S79" i="34"/>
  <c r="R79" i="34"/>
  <c r="Q79" i="34"/>
  <c r="P79" i="34"/>
  <c r="O79" i="34"/>
  <c r="N79" i="34"/>
  <c r="M79" i="34"/>
  <c r="L79" i="34"/>
  <c r="K79" i="34"/>
  <c r="J79" i="34"/>
  <c r="I79" i="34"/>
  <c r="H79" i="34"/>
  <c r="G79" i="34"/>
  <c r="F79" i="34"/>
  <c r="E79" i="34"/>
  <c r="D79" i="34"/>
  <c r="B79" i="34"/>
  <c r="AN78" i="34"/>
  <c r="AM78" i="34"/>
  <c r="AL78" i="34"/>
  <c r="AK78" i="34"/>
  <c r="AJ78" i="34"/>
  <c r="AI78" i="34"/>
  <c r="AH78" i="34"/>
  <c r="AG78" i="34"/>
  <c r="AF78" i="34"/>
  <c r="AE78" i="34"/>
  <c r="AD78" i="34"/>
  <c r="AC78" i="34"/>
  <c r="AB78" i="34"/>
  <c r="AA78" i="34"/>
  <c r="Z78" i="34"/>
  <c r="Y78" i="34"/>
  <c r="X78" i="34"/>
  <c r="W78" i="34"/>
  <c r="V78" i="34"/>
  <c r="U78" i="34"/>
  <c r="T78" i="34"/>
  <c r="S78" i="34"/>
  <c r="R78" i="34"/>
  <c r="Q78" i="34"/>
  <c r="P78" i="34"/>
  <c r="O78" i="34"/>
  <c r="N78" i="34"/>
  <c r="M78" i="34"/>
  <c r="L78" i="34"/>
  <c r="K78" i="34"/>
  <c r="J78" i="34"/>
  <c r="I78" i="34"/>
  <c r="H78" i="34"/>
  <c r="G78" i="34"/>
  <c r="F78" i="34"/>
  <c r="E78" i="34"/>
  <c r="D78" i="34"/>
  <c r="B78" i="34"/>
  <c r="AN76" i="34"/>
  <c r="AM76" i="34"/>
  <c r="AL76" i="34"/>
  <c r="AK76" i="34"/>
  <c r="AJ76" i="34"/>
  <c r="AI76" i="34"/>
  <c r="AH76" i="34"/>
  <c r="AG76" i="34"/>
  <c r="AF76" i="34"/>
  <c r="AE76" i="34"/>
  <c r="AD76" i="34"/>
  <c r="AC76" i="34"/>
  <c r="AB76" i="34"/>
  <c r="AA76" i="34"/>
  <c r="Z76" i="34"/>
  <c r="Y76" i="34"/>
  <c r="X76" i="34"/>
  <c r="W76" i="34"/>
  <c r="V76" i="34"/>
  <c r="U76" i="34"/>
  <c r="T76" i="34"/>
  <c r="S76" i="34"/>
  <c r="R76" i="34"/>
  <c r="Q76" i="34"/>
  <c r="P76" i="34"/>
  <c r="O76" i="34"/>
  <c r="N76" i="34"/>
  <c r="M76" i="34"/>
  <c r="L76" i="34"/>
  <c r="K76" i="34"/>
  <c r="J76" i="34"/>
  <c r="I76" i="34"/>
  <c r="H76" i="34"/>
  <c r="G76" i="34"/>
  <c r="F76" i="34"/>
  <c r="E76" i="34"/>
  <c r="D76" i="34"/>
  <c r="B76" i="34"/>
  <c r="AN73" i="34"/>
  <c r="AM73" i="34"/>
  <c r="AL73" i="34"/>
  <c r="AK73" i="34"/>
  <c r="AJ73" i="34"/>
  <c r="AI73" i="34"/>
  <c r="AH73" i="34"/>
  <c r="AG73" i="34"/>
  <c r="AF73" i="34"/>
  <c r="AE73" i="34"/>
  <c r="AD73" i="34"/>
  <c r="AC73" i="34"/>
  <c r="AB73" i="34"/>
  <c r="AA73" i="34"/>
  <c r="Z73" i="34"/>
  <c r="Y73" i="34"/>
  <c r="X73" i="34"/>
  <c r="W73" i="34"/>
  <c r="V73" i="34"/>
  <c r="U73" i="34"/>
  <c r="T73" i="34"/>
  <c r="S73" i="34"/>
  <c r="R73" i="34"/>
  <c r="Q73" i="34"/>
  <c r="P73" i="34"/>
  <c r="O73" i="34"/>
  <c r="N73" i="34"/>
  <c r="M73" i="34"/>
  <c r="L73" i="34"/>
  <c r="K73" i="34"/>
  <c r="J73" i="34"/>
  <c r="I73" i="34"/>
  <c r="H73" i="34"/>
  <c r="G73" i="34"/>
  <c r="F73" i="34"/>
  <c r="E73" i="34"/>
  <c r="D73" i="34"/>
  <c r="B73" i="34"/>
  <c r="AN71" i="34"/>
  <c r="AM71" i="34"/>
  <c r="AL71" i="34"/>
  <c r="AK71" i="34"/>
  <c r="AJ71" i="34"/>
  <c r="AI71" i="34"/>
  <c r="AH71" i="34"/>
  <c r="AG71" i="34"/>
  <c r="AF71" i="34"/>
  <c r="AE71" i="34"/>
  <c r="AD71" i="34"/>
  <c r="AC71" i="34"/>
  <c r="AB71" i="34"/>
  <c r="AA71" i="34"/>
  <c r="Z71" i="34"/>
  <c r="Y71" i="34"/>
  <c r="X71" i="34"/>
  <c r="W71" i="34"/>
  <c r="V71" i="34"/>
  <c r="U71" i="34"/>
  <c r="T71" i="34"/>
  <c r="S71" i="34"/>
  <c r="R71" i="34"/>
  <c r="Q71" i="34"/>
  <c r="P71" i="34"/>
  <c r="O71" i="34"/>
  <c r="N71" i="34"/>
  <c r="M71" i="34"/>
  <c r="L71" i="34"/>
  <c r="K71" i="34"/>
  <c r="J71" i="34"/>
  <c r="I71" i="34"/>
  <c r="H71" i="34"/>
  <c r="G71" i="34"/>
  <c r="F71" i="34"/>
  <c r="E71" i="34"/>
  <c r="D71" i="34"/>
  <c r="B71" i="34"/>
  <c r="AN68" i="34"/>
  <c r="AM68" i="34"/>
  <c r="AL68" i="34"/>
  <c r="AK68" i="34"/>
  <c r="AJ68" i="34"/>
  <c r="AI68" i="34"/>
  <c r="AH68" i="34"/>
  <c r="AG68" i="34"/>
  <c r="AF68" i="34"/>
  <c r="AE68" i="34"/>
  <c r="AD68" i="34"/>
  <c r="AC68" i="34"/>
  <c r="AB68" i="34"/>
  <c r="AA68" i="34"/>
  <c r="Z68" i="34"/>
  <c r="Y68" i="34"/>
  <c r="X68" i="34"/>
  <c r="W68" i="34"/>
  <c r="V68" i="34"/>
  <c r="U68" i="34"/>
  <c r="T68" i="34"/>
  <c r="S68" i="34"/>
  <c r="R68" i="34"/>
  <c r="Q68" i="34"/>
  <c r="P68" i="34"/>
  <c r="O68" i="34"/>
  <c r="N68" i="34"/>
  <c r="M68" i="34"/>
  <c r="L68" i="34"/>
  <c r="K68" i="34"/>
  <c r="J68" i="34"/>
  <c r="I68" i="34"/>
  <c r="H68" i="34"/>
  <c r="G68" i="34"/>
  <c r="F68" i="34"/>
  <c r="E68" i="34"/>
  <c r="D68" i="34"/>
  <c r="B68" i="34"/>
  <c r="AN66" i="34"/>
  <c r="AM66" i="34"/>
  <c r="AL66" i="34"/>
  <c r="AK66" i="34"/>
  <c r="AJ66" i="34"/>
  <c r="AI66" i="34"/>
  <c r="AH66" i="34"/>
  <c r="AG66" i="34"/>
  <c r="AF66" i="34"/>
  <c r="AE66" i="34"/>
  <c r="AD66" i="34"/>
  <c r="AC66" i="34"/>
  <c r="AB66" i="34"/>
  <c r="AA66" i="34"/>
  <c r="Z66" i="34"/>
  <c r="Y66" i="34"/>
  <c r="X66" i="34"/>
  <c r="W66" i="34"/>
  <c r="V66" i="34"/>
  <c r="U66" i="34"/>
  <c r="T66" i="34"/>
  <c r="S66" i="34"/>
  <c r="R66" i="34"/>
  <c r="Q66" i="34"/>
  <c r="P66" i="34"/>
  <c r="O66" i="34"/>
  <c r="N66" i="34"/>
  <c r="M66" i="34"/>
  <c r="L66" i="34"/>
  <c r="K66" i="34"/>
  <c r="J66" i="34"/>
  <c r="I66" i="34"/>
  <c r="H66" i="34"/>
  <c r="G66" i="34"/>
  <c r="F66" i="34"/>
  <c r="E66" i="34"/>
  <c r="D66" i="34"/>
  <c r="B66" i="34"/>
  <c r="AN63" i="34"/>
  <c r="AM63" i="34"/>
  <c r="AL63" i="34"/>
  <c r="AK63" i="34"/>
  <c r="AJ63" i="34"/>
  <c r="AI63" i="34"/>
  <c r="AH63" i="34"/>
  <c r="AG63" i="34"/>
  <c r="AF63" i="34"/>
  <c r="AE63" i="34"/>
  <c r="AD63" i="34"/>
  <c r="AC63" i="34"/>
  <c r="AB63" i="34"/>
  <c r="AA63" i="34"/>
  <c r="Z63" i="34"/>
  <c r="Y63" i="34"/>
  <c r="X63" i="34"/>
  <c r="W63" i="34"/>
  <c r="V63" i="34"/>
  <c r="U63" i="34"/>
  <c r="T63" i="34"/>
  <c r="S63" i="34"/>
  <c r="R63" i="34"/>
  <c r="Q63" i="34"/>
  <c r="P63" i="34"/>
  <c r="O63" i="34"/>
  <c r="N63" i="34"/>
  <c r="M63" i="34"/>
  <c r="L63" i="34"/>
  <c r="K63" i="34"/>
  <c r="J63" i="34"/>
  <c r="I63" i="34"/>
  <c r="H63" i="34"/>
  <c r="G63" i="34"/>
  <c r="F63" i="34"/>
  <c r="E63" i="34"/>
  <c r="D63" i="34"/>
  <c r="B63" i="34"/>
  <c r="AN61" i="34"/>
  <c r="AM61" i="34"/>
  <c r="AL61" i="34"/>
  <c r="AK61" i="34"/>
  <c r="AJ61" i="34"/>
  <c r="AI61" i="34"/>
  <c r="AH61" i="34"/>
  <c r="AG61" i="34"/>
  <c r="AF61" i="34"/>
  <c r="AE61" i="34"/>
  <c r="AD61" i="34"/>
  <c r="AC61" i="34"/>
  <c r="AB61" i="34"/>
  <c r="AA61" i="34"/>
  <c r="Z61" i="34"/>
  <c r="Y61" i="34"/>
  <c r="X61" i="34"/>
  <c r="W61" i="34"/>
  <c r="V61" i="34"/>
  <c r="U61" i="34"/>
  <c r="T61" i="34"/>
  <c r="S61" i="34"/>
  <c r="R61" i="34"/>
  <c r="Q61" i="34"/>
  <c r="P61" i="34"/>
  <c r="O61" i="34"/>
  <c r="N61" i="34"/>
  <c r="M61" i="34"/>
  <c r="L61" i="34"/>
  <c r="K61" i="34"/>
  <c r="J61" i="34"/>
  <c r="I61" i="34"/>
  <c r="H61" i="34"/>
  <c r="G61" i="34"/>
  <c r="F61" i="34"/>
  <c r="E61" i="34"/>
  <c r="D61" i="34"/>
  <c r="B61" i="34"/>
  <c r="AN58" i="34"/>
  <c r="AM58" i="34"/>
  <c r="AL58" i="34"/>
  <c r="AK58" i="34"/>
  <c r="AJ58" i="34"/>
  <c r="AI58" i="34"/>
  <c r="AH58" i="34"/>
  <c r="AG58" i="34"/>
  <c r="AF58" i="34"/>
  <c r="AE58" i="34"/>
  <c r="AD58" i="34"/>
  <c r="AC58" i="34"/>
  <c r="AB58" i="34"/>
  <c r="AA58" i="34"/>
  <c r="Z58" i="34"/>
  <c r="Y58" i="34"/>
  <c r="X58" i="34"/>
  <c r="W58" i="34"/>
  <c r="V58" i="34"/>
  <c r="U58" i="34"/>
  <c r="T58" i="34"/>
  <c r="S58" i="34"/>
  <c r="R58" i="34"/>
  <c r="Q58" i="34"/>
  <c r="P58" i="34"/>
  <c r="O58" i="34"/>
  <c r="N58" i="34"/>
  <c r="M58" i="34"/>
  <c r="L58" i="34"/>
  <c r="K58" i="34"/>
  <c r="J58" i="34"/>
  <c r="I58" i="34"/>
  <c r="H58" i="34"/>
  <c r="G58" i="34"/>
  <c r="F58" i="34"/>
  <c r="E58" i="34"/>
  <c r="D58" i="34"/>
  <c r="B58" i="34"/>
  <c r="AN56" i="34"/>
  <c r="AM56" i="34"/>
  <c r="AL56" i="34"/>
  <c r="AK56" i="34"/>
  <c r="AJ56" i="34"/>
  <c r="AI56" i="34"/>
  <c r="AH56" i="34"/>
  <c r="AG56" i="34"/>
  <c r="AF56" i="34"/>
  <c r="AE56" i="34"/>
  <c r="AD56" i="34"/>
  <c r="AC56" i="34"/>
  <c r="AB56" i="34"/>
  <c r="AA56" i="34"/>
  <c r="Z56" i="34"/>
  <c r="Y56" i="34"/>
  <c r="X56" i="34"/>
  <c r="W56" i="34"/>
  <c r="V56" i="34"/>
  <c r="U56" i="34"/>
  <c r="T56" i="34"/>
  <c r="S56" i="34"/>
  <c r="R56" i="34"/>
  <c r="Q56" i="34"/>
  <c r="P56" i="34"/>
  <c r="O56" i="34"/>
  <c r="N56" i="34"/>
  <c r="M56" i="34"/>
  <c r="L56" i="34"/>
  <c r="K56" i="34"/>
  <c r="J56" i="34"/>
  <c r="I56" i="34"/>
  <c r="H56" i="34"/>
  <c r="G56" i="34"/>
  <c r="F56" i="34"/>
  <c r="E56" i="34"/>
  <c r="D56" i="34"/>
  <c r="B56" i="34"/>
  <c r="AN53" i="34"/>
  <c r="AM53" i="34"/>
  <c r="AL53" i="34"/>
  <c r="AK53" i="34"/>
  <c r="AJ53" i="34"/>
  <c r="AI53" i="34"/>
  <c r="AH53" i="34"/>
  <c r="AG53" i="34"/>
  <c r="AF53" i="34"/>
  <c r="AE53" i="34"/>
  <c r="AD53" i="34"/>
  <c r="AC53" i="34"/>
  <c r="AB53" i="34"/>
  <c r="AA53" i="34"/>
  <c r="Z53" i="34"/>
  <c r="Y53" i="34"/>
  <c r="X53" i="34"/>
  <c r="W53" i="34"/>
  <c r="V53" i="34"/>
  <c r="U53" i="34"/>
  <c r="T53" i="34"/>
  <c r="S53" i="34"/>
  <c r="R53" i="34"/>
  <c r="Q53" i="34"/>
  <c r="P53" i="34"/>
  <c r="O53" i="34"/>
  <c r="N53" i="34"/>
  <c r="M53" i="34"/>
  <c r="L53" i="34"/>
  <c r="K53" i="34"/>
  <c r="J53" i="34"/>
  <c r="I53" i="34"/>
  <c r="H53" i="34"/>
  <c r="G53" i="34"/>
  <c r="F53" i="34"/>
  <c r="E53" i="34"/>
  <c r="D53" i="34"/>
  <c r="B53" i="34"/>
  <c r="AN51" i="34"/>
  <c r="AM51" i="34"/>
  <c r="AL51" i="34"/>
  <c r="AK51" i="34"/>
  <c r="AJ51" i="34"/>
  <c r="AI51" i="34"/>
  <c r="AH51" i="34"/>
  <c r="AG51" i="34"/>
  <c r="AF51" i="34"/>
  <c r="AE51" i="34"/>
  <c r="AD51" i="34"/>
  <c r="AC51" i="34"/>
  <c r="AB51" i="34"/>
  <c r="AA51" i="34"/>
  <c r="Z51" i="34"/>
  <c r="Y51" i="34"/>
  <c r="X51" i="34"/>
  <c r="W51" i="34"/>
  <c r="V51" i="34"/>
  <c r="U51" i="34"/>
  <c r="T51" i="34"/>
  <c r="S51" i="34"/>
  <c r="R51" i="34"/>
  <c r="Q51" i="34"/>
  <c r="P51" i="34"/>
  <c r="O51" i="34"/>
  <c r="N51" i="34"/>
  <c r="M51" i="34"/>
  <c r="L51" i="34"/>
  <c r="K51" i="34"/>
  <c r="J51" i="34"/>
  <c r="I51" i="34"/>
  <c r="H51" i="34"/>
  <c r="G51" i="34"/>
  <c r="F51" i="34"/>
  <c r="E51" i="34"/>
  <c r="D51" i="34"/>
  <c r="B51" i="34"/>
  <c r="B48" i="34"/>
  <c r="D46" i="34"/>
  <c r="D43" i="34"/>
  <c r="D48" i="34" s="1"/>
  <c r="B43" i="34"/>
  <c r="AN41" i="34"/>
  <c r="AM41" i="34"/>
  <c r="AL41" i="34"/>
  <c r="AK41" i="34"/>
  <c r="AJ41" i="34"/>
  <c r="AI41" i="34"/>
  <c r="AH41" i="34"/>
  <c r="AG41" i="34"/>
  <c r="AF41" i="34"/>
  <c r="AE41" i="34"/>
  <c r="AD41" i="34"/>
  <c r="AC41" i="34"/>
  <c r="AB41" i="34"/>
  <c r="AA41" i="34"/>
  <c r="Z41" i="34"/>
  <c r="Y41" i="34"/>
  <c r="X41" i="34"/>
  <c r="W41" i="34"/>
  <c r="V41" i="34"/>
  <c r="U41" i="34"/>
  <c r="T41" i="34"/>
  <c r="S41" i="34"/>
  <c r="R41" i="34"/>
  <c r="Q41" i="34"/>
  <c r="P41" i="34"/>
  <c r="O41" i="34"/>
  <c r="N41" i="34"/>
  <c r="M41" i="34"/>
  <c r="L41" i="34"/>
  <c r="K41" i="34"/>
  <c r="J41" i="34"/>
  <c r="I41" i="34"/>
  <c r="H41" i="34"/>
  <c r="G41" i="34"/>
  <c r="F41" i="34"/>
  <c r="E41" i="34"/>
  <c r="D41" i="34"/>
  <c r="B41" i="34"/>
  <c r="B38" i="34"/>
  <c r="D36" i="34"/>
  <c r="D33" i="34"/>
  <c r="D38" i="34" s="1"/>
  <c r="B33" i="34"/>
  <c r="AN20" i="34"/>
  <c r="AM20" i="34"/>
  <c r="AL20" i="34"/>
  <c r="AK20" i="34"/>
  <c r="AJ20" i="34"/>
  <c r="AI20" i="34"/>
  <c r="AH20" i="34"/>
  <c r="AG20" i="34"/>
  <c r="AF20" i="34"/>
  <c r="AE20" i="34"/>
  <c r="AD20" i="34"/>
  <c r="AC20" i="34"/>
  <c r="AB20" i="34"/>
  <c r="AA20" i="34"/>
  <c r="Z20" i="34"/>
  <c r="Y20" i="34"/>
  <c r="X20" i="34"/>
  <c r="W20" i="34"/>
  <c r="V20" i="34"/>
  <c r="U20" i="34"/>
  <c r="T20" i="34"/>
  <c r="S20" i="34"/>
  <c r="R20" i="34"/>
  <c r="Q20" i="34"/>
  <c r="P20" i="34"/>
  <c r="O20" i="34"/>
  <c r="N20" i="34"/>
  <c r="M20" i="34"/>
  <c r="L20" i="34"/>
  <c r="K20" i="34"/>
  <c r="J20" i="34"/>
  <c r="I20" i="34"/>
  <c r="H20" i="34"/>
  <c r="G20" i="34"/>
  <c r="F20" i="34"/>
  <c r="E20" i="34"/>
  <c r="B16" i="34"/>
  <c r="B15" i="34"/>
  <c r="B17" i="34" s="1"/>
  <c r="D130" i="33"/>
  <c r="D128" i="33"/>
  <c r="D127" i="33"/>
  <c r="D126" i="33"/>
  <c r="D125" i="33"/>
  <c r="D124" i="33"/>
  <c r="D123" i="33"/>
  <c r="D122" i="33"/>
  <c r="D121" i="33"/>
  <c r="D120" i="33"/>
  <c r="D119" i="33"/>
  <c r="D118" i="33"/>
  <c r="D117" i="33"/>
  <c r="D116" i="33"/>
  <c r="D115" i="33"/>
  <c r="D114" i="33"/>
  <c r="D113" i="33"/>
  <c r="D112" i="33"/>
  <c r="D111" i="33"/>
  <c r="D110" i="33"/>
  <c r="D109" i="33"/>
  <c r="D108" i="33"/>
  <c r="D107" i="33"/>
  <c r="D106" i="33"/>
  <c r="D105" i="33"/>
  <c r="D104" i="33"/>
  <c r="D103" i="33"/>
  <c r="D102" i="33"/>
  <c r="D101" i="33"/>
  <c r="D100" i="33"/>
  <c r="D99" i="33"/>
  <c r="D98" i="33"/>
  <c r="D97" i="33"/>
  <c r="D96" i="33"/>
  <c r="D95" i="33"/>
  <c r="D94" i="33"/>
  <c r="D93" i="33"/>
  <c r="D92" i="33"/>
  <c r="C92" i="33"/>
  <c r="AN81" i="33"/>
  <c r="AM81" i="33"/>
  <c r="AL81" i="33"/>
  <c r="AK81" i="33"/>
  <c r="AJ81" i="33"/>
  <c r="AI81" i="33"/>
  <c r="AH81" i="33"/>
  <c r="AG81" i="33"/>
  <c r="AF81" i="33"/>
  <c r="AE81" i="33"/>
  <c r="AD81" i="33"/>
  <c r="AC81" i="33"/>
  <c r="AB81" i="33"/>
  <c r="AA81" i="33"/>
  <c r="Z81" i="33"/>
  <c r="Y81" i="33"/>
  <c r="X81" i="33"/>
  <c r="W81" i="33"/>
  <c r="V81" i="33"/>
  <c r="U81" i="33"/>
  <c r="T81" i="33"/>
  <c r="S81" i="33"/>
  <c r="R81" i="33"/>
  <c r="Q81" i="33"/>
  <c r="P81" i="33"/>
  <c r="O81" i="33"/>
  <c r="N81" i="33"/>
  <c r="M81" i="33"/>
  <c r="L81" i="33"/>
  <c r="K81" i="33"/>
  <c r="J81" i="33"/>
  <c r="I81" i="33"/>
  <c r="H81" i="33"/>
  <c r="G81" i="33"/>
  <c r="F81" i="33"/>
  <c r="E81" i="33"/>
  <c r="D81" i="33"/>
  <c r="B81" i="33"/>
  <c r="AN79" i="33"/>
  <c r="AM79" i="33"/>
  <c r="AL79" i="33"/>
  <c r="AK79" i="33"/>
  <c r="AJ79" i="33"/>
  <c r="AI79" i="33"/>
  <c r="AH79" i="33"/>
  <c r="AG79" i="33"/>
  <c r="AF79" i="33"/>
  <c r="AE79" i="33"/>
  <c r="AD79" i="33"/>
  <c r="AC79" i="33"/>
  <c r="AB79" i="33"/>
  <c r="AA79" i="33"/>
  <c r="Z79" i="33"/>
  <c r="Y79" i="33"/>
  <c r="X79" i="33"/>
  <c r="W79" i="33"/>
  <c r="V79" i="33"/>
  <c r="U79" i="33"/>
  <c r="T79" i="33"/>
  <c r="S79" i="33"/>
  <c r="R79" i="33"/>
  <c r="Q79" i="33"/>
  <c r="P79" i="33"/>
  <c r="O79" i="33"/>
  <c r="N79" i="33"/>
  <c r="M79" i="33"/>
  <c r="L79" i="33"/>
  <c r="K79" i="33"/>
  <c r="J79" i="33"/>
  <c r="I79" i="33"/>
  <c r="H79" i="33"/>
  <c r="G79" i="33"/>
  <c r="F79" i="33"/>
  <c r="E79" i="33"/>
  <c r="D79" i="33"/>
  <c r="B79" i="33"/>
  <c r="AN78" i="33"/>
  <c r="AM78" i="33"/>
  <c r="AL78" i="33"/>
  <c r="AK78" i="33"/>
  <c r="AJ78" i="33"/>
  <c r="AI78" i="33"/>
  <c r="AH78" i="33"/>
  <c r="AG78" i="33"/>
  <c r="AF78" i="33"/>
  <c r="AE78" i="33"/>
  <c r="AD78" i="33"/>
  <c r="AC78" i="33"/>
  <c r="AB78" i="33"/>
  <c r="AA78" i="33"/>
  <c r="Z78" i="33"/>
  <c r="Y78" i="33"/>
  <c r="X78" i="33"/>
  <c r="W78" i="33"/>
  <c r="V78" i="33"/>
  <c r="U78" i="33"/>
  <c r="T78" i="33"/>
  <c r="S78" i="33"/>
  <c r="R78" i="33"/>
  <c r="Q78" i="33"/>
  <c r="P78" i="33"/>
  <c r="O78" i="33"/>
  <c r="N78" i="33"/>
  <c r="M78" i="33"/>
  <c r="L78" i="33"/>
  <c r="K78" i="33"/>
  <c r="J78" i="33"/>
  <c r="I78" i="33"/>
  <c r="H78" i="33"/>
  <c r="G78" i="33"/>
  <c r="F78" i="33"/>
  <c r="E78" i="33"/>
  <c r="D78" i="33"/>
  <c r="B78" i="33"/>
  <c r="AN76" i="33"/>
  <c r="AM76" i="33"/>
  <c r="AL76" i="33"/>
  <c r="AK76" i="33"/>
  <c r="AJ76" i="33"/>
  <c r="AI76" i="33"/>
  <c r="AH76" i="33"/>
  <c r="AG76" i="33"/>
  <c r="AF76" i="33"/>
  <c r="AE76" i="33"/>
  <c r="AD76" i="33"/>
  <c r="AC76" i="33"/>
  <c r="AB76" i="33"/>
  <c r="AA76" i="33"/>
  <c r="Z76" i="33"/>
  <c r="Y76" i="33"/>
  <c r="X76" i="33"/>
  <c r="W76" i="33"/>
  <c r="V76" i="33"/>
  <c r="U76" i="33"/>
  <c r="T76" i="33"/>
  <c r="S76" i="33"/>
  <c r="R76" i="33"/>
  <c r="Q76" i="33"/>
  <c r="P76" i="33"/>
  <c r="O76" i="33"/>
  <c r="N76" i="33"/>
  <c r="M76" i="33"/>
  <c r="L76" i="33"/>
  <c r="K76" i="33"/>
  <c r="J76" i="33"/>
  <c r="I76" i="33"/>
  <c r="H76" i="33"/>
  <c r="G76" i="33"/>
  <c r="F76" i="33"/>
  <c r="E76" i="33"/>
  <c r="D76" i="33"/>
  <c r="B76" i="33"/>
  <c r="AN73" i="33"/>
  <c r="AM73" i="33"/>
  <c r="AL73" i="33"/>
  <c r="AK73" i="33"/>
  <c r="AJ73" i="33"/>
  <c r="AI73" i="33"/>
  <c r="AH73" i="33"/>
  <c r="AG73" i="33"/>
  <c r="AF73" i="33"/>
  <c r="AE73" i="33"/>
  <c r="AD73" i="33"/>
  <c r="AC73" i="33"/>
  <c r="AB73" i="33"/>
  <c r="AA73" i="33"/>
  <c r="Z73" i="33"/>
  <c r="Y73" i="33"/>
  <c r="X73" i="33"/>
  <c r="W73" i="33"/>
  <c r="V73" i="33"/>
  <c r="U73" i="33"/>
  <c r="T73" i="33"/>
  <c r="S73" i="33"/>
  <c r="R73" i="33"/>
  <c r="Q73" i="33"/>
  <c r="P73" i="33"/>
  <c r="O73" i="33"/>
  <c r="N73" i="33"/>
  <c r="M73" i="33"/>
  <c r="L73" i="33"/>
  <c r="K73" i="33"/>
  <c r="J73" i="33"/>
  <c r="I73" i="33"/>
  <c r="H73" i="33"/>
  <c r="G73" i="33"/>
  <c r="F73" i="33"/>
  <c r="E73" i="33"/>
  <c r="D73" i="33"/>
  <c r="B73" i="33"/>
  <c r="AN71" i="33"/>
  <c r="AM71" i="33"/>
  <c r="AL71" i="33"/>
  <c r="AK71" i="33"/>
  <c r="AJ71" i="33"/>
  <c r="AI71" i="33"/>
  <c r="AH71" i="33"/>
  <c r="AG71" i="33"/>
  <c r="AF71" i="33"/>
  <c r="AE71" i="33"/>
  <c r="AD71" i="33"/>
  <c r="AC71" i="33"/>
  <c r="AB71" i="33"/>
  <c r="AA71" i="33"/>
  <c r="Z71" i="33"/>
  <c r="Y71" i="33"/>
  <c r="X71" i="33"/>
  <c r="W71" i="33"/>
  <c r="V71" i="33"/>
  <c r="U71" i="33"/>
  <c r="T71" i="33"/>
  <c r="S71" i="33"/>
  <c r="R71" i="33"/>
  <c r="Q71" i="33"/>
  <c r="P71" i="33"/>
  <c r="O71" i="33"/>
  <c r="N71" i="33"/>
  <c r="M71" i="33"/>
  <c r="L71" i="33"/>
  <c r="K71" i="33"/>
  <c r="J71" i="33"/>
  <c r="I71" i="33"/>
  <c r="H71" i="33"/>
  <c r="G71" i="33"/>
  <c r="F71" i="33"/>
  <c r="E71" i="33"/>
  <c r="D71" i="33"/>
  <c r="B71" i="33"/>
  <c r="AN68" i="33"/>
  <c r="AM68" i="33"/>
  <c r="AL68" i="33"/>
  <c r="AK68" i="33"/>
  <c r="AJ68" i="33"/>
  <c r="AI68" i="33"/>
  <c r="AH68" i="33"/>
  <c r="AG68" i="33"/>
  <c r="AF68" i="33"/>
  <c r="AE68" i="33"/>
  <c r="AD68" i="33"/>
  <c r="AC68" i="33"/>
  <c r="AB68" i="33"/>
  <c r="AA68" i="33"/>
  <c r="Z68" i="33"/>
  <c r="Y68" i="33"/>
  <c r="X68" i="33"/>
  <c r="W68" i="33"/>
  <c r="V68" i="33"/>
  <c r="U68" i="33"/>
  <c r="T68" i="33"/>
  <c r="S68" i="33"/>
  <c r="R68" i="33"/>
  <c r="Q68" i="33"/>
  <c r="P68" i="33"/>
  <c r="O68" i="33"/>
  <c r="N68" i="33"/>
  <c r="M68" i="33"/>
  <c r="L68" i="33"/>
  <c r="K68" i="33"/>
  <c r="J68" i="33"/>
  <c r="I68" i="33"/>
  <c r="H68" i="33"/>
  <c r="G68" i="33"/>
  <c r="F68" i="33"/>
  <c r="E68" i="33"/>
  <c r="D68" i="33"/>
  <c r="B68" i="33"/>
  <c r="AN66" i="33"/>
  <c r="AM66" i="33"/>
  <c r="AL66" i="33"/>
  <c r="AK66" i="33"/>
  <c r="AJ66" i="33"/>
  <c r="AI66" i="33"/>
  <c r="AH66" i="33"/>
  <c r="AG66" i="33"/>
  <c r="AF66" i="33"/>
  <c r="AE66" i="33"/>
  <c r="AD66" i="33"/>
  <c r="AC66" i="33"/>
  <c r="AB66" i="33"/>
  <c r="AA66" i="33"/>
  <c r="Z66" i="33"/>
  <c r="Y66" i="33"/>
  <c r="X66" i="33"/>
  <c r="W66" i="33"/>
  <c r="V66" i="33"/>
  <c r="U66" i="33"/>
  <c r="T66" i="33"/>
  <c r="S66" i="33"/>
  <c r="R66" i="33"/>
  <c r="Q66" i="33"/>
  <c r="P66" i="33"/>
  <c r="O66" i="33"/>
  <c r="N66" i="33"/>
  <c r="M66" i="33"/>
  <c r="L66" i="33"/>
  <c r="K66" i="33"/>
  <c r="J66" i="33"/>
  <c r="I66" i="33"/>
  <c r="H66" i="33"/>
  <c r="G66" i="33"/>
  <c r="F66" i="33"/>
  <c r="E66" i="33"/>
  <c r="D66" i="33"/>
  <c r="B66" i="33"/>
  <c r="AN63" i="33"/>
  <c r="AM63" i="33"/>
  <c r="AL63" i="33"/>
  <c r="AK63" i="33"/>
  <c r="AJ63" i="33"/>
  <c r="AI63" i="33"/>
  <c r="AH63" i="33"/>
  <c r="AG63" i="33"/>
  <c r="AF63" i="33"/>
  <c r="AE63" i="33"/>
  <c r="AD63" i="33"/>
  <c r="AC63" i="33"/>
  <c r="AB63" i="33"/>
  <c r="AA63" i="33"/>
  <c r="Z63" i="33"/>
  <c r="Y63" i="33"/>
  <c r="X63" i="33"/>
  <c r="W63" i="33"/>
  <c r="V63" i="33"/>
  <c r="U63" i="33"/>
  <c r="T63" i="33"/>
  <c r="S63" i="33"/>
  <c r="R63" i="33"/>
  <c r="Q63" i="33"/>
  <c r="P63" i="33"/>
  <c r="O63" i="33"/>
  <c r="N63" i="33"/>
  <c r="M63" i="33"/>
  <c r="L63" i="33"/>
  <c r="K63" i="33"/>
  <c r="J63" i="33"/>
  <c r="I63" i="33"/>
  <c r="H63" i="33"/>
  <c r="G63" i="33"/>
  <c r="F63" i="33"/>
  <c r="E63" i="33"/>
  <c r="D63" i="33"/>
  <c r="B63" i="33"/>
  <c r="AN61" i="33"/>
  <c r="AM61" i="33"/>
  <c r="AL61" i="33"/>
  <c r="AK61" i="33"/>
  <c r="AJ61" i="33"/>
  <c r="AI61" i="33"/>
  <c r="AH61" i="33"/>
  <c r="AG61" i="33"/>
  <c r="AF61" i="33"/>
  <c r="AE61" i="33"/>
  <c r="AD61" i="33"/>
  <c r="AC61" i="33"/>
  <c r="AB61" i="33"/>
  <c r="AA61" i="33"/>
  <c r="Z61" i="33"/>
  <c r="Y61" i="33"/>
  <c r="X61" i="33"/>
  <c r="W61" i="33"/>
  <c r="V61" i="33"/>
  <c r="U61" i="33"/>
  <c r="T61" i="33"/>
  <c r="S61" i="33"/>
  <c r="R61" i="33"/>
  <c r="Q61" i="33"/>
  <c r="P61" i="33"/>
  <c r="O61" i="33"/>
  <c r="N61" i="33"/>
  <c r="M61" i="33"/>
  <c r="L61" i="33"/>
  <c r="K61" i="33"/>
  <c r="J61" i="33"/>
  <c r="I61" i="33"/>
  <c r="H61" i="33"/>
  <c r="G61" i="33"/>
  <c r="F61" i="33"/>
  <c r="E61" i="33"/>
  <c r="D61" i="33"/>
  <c r="B61" i="33"/>
  <c r="AN58" i="33"/>
  <c r="AM58" i="33"/>
  <c r="AL58" i="33"/>
  <c r="AK58" i="33"/>
  <c r="AJ58" i="33"/>
  <c r="AI58" i="33"/>
  <c r="AH58" i="33"/>
  <c r="AG58" i="33"/>
  <c r="AF58" i="33"/>
  <c r="AE58" i="33"/>
  <c r="AD58" i="33"/>
  <c r="AC58" i="33"/>
  <c r="AB58" i="33"/>
  <c r="AA58" i="33"/>
  <c r="Z58" i="33"/>
  <c r="Y58" i="33"/>
  <c r="X58" i="33"/>
  <c r="W58" i="33"/>
  <c r="V58" i="33"/>
  <c r="U58" i="33"/>
  <c r="T58" i="33"/>
  <c r="S58" i="33"/>
  <c r="R58" i="33"/>
  <c r="Q58" i="33"/>
  <c r="P58" i="33"/>
  <c r="O58" i="33"/>
  <c r="N58" i="33"/>
  <c r="M58" i="33"/>
  <c r="L58" i="33"/>
  <c r="K58" i="33"/>
  <c r="J58" i="33"/>
  <c r="I58" i="33"/>
  <c r="H58" i="33"/>
  <c r="G58" i="33"/>
  <c r="F58" i="33"/>
  <c r="E58" i="33"/>
  <c r="D58" i="33"/>
  <c r="B58" i="33"/>
  <c r="AN56" i="33"/>
  <c r="AM56" i="33"/>
  <c r="AL56" i="33"/>
  <c r="AK56" i="33"/>
  <c r="AJ56" i="33"/>
  <c r="AI56" i="33"/>
  <c r="AH56" i="33"/>
  <c r="AG56" i="33"/>
  <c r="AF56" i="33"/>
  <c r="AE56" i="33"/>
  <c r="AD56" i="33"/>
  <c r="AC56" i="33"/>
  <c r="AB56" i="33"/>
  <c r="AA56" i="33"/>
  <c r="Z56" i="33"/>
  <c r="Y56" i="33"/>
  <c r="X56" i="33"/>
  <c r="W56" i="33"/>
  <c r="V56" i="33"/>
  <c r="U56" i="33"/>
  <c r="T56" i="33"/>
  <c r="S56" i="33"/>
  <c r="R56" i="33"/>
  <c r="Q56" i="33"/>
  <c r="P56" i="33"/>
  <c r="O56" i="33"/>
  <c r="N56" i="33"/>
  <c r="M56" i="33"/>
  <c r="L56" i="33"/>
  <c r="K56" i="33"/>
  <c r="J56" i="33"/>
  <c r="I56" i="33"/>
  <c r="H56" i="33"/>
  <c r="G56" i="33"/>
  <c r="F56" i="33"/>
  <c r="E56" i="33"/>
  <c r="D56" i="33"/>
  <c r="B56" i="33"/>
  <c r="AN53" i="33"/>
  <c r="AM53" i="33"/>
  <c r="AL53" i="33"/>
  <c r="AK53" i="33"/>
  <c r="AJ53" i="33"/>
  <c r="AI53" i="33"/>
  <c r="AH53" i="33"/>
  <c r="AG53" i="33"/>
  <c r="AF53" i="33"/>
  <c r="AE53" i="33"/>
  <c r="AD53" i="33"/>
  <c r="AC53" i="33"/>
  <c r="AB53" i="33"/>
  <c r="AA53" i="33"/>
  <c r="Z53" i="33"/>
  <c r="Y53" i="33"/>
  <c r="X53" i="33"/>
  <c r="W53" i="33"/>
  <c r="V53" i="33"/>
  <c r="U53" i="33"/>
  <c r="T53" i="33"/>
  <c r="S53" i="33"/>
  <c r="R53" i="33"/>
  <c r="Q53" i="33"/>
  <c r="P53" i="33"/>
  <c r="O53" i="33"/>
  <c r="N53" i="33"/>
  <c r="M53" i="33"/>
  <c r="L53" i="33"/>
  <c r="K53" i="33"/>
  <c r="J53" i="33"/>
  <c r="I53" i="33"/>
  <c r="H53" i="33"/>
  <c r="G53" i="33"/>
  <c r="F53" i="33"/>
  <c r="E53" i="33"/>
  <c r="D53" i="33"/>
  <c r="B53" i="33"/>
  <c r="AN51" i="33"/>
  <c r="AM51" i="33"/>
  <c r="AL51" i="33"/>
  <c r="AK51" i="33"/>
  <c r="AJ51" i="33"/>
  <c r="AI51" i="33"/>
  <c r="AH51" i="33"/>
  <c r="AG51" i="33"/>
  <c r="AF51" i="33"/>
  <c r="AE51" i="33"/>
  <c r="AD51" i="33"/>
  <c r="AC51" i="33"/>
  <c r="AB51" i="33"/>
  <c r="AA51" i="33"/>
  <c r="Z51" i="33"/>
  <c r="Y51" i="33"/>
  <c r="X51" i="33"/>
  <c r="W51" i="33"/>
  <c r="V51" i="33"/>
  <c r="U51" i="33"/>
  <c r="T51" i="33"/>
  <c r="S51" i="33"/>
  <c r="R51" i="33"/>
  <c r="Q51" i="33"/>
  <c r="P51" i="33"/>
  <c r="O51" i="33"/>
  <c r="N51" i="33"/>
  <c r="M51" i="33"/>
  <c r="L51" i="33"/>
  <c r="K51" i="33"/>
  <c r="J51" i="33"/>
  <c r="I51" i="33"/>
  <c r="H51" i="33"/>
  <c r="G51" i="33"/>
  <c r="F51" i="33"/>
  <c r="E51" i="33"/>
  <c r="D51" i="33"/>
  <c r="B51" i="33"/>
  <c r="B48" i="33"/>
  <c r="D46" i="33"/>
  <c r="D43" i="33"/>
  <c r="D48" i="33" s="1"/>
  <c r="B43" i="33"/>
  <c r="AN41" i="33"/>
  <c r="AM41" i="33"/>
  <c r="AL41" i="33"/>
  <c r="AK41" i="33"/>
  <c r="AJ41" i="33"/>
  <c r="AI41" i="33"/>
  <c r="AH41" i="33"/>
  <c r="AG41" i="33"/>
  <c r="AF41" i="33"/>
  <c r="AE41" i="33"/>
  <c r="AD41" i="33"/>
  <c r="AC41" i="33"/>
  <c r="AB41" i="33"/>
  <c r="AA41" i="33"/>
  <c r="Z41" i="33"/>
  <c r="Y41" i="33"/>
  <c r="X41" i="33"/>
  <c r="W41" i="33"/>
  <c r="V41" i="33"/>
  <c r="U41" i="33"/>
  <c r="T41" i="33"/>
  <c r="S41" i="33"/>
  <c r="R41" i="33"/>
  <c r="Q41" i="33"/>
  <c r="P41" i="33"/>
  <c r="O41" i="33"/>
  <c r="N41" i="33"/>
  <c r="M41" i="33"/>
  <c r="L41" i="33"/>
  <c r="K41" i="33"/>
  <c r="J41" i="33"/>
  <c r="I41" i="33"/>
  <c r="H41" i="33"/>
  <c r="G41" i="33"/>
  <c r="F41" i="33"/>
  <c r="E41" i="33"/>
  <c r="D41" i="33"/>
  <c r="B41" i="33"/>
  <c r="B38" i="33"/>
  <c r="D36" i="33"/>
  <c r="D33" i="33"/>
  <c r="D38" i="33" s="1"/>
  <c r="B33" i="33"/>
  <c r="AN20" i="33"/>
  <c r="AM20" i="33"/>
  <c r="AL20" i="33"/>
  <c r="AK20" i="33"/>
  <c r="AJ20" i="33"/>
  <c r="AI20" i="33"/>
  <c r="AH20" i="33"/>
  <c r="AG20" i="33"/>
  <c r="AF20" i="33"/>
  <c r="AE20" i="33"/>
  <c r="AD20" i="33"/>
  <c r="AC20" i="33"/>
  <c r="AB20" i="33"/>
  <c r="AA20" i="33"/>
  <c r="Z20" i="33"/>
  <c r="Y20" i="33"/>
  <c r="X20" i="33"/>
  <c r="W20" i="33"/>
  <c r="V20" i="33"/>
  <c r="U20" i="33"/>
  <c r="T20" i="33"/>
  <c r="S20" i="33"/>
  <c r="R20" i="33"/>
  <c r="Q20" i="33"/>
  <c r="P20" i="33"/>
  <c r="O20" i="33"/>
  <c r="N20" i="33"/>
  <c r="M20" i="33"/>
  <c r="L20" i="33"/>
  <c r="K20" i="33"/>
  <c r="J20" i="33"/>
  <c r="I20" i="33"/>
  <c r="H20" i="33"/>
  <c r="G20" i="33"/>
  <c r="F20" i="33"/>
  <c r="E20" i="33"/>
  <c r="B15" i="33"/>
  <c r="B16" i="33" s="1"/>
  <c r="AM75" i="34" l="1"/>
  <c r="AK75" i="34"/>
  <c r="AI75" i="34"/>
  <c r="AG75" i="34"/>
  <c r="AE75" i="34"/>
  <c r="AC75" i="34"/>
  <c r="AA75" i="34"/>
  <c r="Y75" i="34"/>
  <c r="W75" i="34"/>
  <c r="U75" i="34"/>
  <c r="S75" i="34"/>
  <c r="Q75" i="34"/>
  <c r="O75" i="34"/>
  <c r="M75" i="34"/>
  <c r="K75" i="34"/>
  <c r="I75" i="34"/>
  <c r="G75" i="34"/>
  <c r="E75" i="34"/>
  <c r="B75" i="34"/>
  <c r="AN75" i="34"/>
  <c r="AJ75" i="34"/>
  <c r="AF75" i="34"/>
  <c r="AB75" i="34"/>
  <c r="X75" i="34"/>
  <c r="T75" i="34"/>
  <c r="P75" i="34"/>
  <c r="L75" i="34"/>
  <c r="H75" i="34"/>
  <c r="D75" i="34"/>
  <c r="AL75" i="34"/>
  <c r="AH75" i="34"/>
  <c r="AD75" i="34"/>
  <c r="Z75" i="34"/>
  <c r="V75" i="34"/>
  <c r="R75" i="34"/>
  <c r="N75" i="34"/>
  <c r="J75" i="34"/>
  <c r="F75" i="34"/>
  <c r="C93" i="34"/>
  <c r="E46" i="34"/>
  <c r="E33" i="34"/>
  <c r="E38" i="34" s="1"/>
  <c r="E43" i="34"/>
  <c r="E48" i="34" s="1"/>
  <c r="E36" i="34"/>
  <c r="C95" i="34"/>
  <c r="G46" i="34"/>
  <c r="G33" i="34"/>
  <c r="G38" i="34" s="1"/>
  <c r="G43" i="34"/>
  <c r="G48" i="34" s="1"/>
  <c r="G36" i="34"/>
  <c r="C97" i="34"/>
  <c r="I46" i="34"/>
  <c r="I33" i="34"/>
  <c r="I38" i="34" s="1"/>
  <c r="I43" i="34"/>
  <c r="I48" i="34" s="1"/>
  <c r="I36" i="34"/>
  <c r="C99" i="34"/>
  <c r="K46" i="34"/>
  <c r="K33" i="34"/>
  <c r="K38" i="34" s="1"/>
  <c r="K43" i="34"/>
  <c r="K48" i="34" s="1"/>
  <c r="K36" i="34"/>
  <c r="C101" i="34"/>
  <c r="M46" i="34"/>
  <c r="M33" i="34"/>
  <c r="M38" i="34" s="1"/>
  <c r="M43" i="34"/>
  <c r="M48" i="34" s="1"/>
  <c r="M36" i="34"/>
  <c r="C103" i="34"/>
  <c r="O46" i="34"/>
  <c r="O33" i="34"/>
  <c r="O38" i="34" s="1"/>
  <c r="O43" i="34"/>
  <c r="O48" i="34" s="1"/>
  <c r="O36" i="34"/>
  <c r="C105" i="34"/>
  <c r="Q46" i="34"/>
  <c r="Q33" i="34"/>
  <c r="Q38" i="34" s="1"/>
  <c r="Q43" i="34"/>
  <c r="Q48" i="34" s="1"/>
  <c r="Q36" i="34"/>
  <c r="C107" i="34"/>
  <c r="S46" i="34"/>
  <c r="S33" i="34"/>
  <c r="S38" i="34" s="1"/>
  <c r="S43" i="34"/>
  <c r="S48" i="34" s="1"/>
  <c r="S36" i="34"/>
  <c r="C109" i="34"/>
  <c r="U46" i="34"/>
  <c r="U33" i="34"/>
  <c r="U38" i="34" s="1"/>
  <c r="U43" i="34"/>
  <c r="U48" i="34" s="1"/>
  <c r="U36" i="34"/>
  <c r="C111" i="34"/>
  <c r="W46" i="34"/>
  <c r="W33" i="34"/>
  <c r="W38" i="34" s="1"/>
  <c r="W43" i="34"/>
  <c r="W48" i="34" s="1"/>
  <c r="W36" i="34"/>
  <c r="C113" i="34"/>
  <c r="Y46" i="34"/>
  <c r="Y33" i="34"/>
  <c r="Y38" i="34" s="1"/>
  <c r="Y43" i="34"/>
  <c r="Y48" i="34" s="1"/>
  <c r="Y36" i="34"/>
  <c r="C115" i="34"/>
  <c r="AA46" i="34"/>
  <c r="AA33" i="34"/>
  <c r="AA38" i="34" s="1"/>
  <c r="AA43" i="34"/>
  <c r="AA48" i="34" s="1"/>
  <c r="AA36" i="34"/>
  <c r="C117" i="34"/>
  <c r="AC46" i="34"/>
  <c r="AC33" i="34"/>
  <c r="AC38" i="34" s="1"/>
  <c r="AC43" i="34"/>
  <c r="AC48" i="34" s="1"/>
  <c r="AC36" i="34"/>
  <c r="C119" i="34"/>
  <c r="AE46" i="34"/>
  <c r="AE33" i="34"/>
  <c r="AE38" i="34" s="1"/>
  <c r="AE43" i="34"/>
  <c r="AE48" i="34" s="1"/>
  <c r="AE36" i="34"/>
  <c r="C121" i="34"/>
  <c r="AG46" i="34"/>
  <c r="AG33" i="34"/>
  <c r="AG38" i="34" s="1"/>
  <c r="AG43" i="34"/>
  <c r="AG48" i="34" s="1"/>
  <c r="AG36" i="34"/>
  <c r="C123" i="34"/>
  <c r="AI46" i="34"/>
  <c r="AI33" i="34"/>
  <c r="AI38" i="34" s="1"/>
  <c r="AI43" i="34"/>
  <c r="AI48" i="34" s="1"/>
  <c r="AI36" i="34"/>
  <c r="C125" i="34"/>
  <c r="AK46" i="34"/>
  <c r="AK33" i="34"/>
  <c r="AK38" i="34" s="1"/>
  <c r="AK43" i="34"/>
  <c r="AK48" i="34" s="1"/>
  <c r="AK36" i="34"/>
  <c r="C127" i="34"/>
  <c r="AM46" i="34"/>
  <c r="AM33" i="34"/>
  <c r="AM38" i="34" s="1"/>
  <c r="AM43" i="34"/>
  <c r="AM48" i="34" s="1"/>
  <c r="AM36" i="34"/>
  <c r="C94" i="34"/>
  <c r="F43" i="34"/>
  <c r="F48" i="34" s="1"/>
  <c r="F36" i="34"/>
  <c r="F46" i="34"/>
  <c r="F33" i="34"/>
  <c r="F38" i="34" s="1"/>
  <c r="C96" i="34"/>
  <c r="H43" i="34"/>
  <c r="H48" i="34" s="1"/>
  <c r="H36" i="34"/>
  <c r="H46" i="34"/>
  <c r="H33" i="34"/>
  <c r="H38" i="34" s="1"/>
  <c r="C98" i="34"/>
  <c r="J43" i="34"/>
  <c r="J48" i="34" s="1"/>
  <c r="J36" i="34"/>
  <c r="J46" i="34"/>
  <c r="J33" i="34"/>
  <c r="J38" i="34" s="1"/>
  <c r="C100" i="34"/>
  <c r="L43" i="34"/>
  <c r="L48" i="34" s="1"/>
  <c r="L36" i="34"/>
  <c r="L46" i="34"/>
  <c r="L33" i="34"/>
  <c r="L38" i="34" s="1"/>
  <c r="C102" i="34"/>
  <c r="N43" i="34"/>
  <c r="N48" i="34" s="1"/>
  <c r="N36" i="34"/>
  <c r="N46" i="34"/>
  <c r="N33" i="34"/>
  <c r="N38" i="34" s="1"/>
  <c r="C104" i="34"/>
  <c r="P43" i="34"/>
  <c r="P48" i="34" s="1"/>
  <c r="P36" i="34"/>
  <c r="P46" i="34"/>
  <c r="P33" i="34"/>
  <c r="P38" i="34" s="1"/>
  <c r="C106" i="34"/>
  <c r="R43" i="34"/>
  <c r="R48" i="34" s="1"/>
  <c r="R36" i="34"/>
  <c r="R46" i="34"/>
  <c r="R33" i="34"/>
  <c r="R38" i="34" s="1"/>
  <c r="C108" i="34"/>
  <c r="T43" i="34"/>
  <c r="T48" i="34" s="1"/>
  <c r="T36" i="34"/>
  <c r="T46" i="34"/>
  <c r="T33" i="34"/>
  <c r="T38" i="34" s="1"/>
  <c r="C110" i="34"/>
  <c r="V43" i="34"/>
  <c r="V48" i="34" s="1"/>
  <c r="V36" i="34"/>
  <c r="V46" i="34"/>
  <c r="V33" i="34"/>
  <c r="V38" i="34" s="1"/>
  <c r="C112" i="34"/>
  <c r="X43" i="34"/>
  <c r="X48" i="34" s="1"/>
  <c r="X36" i="34"/>
  <c r="X46" i="34"/>
  <c r="X33" i="34"/>
  <c r="X38" i="34" s="1"/>
  <c r="C114" i="34"/>
  <c r="Z43" i="34"/>
  <c r="Z48" i="34" s="1"/>
  <c r="Z36" i="34"/>
  <c r="Z46" i="34"/>
  <c r="Z33" i="34"/>
  <c r="Z38" i="34" s="1"/>
  <c r="C116" i="34"/>
  <c r="AB43" i="34"/>
  <c r="AB48" i="34" s="1"/>
  <c r="AB36" i="34"/>
  <c r="AB46" i="34"/>
  <c r="AB33" i="34"/>
  <c r="AB38" i="34" s="1"/>
  <c r="C118" i="34"/>
  <c r="AD43" i="34"/>
  <c r="AD48" i="34" s="1"/>
  <c r="AD36" i="34"/>
  <c r="AD46" i="34"/>
  <c r="AD33" i="34"/>
  <c r="AD38" i="34" s="1"/>
  <c r="C120" i="34"/>
  <c r="AF43" i="34"/>
  <c r="AF48" i="34" s="1"/>
  <c r="AF36" i="34"/>
  <c r="AF46" i="34"/>
  <c r="AF33" i="34"/>
  <c r="AF38" i="34" s="1"/>
  <c r="C122" i="34"/>
  <c r="AH43" i="34"/>
  <c r="AH48" i="34" s="1"/>
  <c r="AH36" i="34"/>
  <c r="AH46" i="34"/>
  <c r="AH33" i="34"/>
  <c r="AH38" i="34" s="1"/>
  <c r="C124" i="34"/>
  <c r="AJ43" i="34"/>
  <c r="AJ48" i="34" s="1"/>
  <c r="AJ36" i="34"/>
  <c r="AJ46" i="34"/>
  <c r="AJ33" i="34"/>
  <c r="AJ38" i="34" s="1"/>
  <c r="C126" i="34"/>
  <c r="AL43" i="34"/>
  <c r="AL48" i="34" s="1"/>
  <c r="AL36" i="34"/>
  <c r="AL46" i="34"/>
  <c r="AL33" i="34"/>
  <c r="AL38" i="34" s="1"/>
  <c r="C128" i="34"/>
  <c r="AN43" i="34"/>
  <c r="AN48" i="34" s="1"/>
  <c r="AN36" i="34"/>
  <c r="AN46" i="34"/>
  <c r="AN33" i="34"/>
  <c r="AN38" i="34" s="1"/>
  <c r="B17" i="33"/>
  <c r="AK75" i="33" s="1"/>
  <c r="C96" i="33"/>
  <c r="H43" i="33"/>
  <c r="H48" i="33" s="1"/>
  <c r="H36" i="33"/>
  <c r="H46" i="33"/>
  <c r="H33" i="33"/>
  <c r="H38" i="33" s="1"/>
  <c r="C100" i="33"/>
  <c r="L43" i="33"/>
  <c r="L48" i="33" s="1"/>
  <c r="L36" i="33"/>
  <c r="L46" i="33"/>
  <c r="L33" i="33"/>
  <c r="L38" i="33" s="1"/>
  <c r="C102" i="33"/>
  <c r="N43" i="33"/>
  <c r="N48" i="33" s="1"/>
  <c r="N36" i="33"/>
  <c r="N46" i="33"/>
  <c r="N33" i="33"/>
  <c r="N38" i="33" s="1"/>
  <c r="C106" i="33"/>
  <c r="R43" i="33"/>
  <c r="R48" i="33" s="1"/>
  <c r="R36" i="33"/>
  <c r="R46" i="33"/>
  <c r="R33" i="33"/>
  <c r="R38" i="33" s="1"/>
  <c r="C110" i="33"/>
  <c r="V43" i="33"/>
  <c r="V48" i="33" s="1"/>
  <c r="V36" i="33"/>
  <c r="V46" i="33"/>
  <c r="V33" i="33"/>
  <c r="V38" i="33" s="1"/>
  <c r="C112" i="33"/>
  <c r="X43" i="33"/>
  <c r="X48" i="33" s="1"/>
  <c r="X36" i="33"/>
  <c r="X46" i="33"/>
  <c r="X33" i="33"/>
  <c r="X38" i="33" s="1"/>
  <c r="C116" i="33"/>
  <c r="AB43" i="33"/>
  <c r="AB48" i="33" s="1"/>
  <c r="AB36" i="33"/>
  <c r="AB46" i="33"/>
  <c r="AB33" i="33"/>
  <c r="AB38" i="33" s="1"/>
  <c r="C120" i="33"/>
  <c r="AF43" i="33"/>
  <c r="AF48" i="33" s="1"/>
  <c r="AF36" i="33"/>
  <c r="AF46" i="33"/>
  <c r="AF33" i="33"/>
  <c r="AF38" i="33" s="1"/>
  <c r="C124" i="33"/>
  <c r="AJ43" i="33"/>
  <c r="AJ48" i="33" s="1"/>
  <c r="AJ36" i="33"/>
  <c r="AJ46" i="33"/>
  <c r="AJ33" i="33"/>
  <c r="AJ38" i="33" s="1"/>
  <c r="C93" i="33"/>
  <c r="E46" i="33"/>
  <c r="E33" i="33"/>
  <c r="E38" i="33" s="1"/>
  <c r="E43" i="33"/>
  <c r="E48" i="33" s="1"/>
  <c r="E36" i="33"/>
  <c r="C95" i="33"/>
  <c r="G46" i="33"/>
  <c r="G33" i="33"/>
  <c r="G38" i="33" s="1"/>
  <c r="G43" i="33"/>
  <c r="G48" i="33" s="1"/>
  <c r="G36" i="33"/>
  <c r="C97" i="33"/>
  <c r="I46" i="33"/>
  <c r="I33" i="33"/>
  <c r="I38" i="33" s="1"/>
  <c r="I43" i="33"/>
  <c r="I48" i="33" s="1"/>
  <c r="I36" i="33"/>
  <c r="C99" i="33"/>
  <c r="K46" i="33"/>
  <c r="K33" i="33"/>
  <c r="K38" i="33" s="1"/>
  <c r="K43" i="33"/>
  <c r="K48" i="33" s="1"/>
  <c r="K36" i="33"/>
  <c r="C101" i="33"/>
  <c r="M46" i="33"/>
  <c r="M33" i="33"/>
  <c r="M38" i="33" s="1"/>
  <c r="M43" i="33"/>
  <c r="M48" i="33" s="1"/>
  <c r="M36" i="33"/>
  <c r="C103" i="33"/>
  <c r="O46" i="33"/>
  <c r="O33" i="33"/>
  <c r="O38" i="33" s="1"/>
  <c r="O43" i="33"/>
  <c r="O48" i="33" s="1"/>
  <c r="O36" i="33"/>
  <c r="C105" i="33"/>
  <c r="Q46" i="33"/>
  <c r="Q33" i="33"/>
  <c r="Q38" i="33" s="1"/>
  <c r="Q43" i="33"/>
  <c r="Q48" i="33" s="1"/>
  <c r="Q36" i="33"/>
  <c r="C107" i="33"/>
  <c r="S46" i="33"/>
  <c r="S33" i="33"/>
  <c r="S38" i="33" s="1"/>
  <c r="S43" i="33"/>
  <c r="S48" i="33" s="1"/>
  <c r="S36" i="33"/>
  <c r="C109" i="33"/>
  <c r="U46" i="33"/>
  <c r="U33" i="33"/>
  <c r="U38" i="33" s="1"/>
  <c r="U43" i="33"/>
  <c r="U48" i="33" s="1"/>
  <c r="U36" i="33"/>
  <c r="C111" i="33"/>
  <c r="W46" i="33"/>
  <c r="W33" i="33"/>
  <c r="W38" i="33" s="1"/>
  <c r="W43" i="33"/>
  <c r="W48" i="33" s="1"/>
  <c r="W36" i="33"/>
  <c r="C113" i="33"/>
  <c r="Y46" i="33"/>
  <c r="Y33" i="33"/>
  <c r="Y38" i="33" s="1"/>
  <c r="Y43" i="33"/>
  <c r="Y48" i="33" s="1"/>
  <c r="Y36" i="33"/>
  <c r="C115" i="33"/>
  <c r="AA46" i="33"/>
  <c r="AA33" i="33"/>
  <c r="AA38" i="33" s="1"/>
  <c r="AA43" i="33"/>
  <c r="AA48" i="33" s="1"/>
  <c r="AA36" i="33"/>
  <c r="C117" i="33"/>
  <c r="AC46" i="33"/>
  <c r="AC33" i="33"/>
  <c r="AC38" i="33" s="1"/>
  <c r="AC43" i="33"/>
  <c r="AC48" i="33" s="1"/>
  <c r="AC36" i="33"/>
  <c r="C119" i="33"/>
  <c r="AE46" i="33"/>
  <c r="AE33" i="33"/>
  <c r="AE38" i="33" s="1"/>
  <c r="AE43" i="33"/>
  <c r="AE48" i="33" s="1"/>
  <c r="AE36" i="33"/>
  <c r="C121" i="33"/>
  <c r="AG46" i="33"/>
  <c r="AG33" i="33"/>
  <c r="AG38" i="33" s="1"/>
  <c r="AG43" i="33"/>
  <c r="AG48" i="33" s="1"/>
  <c r="AG36" i="33"/>
  <c r="C123" i="33"/>
  <c r="AI46" i="33"/>
  <c r="AI33" i="33"/>
  <c r="AI38" i="33" s="1"/>
  <c r="AI43" i="33"/>
  <c r="AI48" i="33" s="1"/>
  <c r="AI36" i="33"/>
  <c r="C125" i="33"/>
  <c r="AK46" i="33"/>
  <c r="AK33" i="33"/>
  <c r="AK38" i="33" s="1"/>
  <c r="AK43" i="33"/>
  <c r="AK48" i="33" s="1"/>
  <c r="AK36" i="33"/>
  <c r="C127" i="33"/>
  <c r="AM46" i="33"/>
  <c r="AM33" i="33"/>
  <c r="AM38" i="33" s="1"/>
  <c r="AM43" i="33"/>
  <c r="AM48" i="33" s="1"/>
  <c r="AM36" i="33"/>
  <c r="C94" i="33"/>
  <c r="F43" i="33"/>
  <c r="F48" i="33" s="1"/>
  <c r="F36" i="33"/>
  <c r="F46" i="33"/>
  <c r="F33" i="33"/>
  <c r="F38" i="33" s="1"/>
  <c r="C98" i="33"/>
  <c r="J43" i="33"/>
  <c r="J48" i="33" s="1"/>
  <c r="J36" i="33"/>
  <c r="J46" i="33"/>
  <c r="J33" i="33"/>
  <c r="J38" i="33" s="1"/>
  <c r="C104" i="33"/>
  <c r="P43" i="33"/>
  <c r="P48" i="33" s="1"/>
  <c r="P36" i="33"/>
  <c r="P46" i="33"/>
  <c r="P33" i="33"/>
  <c r="P38" i="33" s="1"/>
  <c r="C108" i="33"/>
  <c r="T43" i="33"/>
  <c r="T48" i="33" s="1"/>
  <c r="T36" i="33"/>
  <c r="T46" i="33"/>
  <c r="T33" i="33"/>
  <c r="T38" i="33" s="1"/>
  <c r="C114" i="33"/>
  <c r="Z43" i="33"/>
  <c r="Z48" i="33" s="1"/>
  <c r="Z36" i="33"/>
  <c r="Z46" i="33"/>
  <c r="Z33" i="33"/>
  <c r="Z38" i="33" s="1"/>
  <c r="C118" i="33"/>
  <c r="AD43" i="33"/>
  <c r="AD48" i="33" s="1"/>
  <c r="AD36" i="33"/>
  <c r="AD46" i="33"/>
  <c r="AD33" i="33"/>
  <c r="AD38" i="33" s="1"/>
  <c r="C122" i="33"/>
  <c r="AH43" i="33"/>
  <c r="AH48" i="33" s="1"/>
  <c r="AH36" i="33"/>
  <c r="AH46" i="33"/>
  <c r="AH33" i="33"/>
  <c r="AH38" i="33" s="1"/>
  <c r="C126" i="33"/>
  <c r="AL43" i="33"/>
  <c r="AL48" i="33" s="1"/>
  <c r="AL36" i="33"/>
  <c r="AL46" i="33"/>
  <c r="AL33" i="33"/>
  <c r="AL38" i="33" s="1"/>
  <c r="C128" i="33"/>
  <c r="AN43" i="33"/>
  <c r="AN48" i="33" s="1"/>
  <c r="AN36" i="33"/>
  <c r="AN46" i="33"/>
  <c r="AN33" i="33"/>
  <c r="AN38" i="33" s="1"/>
  <c r="AF108" i="32"/>
  <c r="AD108" i="32"/>
  <c r="AC108" i="32"/>
  <c r="AF108" i="28"/>
  <c r="AE108" i="28"/>
  <c r="AC108" i="28"/>
  <c r="AD108" i="28"/>
  <c r="F77" i="34" l="1"/>
  <c r="F74" i="34" s="1"/>
  <c r="F70" i="34" s="1"/>
  <c r="N77" i="34"/>
  <c r="N74" i="34" s="1"/>
  <c r="N70" i="34"/>
  <c r="V77" i="34"/>
  <c r="V74" i="34" s="1"/>
  <c r="V70" i="34" s="1"/>
  <c r="AD77" i="34"/>
  <c r="AD74" i="34" s="1"/>
  <c r="AD70" i="34" s="1"/>
  <c r="AL77" i="34"/>
  <c r="AL74" i="34" s="1"/>
  <c r="AL70" i="34" s="1"/>
  <c r="H77" i="34"/>
  <c r="H74" i="34" s="1"/>
  <c r="H70" i="34" s="1"/>
  <c r="P77" i="34"/>
  <c r="P74" i="34" s="1"/>
  <c r="P70" i="34" s="1"/>
  <c r="X77" i="34"/>
  <c r="X74" i="34" s="1"/>
  <c r="X70" i="34" s="1"/>
  <c r="AF77" i="34"/>
  <c r="AF74" i="34" s="1"/>
  <c r="AF70" i="34" s="1"/>
  <c r="AN77" i="34"/>
  <c r="AN74" i="34" s="1"/>
  <c r="AN70" i="34" s="1"/>
  <c r="E77" i="34"/>
  <c r="E74" i="34" s="1"/>
  <c r="E70" i="34" s="1"/>
  <c r="I77" i="34"/>
  <c r="I74" i="34" s="1"/>
  <c r="I70" i="34" s="1"/>
  <c r="M77" i="34"/>
  <c r="M74" i="34" s="1"/>
  <c r="M70" i="34" s="1"/>
  <c r="Q77" i="34"/>
  <c r="Q74" i="34" s="1"/>
  <c r="Q70" i="34" s="1"/>
  <c r="U77" i="34"/>
  <c r="U74" i="34" s="1"/>
  <c r="U70" i="34" s="1"/>
  <c r="Y77" i="34"/>
  <c r="Y74" i="34" s="1"/>
  <c r="Y70" i="34" s="1"/>
  <c r="AC77" i="34"/>
  <c r="AC74" i="34" s="1"/>
  <c r="AC70" i="34" s="1"/>
  <c r="AG77" i="34"/>
  <c r="AG74" i="34" s="1"/>
  <c r="AG70" i="34"/>
  <c r="AK77" i="34"/>
  <c r="AK74" i="34" s="1"/>
  <c r="AK70" i="34" s="1"/>
  <c r="J77" i="34"/>
  <c r="J74" i="34" s="1"/>
  <c r="J70" i="34" s="1"/>
  <c r="R77" i="34"/>
  <c r="R74" i="34" s="1"/>
  <c r="Z77" i="34"/>
  <c r="Z74" i="34" s="1"/>
  <c r="Z70" i="34" s="1"/>
  <c r="AH77" i="34"/>
  <c r="AH74" i="34" s="1"/>
  <c r="AH70" i="34" s="1"/>
  <c r="D77" i="34"/>
  <c r="D74" i="34" s="1"/>
  <c r="D70" i="34" s="1"/>
  <c r="L77" i="34"/>
  <c r="L74" i="34" s="1"/>
  <c r="L70" i="34" s="1"/>
  <c r="T77" i="34"/>
  <c r="T74" i="34" s="1"/>
  <c r="T70" i="34" s="1"/>
  <c r="AB77" i="34"/>
  <c r="AB74" i="34" s="1"/>
  <c r="AB70" i="34" s="1"/>
  <c r="AJ77" i="34"/>
  <c r="AJ74" i="34" s="1"/>
  <c r="AJ70" i="34" s="1"/>
  <c r="B77" i="34"/>
  <c r="B74" i="34" s="1"/>
  <c r="B70" i="34" s="1"/>
  <c r="G77" i="34"/>
  <c r="G74" i="34" s="1"/>
  <c r="G70" i="34" s="1"/>
  <c r="K77" i="34"/>
  <c r="K74" i="34" s="1"/>
  <c r="K70" i="34" s="1"/>
  <c r="O77" i="34"/>
  <c r="O74" i="34" s="1"/>
  <c r="O70" i="34" s="1"/>
  <c r="S77" i="34"/>
  <c r="S74" i="34" s="1"/>
  <c r="S70" i="34" s="1"/>
  <c r="W77" i="34"/>
  <c r="W74" i="34" s="1"/>
  <c r="W70" i="34"/>
  <c r="AA77" i="34"/>
  <c r="AA74" i="34" s="1"/>
  <c r="AA70" i="34" s="1"/>
  <c r="AE77" i="34"/>
  <c r="AE74" i="34" s="1"/>
  <c r="AE70" i="34" s="1"/>
  <c r="AI77" i="34"/>
  <c r="AI74" i="34" s="1"/>
  <c r="AI70" i="34" s="1"/>
  <c r="AM77" i="34"/>
  <c r="AM74" i="34" s="1"/>
  <c r="AM70" i="34" s="1"/>
  <c r="AK77" i="33"/>
  <c r="D75" i="33"/>
  <c r="L75" i="33"/>
  <c r="T75" i="33"/>
  <c r="AB75" i="33"/>
  <c r="AJ75" i="33"/>
  <c r="F75" i="33"/>
  <c r="N75" i="33"/>
  <c r="V75" i="33"/>
  <c r="AD75" i="33"/>
  <c r="AL75" i="33"/>
  <c r="E75" i="33"/>
  <c r="I75" i="33"/>
  <c r="M75" i="33"/>
  <c r="Q75" i="33"/>
  <c r="U75" i="33"/>
  <c r="Y75" i="33"/>
  <c r="AC75" i="33"/>
  <c r="AG75" i="33"/>
  <c r="AK74" i="33"/>
  <c r="H75" i="33"/>
  <c r="P75" i="33"/>
  <c r="X75" i="33"/>
  <c r="AF75" i="33"/>
  <c r="AN75" i="33"/>
  <c r="J75" i="33"/>
  <c r="R75" i="33"/>
  <c r="Z75" i="33"/>
  <c r="AH75" i="33"/>
  <c r="B75" i="33"/>
  <c r="G75" i="33"/>
  <c r="K75" i="33"/>
  <c r="O75" i="33"/>
  <c r="S75" i="33"/>
  <c r="W75" i="33"/>
  <c r="AA75" i="33"/>
  <c r="AE75" i="33"/>
  <c r="AI75" i="33"/>
  <c r="AM75" i="33"/>
  <c r="C32" i="7"/>
  <c r="E35" i="7"/>
  <c r="E34" i="7"/>
  <c r="E30" i="7"/>
  <c r="E29" i="7"/>
  <c r="E32" i="7" l="1"/>
  <c r="AI72" i="34"/>
  <c r="B72" i="34"/>
  <c r="AA72" i="34"/>
  <c r="K72" i="34"/>
  <c r="K69" i="34" s="1"/>
  <c r="K65" i="34" s="1"/>
  <c r="AB72" i="34"/>
  <c r="AH72" i="34"/>
  <c r="AH69" i="34" s="1"/>
  <c r="AH65" i="34" s="1"/>
  <c r="AK72" i="34"/>
  <c r="AK69" i="34" s="1"/>
  <c r="AK65" i="34" s="1"/>
  <c r="U72" i="34"/>
  <c r="U69" i="34" s="1"/>
  <c r="U65" i="34" s="1"/>
  <c r="E72" i="34"/>
  <c r="E69" i="34" s="1"/>
  <c r="E65" i="34" s="1"/>
  <c r="P72" i="34"/>
  <c r="P69" i="34" s="1"/>
  <c r="P65" i="34" s="1"/>
  <c r="V72" i="34"/>
  <c r="V69" i="34" s="1"/>
  <c r="V65" i="34" s="1"/>
  <c r="S72" i="34"/>
  <c r="L72" i="34"/>
  <c r="AC72" i="34"/>
  <c r="AC69" i="34" s="1"/>
  <c r="AC65" i="34" s="1"/>
  <c r="M72" i="34"/>
  <c r="M69" i="34" s="1"/>
  <c r="M65" i="34" s="1"/>
  <c r="AF72" i="34"/>
  <c r="AF69" i="34" s="1"/>
  <c r="AF65" i="34" s="1"/>
  <c r="AL72" i="34"/>
  <c r="AL69" i="34" s="1"/>
  <c r="AL65" i="34" s="1"/>
  <c r="F72" i="34"/>
  <c r="F69" i="34" s="1"/>
  <c r="F65" i="34" s="1"/>
  <c r="AM72" i="34"/>
  <c r="AM69" i="34" s="1"/>
  <c r="AM65" i="34" s="1"/>
  <c r="AI69" i="34"/>
  <c r="AE72" i="34"/>
  <c r="AE69" i="34" s="1"/>
  <c r="AE65" i="34" s="1"/>
  <c r="AA69" i="34"/>
  <c r="W72" i="34"/>
  <c r="W69" i="34" s="1"/>
  <c r="W65" i="34" s="1"/>
  <c r="S69" i="34"/>
  <c r="S65" i="34" s="1"/>
  <c r="O72" i="34"/>
  <c r="O69" i="34" s="1"/>
  <c r="O65" i="34" s="1"/>
  <c r="B69" i="34"/>
  <c r="B65" i="34" s="1"/>
  <c r="AJ72" i="34"/>
  <c r="AJ69" i="34" s="1"/>
  <c r="AJ65" i="34"/>
  <c r="AB69" i="34"/>
  <c r="T72" i="34"/>
  <c r="T69" i="34" s="1"/>
  <c r="T65" i="34" s="1"/>
  <c r="L69" i="34"/>
  <c r="D72" i="34"/>
  <c r="D69" i="34" s="1"/>
  <c r="D65" i="34" s="1"/>
  <c r="R70" i="34"/>
  <c r="G72" i="34"/>
  <c r="G69" i="34" s="1"/>
  <c r="G65" i="34" s="1"/>
  <c r="Z72" i="34"/>
  <c r="Z69" i="34" s="1"/>
  <c r="J72" i="34"/>
  <c r="J69" i="34" s="1"/>
  <c r="J65" i="34" s="1"/>
  <c r="AG72" i="34"/>
  <c r="AG69" i="34" s="1"/>
  <c r="Y72" i="34"/>
  <c r="Y69" i="34" s="1"/>
  <c r="Y65" i="34" s="1"/>
  <c r="Q72" i="34"/>
  <c r="Q69" i="34" s="1"/>
  <c r="I72" i="34"/>
  <c r="I69" i="34" s="1"/>
  <c r="I65" i="34" s="1"/>
  <c r="AN72" i="34"/>
  <c r="AN69" i="34" s="1"/>
  <c r="X72" i="34"/>
  <c r="X69" i="34" s="1"/>
  <c r="X65" i="34" s="1"/>
  <c r="H72" i="34"/>
  <c r="H69" i="34" s="1"/>
  <c r="AD72" i="34"/>
  <c r="AD69" i="34" s="1"/>
  <c r="AD65" i="34"/>
  <c r="N72" i="34"/>
  <c r="N69" i="34" s="1"/>
  <c r="AM77" i="33"/>
  <c r="AM74" i="33" s="1"/>
  <c r="AM70" i="33" s="1"/>
  <c r="AE77" i="33"/>
  <c r="AE74" i="33" s="1"/>
  <c r="AE70" i="33" s="1"/>
  <c r="W77" i="33"/>
  <c r="W74" i="33" s="1"/>
  <c r="W70" i="33" s="1"/>
  <c r="O77" i="33"/>
  <c r="O74" i="33" s="1"/>
  <c r="O70" i="33" s="1"/>
  <c r="G77" i="33"/>
  <c r="G74" i="33" s="1"/>
  <c r="G70" i="33" s="1"/>
  <c r="AH77" i="33"/>
  <c r="AH74" i="33" s="1"/>
  <c r="AH70" i="33" s="1"/>
  <c r="R77" i="33"/>
  <c r="R74" i="33" s="1"/>
  <c r="R70" i="33" s="1"/>
  <c r="AN77" i="33"/>
  <c r="AN74" i="33" s="1"/>
  <c r="AN70" i="33" s="1"/>
  <c r="X77" i="33"/>
  <c r="X74" i="33" s="1"/>
  <c r="X70" i="33" s="1"/>
  <c r="H77" i="33"/>
  <c r="H74" i="33" s="1"/>
  <c r="H70" i="33" s="1"/>
  <c r="AC77" i="33"/>
  <c r="AC74" i="33" s="1"/>
  <c r="AC70" i="33"/>
  <c r="U77" i="33"/>
  <c r="U74" i="33" s="1"/>
  <c r="U70" i="33" s="1"/>
  <c r="M77" i="33"/>
  <c r="M74" i="33" s="1"/>
  <c r="M70" i="33" s="1"/>
  <c r="E77" i="33"/>
  <c r="E74" i="33" s="1"/>
  <c r="E70" i="33" s="1"/>
  <c r="AD77" i="33"/>
  <c r="AD74" i="33" s="1"/>
  <c r="AD70" i="33" s="1"/>
  <c r="N77" i="33"/>
  <c r="N74" i="33" s="1"/>
  <c r="N70" i="33" s="1"/>
  <c r="AJ77" i="33"/>
  <c r="AJ74" i="33" s="1"/>
  <c r="AJ70" i="33" s="1"/>
  <c r="T77" i="33"/>
  <c r="T74" i="33" s="1"/>
  <c r="T70" i="33" s="1"/>
  <c r="D77" i="33"/>
  <c r="D74" i="33" s="1"/>
  <c r="D70" i="33" s="1"/>
  <c r="AK70" i="33"/>
  <c r="AI77" i="33"/>
  <c r="AI74" i="33" s="1"/>
  <c r="AI70" i="33" s="1"/>
  <c r="AA77" i="33"/>
  <c r="AA74" i="33" s="1"/>
  <c r="AA70" i="33" s="1"/>
  <c r="S77" i="33"/>
  <c r="S74" i="33" s="1"/>
  <c r="S70" i="33" s="1"/>
  <c r="K77" i="33"/>
  <c r="K74" i="33" s="1"/>
  <c r="K70" i="33" s="1"/>
  <c r="B77" i="33"/>
  <c r="B74" i="33" s="1"/>
  <c r="B70" i="33"/>
  <c r="Z77" i="33"/>
  <c r="Z74" i="33" s="1"/>
  <c r="J77" i="33"/>
  <c r="J74" i="33" s="1"/>
  <c r="J70" i="33" s="1"/>
  <c r="AF77" i="33"/>
  <c r="AF74" i="33" s="1"/>
  <c r="AF70" i="33" s="1"/>
  <c r="P77" i="33"/>
  <c r="P74" i="33" s="1"/>
  <c r="P70" i="33" s="1"/>
  <c r="AG77" i="33"/>
  <c r="AG74" i="33" s="1"/>
  <c r="AG70" i="33" s="1"/>
  <c r="Y77" i="33"/>
  <c r="Y74" i="33" s="1"/>
  <c r="Y70" i="33" s="1"/>
  <c r="Q77" i="33"/>
  <c r="Q74" i="33" s="1"/>
  <c r="Q70" i="33" s="1"/>
  <c r="I77" i="33"/>
  <c r="I74" i="33" s="1"/>
  <c r="I70" i="33" s="1"/>
  <c r="AL77" i="33"/>
  <c r="AL74" i="33" s="1"/>
  <c r="AL70" i="33" s="1"/>
  <c r="V77" i="33"/>
  <c r="V74" i="33" s="1"/>
  <c r="V70" i="33" s="1"/>
  <c r="F77" i="33"/>
  <c r="F74" i="33" s="1"/>
  <c r="AB77" i="33"/>
  <c r="AB74" i="33" s="1"/>
  <c r="AB70" i="33" s="1"/>
  <c r="L77" i="33"/>
  <c r="L74" i="33" s="1"/>
  <c r="B67" i="34" l="1"/>
  <c r="F67" i="34"/>
  <c r="F64" i="34" s="1"/>
  <c r="F60" i="34" s="1"/>
  <c r="AC67" i="34"/>
  <c r="AC64" i="34" s="1"/>
  <c r="AC60" i="34" s="1"/>
  <c r="E67" i="34"/>
  <c r="E64" i="34" s="1"/>
  <c r="E60" i="34" s="1"/>
  <c r="S67" i="34"/>
  <c r="AF67" i="34"/>
  <c r="AF64" i="34" s="1"/>
  <c r="AF60" i="34" s="1"/>
  <c r="V67" i="34"/>
  <c r="V64" i="34" s="1"/>
  <c r="V60" i="34" s="1"/>
  <c r="AK67" i="34"/>
  <c r="AK64" i="34" s="1"/>
  <c r="AK60" i="34" s="1"/>
  <c r="N65" i="34"/>
  <c r="H65" i="34"/>
  <c r="AN65" i="34"/>
  <c r="Q65" i="34"/>
  <c r="AG65" i="34"/>
  <c r="Z65" i="34"/>
  <c r="L65" i="34"/>
  <c r="S64" i="34"/>
  <c r="S60" i="34" s="1"/>
  <c r="AB65" i="34"/>
  <c r="AA65" i="34"/>
  <c r="B64" i="34"/>
  <c r="B60" i="34" s="1"/>
  <c r="AI65" i="34"/>
  <c r="AD67" i="34"/>
  <c r="AD64" i="34" s="1"/>
  <c r="AD60" i="34" s="1"/>
  <c r="X67" i="34"/>
  <c r="X64" i="34" s="1"/>
  <c r="X60" i="34"/>
  <c r="I67" i="34"/>
  <c r="I64" i="34" s="1"/>
  <c r="I60" i="34" s="1"/>
  <c r="Y67" i="34"/>
  <c r="Y64" i="34" s="1"/>
  <c r="Y60" i="34" s="1"/>
  <c r="J67" i="34"/>
  <c r="J64" i="34" s="1"/>
  <c r="J60" i="34" s="1"/>
  <c r="G67" i="34"/>
  <c r="G64" i="34" s="1"/>
  <c r="G60" i="34" s="1"/>
  <c r="R72" i="34"/>
  <c r="R69" i="34" s="1"/>
  <c r="R65" i="34" s="1"/>
  <c r="D67" i="34"/>
  <c r="D64" i="34" s="1"/>
  <c r="D60" i="34" s="1"/>
  <c r="T67" i="34"/>
  <c r="T64" i="34" s="1"/>
  <c r="T60" i="34" s="1"/>
  <c r="AJ67" i="34"/>
  <c r="AJ64" i="34" s="1"/>
  <c r="AJ60" i="34" s="1"/>
  <c r="O67" i="34"/>
  <c r="O64" i="34" s="1"/>
  <c r="O60" i="34" s="1"/>
  <c r="W67" i="34"/>
  <c r="W64" i="34" s="1"/>
  <c r="W60" i="34" s="1"/>
  <c r="AE67" i="34"/>
  <c r="AE64" i="34" s="1"/>
  <c r="AE60" i="34" s="1"/>
  <c r="AM67" i="34"/>
  <c r="AM64" i="34" s="1"/>
  <c r="AM60" i="34" s="1"/>
  <c r="AL67" i="34"/>
  <c r="AL64" i="34" s="1"/>
  <c r="AL60" i="34" s="1"/>
  <c r="M67" i="34"/>
  <c r="M64" i="34" s="1"/>
  <c r="M60" i="34" s="1"/>
  <c r="P67" i="34"/>
  <c r="P64" i="34" s="1"/>
  <c r="P60" i="34" s="1"/>
  <c r="U67" i="34"/>
  <c r="U64" i="34" s="1"/>
  <c r="U60" i="34"/>
  <c r="AH67" i="34"/>
  <c r="AH64" i="34" s="1"/>
  <c r="AH60" i="34" s="1"/>
  <c r="K67" i="34"/>
  <c r="K64" i="34" s="1"/>
  <c r="K60" i="34" s="1"/>
  <c r="Q72" i="33"/>
  <c r="T72" i="33"/>
  <c r="T69" i="33" s="1"/>
  <c r="T65" i="33" s="1"/>
  <c r="AD72" i="33"/>
  <c r="AD69" i="33" s="1"/>
  <c r="AD65" i="33" s="1"/>
  <c r="AN72" i="33"/>
  <c r="AN69" i="33" s="1"/>
  <c r="AN65" i="33" s="1"/>
  <c r="AH72" i="33"/>
  <c r="AL72" i="33"/>
  <c r="AG72" i="33"/>
  <c r="J72" i="33"/>
  <c r="J69" i="33" s="1"/>
  <c r="J65" i="33" s="1"/>
  <c r="K72" i="33"/>
  <c r="K69" i="33" s="1"/>
  <c r="K65" i="33" s="1"/>
  <c r="N72" i="33"/>
  <c r="E72" i="33"/>
  <c r="E69" i="33" s="1"/>
  <c r="E65" i="33" s="1"/>
  <c r="H72" i="33"/>
  <c r="H69" i="33" s="1"/>
  <c r="H65" i="33" s="1"/>
  <c r="R72" i="33"/>
  <c r="R69" i="33" s="1"/>
  <c r="R65" i="33" s="1"/>
  <c r="O72" i="33"/>
  <c r="O69" i="33" s="1"/>
  <c r="O65" i="33" s="1"/>
  <c r="V72" i="33"/>
  <c r="V69" i="33" s="1"/>
  <c r="V65" i="33" s="1"/>
  <c r="AF72" i="33"/>
  <c r="AA72" i="33"/>
  <c r="AA69" i="33" s="1"/>
  <c r="AA65" i="33" s="1"/>
  <c r="U72" i="33"/>
  <c r="U69" i="33" s="1"/>
  <c r="U65" i="33" s="1"/>
  <c r="AE72" i="33"/>
  <c r="AE69" i="33" s="1"/>
  <c r="AE65" i="33" s="1"/>
  <c r="AB72" i="33"/>
  <c r="AB69" i="33" s="1"/>
  <c r="AB65" i="33" s="1"/>
  <c r="F70" i="33"/>
  <c r="I72" i="33"/>
  <c r="I69" i="33" s="1"/>
  <c r="I65" i="33" s="1"/>
  <c r="Q69" i="33"/>
  <c r="Q65" i="33" s="1"/>
  <c r="Y72" i="33"/>
  <c r="Y69" i="33" s="1"/>
  <c r="Y65" i="33" s="1"/>
  <c r="AG69" i="33"/>
  <c r="AG65" i="33" s="1"/>
  <c r="P72" i="33"/>
  <c r="P69" i="33" s="1"/>
  <c r="P65" i="33"/>
  <c r="AF69" i="33"/>
  <c r="Z70" i="33"/>
  <c r="L70" i="33"/>
  <c r="AL69" i="33"/>
  <c r="AL65" i="33" s="1"/>
  <c r="N69" i="33"/>
  <c r="AH69" i="33"/>
  <c r="AH65" i="33" s="1"/>
  <c r="B72" i="33"/>
  <c r="B69" i="33" s="1"/>
  <c r="B65" i="33" s="1"/>
  <c r="S72" i="33"/>
  <c r="S69" i="33" s="1"/>
  <c r="S65" i="33" s="1"/>
  <c r="AI72" i="33"/>
  <c r="AI69" i="33" s="1"/>
  <c r="AI65" i="33" s="1"/>
  <c r="AK72" i="33"/>
  <c r="AK69" i="33" s="1"/>
  <c r="AK65" i="33" s="1"/>
  <c r="D72" i="33"/>
  <c r="D69" i="33" s="1"/>
  <c r="D65" i="33" s="1"/>
  <c r="AJ72" i="33"/>
  <c r="AJ69" i="33" s="1"/>
  <c r="AJ65" i="33" s="1"/>
  <c r="M72" i="33"/>
  <c r="M69" i="33" s="1"/>
  <c r="M65" i="33" s="1"/>
  <c r="AC72" i="33"/>
  <c r="AC69" i="33" s="1"/>
  <c r="AC65" i="33" s="1"/>
  <c r="X72" i="33"/>
  <c r="X69" i="33" s="1"/>
  <c r="X65" i="33" s="1"/>
  <c r="G72" i="33"/>
  <c r="G69" i="33" s="1"/>
  <c r="G65" i="33" s="1"/>
  <c r="W72" i="33"/>
  <c r="W69" i="33" s="1"/>
  <c r="W65" i="33" s="1"/>
  <c r="AM72" i="33"/>
  <c r="AM69" i="33" s="1"/>
  <c r="AM65" i="33" s="1"/>
  <c r="D130" i="32"/>
  <c r="D128" i="32"/>
  <c r="D127" i="32"/>
  <c r="D126" i="32"/>
  <c r="D125" i="32"/>
  <c r="D124" i="32"/>
  <c r="D123" i="32"/>
  <c r="D122" i="32"/>
  <c r="D121" i="32"/>
  <c r="D120" i="32"/>
  <c r="D119" i="32"/>
  <c r="D118" i="32"/>
  <c r="D117" i="32"/>
  <c r="D116" i="32"/>
  <c r="D115" i="32"/>
  <c r="D114" i="32"/>
  <c r="D113" i="32"/>
  <c r="D112" i="32"/>
  <c r="D111" i="32"/>
  <c r="D110" i="32"/>
  <c r="D109" i="32"/>
  <c r="D108" i="32"/>
  <c r="D107" i="32"/>
  <c r="D106" i="32"/>
  <c r="D105" i="32"/>
  <c r="D104" i="32"/>
  <c r="D103" i="32"/>
  <c r="D102" i="32"/>
  <c r="D101" i="32"/>
  <c r="D100" i="32"/>
  <c r="D99" i="32"/>
  <c r="D98" i="32"/>
  <c r="D97" i="32"/>
  <c r="D96" i="32"/>
  <c r="D95" i="32"/>
  <c r="D94" i="32"/>
  <c r="D93" i="32"/>
  <c r="D92" i="32"/>
  <c r="C92"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D81" i="32"/>
  <c r="B81"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D79" i="32"/>
  <c r="B79"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D78" i="32"/>
  <c r="B78"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D76" i="32"/>
  <c r="B76"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D73" i="32"/>
  <c r="B73"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D71" i="32"/>
  <c r="B71"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D68" i="32"/>
  <c r="B68"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D66" i="32"/>
  <c r="B66"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D63" i="32"/>
  <c r="B63"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D61" i="32"/>
  <c r="B61"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D58" i="32"/>
  <c r="B58"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D56" i="32"/>
  <c r="B56"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D53" i="32"/>
  <c r="B53"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D51" i="32"/>
  <c r="B51" i="32"/>
  <c r="B48" i="32"/>
  <c r="D46" i="32"/>
  <c r="D43" i="32"/>
  <c r="D48" i="32" s="1"/>
  <c r="B43"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D41" i="32"/>
  <c r="B41" i="32"/>
  <c r="B38" i="32"/>
  <c r="D36" i="32"/>
  <c r="D33" i="32"/>
  <c r="D38" i="32" s="1"/>
  <c r="B33"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B15" i="32"/>
  <c r="B17" i="32" s="1"/>
  <c r="D130" i="31"/>
  <c r="D128" i="31"/>
  <c r="D127" i="31"/>
  <c r="D126" i="31"/>
  <c r="D125" i="31"/>
  <c r="D124" i="31"/>
  <c r="D123" i="31"/>
  <c r="D122" i="31"/>
  <c r="D121" i="31"/>
  <c r="D120" i="31"/>
  <c r="D119" i="31"/>
  <c r="D118" i="31"/>
  <c r="D117" i="31"/>
  <c r="D116" i="31"/>
  <c r="D115" i="31"/>
  <c r="D114" i="31"/>
  <c r="D113" i="31"/>
  <c r="D112" i="31"/>
  <c r="D111" i="31"/>
  <c r="D110" i="31"/>
  <c r="D109" i="31"/>
  <c r="D108" i="31"/>
  <c r="D107" i="31"/>
  <c r="D106" i="31"/>
  <c r="D105" i="31"/>
  <c r="D104" i="31"/>
  <c r="D103" i="31"/>
  <c r="D102" i="31"/>
  <c r="D101" i="31"/>
  <c r="D100" i="31"/>
  <c r="D99" i="31"/>
  <c r="D98" i="31"/>
  <c r="D97" i="31"/>
  <c r="D96" i="31"/>
  <c r="D95" i="31"/>
  <c r="D94" i="31"/>
  <c r="D93" i="31"/>
  <c r="D92" i="31"/>
  <c r="C92" i="31"/>
  <c r="AN81" i="31"/>
  <c r="AM81" i="31"/>
  <c r="AL81" i="31"/>
  <c r="AK81" i="31"/>
  <c r="AJ81" i="31"/>
  <c r="AI81" i="31"/>
  <c r="AH81" i="31"/>
  <c r="AG81" i="31"/>
  <c r="AF81" i="31"/>
  <c r="AE81" i="31"/>
  <c r="AD81" i="31"/>
  <c r="AC81" i="31"/>
  <c r="AB81" i="31"/>
  <c r="AA81" i="31"/>
  <c r="Z81" i="31"/>
  <c r="Y81" i="31"/>
  <c r="X81" i="31"/>
  <c r="W81" i="31"/>
  <c r="V81" i="31"/>
  <c r="U81" i="31"/>
  <c r="T81" i="31"/>
  <c r="S81" i="31"/>
  <c r="R81" i="31"/>
  <c r="Q81" i="31"/>
  <c r="P81" i="31"/>
  <c r="O81" i="31"/>
  <c r="N81" i="31"/>
  <c r="M81" i="31"/>
  <c r="L81" i="31"/>
  <c r="K81" i="31"/>
  <c r="J81" i="31"/>
  <c r="I81" i="31"/>
  <c r="H81" i="31"/>
  <c r="G81" i="31"/>
  <c r="F81" i="31"/>
  <c r="E81" i="31"/>
  <c r="D81" i="31"/>
  <c r="B81" i="31"/>
  <c r="AN79" i="31"/>
  <c r="AM79" i="31"/>
  <c r="AL79" i="31"/>
  <c r="AK79" i="31"/>
  <c r="AJ79" i="31"/>
  <c r="AI79" i="31"/>
  <c r="AH79" i="31"/>
  <c r="AG79" i="31"/>
  <c r="AF79" i="31"/>
  <c r="AE79" i="31"/>
  <c r="AD79" i="31"/>
  <c r="AC79" i="31"/>
  <c r="AB79" i="31"/>
  <c r="AA79" i="31"/>
  <c r="Z79" i="31"/>
  <c r="Y79" i="31"/>
  <c r="X79" i="31"/>
  <c r="W79" i="31"/>
  <c r="V79" i="31"/>
  <c r="U79" i="31"/>
  <c r="T79" i="31"/>
  <c r="S79" i="31"/>
  <c r="R79" i="31"/>
  <c r="Q79" i="31"/>
  <c r="P79" i="31"/>
  <c r="O79" i="31"/>
  <c r="N79" i="31"/>
  <c r="M79" i="31"/>
  <c r="L79" i="31"/>
  <c r="K79" i="31"/>
  <c r="J79" i="31"/>
  <c r="I79" i="31"/>
  <c r="H79" i="31"/>
  <c r="G79" i="31"/>
  <c r="F79" i="31"/>
  <c r="E79" i="31"/>
  <c r="D79" i="31"/>
  <c r="B79" i="31"/>
  <c r="AN78" i="31"/>
  <c r="AM78" i="31"/>
  <c r="AL78" i="31"/>
  <c r="AK78" i="31"/>
  <c r="AJ78" i="31"/>
  <c r="AI78" i="31"/>
  <c r="AH78" i="31"/>
  <c r="AG78" i="31"/>
  <c r="AF78" i="31"/>
  <c r="AE78" i="31"/>
  <c r="AD78" i="31"/>
  <c r="AC78" i="31"/>
  <c r="AB78" i="31"/>
  <c r="AA78" i="31"/>
  <c r="Z78" i="31"/>
  <c r="Y78" i="31"/>
  <c r="X78" i="31"/>
  <c r="W78" i="31"/>
  <c r="V78" i="31"/>
  <c r="U78" i="31"/>
  <c r="T78" i="31"/>
  <c r="S78" i="31"/>
  <c r="R78" i="31"/>
  <c r="Q78" i="31"/>
  <c r="P78" i="31"/>
  <c r="O78" i="31"/>
  <c r="N78" i="31"/>
  <c r="M78" i="31"/>
  <c r="L78" i="31"/>
  <c r="K78" i="31"/>
  <c r="J78" i="31"/>
  <c r="I78" i="31"/>
  <c r="H78" i="31"/>
  <c r="G78" i="31"/>
  <c r="F78" i="31"/>
  <c r="E78" i="31"/>
  <c r="D78" i="31"/>
  <c r="B78" i="31"/>
  <c r="AN76" i="31"/>
  <c r="AM76" i="31"/>
  <c r="AL76" i="31"/>
  <c r="AK76" i="31"/>
  <c r="AJ76" i="31"/>
  <c r="AI76" i="31"/>
  <c r="AH76" i="31"/>
  <c r="AG76" i="31"/>
  <c r="AF76" i="31"/>
  <c r="AE76" i="31"/>
  <c r="AD76" i="31"/>
  <c r="AC76" i="31"/>
  <c r="AB76" i="31"/>
  <c r="AA76" i="31"/>
  <c r="Z76" i="31"/>
  <c r="Y76" i="31"/>
  <c r="X76" i="31"/>
  <c r="W76" i="31"/>
  <c r="V76" i="31"/>
  <c r="U76" i="31"/>
  <c r="T76" i="31"/>
  <c r="S76" i="31"/>
  <c r="R76" i="31"/>
  <c r="Q76" i="31"/>
  <c r="P76" i="31"/>
  <c r="O76" i="31"/>
  <c r="N76" i="31"/>
  <c r="M76" i="31"/>
  <c r="L76" i="31"/>
  <c r="K76" i="31"/>
  <c r="J76" i="31"/>
  <c r="I76" i="31"/>
  <c r="H76" i="31"/>
  <c r="G76" i="31"/>
  <c r="F76" i="31"/>
  <c r="E76" i="31"/>
  <c r="D76" i="31"/>
  <c r="B76" i="31"/>
  <c r="AN73" i="31"/>
  <c r="AM73" i="31"/>
  <c r="AL73" i="31"/>
  <c r="AK73" i="31"/>
  <c r="AJ73" i="31"/>
  <c r="AI73" i="31"/>
  <c r="AH73" i="31"/>
  <c r="AG73" i="31"/>
  <c r="AF73" i="31"/>
  <c r="AE73" i="31"/>
  <c r="AD73" i="31"/>
  <c r="AC73" i="31"/>
  <c r="AB73" i="31"/>
  <c r="AA73" i="31"/>
  <c r="Z73" i="31"/>
  <c r="Y73" i="31"/>
  <c r="X73" i="31"/>
  <c r="W73" i="31"/>
  <c r="V73" i="31"/>
  <c r="U73" i="31"/>
  <c r="T73" i="31"/>
  <c r="S73" i="31"/>
  <c r="R73" i="31"/>
  <c r="Q73" i="31"/>
  <c r="P73" i="31"/>
  <c r="O73" i="31"/>
  <c r="N73" i="31"/>
  <c r="M73" i="31"/>
  <c r="L73" i="31"/>
  <c r="K73" i="31"/>
  <c r="J73" i="31"/>
  <c r="I73" i="31"/>
  <c r="H73" i="31"/>
  <c r="G73" i="31"/>
  <c r="F73" i="31"/>
  <c r="E73" i="31"/>
  <c r="D73" i="31"/>
  <c r="B73" i="31"/>
  <c r="AN71" i="31"/>
  <c r="AM71" i="31"/>
  <c r="AL71" i="31"/>
  <c r="AK71" i="31"/>
  <c r="AJ71" i="31"/>
  <c r="AI71" i="31"/>
  <c r="AH71" i="31"/>
  <c r="AG71" i="31"/>
  <c r="AF71" i="31"/>
  <c r="AE71" i="31"/>
  <c r="AD71" i="31"/>
  <c r="AC71" i="31"/>
  <c r="AB71" i="31"/>
  <c r="AA71" i="31"/>
  <c r="Z71" i="31"/>
  <c r="Y71" i="31"/>
  <c r="X71" i="31"/>
  <c r="W71" i="31"/>
  <c r="V71" i="31"/>
  <c r="U71" i="31"/>
  <c r="T71" i="31"/>
  <c r="S71" i="31"/>
  <c r="R71" i="31"/>
  <c r="Q71" i="31"/>
  <c r="P71" i="31"/>
  <c r="O71" i="31"/>
  <c r="N71" i="31"/>
  <c r="M71" i="31"/>
  <c r="L71" i="31"/>
  <c r="K71" i="31"/>
  <c r="J71" i="31"/>
  <c r="I71" i="31"/>
  <c r="H71" i="31"/>
  <c r="G71" i="31"/>
  <c r="F71" i="31"/>
  <c r="E71" i="31"/>
  <c r="D71" i="31"/>
  <c r="B71" i="31"/>
  <c r="AN68" i="31"/>
  <c r="AM68" i="31"/>
  <c r="AL68" i="31"/>
  <c r="AK68" i="31"/>
  <c r="AJ68" i="31"/>
  <c r="AI68" i="31"/>
  <c r="AH68" i="31"/>
  <c r="AG68" i="31"/>
  <c r="AF68" i="31"/>
  <c r="AE68" i="31"/>
  <c r="AD68" i="31"/>
  <c r="AC68" i="31"/>
  <c r="AB68" i="31"/>
  <c r="AA68" i="31"/>
  <c r="Z68" i="31"/>
  <c r="Y68" i="31"/>
  <c r="X68" i="31"/>
  <c r="W68" i="31"/>
  <c r="V68" i="31"/>
  <c r="U68" i="31"/>
  <c r="T68" i="31"/>
  <c r="S68" i="31"/>
  <c r="R68" i="31"/>
  <c r="Q68" i="31"/>
  <c r="P68" i="31"/>
  <c r="O68" i="31"/>
  <c r="N68" i="31"/>
  <c r="M68" i="31"/>
  <c r="L68" i="31"/>
  <c r="K68" i="31"/>
  <c r="J68" i="31"/>
  <c r="I68" i="31"/>
  <c r="H68" i="31"/>
  <c r="G68" i="31"/>
  <c r="F68" i="31"/>
  <c r="E68" i="31"/>
  <c r="D68" i="31"/>
  <c r="B68" i="31"/>
  <c r="AN66" i="31"/>
  <c r="AM66" i="31"/>
  <c r="AL66" i="31"/>
  <c r="AK66" i="31"/>
  <c r="AJ66" i="31"/>
  <c r="AI66" i="31"/>
  <c r="AH66" i="31"/>
  <c r="AG66" i="31"/>
  <c r="AF66" i="31"/>
  <c r="AE66" i="31"/>
  <c r="AD66" i="31"/>
  <c r="AC66" i="31"/>
  <c r="AB66" i="31"/>
  <c r="AA66" i="31"/>
  <c r="Z66" i="31"/>
  <c r="Y66" i="31"/>
  <c r="X66" i="31"/>
  <c r="W66" i="31"/>
  <c r="V66" i="31"/>
  <c r="U66" i="31"/>
  <c r="T66" i="31"/>
  <c r="S66" i="31"/>
  <c r="R66" i="31"/>
  <c r="Q66" i="31"/>
  <c r="P66" i="31"/>
  <c r="O66" i="31"/>
  <c r="N66" i="31"/>
  <c r="M66" i="31"/>
  <c r="L66" i="31"/>
  <c r="K66" i="31"/>
  <c r="J66" i="31"/>
  <c r="I66" i="31"/>
  <c r="H66" i="31"/>
  <c r="G66" i="31"/>
  <c r="F66" i="31"/>
  <c r="E66" i="31"/>
  <c r="D66" i="31"/>
  <c r="B66" i="31"/>
  <c r="AN63" i="31"/>
  <c r="AM63" i="31"/>
  <c r="AL63" i="31"/>
  <c r="AK63" i="31"/>
  <c r="AJ63" i="31"/>
  <c r="AI63" i="31"/>
  <c r="AH63" i="31"/>
  <c r="AG63" i="31"/>
  <c r="AF63" i="31"/>
  <c r="AE63" i="31"/>
  <c r="AD63" i="31"/>
  <c r="AC63" i="31"/>
  <c r="AB63" i="31"/>
  <c r="AA63" i="31"/>
  <c r="Z63" i="31"/>
  <c r="Y63" i="31"/>
  <c r="X63" i="31"/>
  <c r="W63" i="31"/>
  <c r="V63" i="31"/>
  <c r="U63" i="31"/>
  <c r="T63" i="31"/>
  <c r="S63" i="31"/>
  <c r="R63" i="31"/>
  <c r="Q63" i="31"/>
  <c r="P63" i="31"/>
  <c r="O63" i="31"/>
  <c r="N63" i="31"/>
  <c r="M63" i="31"/>
  <c r="L63" i="31"/>
  <c r="K63" i="31"/>
  <c r="J63" i="31"/>
  <c r="I63" i="31"/>
  <c r="H63" i="31"/>
  <c r="G63" i="31"/>
  <c r="F63" i="31"/>
  <c r="E63" i="31"/>
  <c r="D63" i="31"/>
  <c r="B63" i="31"/>
  <c r="AN61" i="31"/>
  <c r="AM61" i="31"/>
  <c r="AL61" i="31"/>
  <c r="AK61" i="31"/>
  <c r="AJ61" i="31"/>
  <c r="AI61" i="31"/>
  <c r="AH61" i="31"/>
  <c r="AG61" i="31"/>
  <c r="AF61" i="31"/>
  <c r="AE61" i="31"/>
  <c r="AD61" i="31"/>
  <c r="AC61" i="31"/>
  <c r="AB61" i="31"/>
  <c r="AA61" i="31"/>
  <c r="Z61" i="31"/>
  <c r="Y61" i="31"/>
  <c r="X61" i="31"/>
  <c r="W61" i="31"/>
  <c r="V61" i="31"/>
  <c r="U61" i="31"/>
  <c r="T61" i="31"/>
  <c r="S61" i="31"/>
  <c r="R61" i="31"/>
  <c r="Q61" i="31"/>
  <c r="P61" i="31"/>
  <c r="O61" i="31"/>
  <c r="N61" i="31"/>
  <c r="M61" i="31"/>
  <c r="L61" i="31"/>
  <c r="K61" i="31"/>
  <c r="J61" i="31"/>
  <c r="I61" i="31"/>
  <c r="H61" i="31"/>
  <c r="G61" i="31"/>
  <c r="F61" i="31"/>
  <c r="E61" i="31"/>
  <c r="D61" i="31"/>
  <c r="B61" i="31"/>
  <c r="AN58" i="31"/>
  <c r="AM58" i="31"/>
  <c r="AL58" i="31"/>
  <c r="AK58" i="31"/>
  <c r="AJ58" i="31"/>
  <c r="AI58" i="31"/>
  <c r="AH58" i="31"/>
  <c r="AG58" i="31"/>
  <c r="AF58" i="31"/>
  <c r="AE58" i="31"/>
  <c r="AD58" i="31"/>
  <c r="AC58" i="31"/>
  <c r="AB58" i="31"/>
  <c r="AA58" i="31"/>
  <c r="Z58" i="31"/>
  <c r="Y58" i="31"/>
  <c r="X58" i="31"/>
  <c r="W58" i="31"/>
  <c r="V58" i="31"/>
  <c r="U58" i="31"/>
  <c r="T58" i="31"/>
  <c r="S58" i="31"/>
  <c r="R58" i="31"/>
  <c r="Q58" i="31"/>
  <c r="P58" i="31"/>
  <c r="O58" i="31"/>
  <c r="N58" i="31"/>
  <c r="M58" i="31"/>
  <c r="L58" i="31"/>
  <c r="K58" i="31"/>
  <c r="J58" i="31"/>
  <c r="I58" i="31"/>
  <c r="H58" i="31"/>
  <c r="G58" i="31"/>
  <c r="F58" i="31"/>
  <c r="E58" i="31"/>
  <c r="D58" i="31"/>
  <c r="B58" i="31"/>
  <c r="AN56" i="31"/>
  <c r="AM56" i="31"/>
  <c r="AL56" i="31"/>
  <c r="AK56" i="31"/>
  <c r="AJ56" i="31"/>
  <c r="AI56" i="31"/>
  <c r="AH56" i="31"/>
  <c r="AG56" i="31"/>
  <c r="AF56" i="31"/>
  <c r="AE56" i="31"/>
  <c r="AD56" i="31"/>
  <c r="AC56" i="31"/>
  <c r="AB56" i="31"/>
  <c r="AA56" i="31"/>
  <c r="Z56" i="31"/>
  <c r="Y56" i="31"/>
  <c r="X56" i="31"/>
  <c r="W56" i="31"/>
  <c r="V56" i="31"/>
  <c r="U56" i="31"/>
  <c r="T56" i="31"/>
  <c r="S56" i="31"/>
  <c r="R56" i="31"/>
  <c r="Q56" i="31"/>
  <c r="P56" i="31"/>
  <c r="O56" i="31"/>
  <c r="N56" i="31"/>
  <c r="M56" i="31"/>
  <c r="L56" i="31"/>
  <c r="K56" i="31"/>
  <c r="J56" i="31"/>
  <c r="I56" i="31"/>
  <c r="H56" i="31"/>
  <c r="G56" i="31"/>
  <c r="F56" i="31"/>
  <c r="E56" i="31"/>
  <c r="D56" i="31"/>
  <c r="B56" i="31"/>
  <c r="AN53" i="31"/>
  <c r="AM53" i="31"/>
  <c r="AL53" i="31"/>
  <c r="AK53" i="31"/>
  <c r="AJ53" i="31"/>
  <c r="AI53" i="31"/>
  <c r="AH53" i="31"/>
  <c r="AG53" i="31"/>
  <c r="AF53" i="31"/>
  <c r="AE53" i="31"/>
  <c r="AD53" i="31"/>
  <c r="AC53" i="31"/>
  <c r="AB53" i="31"/>
  <c r="AA53" i="31"/>
  <c r="Z53" i="31"/>
  <c r="Y53" i="31"/>
  <c r="X53" i="31"/>
  <c r="W53" i="31"/>
  <c r="V53" i="31"/>
  <c r="U53" i="31"/>
  <c r="T53" i="31"/>
  <c r="S53" i="31"/>
  <c r="R53" i="31"/>
  <c r="Q53" i="31"/>
  <c r="P53" i="31"/>
  <c r="O53" i="31"/>
  <c r="N53" i="31"/>
  <c r="M53" i="31"/>
  <c r="L53" i="31"/>
  <c r="K53" i="31"/>
  <c r="J53" i="31"/>
  <c r="I53" i="31"/>
  <c r="H53" i="31"/>
  <c r="G53" i="31"/>
  <c r="F53" i="31"/>
  <c r="E53" i="31"/>
  <c r="D53" i="31"/>
  <c r="B53" i="31"/>
  <c r="AN51" i="31"/>
  <c r="AM51" i="31"/>
  <c r="AL51" i="31"/>
  <c r="AK51" i="31"/>
  <c r="AJ51" i="31"/>
  <c r="AI51" i="31"/>
  <c r="AH51" i="31"/>
  <c r="AG51" i="31"/>
  <c r="AF51" i="31"/>
  <c r="AE51" i="31"/>
  <c r="AD51" i="31"/>
  <c r="AC51" i="31"/>
  <c r="AB51" i="31"/>
  <c r="AA51" i="31"/>
  <c r="Z51" i="31"/>
  <c r="Y51" i="31"/>
  <c r="X51" i="31"/>
  <c r="W51" i="31"/>
  <c r="V51" i="31"/>
  <c r="U51" i="31"/>
  <c r="T51" i="31"/>
  <c r="S51" i="31"/>
  <c r="R51" i="31"/>
  <c r="Q51" i="31"/>
  <c r="P51" i="31"/>
  <c r="O51" i="31"/>
  <c r="N51" i="31"/>
  <c r="M51" i="31"/>
  <c r="L51" i="31"/>
  <c r="K51" i="31"/>
  <c r="J51" i="31"/>
  <c r="I51" i="31"/>
  <c r="H51" i="31"/>
  <c r="G51" i="31"/>
  <c r="F51" i="31"/>
  <c r="E51" i="31"/>
  <c r="D51" i="31"/>
  <c r="B51" i="31"/>
  <c r="B48" i="31"/>
  <c r="D46" i="31"/>
  <c r="D43" i="31"/>
  <c r="D48" i="31" s="1"/>
  <c r="B43" i="31"/>
  <c r="AN41" i="31"/>
  <c r="AM41" i="31"/>
  <c r="AL41" i="31"/>
  <c r="AK41" i="31"/>
  <c r="AJ41" i="31"/>
  <c r="AI41" i="31"/>
  <c r="AH41" i="31"/>
  <c r="AG41" i="31"/>
  <c r="AF41" i="31"/>
  <c r="AE41" i="31"/>
  <c r="AD41" i="31"/>
  <c r="AC41" i="31"/>
  <c r="AB41" i="31"/>
  <c r="AA41" i="31"/>
  <c r="Z41" i="31"/>
  <c r="Y41" i="31"/>
  <c r="X41" i="31"/>
  <c r="W41" i="31"/>
  <c r="V41" i="31"/>
  <c r="U41" i="31"/>
  <c r="T41" i="31"/>
  <c r="S41" i="31"/>
  <c r="R41" i="31"/>
  <c r="Q41" i="31"/>
  <c r="P41" i="31"/>
  <c r="O41" i="31"/>
  <c r="N41" i="31"/>
  <c r="M41" i="31"/>
  <c r="L41" i="31"/>
  <c r="K41" i="31"/>
  <c r="J41" i="31"/>
  <c r="I41" i="31"/>
  <c r="H41" i="31"/>
  <c r="G41" i="31"/>
  <c r="F41" i="31"/>
  <c r="E41" i="31"/>
  <c r="D41" i="31"/>
  <c r="B41" i="31"/>
  <c r="B38" i="31"/>
  <c r="D36" i="31"/>
  <c r="D33" i="31"/>
  <c r="D38" i="31" s="1"/>
  <c r="B33" i="31"/>
  <c r="AN20" i="31"/>
  <c r="C128" i="31" s="1"/>
  <c r="AM20" i="31"/>
  <c r="C127" i="31" s="1"/>
  <c r="AL20" i="31"/>
  <c r="C126" i="31" s="1"/>
  <c r="AK20" i="31"/>
  <c r="C125" i="31" s="1"/>
  <c r="AJ20" i="31"/>
  <c r="C124" i="31" s="1"/>
  <c r="AI20" i="31"/>
  <c r="C123" i="31" s="1"/>
  <c r="AH20" i="31"/>
  <c r="C122" i="31" s="1"/>
  <c r="AG20" i="31"/>
  <c r="C121" i="31" s="1"/>
  <c r="AF20" i="31"/>
  <c r="C120" i="31" s="1"/>
  <c r="AE20" i="31"/>
  <c r="C119" i="31" s="1"/>
  <c r="AD20" i="31"/>
  <c r="C118" i="31" s="1"/>
  <c r="AC20" i="31"/>
  <c r="C117" i="31" s="1"/>
  <c r="AB20" i="31"/>
  <c r="C116" i="31" s="1"/>
  <c r="AA20" i="31"/>
  <c r="C115" i="31" s="1"/>
  <c r="Z20" i="31"/>
  <c r="C114" i="31" s="1"/>
  <c r="Y20" i="31"/>
  <c r="C113" i="31" s="1"/>
  <c r="X20" i="31"/>
  <c r="C112" i="31" s="1"/>
  <c r="W20" i="31"/>
  <c r="C111" i="31" s="1"/>
  <c r="V20" i="31"/>
  <c r="C110" i="31" s="1"/>
  <c r="U20" i="31"/>
  <c r="C109" i="31" s="1"/>
  <c r="T20" i="31"/>
  <c r="C108" i="31" s="1"/>
  <c r="S20" i="31"/>
  <c r="C107" i="31" s="1"/>
  <c r="R20" i="31"/>
  <c r="C106" i="31" s="1"/>
  <c r="Q20" i="31"/>
  <c r="C105" i="31" s="1"/>
  <c r="P20" i="31"/>
  <c r="C104" i="31" s="1"/>
  <c r="O20" i="31"/>
  <c r="C103" i="31" s="1"/>
  <c r="N20" i="31"/>
  <c r="C102" i="31" s="1"/>
  <c r="M20" i="31"/>
  <c r="C101" i="31" s="1"/>
  <c r="L20" i="31"/>
  <c r="C100" i="31" s="1"/>
  <c r="K20" i="31"/>
  <c r="C99" i="31" s="1"/>
  <c r="J20" i="31"/>
  <c r="C98" i="31" s="1"/>
  <c r="I20" i="31"/>
  <c r="C97" i="31" s="1"/>
  <c r="H20" i="31"/>
  <c r="C96" i="31" s="1"/>
  <c r="G20" i="31"/>
  <c r="C95" i="31" s="1"/>
  <c r="F20" i="31"/>
  <c r="C94" i="31" s="1"/>
  <c r="E20" i="31"/>
  <c r="C93" i="31" s="1"/>
  <c r="B15" i="31"/>
  <c r="B17" i="31" s="1"/>
  <c r="B16" i="32" l="1"/>
  <c r="AH62" i="34"/>
  <c r="AH59" i="34" s="1"/>
  <c r="AH55" i="34" s="1"/>
  <c r="AL62" i="34"/>
  <c r="AL59" i="34" s="1"/>
  <c r="AL55" i="34"/>
  <c r="O62" i="34"/>
  <c r="O59" i="34" s="1"/>
  <c r="O55" i="34" s="1"/>
  <c r="R67" i="34"/>
  <c r="R64" i="34" s="1"/>
  <c r="R60" i="34" s="1"/>
  <c r="I62" i="34"/>
  <c r="I59" i="34" s="1"/>
  <c r="I55" i="34" s="1"/>
  <c r="S62" i="34"/>
  <c r="V62" i="34"/>
  <c r="V59" i="34" s="1"/>
  <c r="V55" i="34" s="1"/>
  <c r="AC62" i="34"/>
  <c r="AC59" i="34" s="1"/>
  <c r="AC55" i="34" s="1"/>
  <c r="P62" i="34"/>
  <c r="P59" i="34" s="1"/>
  <c r="P55" i="34" s="1"/>
  <c r="AE62" i="34"/>
  <c r="AE59" i="34" s="1"/>
  <c r="AE55" i="34" s="1"/>
  <c r="T62" i="34"/>
  <c r="T59" i="34" s="1"/>
  <c r="T55" i="34" s="1"/>
  <c r="J62" i="34"/>
  <c r="J59" i="34" s="1"/>
  <c r="J55" i="34"/>
  <c r="AD62" i="34"/>
  <c r="AD59" i="34" s="1"/>
  <c r="AD55" i="34" s="1"/>
  <c r="B62" i="34"/>
  <c r="AJ62" i="34"/>
  <c r="AJ59" i="34" s="1"/>
  <c r="AJ55" i="34" s="1"/>
  <c r="AI67" i="34"/>
  <c r="AI64" i="34" s="1"/>
  <c r="AI60" i="34" s="1"/>
  <c r="AA67" i="34"/>
  <c r="AA64" i="34" s="1"/>
  <c r="AA60" i="34" s="1"/>
  <c r="Z67" i="34"/>
  <c r="Z64" i="34" s="1"/>
  <c r="Z60" i="34"/>
  <c r="Q67" i="34"/>
  <c r="Q64" i="34" s="1"/>
  <c r="Q60" i="34" s="1"/>
  <c r="H67" i="34"/>
  <c r="H64" i="34" s="1"/>
  <c r="H60" i="34" s="1"/>
  <c r="AF62" i="34"/>
  <c r="AF59" i="34" s="1"/>
  <c r="AF55" i="34" s="1"/>
  <c r="S59" i="34"/>
  <c r="S55" i="34" s="1"/>
  <c r="B59" i="34"/>
  <c r="B55" i="34" s="1"/>
  <c r="K62" i="34"/>
  <c r="K59" i="34" s="1"/>
  <c r="K55" i="34" s="1"/>
  <c r="U62" i="34"/>
  <c r="U59" i="34" s="1"/>
  <c r="U55" i="34" s="1"/>
  <c r="M62" i="34"/>
  <c r="M59" i="34" s="1"/>
  <c r="M55" i="34" s="1"/>
  <c r="AM62" i="34"/>
  <c r="AM59" i="34" s="1"/>
  <c r="AM55" i="34" s="1"/>
  <c r="W62" i="34"/>
  <c r="W59" i="34" s="1"/>
  <c r="W55" i="34"/>
  <c r="D62" i="34"/>
  <c r="D59" i="34" s="1"/>
  <c r="D55" i="34" s="1"/>
  <c r="G62" i="34"/>
  <c r="G59" i="34" s="1"/>
  <c r="G55" i="34" s="1"/>
  <c r="Y62" i="34"/>
  <c r="Y59" i="34" s="1"/>
  <c r="Y55" i="34" s="1"/>
  <c r="X62" i="34"/>
  <c r="X59" i="34" s="1"/>
  <c r="X55" i="34" s="1"/>
  <c r="AB67" i="34"/>
  <c r="AB64" i="34" s="1"/>
  <c r="AB60" i="34" s="1"/>
  <c r="L67" i="34"/>
  <c r="L64" i="34" s="1"/>
  <c r="L60" i="34" s="1"/>
  <c r="AG67" i="34"/>
  <c r="AG64" i="34" s="1"/>
  <c r="AG60" i="34" s="1"/>
  <c r="AN67" i="34"/>
  <c r="AN64" i="34" s="1"/>
  <c r="AN60" i="34"/>
  <c r="N67" i="34"/>
  <c r="N64" i="34" s="1"/>
  <c r="N60" i="34" s="1"/>
  <c r="AK62" i="34"/>
  <c r="AK59" i="34" s="1"/>
  <c r="AK55" i="34" s="1"/>
  <c r="E62" i="34"/>
  <c r="E59" i="34" s="1"/>
  <c r="E55" i="34" s="1"/>
  <c r="F62" i="34"/>
  <c r="F59" i="34" s="1"/>
  <c r="F55" i="34" s="1"/>
  <c r="X67" i="33"/>
  <c r="D67" i="33"/>
  <c r="B67" i="33"/>
  <c r="Q67" i="33"/>
  <c r="AE67" i="33"/>
  <c r="AE64" i="33" s="1"/>
  <c r="AE60" i="33" s="1"/>
  <c r="R67" i="33"/>
  <c r="R64" i="33" s="1"/>
  <c r="R60" i="33" s="1"/>
  <c r="T67" i="33"/>
  <c r="T64" i="33" s="1"/>
  <c r="T60" i="33" s="1"/>
  <c r="W67" i="33"/>
  <c r="M67" i="33"/>
  <c r="AI67" i="33"/>
  <c r="AG67" i="33"/>
  <c r="AA67" i="33"/>
  <c r="AA64" i="33" s="1"/>
  <c r="AA60" i="33" s="1"/>
  <c r="V67" i="33"/>
  <c r="V64" i="33" s="1"/>
  <c r="V60" i="33" s="1"/>
  <c r="E67" i="33"/>
  <c r="E64" i="33" s="1"/>
  <c r="E60" i="33" s="1"/>
  <c r="K67" i="33"/>
  <c r="K64" i="33" s="1"/>
  <c r="K60" i="33" s="1"/>
  <c r="AN67" i="33"/>
  <c r="AN64" i="33" s="1"/>
  <c r="AN60" i="33"/>
  <c r="AM67" i="33"/>
  <c r="AM64" i="33" s="1"/>
  <c r="AM60" i="33"/>
  <c r="W64" i="33"/>
  <c r="W60" i="33" s="1"/>
  <c r="G67" i="33"/>
  <c r="G64" i="33" s="1"/>
  <c r="G60" i="33" s="1"/>
  <c r="X64" i="33"/>
  <c r="AC67" i="33"/>
  <c r="AC64" i="33" s="1"/>
  <c r="AC60" i="33" s="1"/>
  <c r="M64" i="33"/>
  <c r="AJ67" i="33"/>
  <c r="AJ64" i="33" s="1"/>
  <c r="AJ60" i="33" s="1"/>
  <c r="D64" i="33"/>
  <c r="D60" i="33" s="1"/>
  <c r="AK67" i="33"/>
  <c r="AK64" i="33" s="1"/>
  <c r="AK60" i="33" s="1"/>
  <c r="AI64" i="33"/>
  <c r="AI60" i="33" s="1"/>
  <c r="S67" i="33"/>
  <c r="S64" i="33" s="1"/>
  <c r="S60" i="33" s="1"/>
  <c r="B64" i="33"/>
  <c r="F72" i="33"/>
  <c r="F69" i="33" s="1"/>
  <c r="F65" i="33" s="1"/>
  <c r="AB67" i="33"/>
  <c r="AB64" i="33" s="1"/>
  <c r="AB60" i="33"/>
  <c r="U67" i="33"/>
  <c r="U64" i="33" s="1"/>
  <c r="U60" i="33" s="1"/>
  <c r="AF65" i="33"/>
  <c r="O67" i="33"/>
  <c r="O64" i="33" s="1"/>
  <c r="O60" i="33" s="1"/>
  <c r="H67" i="33"/>
  <c r="H64" i="33" s="1"/>
  <c r="H60" i="33" s="1"/>
  <c r="N65" i="33"/>
  <c r="J67" i="33"/>
  <c r="J64" i="33" s="1"/>
  <c r="J60" i="33" s="1"/>
  <c r="AG64" i="33"/>
  <c r="AL67" i="33"/>
  <c r="AL64" i="33" s="1"/>
  <c r="AH67" i="33"/>
  <c r="AH64" i="33" s="1"/>
  <c r="AD67" i="33"/>
  <c r="AD64" i="33" s="1"/>
  <c r="AD60" i="33" s="1"/>
  <c r="Q64" i="33"/>
  <c r="Q60" i="33" s="1"/>
  <c r="L72" i="33"/>
  <c r="L69" i="33" s="1"/>
  <c r="L65" i="33" s="1"/>
  <c r="P67" i="33"/>
  <c r="P64" i="33" s="1"/>
  <c r="P60" i="33" s="1"/>
  <c r="Y67" i="33"/>
  <c r="Y64" i="33" s="1"/>
  <c r="Y60" i="33" s="1"/>
  <c r="I67" i="33"/>
  <c r="I64" i="33" s="1"/>
  <c r="I60" i="33" s="1"/>
  <c r="Z72" i="33"/>
  <c r="Z69" i="33" s="1"/>
  <c r="Z65" i="33" s="1"/>
  <c r="B16" i="31"/>
  <c r="E33" i="31"/>
  <c r="E38" i="31" s="1"/>
  <c r="G33" i="31"/>
  <c r="G38" i="31" s="1"/>
  <c r="I33" i="31"/>
  <c r="I38" i="31" s="1"/>
  <c r="K33" i="31"/>
  <c r="K38" i="31" s="1"/>
  <c r="M33" i="31"/>
  <c r="M38" i="31" s="1"/>
  <c r="O33" i="31"/>
  <c r="O38" i="31" s="1"/>
  <c r="Q33" i="31"/>
  <c r="Q38" i="31" s="1"/>
  <c r="S33" i="31"/>
  <c r="S38" i="31" s="1"/>
  <c r="U33" i="31"/>
  <c r="U38" i="31" s="1"/>
  <c r="W33" i="31"/>
  <c r="W38" i="31" s="1"/>
  <c r="Y33" i="31"/>
  <c r="Y38" i="31" s="1"/>
  <c r="AA33" i="31"/>
  <c r="AA38" i="31" s="1"/>
  <c r="AC33" i="31"/>
  <c r="AC38" i="31" s="1"/>
  <c r="AE33" i="31"/>
  <c r="AE38" i="31" s="1"/>
  <c r="AG33" i="31"/>
  <c r="AG38" i="31" s="1"/>
  <c r="AI33" i="31"/>
  <c r="AI38" i="31" s="1"/>
  <c r="AK33" i="31"/>
  <c r="AK38" i="31" s="1"/>
  <c r="AM33" i="31"/>
  <c r="AM38" i="31" s="1"/>
  <c r="F36" i="31"/>
  <c r="H36" i="31"/>
  <c r="J36" i="31"/>
  <c r="L36" i="31"/>
  <c r="N36" i="31"/>
  <c r="P36" i="31"/>
  <c r="R36" i="31"/>
  <c r="T36" i="31"/>
  <c r="V36" i="31"/>
  <c r="X36" i="31"/>
  <c r="Z36" i="31"/>
  <c r="AB36" i="31"/>
  <c r="AD36" i="31"/>
  <c r="AF36" i="31"/>
  <c r="AH36" i="31"/>
  <c r="AJ36" i="31"/>
  <c r="AL36" i="31"/>
  <c r="AN36" i="31"/>
  <c r="F43" i="31"/>
  <c r="F48" i="31" s="1"/>
  <c r="H43" i="31"/>
  <c r="H48" i="31" s="1"/>
  <c r="J43" i="31"/>
  <c r="J48" i="31" s="1"/>
  <c r="L43" i="31"/>
  <c r="L48" i="31" s="1"/>
  <c r="N43" i="31"/>
  <c r="N48" i="31" s="1"/>
  <c r="P43" i="31"/>
  <c r="P48" i="31" s="1"/>
  <c r="R43" i="31"/>
  <c r="R48" i="31" s="1"/>
  <c r="T43" i="31"/>
  <c r="T48" i="31" s="1"/>
  <c r="V43" i="31"/>
  <c r="V48" i="31" s="1"/>
  <c r="X43" i="31"/>
  <c r="X48" i="31" s="1"/>
  <c r="Z43" i="31"/>
  <c r="Z48" i="31" s="1"/>
  <c r="AB43" i="31"/>
  <c r="AB48" i="31" s="1"/>
  <c r="AD43" i="31"/>
  <c r="AD48" i="31" s="1"/>
  <c r="AF43" i="31"/>
  <c r="AF48" i="31" s="1"/>
  <c r="AH43" i="31"/>
  <c r="AH48" i="31" s="1"/>
  <c r="AJ43" i="31"/>
  <c r="AJ48" i="31" s="1"/>
  <c r="AL43" i="31"/>
  <c r="AL48" i="31" s="1"/>
  <c r="AN43" i="31"/>
  <c r="AN48" i="31" s="1"/>
  <c r="E46" i="31"/>
  <c r="G46" i="31"/>
  <c r="I46" i="31"/>
  <c r="K46" i="31"/>
  <c r="M46" i="31"/>
  <c r="O46" i="31"/>
  <c r="Q46" i="31"/>
  <c r="S46" i="31"/>
  <c r="U46" i="31"/>
  <c r="W46" i="31"/>
  <c r="Y46" i="31"/>
  <c r="AA46" i="31"/>
  <c r="AC46" i="31"/>
  <c r="AE46" i="31"/>
  <c r="AG46" i="31"/>
  <c r="AI46" i="31"/>
  <c r="AK46" i="31"/>
  <c r="AM46" i="31"/>
  <c r="F33" i="31"/>
  <c r="F38" i="31" s="1"/>
  <c r="H33" i="31"/>
  <c r="H38" i="31" s="1"/>
  <c r="J33" i="31"/>
  <c r="J38" i="31" s="1"/>
  <c r="L33" i="31"/>
  <c r="L38" i="31" s="1"/>
  <c r="N33" i="31"/>
  <c r="N38" i="31" s="1"/>
  <c r="P33" i="31"/>
  <c r="P38" i="31" s="1"/>
  <c r="R33" i="31"/>
  <c r="R38" i="31" s="1"/>
  <c r="T33" i="31"/>
  <c r="T38" i="31" s="1"/>
  <c r="V33" i="31"/>
  <c r="V38" i="31" s="1"/>
  <c r="X33" i="31"/>
  <c r="X38" i="31" s="1"/>
  <c r="Z33" i="31"/>
  <c r="Z38" i="31" s="1"/>
  <c r="AB33" i="31"/>
  <c r="AB38" i="31" s="1"/>
  <c r="AD33" i="31"/>
  <c r="AD38" i="31" s="1"/>
  <c r="AF33" i="31"/>
  <c r="AF38" i="31" s="1"/>
  <c r="AH33" i="31"/>
  <c r="AH38" i="31" s="1"/>
  <c r="AJ33" i="31"/>
  <c r="AJ38" i="31" s="1"/>
  <c r="AL33" i="31"/>
  <c r="AL38" i="31" s="1"/>
  <c r="AN33" i="31"/>
  <c r="AN38" i="31" s="1"/>
  <c r="E36" i="31"/>
  <c r="G36" i="31"/>
  <c r="I36" i="31"/>
  <c r="K36" i="31"/>
  <c r="M36" i="31"/>
  <c r="O36" i="31"/>
  <c r="Q36" i="31"/>
  <c r="S36" i="31"/>
  <c r="U36" i="31"/>
  <c r="W36" i="31"/>
  <c r="Y36" i="31"/>
  <c r="AA36" i="31"/>
  <c r="AC36" i="31"/>
  <c r="AE36" i="31"/>
  <c r="AG36" i="31"/>
  <c r="AI36" i="31"/>
  <c r="AK36" i="31"/>
  <c r="AM36" i="31"/>
  <c r="E43" i="31"/>
  <c r="E48" i="31" s="1"/>
  <c r="G43" i="31"/>
  <c r="G48" i="31" s="1"/>
  <c r="I43" i="31"/>
  <c r="I48" i="31" s="1"/>
  <c r="K43" i="31"/>
  <c r="K48" i="31" s="1"/>
  <c r="M43" i="31"/>
  <c r="M48" i="31" s="1"/>
  <c r="O43" i="31"/>
  <c r="O48" i="31" s="1"/>
  <c r="Q43" i="31"/>
  <c r="Q48" i="31" s="1"/>
  <c r="S43" i="31"/>
  <c r="S48" i="31" s="1"/>
  <c r="U43" i="31"/>
  <c r="U48" i="31" s="1"/>
  <c r="W43" i="31"/>
  <c r="W48" i="31" s="1"/>
  <c r="Y43" i="31"/>
  <c r="Y48" i="31" s="1"/>
  <c r="AA43" i="31"/>
  <c r="AA48" i="31" s="1"/>
  <c r="AC43" i="31"/>
  <c r="AC48" i="31" s="1"/>
  <c r="AE43" i="31"/>
  <c r="AE48" i="31" s="1"/>
  <c r="AG43" i="31"/>
  <c r="AG48" i="31" s="1"/>
  <c r="AI43" i="31"/>
  <c r="AI48" i="31" s="1"/>
  <c r="AK43" i="31"/>
  <c r="AK48" i="31" s="1"/>
  <c r="AM43" i="31"/>
  <c r="AM48" i="31" s="1"/>
  <c r="F46" i="31"/>
  <c r="H46" i="31"/>
  <c r="J46" i="31"/>
  <c r="L46" i="31"/>
  <c r="N46" i="31"/>
  <c r="P46" i="31"/>
  <c r="R46" i="31"/>
  <c r="T46" i="31"/>
  <c r="V46" i="31"/>
  <c r="X46" i="31"/>
  <c r="Z46" i="31"/>
  <c r="AB46" i="31"/>
  <c r="AD46" i="31"/>
  <c r="AF46" i="31"/>
  <c r="AH46" i="31"/>
  <c r="AJ46" i="31"/>
  <c r="AL46" i="31"/>
  <c r="AN46" i="31"/>
  <c r="AM75" i="32"/>
  <c r="AK75" i="32"/>
  <c r="AI75" i="32"/>
  <c r="AG75" i="32"/>
  <c r="AE75" i="32"/>
  <c r="AC75" i="32"/>
  <c r="AA75" i="32"/>
  <c r="Y75" i="32"/>
  <c r="W75" i="32"/>
  <c r="U75" i="32"/>
  <c r="S75" i="32"/>
  <c r="Q75" i="32"/>
  <c r="O75" i="32"/>
  <c r="M75" i="32"/>
  <c r="AN75" i="32"/>
  <c r="AL75" i="32"/>
  <c r="AJ75" i="32"/>
  <c r="AH75" i="32"/>
  <c r="AF75" i="32"/>
  <c r="AD75" i="32"/>
  <c r="AB75" i="32"/>
  <c r="Z75" i="32"/>
  <c r="X75" i="32"/>
  <c r="V75" i="32"/>
  <c r="T75" i="32"/>
  <c r="R75" i="32"/>
  <c r="P75" i="32"/>
  <c r="N75" i="32"/>
  <c r="K75" i="32"/>
  <c r="I75" i="32"/>
  <c r="G75" i="32"/>
  <c r="E75" i="32"/>
  <c r="B75" i="32"/>
  <c r="L75" i="32"/>
  <c r="J75" i="32"/>
  <c r="H75" i="32"/>
  <c r="F75" i="32"/>
  <c r="D75" i="32"/>
  <c r="C93" i="32"/>
  <c r="E46" i="32"/>
  <c r="E33" i="32"/>
  <c r="E38" i="32" s="1"/>
  <c r="E43" i="32"/>
  <c r="E48" i="32" s="1"/>
  <c r="E36" i="32"/>
  <c r="C95" i="32"/>
  <c r="G46" i="32"/>
  <c r="G33" i="32"/>
  <c r="G38" i="32" s="1"/>
  <c r="G43" i="32"/>
  <c r="G48" i="32" s="1"/>
  <c r="G36" i="32"/>
  <c r="C97" i="32"/>
  <c r="I46" i="32"/>
  <c r="I33" i="32"/>
  <c r="I38" i="32" s="1"/>
  <c r="I43" i="32"/>
  <c r="I48" i="32" s="1"/>
  <c r="I36" i="32"/>
  <c r="C99" i="32"/>
  <c r="K46" i="32"/>
  <c r="K33" i="32"/>
  <c r="K38" i="32" s="1"/>
  <c r="K43" i="32"/>
  <c r="K48" i="32" s="1"/>
  <c r="K36" i="32"/>
  <c r="C101" i="32"/>
  <c r="M46" i="32"/>
  <c r="M33" i="32"/>
  <c r="M38" i="32" s="1"/>
  <c r="M43" i="32"/>
  <c r="M48" i="32" s="1"/>
  <c r="M36" i="32"/>
  <c r="C103" i="32"/>
  <c r="O46" i="32"/>
  <c r="O33" i="32"/>
  <c r="O38" i="32" s="1"/>
  <c r="O43" i="32"/>
  <c r="O48" i="32" s="1"/>
  <c r="O36" i="32"/>
  <c r="C105" i="32"/>
  <c r="Q46" i="32"/>
  <c r="Q33" i="32"/>
  <c r="Q38" i="32" s="1"/>
  <c r="Q43" i="32"/>
  <c r="Q48" i="32" s="1"/>
  <c r="Q36" i="32"/>
  <c r="C107" i="32"/>
  <c r="S46" i="32"/>
  <c r="S33" i="32"/>
  <c r="S38" i="32" s="1"/>
  <c r="S43" i="32"/>
  <c r="S48" i="32" s="1"/>
  <c r="S36" i="32"/>
  <c r="C109" i="32"/>
  <c r="U46" i="32"/>
  <c r="U33" i="32"/>
  <c r="U38" i="32" s="1"/>
  <c r="U43" i="32"/>
  <c r="U48" i="32" s="1"/>
  <c r="U36" i="32"/>
  <c r="C111" i="32"/>
  <c r="W46" i="32"/>
  <c r="W33" i="32"/>
  <c r="W38" i="32" s="1"/>
  <c r="W43" i="32"/>
  <c r="W48" i="32" s="1"/>
  <c r="W36" i="32"/>
  <c r="C113" i="32"/>
  <c r="Y46" i="32"/>
  <c r="Y33" i="32"/>
  <c r="Y38" i="32" s="1"/>
  <c r="Y43" i="32"/>
  <c r="Y48" i="32" s="1"/>
  <c r="Y36" i="32"/>
  <c r="C115" i="32"/>
  <c r="AA46" i="32"/>
  <c r="AA33" i="32"/>
  <c r="AA38" i="32" s="1"/>
  <c r="AA43" i="32"/>
  <c r="AA48" i="32" s="1"/>
  <c r="AA36" i="32"/>
  <c r="C117" i="32"/>
  <c r="AC46" i="32"/>
  <c r="AC33" i="32"/>
  <c r="AC38" i="32" s="1"/>
  <c r="AC43" i="32"/>
  <c r="AC48" i="32" s="1"/>
  <c r="AC36" i="32"/>
  <c r="C119" i="32"/>
  <c r="AE46" i="32"/>
  <c r="AE33" i="32"/>
  <c r="AE38" i="32" s="1"/>
  <c r="AE43" i="32"/>
  <c r="AE48" i="32" s="1"/>
  <c r="AE36" i="32"/>
  <c r="C121" i="32"/>
  <c r="AG46" i="32"/>
  <c r="AG33" i="32"/>
  <c r="AG38" i="32" s="1"/>
  <c r="AG43" i="32"/>
  <c r="AG48" i="32" s="1"/>
  <c r="AG36" i="32"/>
  <c r="C123" i="32"/>
  <c r="AI46" i="32"/>
  <c r="AI33" i="32"/>
  <c r="AI38" i="32" s="1"/>
  <c r="AI43" i="32"/>
  <c r="AI48" i="32" s="1"/>
  <c r="AI36" i="32"/>
  <c r="C125" i="32"/>
  <c r="AK46" i="32"/>
  <c r="AK33" i="32"/>
  <c r="AK38" i="32" s="1"/>
  <c r="AK43" i="32"/>
  <c r="AK48" i="32" s="1"/>
  <c r="AK36" i="32"/>
  <c r="C127" i="32"/>
  <c r="AM46" i="32"/>
  <c r="AM33" i="32"/>
  <c r="AM38" i="32" s="1"/>
  <c r="AM43" i="32"/>
  <c r="AM48" i="32" s="1"/>
  <c r="AM36" i="32"/>
  <c r="C94" i="32"/>
  <c r="F43" i="32"/>
  <c r="F48" i="32" s="1"/>
  <c r="F36" i="32"/>
  <c r="F46" i="32"/>
  <c r="F33" i="32"/>
  <c r="F38" i="32" s="1"/>
  <c r="C96" i="32"/>
  <c r="H43" i="32"/>
  <c r="H48" i="32" s="1"/>
  <c r="H36" i="32"/>
  <c r="H46" i="32"/>
  <c r="H33" i="32"/>
  <c r="H38" i="32" s="1"/>
  <c r="C98" i="32"/>
  <c r="J43" i="32"/>
  <c r="J48" i="32" s="1"/>
  <c r="J36" i="32"/>
  <c r="J46" i="32"/>
  <c r="J33" i="32"/>
  <c r="J38" i="32" s="1"/>
  <c r="C100" i="32"/>
  <c r="L43" i="32"/>
  <c r="L48" i="32" s="1"/>
  <c r="L36" i="32"/>
  <c r="L46" i="32"/>
  <c r="L33" i="32"/>
  <c r="L38" i="32" s="1"/>
  <c r="C102" i="32"/>
  <c r="N43" i="32"/>
  <c r="N48" i="32" s="1"/>
  <c r="N36" i="32"/>
  <c r="N46" i="32"/>
  <c r="N33" i="32"/>
  <c r="N38" i="32" s="1"/>
  <c r="C104" i="32"/>
  <c r="P43" i="32"/>
  <c r="P48" i="32" s="1"/>
  <c r="P36" i="32"/>
  <c r="P46" i="32"/>
  <c r="P33" i="32"/>
  <c r="P38" i="32" s="1"/>
  <c r="C106" i="32"/>
  <c r="R43" i="32"/>
  <c r="R48" i="32" s="1"/>
  <c r="R36" i="32"/>
  <c r="R46" i="32"/>
  <c r="R33" i="32"/>
  <c r="R38" i="32" s="1"/>
  <c r="C108" i="32"/>
  <c r="T43" i="32"/>
  <c r="T48" i="32" s="1"/>
  <c r="T36" i="32"/>
  <c r="T46" i="32"/>
  <c r="T33" i="32"/>
  <c r="T38" i="32" s="1"/>
  <c r="C110" i="32"/>
  <c r="V43" i="32"/>
  <c r="V48" i="32" s="1"/>
  <c r="V36" i="32"/>
  <c r="V46" i="32"/>
  <c r="V33" i="32"/>
  <c r="V38" i="32" s="1"/>
  <c r="C112" i="32"/>
  <c r="X43" i="32"/>
  <c r="X48" i="32" s="1"/>
  <c r="X36" i="32"/>
  <c r="X46" i="32"/>
  <c r="X33" i="32"/>
  <c r="X38" i="32" s="1"/>
  <c r="C114" i="32"/>
  <c r="Z43" i="32"/>
  <c r="Z48" i="32" s="1"/>
  <c r="Z36" i="32"/>
  <c r="Z46" i="32"/>
  <c r="Z33" i="32"/>
  <c r="Z38" i="32" s="1"/>
  <c r="C116" i="32"/>
  <c r="AB43" i="32"/>
  <c r="AB48" i="32" s="1"/>
  <c r="AB36" i="32"/>
  <c r="AB46" i="32"/>
  <c r="AB33" i="32"/>
  <c r="AB38" i="32" s="1"/>
  <c r="C118" i="32"/>
  <c r="AD43" i="32"/>
  <c r="AD48" i="32" s="1"/>
  <c r="AD36" i="32"/>
  <c r="AD46" i="32"/>
  <c r="AD33" i="32"/>
  <c r="AD38" i="32" s="1"/>
  <c r="C120" i="32"/>
  <c r="AF43" i="32"/>
  <c r="AF48" i="32" s="1"/>
  <c r="AF36" i="32"/>
  <c r="AF46" i="32"/>
  <c r="AF33" i="32"/>
  <c r="AF38" i="32" s="1"/>
  <c r="C122" i="32"/>
  <c r="AH43" i="32"/>
  <c r="AH48" i="32" s="1"/>
  <c r="AH36" i="32"/>
  <c r="AH46" i="32"/>
  <c r="AH33" i="32"/>
  <c r="AH38" i="32" s="1"/>
  <c r="C124" i="32"/>
  <c r="AJ43" i="32"/>
  <c r="AJ48" i="32" s="1"/>
  <c r="AJ36" i="32"/>
  <c r="AJ46" i="32"/>
  <c r="AJ33" i="32"/>
  <c r="AJ38" i="32" s="1"/>
  <c r="C126" i="32"/>
  <c r="AL43" i="32"/>
  <c r="AL48" i="32" s="1"/>
  <c r="AL36" i="32"/>
  <c r="AL46" i="32"/>
  <c r="AL33" i="32"/>
  <c r="AL38" i="32" s="1"/>
  <c r="C128" i="32"/>
  <c r="AN43" i="32"/>
  <c r="AN48" i="32" s="1"/>
  <c r="AN36" i="32"/>
  <c r="AN46" i="32"/>
  <c r="AN33" i="32"/>
  <c r="AN38" i="32" s="1"/>
  <c r="D130" i="30"/>
  <c r="D128" i="30"/>
  <c r="D127" i="30"/>
  <c r="D126" i="30"/>
  <c r="D125" i="30"/>
  <c r="D124" i="30"/>
  <c r="D123" i="30"/>
  <c r="D122" i="30"/>
  <c r="D121" i="30"/>
  <c r="D120" i="30"/>
  <c r="D119" i="30"/>
  <c r="D118" i="30"/>
  <c r="D117" i="30"/>
  <c r="D116" i="30"/>
  <c r="D115" i="30"/>
  <c r="D114" i="30"/>
  <c r="D113" i="30"/>
  <c r="D112" i="30"/>
  <c r="D111" i="30"/>
  <c r="D110" i="30"/>
  <c r="D109" i="30"/>
  <c r="D108" i="30"/>
  <c r="D107" i="30"/>
  <c r="D106" i="30"/>
  <c r="D105" i="30"/>
  <c r="D104" i="30"/>
  <c r="D103" i="30"/>
  <c r="D102" i="30"/>
  <c r="D101" i="30"/>
  <c r="D100" i="30"/>
  <c r="D99" i="30"/>
  <c r="D98" i="30"/>
  <c r="D97" i="30"/>
  <c r="D96" i="30"/>
  <c r="D95" i="30"/>
  <c r="D94" i="30"/>
  <c r="D93" i="30"/>
  <c r="D92" i="30"/>
  <c r="C92" i="30"/>
  <c r="AN81" i="30"/>
  <c r="AM81" i="30"/>
  <c r="AL81" i="30"/>
  <c r="AK81" i="30"/>
  <c r="AJ81" i="30"/>
  <c r="AI81" i="30"/>
  <c r="AH81" i="30"/>
  <c r="AG81" i="30"/>
  <c r="AF81" i="30"/>
  <c r="AE81" i="30"/>
  <c r="AD81" i="30"/>
  <c r="AC81" i="30"/>
  <c r="AB81" i="30"/>
  <c r="AA81" i="30"/>
  <c r="Z81" i="30"/>
  <c r="Y81" i="30"/>
  <c r="X81" i="30"/>
  <c r="W81" i="30"/>
  <c r="V81" i="30"/>
  <c r="U81" i="30"/>
  <c r="T81" i="30"/>
  <c r="S81" i="30"/>
  <c r="R81" i="30"/>
  <c r="Q81" i="30"/>
  <c r="P81" i="30"/>
  <c r="O81" i="30"/>
  <c r="N81" i="30"/>
  <c r="M81" i="30"/>
  <c r="L81" i="30"/>
  <c r="K81" i="30"/>
  <c r="J81" i="30"/>
  <c r="I81" i="30"/>
  <c r="H81" i="30"/>
  <c r="G81" i="30"/>
  <c r="F81" i="30"/>
  <c r="E81" i="30"/>
  <c r="D81" i="30"/>
  <c r="B81" i="30"/>
  <c r="AN79" i="30"/>
  <c r="AM79" i="30"/>
  <c r="AL79" i="30"/>
  <c r="AK79" i="30"/>
  <c r="AJ79" i="30"/>
  <c r="AI79" i="30"/>
  <c r="AH79" i="30"/>
  <c r="AG79" i="30"/>
  <c r="AF79" i="30"/>
  <c r="AE79" i="30"/>
  <c r="AD79" i="30"/>
  <c r="AC79" i="30"/>
  <c r="AB79" i="30"/>
  <c r="AA79" i="30"/>
  <c r="Z79" i="30"/>
  <c r="Y79" i="30"/>
  <c r="X79" i="30"/>
  <c r="W79" i="30"/>
  <c r="V79" i="30"/>
  <c r="U79" i="30"/>
  <c r="T79" i="30"/>
  <c r="S79" i="30"/>
  <c r="R79" i="30"/>
  <c r="Q79" i="30"/>
  <c r="P79" i="30"/>
  <c r="O79" i="30"/>
  <c r="N79" i="30"/>
  <c r="M79" i="30"/>
  <c r="L79" i="30"/>
  <c r="K79" i="30"/>
  <c r="J79" i="30"/>
  <c r="I79" i="30"/>
  <c r="H79" i="30"/>
  <c r="G79" i="30"/>
  <c r="F79" i="30"/>
  <c r="E79" i="30"/>
  <c r="D79" i="30"/>
  <c r="B79" i="30"/>
  <c r="AN78" i="30"/>
  <c r="AM78" i="30"/>
  <c r="AL78" i="30"/>
  <c r="AK78" i="30"/>
  <c r="AJ78" i="30"/>
  <c r="AI78" i="30"/>
  <c r="AH78" i="30"/>
  <c r="AG78" i="30"/>
  <c r="AF78" i="30"/>
  <c r="AE78" i="30"/>
  <c r="AD78" i="30"/>
  <c r="AC78" i="30"/>
  <c r="AB78" i="30"/>
  <c r="AA78" i="30"/>
  <c r="Z78" i="30"/>
  <c r="Y78" i="30"/>
  <c r="X78" i="30"/>
  <c r="W78" i="30"/>
  <c r="V78" i="30"/>
  <c r="U78" i="30"/>
  <c r="T78" i="30"/>
  <c r="S78" i="30"/>
  <c r="R78" i="30"/>
  <c r="Q78" i="30"/>
  <c r="P78" i="30"/>
  <c r="O78" i="30"/>
  <c r="N78" i="30"/>
  <c r="M78" i="30"/>
  <c r="L78" i="30"/>
  <c r="K78" i="30"/>
  <c r="J78" i="30"/>
  <c r="I78" i="30"/>
  <c r="H78" i="30"/>
  <c r="G78" i="30"/>
  <c r="F78" i="30"/>
  <c r="E78" i="30"/>
  <c r="D78" i="30"/>
  <c r="B78" i="30"/>
  <c r="AN76" i="30"/>
  <c r="AM76" i="30"/>
  <c r="AL76" i="30"/>
  <c r="AK76" i="30"/>
  <c r="AJ76" i="30"/>
  <c r="AI76" i="30"/>
  <c r="AH76" i="30"/>
  <c r="AG76" i="30"/>
  <c r="AF76" i="30"/>
  <c r="AE76" i="30"/>
  <c r="AD76" i="30"/>
  <c r="AC76" i="30"/>
  <c r="AB76" i="30"/>
  <c r="AA76" i="30"/>
  <c r="Z76" i="30"/>
  <c r="Y76" i="30"/>
  <c r="X76" i="30"/>
  <c r="W76" i="30"/>
  <c r="V76" i="30"/>
  <c r="U76" i="30"/>
  <c r="T76" i="30"/>
  <c r="S76" i="30"/>
  <c r="R76" i="30"/>
  <c r="Q76" i="30"/>
  <c r="P76" i="30"/>
  <c r="O76" i="30"/>
  <c r="N76" i="30"/>
  <c r="M76" i="30"/>
  <c r="L76" i="30"/>
  <c r="K76" i="30"/>
  <c r="J76" i="30"/>
  <c r="I76" i="30"/>
  <c r="H76" i="30"/>
  <c r="G76" i="30"/>
  <c r="F76" i="30"/>
  <c r="E76" i="30"/>
  <c r="D76" i="30"/>
  <c r="B76" i="30"/>
  <c r="AN73" i="30"/>
  <c r="AM73" i="30"/>
  <c r="AL73" i="30"/>
  <c r="AK73" i="30"/>
  <c r="AJ73" i="30"/>
  <c r="AI73" i="30"/>
  <c r="AH73" i="30"/>
  <c r="AG73" i="30"/>
  <c r="AF73" i="30"/>
  <c r="AE73" i="30"/>
  <c r="AD73" i="30"/>
  <c r="AC73" i="30"/>
  <c r="AB73" i="30"/>
  <c r="AA73" i="30"/>
  <c r="Z73" i="30"/>
  <c r="Y73" i="30"/>
  <c r="X73" i="30"/>
  <c r="W73" i="30"/>
  <c r="V73" i="30"/>
  <c r="U73" i="30"/>
  <c r="T73" i="30"/>
  <c r="S73" i="30"/>
  <c r="R73" i="30"/>
  <c r="Q73" i="30"/>
  <c r="P73" i="30"/>
  <c r="O73" i="30"/>
  <c r="N73" i="30"/>
  <c r="M73" i="30"/>
  <c r="L73" i="30"/>
  <c r="K73" i="30"/>
  <c r="J73" i="30"/>
  <c r="I73" i="30"/>
  <c r="H73" i="30"/>
  <c r="G73" i="30"/>
  <c r="F73" i="30"/>
  <c r="E73" i="30"/>
  <c r="D73" i="30"/>
  <c r="B73" i="30"/>
  <c r="AN71" i="30"/>
  <c r="AM71" i="30"/>
  <c r="AL71" i="30"/>
  <c r="AK71" i="30"/>
  <c r="AJ71" i="30"/>
  <c r="AI71" i="30"/>
  <c r="AH71" i="30"/>
  <c r="AG71" i="30"/>
  <c r="AF71" i="30"/>
  <c r="AE71" i="30"/>
  <c r="AD71" i="30"/>
  <c r="AC71" i="30"/>
  <c r="AB71" i="30"/>
  <c r="AA71" i="30"/>
  <c r="Z71" i="30"/>
  <c r="Y71" i="30"/>
  <c r="X71" i="30"/>
  <c r="W71" i="30"/>
  <c r="V71" i="30"/>
  <c r="U71" i="30"/>
  <c r="T71" i="30"/>
  <c r="S71" i="30"/>
  <c r="R71" i="30"/>
  <c r="Q71" i="30"/>
  <c r="P71" i="30"/>
  <c r="O71" i="30"/>
  <c r="N71" i="30"/>
  <c r="M71" i="30"/>
  <c r="L71" i="30"/>
  <c r="K71" i="30"/>
  <c r="J71" i="30"/>
  <c r="I71" i="30"/>
  <c r="H71" i="30"/>
  <c r="G71" i="30"/>
  <c r="F71" i="30"/>
  <c r="E71" i="30"/>
  <c r="D71" i="30"/>
  <c r="B71" i="30"/>
  <c r="AN68" i="30"/>
  <c r="AM68" i="30"/>
  <c r="AL68" i="30"/>
  <c r="AK68" i="30"/>
  <c r="AJ68" i="30"/>
  <c r="AI68" i="30"/>
  <c r="AH68" i="30"/>
  <c r="AG68" i="30"/>
  <c r="AF68" i="30"/>
  <c r="AE68" i="30"/>
  <c r="AD68" i="30"/>
  <c r="AC68" i="30"/>
  <c r="AB68" i="30"/>
  <c r="AA68" i="30"/>
  <c r="Z68" i="30"/>
  <c r="Y68" i="30"/>
  <c r="X68" i="30"/>
  <c r="W68" i="30"/>
  <c r="V68" i="30"/>
  <c r="U68" i="30"/>
  <c r="T68" i="30"/>
  <c r="S68" i="30"/>
  <c r="R68" i="30"/>
  <c r="Q68" i="30"/>
  <c r="P68" i="30"/>
  <c r="O68" i="30"/>
  <c r="N68" i="30"/>
  <c r="M68" i="30"/>
  <c r="L68" i="30"/>
  <c r="K68" i="30"/>
  <c r="J68" i="30"/>
  <c r="I68" i="30"/>
  <c r="H68" i="30"/>
  <c r="G68" i="30"/>
  <c r="F68" i="30"/>
  <c r="E68" i="30"/>
  <c r="D68" i="30"/>
  <c r="B68" i="30"/>
  <c r="AN66" i="30"/>
  <c r="AM66" i="30"/>
  <c r="AL66" i="30"/>
  <c r="AK66" i="30"/>
  <c r="AJ66" i="30"/>
  <c r="AI66" i="30"/>
  <c r="AH66" i="30"/>
  <c r="AG66" i="30"/>
  <c r="AF66" i="30"/>
  <c r="AE66" i="30"/>
  <c r="AD66" i="30"/>
  <c r="AC66" i="30"/>
  <c r="AB66" i="30"/>
  <c r="AA66" i="30"/>
  <c r="Z66" i="30"/>
  <c r="Y66" i="30"/>
  <c r="X66" i="30"/>
  <c r="W66" i="30"/>
  <c r="V66" i="30"/>
  <c r="U66" i="30"/>
  <c r="T66" i="30"/>
  <c r="S66" i="30"/>
  <c r="R66" i="30"/>
  <c r="Q66" i="30"/>
  <c r="P66" i="30"/>
  <c r="O66" i="30"/>
  <c r="N66" i="30"/>
  <c r="M66" i="30"/>
  <c r="L66" i="30"/>
  <c r="K66" i="30"/>
  <c r="J66" i="30"/>
  <c r="I66" i="30"/>
  <c r="H66" i="30"/>
  <c r="G66" i="30"/>
  <c r="F66" i="30"/>
  <c r="E66" i="30"/>
  <c r="D66" i="30"/>
  <c r="B66" i="30"/>
  <c r="AN63" i="30"/>
  <c r="AM63" i="30"/>
  <c r="AL63" i="30"/>
  <c r="AK63" i="30"/>
  <c r="AJ63" i="30"/>
  <c r="AI63" i="30"/>
  <c r="AH63" i="30"/>
  <c r="AG63" i="30"/>
  <c r="AF63" i="30"/>
  <c r="AE63" i="30"/>
  <c r="AD63" i="30"/>
  <c r="AC63" i="30"/>
  <c r="AB63" i="30"/>
  <c r="AA63" i="30"/>
  <c r="Z63" i="30"/>
  <c r="Y63" i="30"/>
  <c r="X63" i="30"/>
  <c r="W63" i="30"/>
  <c r="V63" i="30"/>
  <c r="U63" i="30"/>
  <c r="T63" i="30"/>
  <c r="S63" i="30"/>
  <c r="R63" i="30"/>
  <c r="Q63" i="30"/>
  <c r="P63" i="30"/>
  <c r="O63" i="30"/>
  <c r="N63" i="30"/>
  <c r="M63" i="30"/>
  <c r="L63" i="30"/>
  <c r="K63" i="30"/>
  <c r="J63" i="30"/>
  <c r="I63" i="30"/>
  <c r="H63" i="30"/>
  <c r="G63" i="30"/>
  <c r="F63" i="30"/>
  <c r="E63" i="30"/>
  <c r="D63" i="30"/>
  <c r="B63" i="30"/>
  <c r="AN61" i="30"/>
  <c r="AM61" i="30"/>
  <c r="AL61" i="30"/>
  <c r="AK61" i="30"/>
  <c r="AJ61" i="30"/>
  <c r="AI61" i="30"/>
  <c r="AH61" i="30"/>
  <c r="AG61" i="30"/>
  <c r="AF61" i="30"/>
  <c r="AE61" i="30"/>
  <c r="AD61" i="30"/>
  <c r="AC61" i="30"/>
  <c r="AB61" i="30"/>
  <c r="AA61" i="30"/>
  <c r="Z61" i="30"/>
  <c r="Y61" i="30"/>
  <c r="X61" i="30"/>
  <c r="W61" i="30"/>
  <c r="V61" i="30"/>
  <c r="U61" i="30"/>
  <c r="T61" i="30"/>
  <c r="S61" i="30"/>
  <c r="R61" i="30"/>
  <c r="Q61" i="30"/>
  <c r="P61" i="30"/>
  <c r="O61" i="30"/>
  <c r="N61" i="30"/>
  <c r="M61" i="30"/>
  <c r="L61" i="30"/>
  <c r="K61" i="30"/>
  <c r="J61" i="30"/>
  <c r="I61" i="30"/>
  <c r="H61" i="30"/>
  <c r="G61" i="30"/>
  <c r="F61" i="30"/>
  <c r="E61" i="30"/>
  <c r="D61" i="30"/>
  <c r="B61" i="30"/>
  <c r="AN58" i="30"/>
  <c r="AM58" i="30"/>
  <c r="AL58" i="30"/>
  <c r="AK58" i="30"/>
  <c r="AJ58" i="30"/>
  <c r="AI58" i="30"/>
  <c r="AH58" i="30"/>
  <c r="AG58" i="30"/>
  <c r="AF58" i="30"/>
  <c r="AE58" i="30"/>
  <c r="AD58" i="30"/>
  <c r="AC58" i="30"/>
  <c r="AB58" i="30"/>
  <c r="AA58" i="30"/>
  <c r="Z58" i="30"/>
  <c r="Y58" i="30"/>
  <c r="X58" i="30"/>
  <c r="W58" i="30"/>
  <c r="V58" i="30"/>
  <c r="U58" i="30"/>
  <c r="T58" i="30"/>
  <c r="S58" i="30"/>
  <c r="R58" i="30"/>
  <c r="Q58" i="30"/>
  <c r="P58" i="30"/>
  <c r="O58" i="30"/>
  <c r="N58" i="30"/>
  <c r="M58" i="30"/>
  <c r="L58" i="30"/>
  <c r="K58" i="30"/>
  <c r="J58" i="30"/>
  <c r="I58" i="30"/>
  <c r="H58" i="30"/>
  <c r="G58" i="30"/>
  <c r="F58" i="30"/>
  <c r="E58" i="30"/>
  <c r="D58" i="30"/>
  <c r="B58" i="30"/>
  <c r="AN56" i="30"/>
  <c r="AM56" i="30"/>
  <c r="AL56" i="30"/>
  <c r="AK56" i="30"/>
  <c r="AJ56" i="30"/>
  <c r="AI56" i="30"/>
  <c r="AH56" i="30"/>
  <c r="AG56" i="30"/>
  <c r="AF56" i="30"/>
  <c r="AE56" i="30"/>
  <c r="AD56" i="30"/>
  <c r="AC56" i="30"/>
  <c r="AB56" i="30"/>
  <c r="AA56" i="30"/>
  <c r="Z56" i="30"/>
  <c r="Y56" i="30"/>
  <c r="X56" i="30"/>
  <c r="W56" i="30"/>
  <c r="V56" i="30"/>
  <c r="U56" i="30"/>
  <c r="T56" i="30"/>
  <c r="S56" i="30"/>
  <c r="R56" i="30"/>
  <c r="Q56" i="30"/>
  <c r="P56" i="30"/>
  <c r="O56" i="30"/>
  <c r="N56" i="30"/>
  <c r="M56" i="30"/>
  <c r="L56" i="30"/>
  <c r="K56" i="30"/>
  <c r="J56" i="30"/>
  <c r="I56" i="30"/>
  <c r="H56" i="30"/>
  <c r="G56" i="30"/>
  <c r="F56" i="30"/>
  <c r="E56" i="30"/>
  <c r="D56" i="30"/>
  <c r="B56" i="30"/>
  <c r="AN53" i="30"/>
  <c r="AM53" i="30"/>
  <c r="AL53" i="30"/>
  <c r="AK53" i="30"/>
  <c r="AJ53" i="30"/>
  <c r="AI53" i="30"/>
  <c r="AH53" i="30"/>
  <c r="AG53" i="30"/>
  <c r="AF53" i="30"/>
  <c r="AE53" i="30"/>
  <c r="AD53" i="30"/>
  <c r="AC53" i="30"/>
  <c r="AB53" i="30"/>
  <c r="AA53" i="30"/>
  <c r="Z53" i="30"/>
  <c r="Y53" i="30"/>
  <c r="X53" i="30"/>
  <c r="W53" i="30"/>
  <c r="V53" i="30"/>
  <c r="U53" i="30"/>
  <c r="T53" i="30"/>
  <c r="S53" i="30"/>
  <c r="R53" i="30"/>
  <c r="Q53" i="30"/>
  <c r="P53" i="30"/>
  <c r="O53" i="30"/>
  <c r="N53" i="30"/>
  <c r="M53" i="30"/>
  <c r="L53" i="30"/>
  <c r="K53" i="30"/>
  <c r="J53" i="30"/>
  <c r="I53" i="30"/>
  <c r="H53" i="30"/>
  <c r="G53" i="30"/>
  <c r="F53" i="30"/>
  <c r="E53" i="30"/>
  <c r="D53" i="30"/>
  <c r="B53" i="30"/>
  <c r="AN51" i="30"/>
  <c r="AM51" i="30"/>
  <c r="AL51" i="30"/>
  <c r="AK51" i="30"/>
  <c r="AJ51" i="30"/>
  <c r="AI51" i="30"/>
  <c r="AH51" i="30"/>
  <c r="AG51" i="30"/>
  <c r="AF51" i="30"/>
  <c r="AE51" i="30"/>
  <c r="AD51" i="30"/>
  <c r="AC51" i="30"/>
  <c r="AB51" i="30"/>
  <c r="AA51" i="30"/>
  <c r="Z51" i="30"/>
  <c r="Y51" i="30"/>
  <c r="X51" i="30"/>
  <c r="W51" i="30"/>
  <c r="V51" i="30"/>
  <c r="U51" i="30"/>
  <c r="T51" i="30"/>
  <c r="S51" i="30"/>
  <c r="R51" i="30"/>
  <c r="Q51" i="30"/>
  <c r="P51" i="30"/>
  <c r="O51" i="30"/>
  <c r="N51" i="30"/>
  <c r="M51" i="30"/>
  <c r="L51" i="30"/>
  <c r="K51" i="30"/>
  <c r="J51" i="30"/>
  <c r="I51" i="30"/>
  <c r="H51" i="30"/>
  <c r="G51" i="30"/>
  <c r="F51" i="30"/>
  <c r="E51" i="30"/>
  <c r="D51" i="30"/>
  <c r="B51" i="30"/>
  <c r="B48" i="30"/>
  <c r="D46" i="30"/>
  <c r="D43" i="30"/>
  <c r="D48" i="30" s="1"/>
  <c r="B43" i="30"/>
  <c r="AN41" i="30"/>
  <c r="AM41" i="30"/>
  <c r="AL41" i="30"/>
  <c r="AK41" i="30"/>
  <c r="AJ41" i="30"/>
  <c r="AI41" i="30"/>
  <c r="AH41" i="30"/>
  <c r="AG41" i="30"/>
  <c r="AF41" i="30"/>
  <c r="AE41" i="30"/>
  <c r="AD41" i="30"/>
  <c r="AC41" i="30"/>
  <c r="AB41" i="30"/>
  <c r="AA41" i="30"/>
  <c r="Z41" i="30"/>
  <c r="Y41" i="30"/>
  <c r="X41" i="30"/>
  <c r="W41" i="30"/>
  <c r="V41" i="30"/>
  <c r="U41" i="30"/>
  <c r="T41" i="30"/>
  <c r="S41" i="30"/>
  <c r="R41" i="30"/>
  <c r="Q41" i="30"/>
  <c r="P41" i="30"/>
  <c r="O41" i="30"/>
  <c r="N41" i="30"/>
  <c r="M41" i="30"/>
  <c r="L41" i="30"/>
  <c r="K41" i="30"/>
  <c r="J41" i="30"/>
  <c r="I41" i="30"/>
  <c r="H41" i="30"/>
  <c r="G41" i="30"/>
  <c r="F41" i="30"/>
  <c r="E41" i="30"/>
  <c r="D41" i="30"/>
  <c r="B41" i="30"/>
  <c r="B38" i="30"/>
  <c r="D36" i="30"/>
  <c r="D33" i="30"/>
  <c r="D38" i="30" s="1"/>
  <c r="B33" i="30"/>
  <c r="AN20" i="30"/>
  <c r="AM20" i="30"/>
  <c r="C127" i="30" s="1"/>
  <c r="AL20" i="30"/>
  <c r="AL46" i="30" s="1"/>
  <c r="AK20" i="30"/>
  <c r="C125" i="30" s="1"/>
  <c r="AJ20" i="30"/>
  <c r="AI20" i="30"/>
  <c r="C123" i="30" s="1"/>
  <c r="AH20" i="30"/>
  <c r="AH46" i="30" s="1"/>
  <c r="AG20" i="30"/>
  <c r="C121" i="30" s="1"/>
  <c r="AF20" i="30"/>
  <c r="AE20" i="30"/>
  <c r="C119" i="30" s="1"/>
  <c r="AD20" i="30"/>
  <c r="AD46" i="30" s="1"/>
  <c r="AC20" i="30"/>
  <c r="C117" i="30" s="1"/>
  <c r="AB20" i="30"/>
  <c r="AA20" i="30"/>
  <c r="C115" i="30" s="1"/>
  <c r="Z20" i="30"/>
  <c r="Z46" i="30" s="1"/>
  <c r="Y20" i="30"/>
  <c r="C113" i="30" s="1"/>
  <c r="X20" i="30"/>
  <c r="W20" i="30"/>
  <c r="C111" i="30" s="1"/>
  <c r="V20" i="30"/>
  <c r="V46" i="30" s="1"/>
  <c r="U20" i="30"/>
  <c r="C109" i="30" s="1"/>
  <c r="T20" i="30"/>
  <c r="S20" i="30"/>
  <c r="C107" i="30" s="1"/>
  <c r="R20" i="30"/>
  <c r="R46" i="30" s="1"/>
  <c r="Q20" i="30"/>
  <c r="C105" i="30" s="1"/>
  <c r="P20" i="30"/>
  <c r="O20" i="30"/>
  <c r="C103" i="30" s="1"/>
  <c r="N20" i="30"/>
  <c r="C102" i="30" s="1"/>
  <c r="M20" i="30"/>
  <c r="C101" i="30" s="1"/>
  <c r="L20" i="30"/>
  <c r="C100" i="30" s="1"/>
  <c r="K20" i="30"/>
  <c r="C99" i="30" s="1"/>
  <c r="J20" i="30"/>
  <c r="C98" i="30" s="1"/>
  <c r="I20" i="30"/>
  <c r="C97" i="30" s="1"/>
  <c r="H20" i="30"/>
  <c r="C96" i="30" s="1"/>
  <c r="G20" i="30"/>
  <c r="C95" i="30" s="1"/>
  <c r="F20" i="30"/>
  <c r="C94" i="30" s="1"/>
  <c r="E20" i="30"/>
  <c r="C93" i="30" s="1"/>
  <c r="B15" i="30"/>
  <c r="D130" i="29"/>
  <c r="D128" i="29"/>
  <c r="D127" i="29"/>
  <c r="D126" i="29"/>
  <c r="D125" i="29"/>
  <c r="D124" i="29"/>
  <c r="D123" i="29"/>
  <c r="D122" i="29"/>
  <c r="D121" i="29"/>
  <c r="D120" i="29"/>
  <c r="D119" i="29"/>
  <c r="D118" i="29"/>
  <c r="D117" i="29"/>
  <c r="D116" i="29"/>
  <c r="D115" i="29"/>
  <c r="D114" i="29"/>
  <c r="D113" i="29"/>
  <c r="D112" i="29"/>
  <c r="D111" i="29"/>
  <c r="D110" i="29"/>
  <c r="D109" i="29"/>
  <c r="D108" i="29"/>
  <c r="D107" i="29"/>
  <c r="D106" i="29"/>
  <c r="D105" i="29"/>
  <c r="D104" i="29"/>
  <c r="D103" i="29"/>
  <c r="D102" i="29"/>
  <c r="D101" i="29"/>
  <c r="D100" i="29"/>
  <c r="D99" i="29"/>
  <c r="D98" i="29"/>
  <c r="D97" i="29"/>
  <c r="D96" i="29"/>
  <c r="D95" i="29"/>
  <c r="D94" i="29"/>
  <c r="D93" i="29"/>
  <c r="D92" i="29"/>
  <c r="C92" i="29"/>
  <c r="AN81" i="29"/>
  <c r="AM81" i="29"/>
  <c r="AL81" i="29"/>
  <c r="AK81" i="29"/>
  <c r="AJ81" i="29"/>
  <c r="AI81" i="29"/>
  <c r="AH81" i="29"/>
  <c r="AG81" i="29"/>
  <c r="AF81" i="29"/>
  <c r="AE81" i="29"/>
  <c r="AD81" i="29"/>
  <c r="AC81" i="29"/>
  <c r="AB81" i="29"/>
  <c r="AA81" i="29"/>
  <c r="Z81" i="29"/>
  <c r="Y81" i="29"/>
  <c r="X81" i="29"/>
  <c r="W81" i="29"/>
  <c r="V81" i="29"/>
  <c r="U81" i="29"/>
  <c r="T81" i="29"/>
  <c r="S81" i="29"/>
  <c r="R81" i="29"/>
  <c r="Q81" i="29"/>
  <c r="P81" i="29"/>
  <c r="O81" i="29"/>
  <c r="N81" i="29"/>
  <c r="M81" i="29"/>
  <c r="L81" i="29"/>
  <c r="K81" i="29"/>
  <c r="J81" i="29"/>
  <c r="I81" i="29"/>
  <c r="H81" i="29"/>
  <c r="G81" i="29"/>
  <c r="F81" i="29"/>
  <c r="E81" i="29"/>
  <c r="D81" i="29"/>
  <c r="B81" i="29"/>
  <c r="AN79" i="29"/>
  <c r="AM79" i="29"/>
  <c r="AL79" i="29"/>
  <c r="AK79" i="29"/>
  <c r="AJ79" i="29"/>
  <c r="AI79" i="29"/>
  <c r="AH79" i="29"/>
  <c r="AG79" i="29"/>
  <c r="AF79" i="29"/>
  <c r="AE79" i="29"/>
  <c r="AD79" i="29"/>
  <c r="AC79" i="29"/>
  <c r="AB79" i="29"/>
  <c r="AA79" i="29"/>
  <c r="Z79" i="29"/>
  <c r="Y79" i="29"/>
  <c r="X79" i="29"/>
  <c r="W79" i="29"/>
  <c r="V79" i="29"/>
  <c r="U79" i="29"/>
  <c r="T79" i="29"/>
  <c r="S79" i="29"/>
  <c r="R79" i="29"/>
  <c r="Q79" i="29"/>
  <c r="P79" i="29"/>
  <c r="O79" i="29"/>
  <c r="N79" i="29"/>
  <c r="M79" i="29"/>
  <c r="L79" i="29"/>
  <c r="K79" i="29"/>
  <c r="J79" i="29"/>
  <c r="I79" i="29"/>
  <c r="H79" i="29"/>
  <c r="G79" i="29"/>
  <c r="F79" i="29"/>
  <c r="E79" i="29"/>
  <c r="D79" i="29"/>
  <c r="B79" i="29"/>
  <c r="AN78" i="29"/>
  <c r="AM78" i="29"/>
  <c r="AL78" i="29"/>
  <c r="AK78" i="29"/>
  <c r="AJ78" i="29"/>
  <c r="AI78" i="29"/>
  <c r="AH78" i="29"/>
  <c r="AG78" i="29"/>
  <c r="AF78" i="29"/>
  <c r="AE78" i="29"/>
  <c r="AD78" i="29"/>
  <c r="AC78" i="29"/>
  <c r="AB78" i="29"/>
  <c r="AA78" i="29"/>
  <c r="Z78" i="29"/>
  <c r="Y78" i="29"/>
  <c r="X78" i="29"/>
  <c r="W78" i="29"/>
  <c r="V78" i="29"/>
  <c r="U78" i="29"/>
  <c r="T78" i="29"/>
  <c r="S78" i="29"/>
  <c r="R78" i="29"/>
  <c r="Q78" i="29"/>
  <c r="P78" i="29"/>
  <c r="O78" i="29"/>
  <c r="N78" i="29"/>
  <c r="M78" i="29"/>
  <c r="L78" i="29"/>
  <c r="K78" i="29"/>
  <c r="J78" i="29"/>
  <c r="I78" i="29"/>
  <c r="H78" i="29"/>
  <c r="G78" i="29"/>
  <c r="F78" i="29"/>
  <c r="E78" i="29"/>
  <c r="D78" i="29"/>
  <c r="B78" i="29"/>
  <c r="AN76" i="29"/>
  <c r="AM76" i="29"/>
  <c r="AL76" i="29"/>
  <c r="AK76" i="29"/>
  <c r="AJ76" i="29"/>
  <c r="AI76" i="29"/>
  <c r="AH76" i="29"/>
  <c r="AG76" i="29"/>
  <c r="AF76" i="29"/>
  <c r="AE76" i="29"/>
  <c r="AD76" i="29"/>
  <c r="AC76" i="29"/>
  <c r="AB76" i="29"/>
  <c r="AA76" i="29"/>
  <c r="Z76" i="29"/>
  <c r="Y76" i="29"/>
  <c r="X76" i="29"/>
  <c r="W76" i="29"/>
  <c r="V76" i="29"/>
  <c r="U76" i="29"/>
  <c r="T76" i="29"/>
  <c r="S76" i="29"/>
  <c r="R76" i="29"/>
  <c r="Q76" i="29"/>
  <c r="P76" i="29"/>
  <c r="O76" i="29"/>
  <c r="N76" i="29"/>
  <c r="M76" i="29"/>
  <c r="L76" i="29"/>
  <c r="K76" i="29"/>
  <c r="J76" i="29"/>
  <c r="I76" i="29"/>
  <c r="H76" i="29"/>
  <c r="G76" i="29"/>
  <c r="F76" i="29"/>
  <c r="E76" i="29"/>
  <c r="D76" i="29"/>
  <c r="B76" i="29"/>
  <c r="AN73" i="29"/>
  <c r="AM73" i="29"/>
  <c r="AL73" i="29"/>
  <c r="AK73" i="29"/>
  <c r="AJ73" i="29"/>
  <c r="AI73" i="29"/>
  <c r="AH73" i="29"/>
  <c r="AG73" i="29"/>
  <c r="AF73" i="29"/>
  <c r="AE73" i="29"/>
  <c r="AD73" i="29"/>
  <c r="AC73" i="29"/>
  <c r="AB73" i="29"/>
  <c r="AA73" i="29"/>
  <c r="Z73" i="29"/>
  <c r="Y73" i="29"/>
  <c r="X73" i="29"/>
  <c r="W73" i="29"/>
  <c r="V73" i="29"/>
  <c r="U73" i="29"/>
  <c r="T73" i="29"/>
  <c r="S73" i="29"/>
  <c r="R73" i="29"/>
  <c r="Q73" i="29"/>
  <c r="P73" i="29"/>
  <c r="O73" i="29"/>
  <c r="N73" i="29"/>
  <c r="M73" i="29"/>
  <c r="L73" i="29"/>
  <c r="K73" i="29"/>
  <c r="J73" i="29"/>
  <c r="I73" i="29"/>
  <c r="H73" i="29"/>
  <c r="G73" i="29"/>
  <c r="F73" i="29"/>
  <c r="E73" i="29"/>
  <c r="D73" i="29"/>
  <c r="B73" i="29"/>
  <c r="AN71" i="29"/>
  <c r="AM71" i="29"/>
  <c r="AL71" i="29"/>
  <c r="AK71" i="29"/>
  <c r="AJ71" i="29"/>
  <c r="AI71" i="29"/>
  <c r="AH71" i="29"/>
  <c r="AG71" i="29"/>
  <c r="AF71" i="29"/>
  <c r="AE71" i="29"/>
  <c r="AD71" i="29"/>
  <c r="AC71" i="29"/>
  <c r="AB71" i="29"/>
  <c r="AA71" i="29"/>
  <c r="Z71" i="29"/>
  <c r="Y71" i="29"/>
  <c r="X71" i="29"/>
  <c r="W71" i="29"/>
  <c r="V71" i="29"/>
  <c r="U71" i="29"/>
  <c r="T71" i="29"/>
  <c r="S71" i="29"/>
  <c r="R71" i="29"/>
  <c r="Q71" i="29"/>
  <c r="P71" i="29"/>
  <c r="O71" i="29"/>
  <c r="N71" i="29"/>
  <c r="M71" i="29"/>
  <c r="L71" i="29"/>
  <c r="K71" i="29"/>
  <c r="J71" i="29"/>
  <c r="I71" i="29"/>
  <c r="H71" i="29"/>
  <c r="G71" i="29"/>
  <c r="F71" i="29"/>
  <c r="E71" i="29"/>
  <c r="D71" i="29"/>
  <c r="B71" i="29"/>
  <c r="AN68" i="29"/>
  <c r="AM68" i="29"/>
  <c r="AL68" i="29"/>
  <c r="AK68" i="29"/>
  <c r="AJ68" i="29"/>
  <c r="AI68" i="29"/>
  <c r="AH68" i="29"/>
  <c r="AG68" i="29"/>
  <c r="AF68" i="29"/>
  <c r="AE68" i="29"/>
  <c r="AD68" i="29"/>
  <c r="AC68" i="29"/>
  <c r="AB68" i="29"/>
  <c r="AA68" i="29"/>
  <c r="Z68" i="29"/>
  <c r="Y68" i="29"/>
  <c r="X68" i="29"/>
  <c r="W68" i="29"/>
  <c r="V68" i="29"/>
  <c r="U68" i="29"/>
  <c r="T68" i="29"/>
  <c r="S68" i="29"/>
  <c r="R68" i="29"/>
  <c r="Q68" i="29"/>
  <c r="P68" i="29"/>
  <c r="O68" i="29"/>
  <c r="N68" i="29"/>
  <c r="M68" i="29"/>
  <c r="L68" i="29"/>
  <c r="K68" i="29"/>
  <c r="J68" i="29"/>
  <c r="I68" i="29"/>
  <c r="H68" i="29"/>
  <c r="G68" i="29"/>
  <c r="F68" i="29"/>
  <c r="E68" i="29"/>
  <c r="D68" i="29"/>
  <c r="B68" i="29"/>
  <c r="AN66" i="29"/>
  <c r="AM66" i="29"/>
  <c r="AL66" i="29"/>
  <c r="AK66" i="29"/>
  <c r="AJ66" i="29"/>
  <c r="AI66" i="29"/>
  <c r="AH66" i="29"/>
  <c r="AG66" i="29"/>
  <c r="AF66" i="29"/>
  <c r="AE66" i="29"/>
  <c r="AD66" i="29"/>
  <c r="AC66" i="29"/>
  <c r="AB66" i="29"/>
  <c r="AA66" i="29"/>
  <c r="Z66" i="29"/>
  <c r="Y66" i="29"/>
  <c r="X66" i="29"/>
  <c r="W66" i="29"/>
  <c r="V66" i="29"/>
  <c r="U66" i="29"/>
  <c r="T66" i="29"/>
  <c r="S66" i="29"/>
  <c r="R66" i="29"/>
  <c r="Q66" i="29"/>
  <c r="P66" i="29"/>
  <c r="O66" i="29"/>
  <c r="N66" i="29"/>
  <c r="M66" i="29"/>
  <c r="L66" i="29"/>
  <c r="K66" i="29"/>
  <c r="J66" i="29"/>
  <c r="I66" i="29"/>
  <c r="H66" i="29"/>
  <c r="G66" i="29"/>
  <c r="F66" i="29"/>
  <c r="E66" i="29"/>
  <c r="D66" i="29"/>
  <c r="B66" i="29"/>
  <c r="AN63" i="29"/>
  <c r="AM63" i="29"/>
  <c r="AL63" i="29"/>
  <c r="AK63" i="29"/>
  <c r="AJ63" i="29"/>
  <c r="AI63" i="29"/>
  <c r="AH63" i="29"/>
  <c r="AG63" i="29"/>
  <c r="AF63" i="29"/>
  <c r="AE63" i="29"/>
  <c r="AD63" i="29"/>
  <c r="AC63" i="29"/>
  <c r="AB63" i="29"/>
  <c r="AA63" i="29"/>
  <c r="Z63" i="29"/>
  <c r="Y63" i="29"/>
  <c r="X63" i="29"/>
  <c r="W63" i="29"/>
  <c r="V63" i="29"/>
  <c r="U63" i="29"/>
  <c r="T63" i="29"/>
  <c r="S63" i="29"/>
  <c r="R63" i="29"/>
  <c r="Q63" i="29"/>
  <c r="P63" i="29"/>
  <c r="O63" i="29"/>
  <c r="N63" i="29"/>
  <c r="M63" i="29"/>
  <c r="L63" i="29"/>
  <c r="K63" i="29"/>
  <c r="J63" i="29"/>
  <c r="I63" i="29"/>
  <c r="H63" i="29"/>
  <c r="G63" i="29"/>
  <c r="F63" i="29"/>
  <c r="E63" i="29"/>
  <c r="D63" i="29"/>
  <c r="B63" i="29"/>
  <c r="AN61" i="29"/>
  <c r="AM61" i="29"/>
  <c r="AL61" i="29"/>
  <c r="AK61" i="29"/>
  <c r="AJ61" i="29"/>
  <c r="AI61" i="29"/>
  <c r="AH61" i="29"/>
  <c r="AG61" i="29"/>
  <c r="AF61" i="29"/>
  <c r="AE61" i="29"/>
  <c r="AD61" i="29"/>
  <c r="AC61" i="29"/>
  <c r="AB61" i="29"/>
  <c r="AA61" i="29"/>
  <c r="Z61" i="29"/>
  <c r="Y61" i="29"/>
  <c r="X61" i="29"/>
  <c r="W61" i="29"/>
  <c r="V61" i="29"/>
  <c r="U61" i="29"/>
  <c r="T61" i="29"/>
  <c r="S61" i="29"/>
  <c r="R61" i="29"/>
  <c r="Q61" i="29"/>
  <c r="P61" i="29"/>
  <c r="O61" i="29"/>
  <c r="N61" i="29"/>
  <c r="M61" i="29"/>
  <c r="L61" i="29"/>
  <c r="K61" i="29"/>
  <c r="J61" i="29"/>
  <c r="I61" i="29"/>
  <c r="H61" i="29"/>
  <c r="G61" i="29"/>
  <c r="F61" i="29"/>
  <c r="E61" i="29"/>
  <c r="D61" i="29"/>
  <c r="B61" i="29"/>
  <c r="AN58" i="29"/>
  <c r="AM58" i="29"/>
  <c r="AL58" i="29"/>
  <c r="AK58" i="29"/>
  <c r="AJ58" i="29"/>
  <c r="AI58" i="29"/>
  <c r="AH58" i="29"/>
  <c r="AG58" i="29"/>
  <c r="AF58" i="29"/>
  <c r="AE58" i="29"/>
  <c r="AD58" i="29"/>
  <c r="AC58" i="29"/>
  <c r="AB58" i="29"/>
  <c r="AA58" i="29"/>
  <c r="Z58" i="29"/>
  <c r="Y58" i="29"/>
  <c r="X58" i="29"/>
  <c r="W58" i="29"/>
  <c r="V58" i="29"/>
  <c r="U58" i="29"/>
  <c r="T58" i="29"/>
  <c r="S58" i="29"/>
  <c r="R58" i="29"/>
  <c r="Q58" i="29"/>
  <c r="P58" i="29"/>
  <c r="O58" i="29"/>
  <c r="N58" i="29"/>
  <c r="M58" i="29"/>
  <c r="L58" i="29"/>
  <c r="K58" i="29"/>
  <c r="J58" i="29"/>
  <c r="I58" i="29"/>
  <c r="H58" i="29"/>
  <c r="G58" i="29"/>
  <c r="F58" i="29"/>
  <c r="E58" i="29"/>
  <c r="D58" i="29"/>
  <c r="B58" i="29"/>
  <c r="AN56" i="29"/>
  <c r="AM56" i="29"/>
  <c r="AL56" i="29"/>
  <c r="AK56" i="29"/>
  <c r="AJ56" i="29"/>
  <c r="AI56" i="29"/>
  <c r="AH56" i="29"/>
  <c r="AG56" i="29"/>
  <c r="AF56" i="29"/>
  <c r="AE56" i="29"/>
  <c r="AD56" i="29"/>
  <c r="AC56" i="29"/>
  <c r="AB56" i="29"/>
  <c r="AA56" i="29"/>
  <c r="Z56" i="29"/>
  <c r="Y56" i="29"/>
  <c r="X56" i="29"/>
  <c r="W56" i="29"/>
  <c r="V56" i="29"/>
  <c r="U56" i="29"/>
  <c r="T56" i="29"/>
  <c r="S56" i="29"/>
  <c r="R56" i="29"/>
  <c r="Q56" i="29"/>
  <c r="P56" i="29"/>
  <c r="O56" i="29"/>
  <c r="N56" i="29"/>
  <c r="M56" i="29"/>
  <c r="L56" i="29"/>
  <c r="K56" i="29"/>
  <c r="J56" i="29"/>
  <c r="I56" i="29"/>
  <c r="H56" i="29"/>
  <c r="G56" i="29"/>
  <c r="F56" i="29"/>
  <c r="E56" i="29"/>
  <c r="D56" i="29"/>
  <c r="B56" i="29"/>
  <c r="AN53" i="29"/>
  <c r="AM53" i="29"/>
  <c r="AL53" i="29"/>
  <c r="AK53" i="29"/>
  <c r="AJ53" i="29"/>
  <c r="AI53" i="29"/>
  <c r="AH53" i="29"/>
  <c r="AG53" i="29"/>
  <c r="AF53" i="29"/>
  <c r="AE53" i="29"/>
  <c r="AD53" i="29"/>
  <c r="AC53" i="29"/>
  <c r="AB53" i="29"/>
  <c r="AA53" i="29"/>
  <c r="Z53" i="29"/>
  <c r="Y53" i="29"/>
  <c r="X53" i="29"/>
  <c r="W53" i="29"/>
  <c r="V53" i="29"/>
  <c r="U53" i="29"/>
  <c r="T53" i="29"/>
  <c r="S53" i="29"/>
  <c r="R53" i="29"/>
  <c r="Q53" i="29"/>
  <c r="P53" i="29"/>
  <c r="O53" i="29"/>
  <c r="N53" i="29"/>
  <c r="M53" i="29"/>
  <c r="L53" i="29"/>
  <c r="K53" i="29"/>
  <c r="J53" i="29"/>
  <c r="I53" i="29"/>
  <c r="H53" i="29"/>
  <c r="G53" i="29"/>
  <c r="F53" i="29"/>
  <c r="E53" i="29"/>
  <c r="D53" i="29"/>
  <c r="B53" i="29"/>
  <c r="AN51" i="29"/>
  <c r="AM51" i="29"/>
  <c r="AL51" i="29"/>
  <c r="AK51" i="29"/>
  <c r="AJ51" i="29"/>
  <c r="AI51" i="29"/>
  <c r="AH51" i="29"/>
  <c r="AG51" i="29"/>
  <c r="AF51" i="29"/>
  <c r="AE51" i="29"/>
  <c r="AD51" i="29"/>
  <c r="AC51" i="29"/>
  <c r="AB51" i="29"/>
  <c r="AA51" i="29"/>
  <c r="Z51" i="29"/>
  <c r="Y51" i="29"/>
  <c r="X51" i="29"/>
  <c r="W51" i="29"/>
  <c r="V51" i="29"/>
  <c r="U51" i="29"/>
  <c r="T51" i="29"/>
  <c r="S51" i="29"/>
  <c r="R51" i="29"/>
  <c r="Q51" i="29"/>
  <c r="P51" i="29"/>
  <c r="O51" i="29"/>
  <c r="N51" i="29"/>
  <c r="M51" i="29"/>
  <c r="L51" i="29"/>
  <c r="K51" i="29"/>
  <c r="J51" i="29"/>
  <c r="I51" i="29"/>
  <c r="H51" i="29"/>
  <c r="G51" i="29"/>
  <c r="F51" i="29"/>
  <c r="E51" i="29"/>
  <c r="D51" i="29"/>
  <c r="B51" i="29"/>
  <c r="B48" i="29"/>
  <c r="D46" i="29"/>
  <c r="D43" i="29"/>
  <c r="D48" i="29" s="1"/>
  <c r="B43" i="29"/>
  <c r="AN41" i="29"/>
  <c r="AM41" i="29"/>
  <c r="AL41" i="29"/>
  <c r="AK41" i="29"/>
  <c r="AJ41" i="29"/>
  <c r="AI41" i="29"/>
  <c r="AH41" i="29"/>
  <c r="AG41" i="29"/>
  <c r="AF41" i="29"/>
  <c r="AE41" i="29"/>
  <c r="AD41" i="29"/>
  <c r="AC41" i="29"/>
  <c r="AB41" i="29"/>
  <c r="AA41" i="29"/>
  <c r="Z41" i="29"/>
  <c r="Y41" i="29"/>
  <c r="X41" i="29"/>
  <c r="W41" i="29"/>
  <c r="V41" i="29"/>
  <c r="U41" i="29"/>
  <c r="T41" i="29"/>
  <c r="S41" i="29"/>
  <c r="R41" i="29"/>
  <c r="Q41" i="29"/>
  <c r="P41" i="29"/>
  <c r="O41" i="29"/>
  <c r="N41" i="29"/>
  <c r="M41" i="29"/>
  <c r="L41" i="29"/>
  <c r="K41" i="29"/>
  <c r="J41" i="29"/>
  <c r="I41" i="29"/>
  <c r="H41" i="29"/>
  <c r="G41" i="29"/>
  <c r="F41" i="29"/>
  <c r="E41" i="29"/>
  <c r="D41" i="29"/>
  <c r="B41" i="29"/>
  <c r="B38" i="29"/>
  <c r="D36" i="29"/>
  <c r="D33" i="29"/>
  <c r="D38" i="29" s="1"/>
  <c r="B33" i="29"/>
  <c r="AN20" i="29"/>
  <c r="AM20" i="29"/>
  <c r="C127" i="29" s="1"/>
  <c r="AL20" i="29"/>
  <c r="AK20" i="29"/>
  <c r="C125" i="29" s="1"/>
  <c r="AJ20" i="29"/>
  <c r="AI20" i="29"/>
  <c r="C123" i="29" s="1"/>
  <c r="AH20" i="29"/>
  <c r="AG20" i="29"/>
  <c r="C121" i="29" s="1"/>
  <c r="AF20" i="29"/>
  <c r="AE20" i="29"/>
  <c r="C119" i="29" s="1"/>
  <c r="AD20" i="29"/>
  <c r="AC20" i="29"/>
  <c r="C117" i="29" s="1"/>
  <c r="AB20" i="29"/>
  <c r="AA20" i="29"/>
  <c r="C115" i="29" s="1"/>
  <c r="Z20" i="29"/>
  <c r="Y20" i="29"/>
  <c r="C113" i="29" s="1"/>
  <c r="X20" i="29"/>
  <c r="W20" i="29"/>
  <c r="C111" i="29" s="1"/>
  <c r="V20" i="29"/>
  <c r="U20" i="29"/>
  <c r="C109" i="29" s="1"/>
  <c r="T20" i="29"/>
  <c r="S20" i="29"/>
  <c r="C107" i="29" s="1"/>
  <c r="R20" i="29"/>
  <c r="Q20" i="29"/>
  <c r="C105" i="29" s="1"/>
  <c r="P20" i="29"/>
  <c r="O20" i="29"/>
  <c r="C103" i="29" s="1"/>
  <c r="N20" i="29"/>
  <c r="M20" i="29"/>
  <c r="C101" i="29" s="1"/>
  <c r="L20" i="29"/>
  <c r="K20" i="29"/>
  <c r="C99" i="29" s="1"/>
  <c r="J20" i="29"/>
  <c r="I20" i="29"/>
  <c r="C97" i="29" s="1"/>
  <c r="H20" i="29"/>
  <c r="G20" i="29"/>
  <c r="C95" i="29" s="1"/>
  <c r="F20" i="29"/>
  <c r="E20" i="29"/>
  <c r="C93" i="29" s="1"/>
  <c r="B15" i="29"/>
  <c r="B16" i="29" s="1"/>
  <c r="B17" i="29" l="1"/>
  <c r="N62" i="34"/>
  <c r="N59" i="34" s="1"/>
  <c r="N55" i="34" s="1"/>
  <c r="AB62" i="34"/>
  <c r="AB59" i="34" s="1"/>
  <c r="AB55" i="34"/>
  <c r="D57" i="34"/>
  <c r="D54" i="34" s="1"/>
  <c r="D50" i="34" s="1"/>
  <c r="U57" i="34"/>
  <c r="U54" i="34" s="1"/>
  <c r="U50" i="34" s="1"/>
  <c r="S57" i="34"/>
  <c r="Q62" i="34"/>
  <c r="Q59" i="34" s="1"/>
  <c r="Q55" i="34" s="1"/>
  <c r="AJ57" i="34"/>
  <c r="AJ54" i="34" s="1"/>
  <c r="AJ50" i="34" s="1"/>
  <c r="AD57" i="34"/>
  <c r="AD54" i="34" s="1"/>
  <c r="AD50" i="34" s="1"/>
  <c r="P57" i="34"/>
  <c r="P54" i="34" s="1"/>
  <c r="P50" i="34" s="1"/>
  <c r="O57" i="34"/>
  <c r="O54" i="34" s="1"/>
  <c r="O50" i="34" s="1"/>
  <c r="E57" i="34"/>
  <c r="E54" i="34" s="1"/>
  <c r="E50" i="34" s="1"/>
  <c r="AG62" i="34"/>
  <c r="AG59" i="34" s="1"/>
  <c r="AG55" i="34" s="1"/>
  <c r="Y57" i="34"/>
  <c r="Y54" i="34" s="1"/>
  <c r="Y50" i="34" s="1"/>
  <c r="AM57" i="34"/>
  <c r="AM54" i="34" s="1"/>
  <c r="AM50" i="34" s="1"/>
  <c r="B57" i="34"/>
  <c r="AF57" i="34"/>
  <c r="AF54" i="34" s="1"/>
  <c r="AF50" i="34" s="1"/>
  <c r="AA62" i="34"/>
  <c r="AA59" i="34" s="1"/>
  <c r="AA55" i="34" s="1"/>
  <c r="T57" i="34"/>
  <c r="T54" i="34" s="1"/>
  <c r="T50" i="34"/>
  <c r="V57" i="34"/>
  <c r="V54" i="34" s="1"/>
  <c r="V50" i="34" s="1"/>
  <c r="I57" i="34"/>
  <c r="I54" i="34" s="1"/>
  <c r="I50" i="34" s="1"/>
  <c r="AH57" i="34"/>
  <c r="AH54" i="34" s="1"/>
  <c r="AH50" i="34" s="1"/>
  <c r="AN62" i="34"/>
  <c r="AN59" i="34" s="1"/>
  <c r="AN55" i="34" s="1"/>
  <c r="B54" i="34"/>
  <c r="S54" i="34"/>
  <c r="F57" i="34"/>
  <c r="F54" i="34" s="1"/>
  <c r="F50" i="34" s="1"/>
  <c r="AK57" i="34"/>
  <c r="AK54" i="34" s="1"/>
  <c r="AK50" i="34" s="1"/>
  <c r="L62" i="34"/>
  <c r="L59" i="34" s="1"/>
  <c r="L55" i="34" s="1"/>
  <c r="X57" i="34"/>
  <c r="X54" i="34" s="1"/>
  <c r="X50" i="34" s="1"/>
  <c r="G57" i="34"/>
  <c r="G54" i="34" s="1"/>
  <c r="G50" i="34" s="1"/>
  <c r="W57" i="34"/>
  <c r="W54" i="34" s="1"/>
  <c r="W50" i="34" s="1"/>
  <c r="M57" i="34"/>
  <c r="M54" i="34" s="1"/>
  <c r="M50" i="34" s="1"/>
  <c r="K57" i="34"/>
  <c r="K54" i="34" s="1"/>
  <c r="K50" i="34" s="1"/>
  <c r="H62" i="34"/>
  <c r="H59" i="34" s="1"/>
  <c r="H55" i="34" s="1"/>
  <c r="Z62" i="34"/>
  <c r="Z59" i="34" s="1"/>
  <c r="Z55" i="34" s="1"/>
  <c r="AI62" i="34"/>
  <c r="AI59" i="34" s="1"/>
  <c r="AI55" i="34" s="1"/>
  <c r="J57" i="34"/>
  <c r="J54" i="34" s="1"/>
  <c r="J50" i="34"/>
  <c r="AE57" i="34"/>
  <c r="AE54" i="34" s="1"/>
  <c r="AC57" i="34"/>
  <c r="AC54" i="34" s="1"/>
  <c r="AC50" i="34" s="1"/>
  <c r="R62" i="34"/>
  <c r="R59" i="34" s="1"/>
  <c r="AL57" i="34"/>
  <c r="AL54" i="34" s="1"/>
  <c r="AL50" i="34" s="1"/>
  <c r="I62" i="33"/>
  <c r="I59" i="33" s="1"/>
  <c r="I55" i="33" s="1"/>
  <c r="Q62" i="33"/>
  <c r="AL60" i="33"/>
  <c r="F67" i="33"/>
  <c r="F64" i="33" s="1"/>
  <c r="F60" i="33" s="1"/>
  <c r="S62" i="33"/>
  <c r="S59" i="33" s="1"/>
  <c r="S55" i="33"/>
  <c r="AK62" i="33"/>
  <c r="AK59" i="33" s="1"/>
  <c r="AK55" i="33" s="1"/>
  <c r="AJ62" i="33"/>
  <c r="AJ59" i="33" s="1"/>
  <c r="AJ55" i="33" s="1"/>
  <c r="AC62" i="33"/>
  <c r="AC59" i="33" s="1"/>
  <c r="AC55" i="33" s="1"/>
  <c r="G62" i="33"/>
  <c r="G59" i="33" s="1"/>
  <c r="G55" i="33" s="1"/>
  <c r="K62" i="33"/>
  <c r="K59" i="33" s="1"/>
  <c r="K55" i="33" s="1"/>
  <c r="T62" i="33"/>
  <c r="T59" i="33" s="1"/>
  <c r="T55" i="33" s="1"/>
  <c r="P62" i="33"/>
  <c r="P59" i="33" s="1"/>
  <c r="P55" i="33" s="1"/>
  <c r="AH60" i="33"/>
  <c r="O62" i="33"/>
  <c r="O59" i="33" s="1"/>
  <c r="O55" i="33" s="1"/>
  <c r="U62" i="33"/>
  <c r="U59" i="33" s="1"/>
  <c r="U55" i="33"/>
  <c r="AI62" i="33"/>
  <c r="D62" i="33"/>
  <c r="W62" i="33"/>
  <c r="V62" i="33"/>
  <c r="V59" i="33" s="1"/>
  <c r="V55" i="33" s="1"/>
  <c r="AE62" i="33"/>
  <c r="AE59" i="33" s="1"/>
  <c r="AE55" i="33" s="1"/>
  <c r="AF67" i="33"/>
  <c r="AF64" i="33" s="1"/>
  <c r="AF60" i="33" s="1"/>
  <c r="AG60" i="33"/>
  <c r="AI59" i="33"/>
  <c r="AI55" i="33" s="1"/>
  <c r="M60" i="33"/>
  <c r="W59" i="33"/>
  <c r="W55" i="33" s="1"/>
  <c r="Q59" i="33"/>
  <c r="B60" i="33"/>
  <c r="D59" i="33"/>
  <c r="X60" i="33"/>
  <c r="Z67" i="33"/>
  <c r="Z64" i="33" s="1"/>
  <c r="Z60" i="33" s="1"/>
  <c r="Y62" i="33"/>
  <c r="Y59" i="33" s="1"/>
  <c r="Y55" i="33" s="1"/>
  <c r="L67" i="33"/>
  <c r="L64" i="33" s="1"/>
  <c r="L60" i="33" s="1"/>
  <c r="AD62" i="33"/>
  <c r="AD59" i="33" s="1"/>
  <c r="AD55" i="33" s="1"/>
  <c r="J62" i="33"/>
  <c r="J59" i="33" s="1"/>
  <c r="N67" i="33"/>
  <c r="N64" i="33" s="1"/>
  <c r="N60" i="33" s="1"/>
  <c r="H62" i="33"/>
  <c r="H59" i="33" s="1"/>
  <c r="H55" i="33" s="1"/>
  <c r="AB62" i="33"/>
  <c r="AB59" i="33" s="1"/>
  <c r="AB55" i="33" s="1"/>
  <c r="AM62" i="33"/>
  <c r="AM59" i="33" s="1"/>
  <c r="AN62" i="33"/>
  <c r="AN59" i="33" s="1"/>
  <c r="AN55" i="33" s="1"/>
  <c r="E62" i="33"/>
  <c r="E59" i="33" s="1"/>
  <c r="E55" i="33" s="1"/>
  <c r="AA62" i="33"/>
  <c r="AA59" i="33" s="1"/>
  <c r="AA55" i="33"/>
  <c r="R62" i="33"/>
  <c r="R59" i="33" s="1"/>
  <c r="R55" i="33" s="1"/>
  <c r="F77" i="32"/>
  <c r="F74" i="32" s="1"/>
  <c r="F70" i="32" s="1"/>
  <c r="J77" i="32"/>
  <c r="J74" i="32" s="1"/>
  <c r="J70" i="32" s="1"/>
  <c r="B77" i="32"/>
  <c r="B74" i="32" s="1"/>
  <c r="B70" i="32" s="1"/>
  <c r="G77" i="32"/>
  <c r="G74" i="32" s="1"/>
  <c r="G70" i="32" s="1"/>
  <c r="K77" i="32"/>
  <c r="K74" i="32" s="1"/>
  <c r="K70" i="32" s="1"/>
  <c r="P77" i="32"/>
  <c r="P74" i="32" s="1"/>
  <c r="P70" i="32"/>
  <c r="T77" i="32"/>
  <c r="T74" i="32" s="1"/>
  <c r="T70" i="32" s="1"/>
  <c r="X77" i="32"/>
  <c r="X74" i="32" s="1"/>
  <c r="X70" i="32" s="1"/>
  <c r="AB77" i="32"/>
  <c r="AB74" i="32" s="1"/>
  <c r="AB70" i="32" s="1"/>
  <c r="AF77" i="32"/>
  <c r="AF74" i="32" s="1"/>
  <c r="AF70" i="32" s="1"/>
  <c r="AJ77" i="32"/>
  <c r="AJ74" i="32" s="1"/>
  <c r="AJ70" i="32" s="1"/>
  <c r="AN77" i="32"/>
  <c r="AN74" i="32" s="1"/>
  <c r="AN70" i="32" s="1"/>
  <c r="O77" i="32"/>
  <c r="O74" i="32" s="1"/>
  <c r="O70" i="32" s="1"/>
  <c r="S77" i="32"/>
  <c r="S74" i="32" s="1"/>
  <c r="S70" i="32" s="1"/>
  <c r="W77" i="32"/>
  <c r="W74" i="32" s="1"/>
  <c r="W70" i="32" s="1"/>
  <c r="AA77" i="32"/>
  <c r="AA74" i="32" s="1"/>
  <c r="AA70" i="32" s="1"/>
  <c r="AE77" i="32"/>
  <c r="AE74" i="32" s="1"/>
  <c r="AE70" i="32" s="1"/>
  <c r="AI77" i="32"/>
  <c r="AI74" i="32" s="1"/>
  <c r="AI70" i="32" s="1"/>
  <c r="AM77" i="32"/>
  <c r="AM74" i="32" s="1"/>
  <c r="AM70" i="32" s="1"/>
  <c r="D77" i="32"/>
  <c r="D74" i="32" s="1"/>
  <c r="D70" i="32" s="1"/>
  <c r="H77" i="32"/>
  <c r="H74" i="32" s="1"/>
  <c r="H70" i="32" s="1"/>
  <c r="L77" i="32"/>
  <c r="L74" i="32" s="1"/>
  <c r="L70" i="32" s="1"/>
  <c r="E77" i="32"/>
  <c r="E74" i="32" s="1"/>
  <c r="E70" i="32" s="1"/>
  <c r="I77" i="32"/>
  <c r="I74" i="32" s="1"/>
  <c r="I70" i="32" s="1"/>
  <c r="N77" i="32"/>
  <c r="N74" i="32" s="1"/>
  <c r="N70" i="32" s="1"/>
  <c r="R77" i="32"/>
  <c r="R74" i="32" s="1"/>
  <c r="R70" i="32" s="1"/>
  <c r="V77" i="32"/>
  <c r="V74" i="32" s="1"/>
  <c r="V70" i="32" s="1"/>
  <c r="Z77" i="32"/>
  <c r="Z74" i="32" s="1"/>
  <c r="Z70" i="32" s="1"/>
  <c r="AD77" i="32"/>
  <c r="AD74" i="32" s="1"/>
  <c r="AD70" i="32" s="1"/>
  <c r="AH77" i="32"/>
  <c r="AH74" i="32" s="1"/>
  <c r="AH70" i="32" s="1"/>
  <c r="AL77" i="32"/>
  <c r="AL74" i="32" s="1"/>
  <c r="AL70" i="32" s="1"/>
  <c r="M77" i="32"/>
  <c r="M74" i="32" s="1"/>
  <c r="M70" i="32" s="1"/>
  <c r="Q77" i="32"/>
  <c r="Q74" i="32" s="1"/>
  <c r="Q70" i="32"/>
  <c r="U77" i="32"/>
  <c r="U74" i="32" s="1"/>
  <c r="U70" i="32" s="1"/>
  <c r="Y77" i="32"/>
  <c r="Y74" i="32" s="1"/>
  <c r="Y70" i="32" s="1"/>
  <c r="AC77" i="32"/>
  <c r="AC74" i="32" s="1"/>
  <c r="AC70" i="32" s="1"/>
  <c r="AG77" i="32"/>
  <c r="AG74" i="32" s="1"/>
  <c r="AG70" i="32" s="1"/>
  <c r="AK77" i="32"/>
  <c r="AK74" i="32" s="1"/>
  <c r="AK70" i="32" s="1"/>
  <c r="AN75" i="31"/>
  <c r="AL75" i="31"/>
  <c r="AJ75" i="31"/>
  <c r="AH75" i="31"/>
  <c r="AF75" i="31"/>
  <c r="AD75" i="31"/>
  <c r="AB75" i="31"/>
  <c r="Z75" i="31"/>
  <c r="X75" i="31"/>
  <c r="V75" i="31"/>
  <c r="T75" i="31"/>
  <c r="R75" i="31"/>
  <c r="P75" i="31"/>
  <c r="N75" i="31"/>
  <c r="L75" i="31"/>
  <c r="J75" i="31"/>
  <c r="H75" i="31"/>
  <c r="F75" i="31"/>
  <c r="D75" i="31"/>
  <c r="AM75" i="31"/>
  <c r="AK75" i="31"/>
  <c r="AI75" i="31"/>
  <c r="AG75" i="31"/>
  <c r="AE75" i="31"/>
  <c r="AC75" i="31"/>
  <c r="AA75" i="31"/>
  <c r="Y75" i="31"/>
  <c r="W75" i="31"/>
  <c r="U75" i="31"/>
  <c r="S75" i="31"/>
  <c r="Q75" i="31"/>
  <c r="O75" i="31"/>
  <c r="M75" i="31"/>
  <c r="K75" i="31"/>
  <c r="I75" i="31"/>
  <c r="G75" i="31"/>
  <c r="E75" i="31"/>
  <c r="B75" i="31"/>
  <c r="J33" i="30"/>
  <c r="J38" i="30" s="1"/>
  <c r="R33" i="30"/>
  <c r="R38" i="30" s="1"/>
  <c r="Z33" i="30"/>
  <c r="Z38" i="30" s="1"/>
  <c r="AH33" i="30"/>
  <c r="AH38" i="30" s="1"/>
  <c r="G36" i="30"/>
  <c r="K36" i="30"/>
  <c r="O36" i="30"/>
  <c r="S36" i="30"/>
  <c r="W36" i="30"/>
  <c r="AA36" i="30"/>
  <c r="AE36" i="30"/>
  <c r="AI36" i="30"/>
  <c r="AM36" i="30"/>
  <c r="E43" i="30"/>
  <c r="E48" i="30" s="1"/>
  <c r="I43" i="30"/>
  <c r="I48" i="30" s="1"/>
  <c r="M43" i="30"/>
  <c r="M48" i="30" s="1"/>
  <c r="Q43" i="30"/>
  <c r="Q48" i="30" s="1"/>
  <c r="U43" i="30"/>
  <c r="U48" i="30" s="1"/>
  <c r="Y43" i="30"/>
  <c r="Y48" i="30" s="1"/>
  <c r="AC43" i="30"/>
  <c r="AC48" i="30" s="1"/>
  <c r="AG43" i="30"/>
  <c r="AG48" i="30" s="1"/>
  <c r="AK43" i="30"/>
  <c r="AK48" i="30" s="1"/>
  <c r="J46" i="30"/>
  <c r="F33" i="30"/>
  <c r="F38" i="30" s="1"/>
  <c r="N33" i="30"/>
  <c r="N38" i="30" s="1"/>
  <c r="V33" i="30"/>
  <c r="V38" i="30" s="1"/>
  <c r="AD33" i="30"/>
  <c r="AD38" i="30" s="1"/>
  <c r="AL33" i="30"/>
  <c r="AL38" i="30" s="1"/>
  <c r="E36" i="30"/>
  <c r="I36" i="30"/>
  <c r="M36" i="30"/>
  <c r="Q36" i="30"/>
  <c r="U36" i="30"/>
  <c r="Y36" i="30"/>
  <c r="AC36" i="30"/>
  <c r="AG36" i="30"/>
  <c r="AK36" i="30"/>
  <c r="G43" i="30"/>
  <c r="G48" i="30" s="1"/>
  <c r="K43" i="30"/>
  <c r="K48" i="30" s="1"/>
  <c r="O43" i="30"/>
  <c r="O48" i="30" s="1"/>
  <c r="S43" i="30"/>
  <c r="S48" i="30" s="1"/>
  <c r="W43" i="30"/>
  <c r="W48" i="30" s="1"/>
  <c r="AA43" i="30"/>
  <c r="AA48" i="30" s="1"/>
  <c r="AE43" i="30"/>
  <c r="AE48" i="30" s="1"/>
  <c r="AI43" i="30"/>
  <c r="AI48" i="30" s="1"/>
  <c r="AM43" i="30"/>
  <c r="AM48" i="30" s="1"/>
  <c r="F46" i="30"/>
  <c r="N46" i="30"/>
  <c r="G36" i="29"/>
  <c r="K36" i="29"/>
  <c r="O36" i="29"/>
  <c r="S36" i="29"/>
  <c r="W36" i="29"/>
  <c r="AA36" i="29"/>
  <c r="AE36" i="29"/>
  <c r="AI36" i="29"/>
  <c r="AM36" i="29"/>
  <c r="E43" i="29"/>
  <c r="E48" i="29" s="1"/>
  <c r="I43" i="29"/>
  <c r="I48" i="29" s="1"/>
  <c r="M43" i="29"/>
  <c r="M48" i="29" s="1"/>
  <c r="Q43" i="29"/>
  <c r="Q48" i="29" s="1"/>
  <c r="U43" i="29"/>
  <c r="U48" i="29" s="1"/>
  <c r="Y43" i="29"/>
  <c r="Y48" i="29" s="1"/>
  <c r="AC43" i="29"/>
  <c r="AC48" i="29" s="1"/>
  <c r="AG43" i="29"/>
  <c r="AG48" i="29" s="1"/>
  <c r="AK43" i="29"/>
  <c r="AK48" i="29" s="1"/>
  <c r="E36" i="29"/>
  <c r="I36" i="29"/>
  <c r="M36" i="29"/>
  <c r="Q36" i="29"/>
  <c r="U36" i="29"/>
  <c r="Y36" i="29"/>
  <c r="AC36" i="29"/>
  <c r="AG36" i="29"/>
  <c r="AK36" i="29"/>
  <c r="G43" i="29"/>
  <c r="G48" i="29" s="1"/>
  <c r="K43" i="29"/>
  <c r="K48" i="29" s="1"/>
  <c r="O43" i="29"/>
  <c r="O48" i="29" s="1"/>
  <c r="S43" i="29"/>
  <c r="S48" i="29" s="1"/>
  <c r="W43" i="29"/>
  <c r="W48" i="29" s="1"/>
  <c r="AA43" i="29"/>
  <c r="AA48" i="29" s="1"/>
  <c r="AE43" i="29"/>
  <c r="AE48" i="29" s="1"/>
  <c r="AI43" i="29"/>
  <c r="AI48" i="29" s="1"/>
  <c r="AM43" i="29"/>
  <c r="AM48" i="29" s="1"/>
  <c r="C94" i="29"/>
  <c r="F43" i="29"/>
  <c r="F48" i="29" s="1"/>
  <c r="F36" i="29"/>
  <c r="C96" i="29"/>
  <c r="H43" i="29"/>
  <c r="H48" i="29" s="1"/>
  <c r="H36" i="29"/>
  <c r="C98" i="29"/>
  <c r="J43" i="29"/>
  <c r="J48" i="29" s="1"/>
  <c r="J36" i="29"/>
  <c r="C100" i="29"/>
  <c r="L43" i="29"/>
  <c r="L48" i="29" s="1"/>
  <c r="L36" i="29"/>
  <c r="C102" i="29"/>
  <c r="N43" i="29"/>
  <c r="N48" i="29" s="1"/>
  <c r="N36" i="29"/>
  <c r="C104" i="29"/>
  <c r="P43" i="29"/>
  <c r="P48" i="29" s="1"/>
  <c r="P36" i="29"/>
  <c r="C106" i="29"/>
  <c r="R43" i="29"/>
  <c r="R48" i="29" s="1"/>
  <c r="R36" i="29"/>
  <c r="C108" i="29"/>
  <c r="T43" i="29"/>
  <c r="T48" i="29" s="1"/>
  <c r="T36" i="29"/>
  <c r="C110" i="29"/>
  <c r="V43" i="29"/>
  <c r="V48" i="29" s="1"/>
  <c r="V36" i="29"/>
  <c r="C112" i="29"/>
  <c r="X43" i="29"/>
  <c r="X48" i="29" s="1"/>
  <c r="X36" i="29"/>
  <c r="C114" i="29"/>
  <c r="Z43" i="29"/>
  <c r="Z48" i="29" s="1"/>
  <c r="Z36" i="29"/>
  <c r="C116" i="29"/>
  <c r="AB43" i="29"/>
  <c r="AB48" i="29" s="1"/>
  <c r="AB36" i="29"/>
  <c r="C118" i="29"/>
  <c r="AD43" i="29"/>
  <c r="AD48" i="29" s="1"/>
  <c r="AD36" i="29"/>
  <c r="C120" i="29"/>
  <c r="AF43" i="29"/>
  <c r="AF48" i="29" s="1"/>
  <c r="AF36" i="29"/>
  <c r="C122" i="29"/>
  <c r="AH43" i="29"/>
  <c r="AH48" i="29" s="1"/>
  <c r="AH36" i="29"/>
  <c r="C124" i="29"/>
  <c r="AJ43" i="29"/>
  <c r="AJ48" i="29" s="1"/>
  <c r="AJ36" i="29"/>
  <c r="C126" i="29"/>
  <c r="AL43" i="29"/>
  <c r="AL48" i="29" s="1"/>
  <c r="AL36" i="29"/>
  <c r="C128" i="29"/>
  <c r="AN43" i="29"/>
  <c r="AN48" i="29" s="1"/>
  <c r="AN36" i="29"/>
  <c r="H33" i="29"/>
  <c r="H38" i="29" s="1"/>
  <c r="L33" i="29"/>
  <c r="L38" i="29" s="1"/>
  <c r="P33" i="29"/>
  <c r="P38" i="29" s="1"/>
  <c r="T33" i="29"/>
  <c r="T38" i="29" s="1"/>
  <c r="X33" i="29"/>
  <c r="X38" i="29" s="1"/>
  <c r="AB33" i="29"/>
  <c r="AB38" i="29" s="1"/>
  <c r="AF33" i="29"/>
  <c r="AF38" i="29" s="1"/>
  <c r="AJ33" i="29"/>
  <c r="AJ38" i="29" s="1"/>
  <c r="AN33" i="29"/>
  <c r="AN38" i="29" s="1"/>
  <c r="H46" i="29"/>
  <c r="L46" i="29"/>
  <c r="P46" i="29"/>
  <c r="T46" i="29"/>
  <c r="X46" i="29"/>
  <c r="AB46" i="29"/>
  <c r="AF46" i="29"/>
  <c r="AJ46" i="29"/>
  <c r="AN46" i="29"/>
  <c r="D75" i="29"/>
  <c r="H75" i="29"/>
  <c r="L75" i="29"/>
  <c r="P75" i="29"/>
  <c r="T75" i="29"/>
  <c r="X75" i="29"/>
  <c r="AB75" i="29"/>
  <c r="AF75" i="29"/>
  <c r="AJ75" i="29"/>
  <c r="AN75" i="29"/>
  <c r="B16" i="30"/>
  <c r="B17" i="30"/>
  <c r="AM75" i="29"/>
  <c r="AK75" i="29"/>
  <c r="AI75" i="29"/>
  <c r="AG75" i="29"/>
  <c r="AE75" i="29"/>
  <c r="AC75" i="29"/>
  <c r="AA75" i="29"/>
  <c r="Y75" i="29"/>
  <c r="W75" i="29"/>
  <c r="U75" i="29"/>
  <c r="S75" i="29"/>
  <c r="Q75" i="29"/>
  <c r="O75" i="29"/>
  <c r="M75" i="29"/>
  <c r="K75" i="29"/>
  <c r="I75" i="29"/>
  <c r="G75" i="29"/>
  <c r="E75" i="29"/>
  <c r="B75" i="29"/>
  <c r="F33" i="29"/>
  <c r="F38" i="29" s="1"/>
  <c r="J33" i="29"/>
  <c r="J38" i="29" s="1"/>
  <c r="N33" i="29"/>
  <c r="N38" i="29" s="1"/>
  <c r="R33" i="29"/>
  <c r="R38" i="29" s="1"/>
  <c r="V33" i="29"/>
  <c r="V38" i="29" s="1"/>
  <c r="Z33" i="29"/>
  <c r="Z38" i="29" s="1"/>
  <c r="AD33" i="29"/>
  <c r="AD38" i="29" s="1"/>
  <c r="AH33" i="29"/>
  <c r="AH38" i="29" s="1"/>
  <c r="AL33" i="29"/>
  <c r="AL38" i="29" s="1"/>
  <c r="F46" i="29"/>
  <c r="J46" i="29"/>
  <c r="N46" i="29"/>
  <c r="R46" i="29"/>
  <c r="V46" i="29"/>
  <c r="Z46" i="29"/>
  <c r="AD46" i="29"/>
  <c r="AH46" i="29"/>
  <c r="AL46" i="29"/>
  <c r="F75" i="29"/>
  <c r="J75" i="29"/>
  <c r="N75" i="29"/>
  <c r="R75" i="29"/>
  <c r="V75" i="29"/>
  <c r="Z75" i="29"/>
  <c r="AD75" i="29"/>
  <c r="AH75" i="29"/>
  <c r="AL75" i="29"/>
  <c r="E33" i="29"/>
  <c r="E38" i="29" s="1"/>
  <c r="G33" i="29"/>
  <c r="G38" i="29" s="1"/>
  <c r="I33" i="29"/>
  <c r="I38" i="29" s="1"/>
  <c r="K33" i="29"/>
  <c r="K38" i="29" s="1"/>
  <c r="M33" i="29"/>
  <c r="M38" i="29" s="1"/>
  <c r="O33" i="29"/>
  <c r="O38" i="29" s="1"/>
  <c r="Q33" i="29"/>
  <c r="Q38" i="29" s="1"/>
  <c r="S33" i="29"/>
  <c r="S38" i="29" s="1"/>
  <c r="U33" i="29"/>
  <c r="U38" i="29" s="1"/>
  <c r="W33" i="29"/>
  <c r="W38" i="29" s="1"/>
  <c r="Y33" i="29"/>
  <c r="Y38" i="29" s="1"/>
  <c r="AA33" i="29"/>
  <c r="AA38" i="29" s="1"/>
  <c r="AC33" i="29"/>
  <c r="AC38" i="29" s="1"/>
  <c r="AE33" i="29"/>
  <c r="AE38" i="29" s="1"/>
  <c r="AG33" i="29"/>
  <c r="AG38" i="29" s="1"/>
  <c r="AI33" i="29"/>
  <c r="AI38" i="29" s="1"/>
  <c r="AK33" i="29"/>
  <c r="AK38" i="29" s="1"/>
  <c r="AM33" i="29"/>
  <c r="AM38" i="29" s="1"/>
  <c r="E46" i="29"/>
  <c r="G46" i="29"/>
  <c r="I46" i="29"/>
  <c r="K46" i="29"/>
  <c r="M46" i="29"/>
  <c r="O46" i="29"/>
  <c r="Q46" i="29"/>
  <c r="S46" i="29"/>
  <c r="U46" i="29"/>
  <c r="W46" i="29"/>
  <c r="Y46" i="29"/>
  <c r="AA46" i="29"/>
  <c r="AC46" i="29"/>
  <c r="AE46" i="29"/>
  <c r="AG46" i="29"/>
  <c r="AI46" i="29"/>
  <c r="AK46" i="29"/>
  <c r="AM46" i="29"/>
  <c r="F43" i="30"/>
  <c r="F48" i="30" s="1"/>
  <c r="F36" i="30"/>
  <c r="H43" i="30"/>
  <c r="H48" i="30" s="1"/>
  <c r="H36" i="30"/>
  <c r="J43" i="30"/>
  <c r="J48" i="30" s="1"/>
  <c r="J36" i="30"/>
  <c r="L43" i="30"/>
  <c r="L48" i="30" s="1"/>
  <c r="L36" i="30"/>
  <c r="N43" i="30"/>
  <c r="N48" i="30" s="1"/>
  <c r="N36" i="30"/>
  <c r="C104" i="30"/>
  <c r="P43" i="30"/>
  <c r="P48" i="30" s="1"/>
  <c r="P36" i="30"/>
  <c r="C106" i="30"/>
  <c r="R43" i="30"/>
  <c r="R48" i="30" s="1"/>
  <c r="R36" i="30"/>
  <c r="C108" i="30"/>
  <c r="T43" i="30"/>
  <c r="T48" i="30" s="1"/>
  <c r="T36" i="30"/>
  <c r="C110" i="30"/>
  <c r="V43" i="30"/>
  <c r="V48" i="30" s="1"/>
  <c r="V36" i="30"/>
  <c r="C112" i="30"/>
  <c r="X43" i="30"/>
  <c r="X48" i="30" s="1"/>
  <c r="X36" i="30"/>
  <c r="C114" i="30"/>
  <c r="Z43" i="30"/>
  <c r="Z48" i="30" s="1"/>
  <c r="Z36" i="30"/>
  <c r="C116" i="30"/>
  <c r="AB43" i="30"/>
  <c r="AB48" i="30" s="1"/>
  <c r="AB36" i="30"/>
  <c r="C118" i="30"/>
  <c r="AD43" i="30"/>
  <c r="AD48" i="30" s="1"/>
  <c r="AD36" i="30"/>
  <c r="C120" i="30"/>
  <c r="AF43" i="30"/>
  <c r="AF48" i="30" s="1"/>
  <c r="AF36" i="30"/>
  <c r="C122" i="30"/>
  <c r="AH43" i="30"/>
  <c r="AH48" i="30" s="1"/>
  <c r="AH36" i="30"/>
  <c r="C124" i="30"/>
  <c r="AJ43" i="30"/>
  <c r="AJ48" i="30" s="1"/>
  <c r="AJ36" i="30"/>
  <c r="C126" i="30"/>
  <c r="AL43" i="30"/>
  <c r="AL48" i="30" s="1"/>
  <c r="AL36" i="30"/>
  <c r="C128" i="30"/>
  <c r="AN43" i="30"/>
  <c r="AN48" i="30" s="1"/>
  <c r="AN36" i="30"/>
  <c r="H33" i="30"/>
  <c r="H38" i="30" s="1"/>
  <c r="L33" i="30"/>
  <c r="L38" i="30" s="1"/>
  <c r="P33" i="30"/>
  <c r="P38" i="30" s="1"/>
  <c r="T33" i="30"/>
  <c r="T38" i="30" s="1"/>
  <c r="X33" i="30"/>
  <c r="X38" i="30" s="1"/>
  <c r="AB33" i="30"/>
  <c r="AB38" i="30" s="1"/>
  <c r="AF33" i="30"/>
  <c r="AF38" i="30" s="1"/>
  <c r="AJ33" i="30"/>
  <c r="AJ38" i="30" s="1"/>
  <c r="AN33" i="30"/>
  <c r="AN38" i="30" s="1"/>
  <c r="H46" i="30"/>
  <c r="L46" i="30"/>
  <c r="P46" i="30"/>
  <c r="T46" i="30"/>
  <c r="X46" i="30"/>
  <c r="AB46" i="30"/>
  <c r="AF46" i="30"/>
  <c r="AJ46" i="30"/>
  <c r="AN46" i="30"/>
  <c r="E33" i="30"/>
  <c r="E38" i="30" s="1"/>
  <c r="G33" i="30"/>
  <c r="G38" i="30" s="1"/>
  <c r="I33" i="30"/>
  <c r="I38" i="30" s="1"/>
  <c r="K33" i="30"/>
  <c r="K38" i="30" s="1"/>
  <c r="M33" i="30"/>
  <c r="M38" i="30" s="1"/>
  <c r="O33" i="30"/>
  <c r="O38" i="30" s="1"/>
  <c r="Q33" i="30"/>
  <c r="Q38" i="30" s="1"/>
  <c r="S33" i="30"/>
  <c r="S38" i="30" s="1"/>
  <c r="U33" i="30"/>
  <c r="U38" i="30" s="1"/>
  <c r="W33" i="30"/>
  <c r="W38" i="30" s="1"/>
  <c r="Y33" i="30"/>
  <c r="Y38" i="30" s="1"/>
  <c r="AA33" i="30"/>
  <c r="AA38" i="30" s="1"/>
  <c r="AC33" i="30"/>
  <c r="AC38" i="30" s="1"/>
  <c r="AE33" i="30"/>
  <c r="AE38" i="30" s="1"/>
  <c r="AG33" i="30"/>
  <c r="AG38" i="30" s="1"/>
  <c r="AI33" i="30"/>
  <c r="AI38" i="30" s="1"/>
  <c r="AK33" i="30"/>
  <c r="AK38" i="30" s="1"/>
  <c r="AM33" i="30"/>
  <c r="AM38" i="30" s="1"/>
  <c r="E46" i="30"/>
  <c r="G46" i="30"/>
  <c r="I46" i="30"/>
  <c r="K46" i="30"/>
  <c r="M46" i="30"/>
  <c r="O46" i="30"/>
  <c r="Q46" i="30"/>
  <c r="S46" i="30"/>
  <c r="U46" i="30"/>
  <c r="W46" i="30"/>
  <c r="Y46" i="30"/>
  <c r="AA46" i="30"/>
  <c r="AC46" i="30"/>
  <c r="AE46" i="30"/>
  <c r="AG46" i="30"/>
  <c r="AI46" i="30"/>
  <c r="AK46" i="30"/>
  <c r="AM46" i="30"/>
  <c r="H57" i="34" l="1"/>
  <c r="H54" i="34" s="1"/>
  <c r="H50" i="34" s="1"/>
  <c r="G52" i="34"/>
  <c r="G49" i="34" s="1"/>
  <c r="G45" i="34" s="1"/>
  <c r="F52" i="34"/>
  <c r="F49" i="34" s="1"/>
  <c r="F45" i="34" s="1"/>
  <c r="V52" i="34"/>
  <c r="V49" i="34" s="1"/>
  <c r="V45" i="34" s="1"/>
  <c r="E52" i="34"/>
  <c r="E49" i="34" s="1"/>
  <c r="E45" i="34" s="1"/>
  <c r="AJ52" i="34"/>
  <c r="AJ49" i="34" s="1"/>
  <c r="AJ45" i="34" s="1"/>
  <c r="D52" i="34"/>
  <c r="D49" i="34" s="1"/>
  <c r="D45" i="34" s="1"/>
  <c r="AI57" i="34"/>
  <c r="AI54" i="34" s="1"/>
  <c r="AI50" i="34" s="1"/>
  <c r="M52" i="34"/>
  <c r="M49" i="34" s="1"/>
  <c r="M45" i="34" s="1"/>
  <c r="L57" i="34"/>
  <c r="L54" i="34" s="1"/>
  <c r="L50" i="34" s="1"/>
  <c r="AH52" i="34"/>
  <c r="AH49" i="34" s="1"/>
  <c r="AH45" i="34" s="1"/>
  <c r="AA57" i="34"/>
  <c r="AA54" i="34" s="1"/>
  <c r="AA50" i="34" s="1"/>
  <c r="Y52" i="34"/>
  <c r="Y49" i="34" s="1"/>
  <c r="Y45" i="34" s="1"/>
  <c r="P52" i="34"/>
  <c r="P49" i="34" s="1"/>
  <c r="P45" i="34"/>
  <c r="N57" i="34"/>
  <c r="N54" i="34" s="1"/>
  <c r="N50" i="34" s="1"/>
  <c r="R55" i="34"/>
  <c r="AE50" i="34"/>
  <c r="B50" i="34"/>
  <c r="S50" i="34"/>
  <c r="AL52" i="34"/>
  <c r="AL49" i="34" s="1"/>
  <c r="AL45" i="34" s="1"/>
  <c r="AC52" i="34"/>
  <c r="AC49" i="34" s="1"/>
  <c r="AC45" i="34" s="1"/>
  <c r="J52" i="34"/>
  <c r="J49" i="34" s="1"/>
  <c r="J45" i="34" s="1"/>
  <c r="Z57" i="34"/>
  <c r="Z54" i="34" s="1"/>
  <c r="Z50" i="34" s="1"/>
  <c r="K52" i="34"/>
  <c r="K49" i="34" s="1"/>
  <c r="K45" i="34" s="1"/>
  <c r="W52" i="34"/>
  <c r="W49" i="34" s="1"/>
  <c r="W45" i="34" s="1"/>
  <c r="X52" i="34"/>
  <c r="X49" i="34" s="1"/>
  <c r="X45" i="34"/>
  <c r="AK52" i="34"/>
  <c r="AK49" i="34" s="1"/>
  <c r="AK45" i="34" s="1"/>
  <c r="AN57" i="34"/>
  <c r="AN54" i="34" s="1"/>
  <c r="AN50" i="34" s="1"/>
  <c r="I52" i="34"/>
  <c r="I49" i="34" s="1"/>
  <c r="I45" i="34" s="1"/>
  <c r="T52" i="34"/>
  <c r="T49" i="34" s="1"/>
  <c r="T45" i="34" s="1"/>
  <c r="AF52" i="34"/>
  <c r="AF49" i="34" s="1"/>
  <c r="AF45" i="34" s="1"/>
  <c r="AM52" i="34"/>
  <c r="AM49" i="34" s="1"/>
  <c r="AM45" i="34" s="1"/>
  <c r="AG57" i="34"/>
  <c r="AG54" i="34" s="1"/>
  <c r="AG50" i="34" s="1"/>
  <c r="O52" i="34"/>
  <c r="O49" i="34" s="1"/>
  <c r="O45" i="34" s="1"/>
  <c r="AD52" i="34"/>
  <c r="AD49" i="34" s="1"/>
  <c r="AD45" i="34" s="1"/>
  <c r="Q57" i="34"/>
  <c r="Q54" i="34" s="1"/>
  <c r="Q50" i="34" s="1"/>
  <c r="U52" i="34"/>
  <c r="U49" i="34" s="1"/>
  <c r="U45" i="34" s="1"/>
  <c r="AB57" i="34"/>
  <c r="AB54" i="34" s="1"/>
  <c r="AB50" i="34" s="1"/>
  <c r="E57" i="33"/>
  <c r="H57" i="33"/>
  <c r="L62" i="33"/>
  <c r="L59" i="33" s="1"/>
  <c r="L55" i="33" s="1"/>
  <c r="AE57" i="33"/>
  <c r="AE54" i="33" s="1"/>
  <c r="AE50" i="33" s="1"/>
  <c r="O57" i="33"/>
  <c r="O54" i="33" s="1"/>
  <c r="O50" i="33" s="1"/>
  <c r="P57" i="33"/>
  <c r="P54" i="33" s="1"/>
  <c r="P50" i="33" s="1"/>
  <c r="AC57" i="33"/>
  <c r="AC54" i="33" s="1"/>
  <c r="AC50" i="33" s="1"/>
  <c r="F62" i="33"/>
  <c r="F59" i="33" s="1"/>
  <c r="F55" i="33" s="1"/>
  <c r="R57" i="33"/>
  <c r="AM55" i="33"/>
  <c r="Z62" i="33"/>
  <c r="Z59" i="33" s="1"/>
  <c r="Z55" i="33" s="1"/>
  <c r="K57" i="33"/>
  <c r="K54" i="33" s="1"/>
  <c r="K50" i="33"/>
  <c r="AK57" i="33"/>
  <c r="AK54" i="33" s="1"/>
  <c r="AK50" i="33" s="1"/>
  <c r="I57" i="33"/>
  <c r="R54" i="33"/>
  <c r="AA57" i="33"/>
  <c r="AA54" i="33" s="1"/>
  <c r="AA50" i="33"/>
  <c r="AN57" i="33"/>
  <c r="AN54" i="33" s="1"/>
  <c r="AN50" i="33" s="1"/>
  <c r="AB57" i="33"/>
  <c r="AB54" i="33" s="1"/>
  <c r="AB50" i="33" s="1"/>
  <c r="H54" i="33"/>
  <c r="H50" i="33" s="1"/>
  <c r="E54" i="33"/>
  <c r="J55" i="33"/>
  <c r="X62" i="33"/>
  <c r="X59" i="33" s="1"/>
  <c r="X55" i="33"/>
  <c r="B62" i="33"/>
  <c r="B59" i="33" s="1"/>
  <c r="B55" i="33" s="1"/>
  <c r="D55" i="33"/>
  <c r="Q55" i="33"/>
  <c r="I54" i="33"/>
  <c r="I50" i="33" s="1"/>
  <c r="N62" i="33"/>
  <c r="N59" i="33" s="1"/>
  <c r="N55" i="33" s="1"/>
  <c r="AD57" i="33"/>
  <c r="AD54" i="33" s="1"/>
  <c r="AD50" i="33" s="1"/>
  <c r="Y57" i="33"/>
  <c r="Y54" i="33" s="1"/>
  <c r="Y50" i="33" s="1"/>
  <c r="M62" i="33"/>
  <c r="M59" i="33" s="1"/>
  <c r="M55" i="33" s="1"/>
  <c r="AG62" i="33"/>
  <c r="AG59" i="33" s="1"/>
  <c r="AG55" i="33" s="1"/>
  <c r="AF62" i="33"/>
  <c r="AF59" i="33" s="1"/>
  <c r="AF55" i="33" s="1"/>
  <c r="V57" i="33"/>
  <c r="V54" i="33" s="1"/>
  <c r="V50" i="33" s="1"/>
  <c r="W57" i="33"/>
  <c r="W54" i="33" s="1"/>
  <c r="AI57" i="33"/>
  <c r="AI54" i="33" s="1"/>
  <c r="U57" i="33"/>
  <c r="U54" i="33" s="1"/>
  <c r="U50" i="33"/>
  <c r="AH62" i="33"/>
  <c r="AH59" i="33" s="1"/>
  <c r="AH55" i="33" s="1"/>
  <c r="T57" i="33"/>
  <c r="T54" i="33" s="1"/>
  <c r="T50" i="33" s="1"/>
  <c r="G57" i="33"/>
  <c r="G54" i="33" s="1"/>
  <c r="G50" i="33" s="1"/>
  <c r="AJ57" i="33"/>
  <c r="AJ54" i="33" s="1"/>
  <c r="AJ50" i="33" s="1"/>
  <c r="S57" i="33"/>
  <c r="S54" i="33" s="1"/>
  <c r="S50" i="33" s="1"/>
  <c r="AL62" i="33"/>
  <c r="AL59" i="33" s="1"/>
  <c r="AL55" i="33" s="1"/>
  <c r="AK72" i="32"/>
  <c r="AK69" i="32" s="1"/>
  <c r="AK65" i="32" s="1"/>
  <c r="U72" i="32"/>
  <c r="U69" i="32" s="1"/>
  <c r="U65" i="32" s="1"/>
  <c r="AH72" i="32"/>
  <c r="AH69" i="32" s="1"/>
  <c r="AH65" i="32" s="1"/>
  <c r="R72" i="32"/>
  <c r="R69" i="32" s="1"/>
  <c r="R65" i="32" s="1"/>
  <c r="L72" i="32"/>
  <c r="L69" i="32" s="1"/>
  <c r="L65" i="32" s="1"/>
  <c r="AM72" i="32"/>
  <c r="AM69" i="32" s="1"/>
  <c r="AM65" i="32"/>
  <c r="W72" i="32"/>
  <c r="W69" i="32" s="1"/>
  <c r="W65" i="32" s="1"/>
  <c r="AJ72" i="32"/>
  <c r="AJ69" i="32" s="1"/>
  <c r="AJ65" i="32" s="1"/>
  <c r="T72" i="32"/>
  <c r="T69" i="32" s="1"/>
  <c r="T65" i="32" s="1"/>
  <c r="B72" i="32"/>
  <c r="B69" i="32" s="1"/>
  <c r="B65" i="32" s="1"/>
  <c r="AC72" i="32"/>
  <c r="AC69" i="32" s="1"/>
  <c r="AC65" i="32" s="1"/>
  <c r="M72" i="32"/>
  <c r="M69" i="32" s="1"/>
  <c r="M65" i="32" s="1"/>
  <c r="Z72" i="32"/>
  <c r="Z69" i="32" s="1"/>
  <c r="Z65" i="32" s="1"/>
  <c r="I72" i="32"/>
  <c r="I69" i="32" s="1"/>
  <c r="I65" i="32" s="1"/>
  <c r="D72" i="32"/>
  <c r="D69" i="32" s="1"/>
  <c r="D65" i="32" s="1"/>
  <c r="AE72" i="32"/>
  <c r="AE69" i="32" s="1"/>
  <c r="AE65" i="32" s="1"/>
  <c r="O72" i="32"/>
  <c r="O69" i="32" s="1"/>
  <c r="O65" i="32" s="1"/>
  <c r="AB72" i="32"/>
  <c r="AB69" i="32" s="1"/>
  <c r="AB65" i="32" s="1"/>
  <c r="K72" i="32"/>
  <c r="K69" i="32" s="1"/>
  <c r="K65" i="32" s="1"/>
  <c r="F72" i="32"/>
  <c r="F69" i="32" s="1"/>
  <c r="F65" i="32" s="1"/>
  <c r="G77" i="31"/>
  <c r="G74" i="31" s="1"/>
  <c r="G70" i="31" s="1"/>
  <c r="O77" i="31"/>
  <c r="O74" i="31" s="1"/>
  <c r="O70" i="31" s="1"/>
  <c r="S77" i="31"/>
  <c r="S74" i="31" s="1"/>
  <c r="S70" i="31" s="1"/>
  <c r="AA77" i="31"/>
  <c r="AA74" i="31" s="1"/>
  <c r="AA70" i="31" s="1"/>
  <c r="AE77" i="31"/>
  <c r="AE74" i="31" s="1"/>
  <c r="AE70" i="31" s="1"/>
  <c r="AI77" i="31"/>
  <c r="AI74" i="31" s="1"/>
  <c r="AI70" i="31" s="1"/>
  <c r="AM77" i="31"/>
  <c r="AM74" i="31" s="1"/>
  <c r="AM70" i="31" s="1"/>
  <c r="F77" i="31"/>
  <c r="F74" i="31" s="1"/>
  <c r="F70" i="31"/>
  <c r="J77" i="31"/>
  <c r="J74" i="31" s="1"/>
  <c r="J70" i="31" s="1"/>
  <c r="N77" i="31"/>
  <c r="N74" i="31" s="1"/>
  <c r="N70" i="31" s="1"/>
  <c r="R77" i="31"/>
  <c r="R74" i="31" s="1"/>
  <c r="R70" i="31" s="1"/>
  <c r="V77" i="31"/>
  <c r="V74" i="31" s="1"/>
  <c r="V70" i="31" s="1"/>
  <c r="Z77" i="31"/>
  <c r="Z74" i="31" s="1"/>
  <c r="Z70" i="31" s="1"/>
  <c r="AD77" i="31"/>
  <c r="AD74" i="31" s="1"/>
  <c r="AD70" i="31" s="1"/>
  <c r="AH77" i="31"/>
  <c r="AH74" i="31" s="1"/>
  <c r="AH70" i="31" s="1"/>
  <c r="AL77" i="31"/>
  <c r="AL74" i="31" s="1"/>
  <c r="AL70" i="31" s="1"/>
  <c r="AG72" i="32"/>
  <c r="AG69" i="32" s="1"/>
  <c r="AG65" i="32" s="1"/>
  <c r="Y72" i="32"/>
  <c r="Y69" i="32" s="1"/>
  <c r="Y65" i="32"/>
  <c r="Q72" i="32"/>
  <c r="Q69" i="32" s="1"/>
  <c r="Q65" i="32" s="1"/>
  <c r="AL72" i="32"/>
  <c r="AL69" i="32" s="1"/>
  <c r="AL65" i="32" s="1"/>
  <c r="AD72" i="32"/>
  <c r="AD69" i="32" s="1"/>
  <c r="AD65" i="32" s="1"/>
  <c r="V72" i="32"/>
  <c r="V69" i="32" s="1"/>
  <c r="V65" i="32" s="1"/>
  <c r="N72" i="32"/>
  <c r="N69" i="32" s="1"/>
  <c r="N65" i="32" s="1"/>
  <c r="E72" i="32"/>
  <c r="E69" i="32" s="1"/>
  <c r="E65" i="32" s="1"/>
  <c r="H72" i="32"/>
  <c r="H69" i="32" s="1"/>
  <c r="H65" i="32" s="1"/>
  <c r="AI72" i="32"/>
  <c r="AI69" i="32" s="1"/>
  <c r="AI65" i="32" s="1"/>
  <c r="AA72" i="32"/>
  <c r="AA69" i="32" s="1"/>
  <c r="AA65" i="32" s="1"/>
  <c r="S72" i="32"/>
  <c r="S69" i="32" s="1"/>
  <c r="S65" i="32" s="1"/>
  <c r="AN72" i="32"/>
  <c r="AN69" i="32" s="1"/>
  <c r="AN65" i="32" s="1"/>
  <c r="AF72" i="32"/>
  <c r="AF69" i="32" s="1"/>
  <c r="AF65" i="32" s="1"/>
  <c r="X72" i="32"/>
  <c r="X69" i="32" s="1"/>
  <c r="X65" i="32" s="1"/>
  <c r="P72" i="32"/>
  <c r="P69" i="32" s="1"/>
  <c r="P65" i="32" s="1"/>
  <c r="G72" i="32"/>
  <c r="G69" i="32" s="1"/>
  <c r="G65" i="32" s="1"/>
  <c r="J72" i="32"/>
  <c r="J69" i="32" s="1"/>
  <c r="J65" i="32"/>
  <c r="B77" i="31"/>
  <c r="B74" i="31" s="1"/>
  <c r="B70" i="31" s="1"/>
  <c r="K77" i="31"/>
  <c r="K74" i="31" s="1"/>
  <c r="K70" i="31" s="1"/>
  <c r="W77" i="31"/>
  <c r="W74" i="31" s="1"/>
  <c r="E77" i="31"/>
  <c r="E74" i="31" s="1"/>
  <c r="E70" i="31" s="1"/>
  <c r="I77" i="31"/>
  <c r="I74" i="31" s="1"/>
  <c r="M77" i="31"/>
  <c r="M74" i="31" s="1"/>
  <c r="M70" i="31" s="1"/>
  <c r="Q77" i="31"/>
  <c r="Q74" i="31" s="1"/>
  <c r="U77" i="31"/>
  <c r="U74" i="31" s="1"/>
  <c r="U70" i="31" s="1"/>
  <c r="Y77" i="31"/>
  <c r="Y74" i="31" s="1"/>
  <c r="AC77" i="31"/>
  <c r="AC74" i="31" s="1"/>
  <c r="AC70" i="31" s="1"/>
  <c r="AG77" i="31"/>
  <c r="AG74" i="31" s="1"/>
  <c r="AK77" i="31"/>
  <c r="AK74" i="31" s="1"/>
  <c r="AK70" i="31" s="1"/>
  <c r="D77" i="31"/>
  <c r="D74" i="31" s="1"/>
  <c r="D70" i="31" s="1"/>
  <c r="H77" i="31"/>
  <c r="H74" i="31" s="1"/>
  <c r="H70" i="31" s="1"/>
  <c r="L77" i="31"/>
  <c r="L74" i="31" s="1"/>
  <c r="L70" i="31" s="1"/>
  <c r="P77" i="31"/>
  <c r="P74" i="31" s="1"/>
  <c r="P70" i="31" s="1"/>
  <c r="T77" i="31"/>
  <c r="T74" i="31" s="1"/>
  <c r="T70" i="31" s="1"/>
  <c r="X77" i="31"/>
  <c r="X74" i="31" s="1"/>
  <c r="X70" i="31"/>
  <c r="AB77" i="31"/>
  <c r="AB74" i="31" s="1"/>
  <c r="AB70" i="31" s="1"/>
  <c r="AF77" i="31"/>
  <c r="AF74" i="31" s="1"/>
  <c r="AF70" i="31" s="1"/>
  <c r="AJ77" i="31"/>
  <c r="AJ74" i="31" s="1"/>
  <c r="AJ70" i="31" s="1"/>
  <c r="AN77" i="31"/>
  <c r="AN74" i="31" s="1"/>
  <c r="AN70" i="31" s="1"/>
  <c r="AL77" i="29"/>
  <c r="AL74" i="29" s="1"/>
  <c r="AD77" i="29"/>
  <c r="AD74" i="29" s="1"/>
  <c r="AD70" i="29" s="1"/>
  <c r="V77" i="29"/>
  <c r="V74" i="29" s="1"/>
  <c r="N77" i="29"/>
  <c r="N74" i="29" s="1"/>
  <c r="N70" i="29" s="1"/>
  <c r="F77" i="29"/>
  <c r="F74" i="29" s="1"/>
  <c r="E77" i="29"/>
  <c r="E74" i="29" s="1"/>
  <c r="E70" i="29" s="1"/>
  <c r="I77" i="29"/>
  <c r="I74" i="29" s="1"/>
  <c r="I70" i="29" s="1"/>
  <c r="M77" i="29"/>
  <c r="M74" i="29" s="1"/>
  <c r="M70" i="29" s="1"/>
  <c r="Q77" i="29"/>
  <c r="Q74" i="29" s="1"/>
  <c r="Q70" i="29" s="1"/>
  <c r="U77" i="29"/>
  <c r="U74" i="29" s="1"/>
  <c r="U70" i="29" s="1"/>
  <c r="Y77" i="29"/>
  <c r="Y74" i="29" s="1"/>
  <c r="Y70" i="29"/>
  <c r="AC77" i="29"/>
  <c r="AC74" i="29" s="1"/>
  <c r="AC70" i="29" s="1"/>
  <c r="AG77" i="29"/>
  <c r="AG74" i="29" s="1"/>
  <c r="AG70" i="29" s="1"/>
  <c r="AK77" i="29"/>
  <c r="AK74" i="29" s="1"/>
  <c r="AK70" i="29" s="1"/>
  <c r="AN77" i="29"/>
  <c r="AN74" i="29" s="1"/>
  <c r="AN70" i="29" s="1"/>
  <c r="AF77" i="29"/>
  <c r="AF74" i="29" s="1"/>
  <c r="AF70" i="29" s="1"/>
  <c r="X77" i="29"/>
  <c r="X74" i="29" s="1"/>
  <c r="X70" i="29" s="1"/>
  <c r="P77" i="29"/>
  <c r="P74" i="29" s="1"/>
  <c r="P70" i="29" s="1"/>
  <c r="H77" i="29"/>
  <c r="H74" i="29" s="1"/>
  <c r="H70" i="29" s="1"/>
  <c r="AH77" i="29"/>
  <c r="AH74" i="29" s="1"/>
  <c r="AH70" i="29" s="1"/>
  <c r="Z77" i="29"/>
  <c r="Z74" i="29" s="1"/>
  <c r="R77" i="29"/>
  <c r="R74" i="29" s="1"/>
  <c r="R70" i="29" s="1"/>
  <c r="J77" i="29"/>
  <c r="J74" i="29" s="1"/>
  <c r="B77" i="29"/>
  <c r="B74" i="29" s="1"/>
  <c r="B70" i="29" s="1"/>
  <c r="G77" i="29"/>
  <c r="G74" i="29" s="1"/>
  <c r="G70" i="29" s="1"/>
  <c r="K77" i="29"/>
  <c r="K74" i="29" s="1"/>
  <c r="K70" i="29" s="1"/>
  <c r="O77" i="29"/>
  <c r="O74" i="29" s="1"/>
  <c r="O70" i="29" s="1"/>
  <c r="S77" i="29"/>
  <c r="S74" i="29" s="1"/>
  <c r="S70" i="29" s="1"/>
  <c r="W77" i="29"/>
  <c r="W74" i="29" s="1"/>
  <c r="W70" i="29" s="1"/>
  <c r="AA77" i="29"/>
  <c r="AA74" i="29" s="1"/>
  <c r="AA70" i="29" s="1"/>
  <c r="AE77" i="29"/>
  <c r="AE74" i="29" s="1"/>
  <c r="AE70" i="29" s="1"/>
  <c r="AI77" i="29"/>
  <c r="AI74" i="29" s="1"/>
  <c r="AI70" i="29" s="1"/>
  <c r="AM77" i="29"/>
  <c r="AM74" i="29" s="1"/>
  <c r="AM70" i="29" s="1"/>
  <c r="AN75" i="30"/>
  <c r="AL75" i="30"/>
  <c r="AJ75" i="30"/>
  <c r="AH75" i="30"/>
  <c r="AF75" i="30"/>
  <c r="AD75" i="30"/>
  <c r="AB75" i="30"/>
  <c r="Z75" i="30"/>
  <c r="X75" i="30"/>
  <c r="V75" i="30"/>
  <c r="T75" i="30"/>
  <c r="R75" i="30"/>
  <c r="P75" i="30"/>
  <c r="N75" i="30"/>
  <c r="L75" i="30"/>
  <c r="J75" i="30"/>
  <c r="H75" i="30"/>
  <c r="F75" i="30"/>
  <c r="D75" i="30"/>
  <c r="AM75" i="30"/>
  <c r="AI75" i="30"/>
  <c r="AE75" i="30"/>
  <c r="AA75" i="30"/>
  <c r="W75" i="30"/>
  <c r="S75" i="30"/>
  <c r="O75" i="30"/>
  <c r="K75" i="30"/>
  <c r="G75" i="30"/>
  <c r="B75" i="30"/>
  <c r="AG75" i="30"/>
  <c r="Y75" i="30"/>
  <c r="Q75" i="30"/>
  <c r="I75" i="30"/>
  <c r="AC75" i="30"/>
  <c r="M75" i="30"/>
  <c r="AK75" i="30"/>
  <c r="U75" i="30"/>
  <c r="E75" i="30"/>
  <c r="AJ77" i="29"/>
  <c r="AJ74" i="29" s="1"/>
  <c r="AJ70" i="29" s="1"/>
  <c r="AB77" i="29"/>
  <c r="AB74" i="29" s="1"/>
  <c r="AB70" i="29"/>
  <c r="T77" i="29"/>
  <c r="T74" i="29" s="1"/>
  <c r="T70" i="29" s="1"/>
  <c r="L77" i="29"/>
  <c r="L74" i="29" s="1"/>
  <c r="L70" i="29" s="1"/>
  <c r="D77" i="29"/>
  <c r="D74" i="29" s="1"/>
  <c r="D70" i="29" s="1"/>
  <c r="U47" i="34" l="1"/>
  <c r="AD47" i="34"/>
  <c r="AD44" i="34" s="1"/>
  <c r="AD40" i="34" s="1"/>
  <c r="AF47" i="34"/>
  <c r="AK47" i="34"/>
  <c r="AK44" i="34" s="1"/>
  <c r="AK40" i="34" s="1"/>
  <c r="Z52" i="34"/>
  <c r="Z49" i="34" s="1"/>
  <c r="Z45" i="34" s="1"/>
  <c r="N52" i="34"/>
  <c r="N49" i="34" s="1"/>
  <c r="N45" i="34" s="1"/>
  <c r="AH47" i="34"/>
  <c r="AH44" i="34" s="1"/>
  <c r="AH40" i="34" s="1"/>
  <c r="AI52" i="34"/>
  <c r="AI49" i="34" s="1"/>
  <c r="AI45" i="34" s="1"/>
  <c r="E47" i="34"/>
  <c r="E44" i="34" s="1"/>
  <c r="E40" i="34" s="1"/>
  <c r="AG52" i="34"/>
  <c r="I47" i="34"/>
  <c r="W47" i="34"/>
  <c r="W44" i="34" s="1"/>
  <c r="W40" i="34"/>
  <c r="AC47" i="34"/>
  <c r="AC44" i="34" s="1"/>
  <c r="AC40" i="34" s="1"/>
  <c r="Y47" i="34"/>
  <c r="Y44" i="34" s="1"/>
  <c r="Y40" i="34" s="1"/>
  <c r="L52" i="34"/>
  <c r="L49" i="34" s="1"/>
  <c r="L45" i="34" s="1"/>
  <c r="D47" i="34"/>
  <c r="D44" i="34" s="1"/>
  <c r="D40" i="34" s="1"/>
  <c r="G47" i="34"/>
  <c r="G44" i="34" s="1"/>
  <c r="G40" i="34" s="1"/>
  <c r="AB52" i="34"/>
  <c r="AB49" i="34" s="1"/>
  <c r="AB45" i="34" s="1"/>
  <c r="U44" i="34"/>
  <c r="Q52" i="34"/>
  <c r="Q49" i="34" s="1"/>
  <c r="Q45" i="34" s="1"/>
  <c r="AG49" i="34"/>
  <c r="AG45" i="34" s="1"/>
  <c r="AM47" i="34"/>
  <c r="AM44" i="34" s="1"/>
  <c r="AM40" i="34" s="1"/>
  <c r="AF44" i="34"/>
  <c r="T47" i="34"/>
  <c r="T44" i="34" s="1"/>
  <c r="T40" i="34" s="1"/>
  <c r="I44" i="34"/>
  <c r="B52" i="34"/>
  <c r="B49" i="34" s="1"/>
  <c r="B45" i="34" s="1"/>
  <c r="R57" i="34"/>
  <c r="R54" i="34" s="1"/>
  <c r="R50" i="34" s="1"/>
  <c r="O47" i="34"/>
  <c r="O44" i="34" s="1"/>
  <c r="O40" i="34" s="1"/>
  <c r="AN52" i="34"/>
  <c r="AN49" i="34" s="1"/>
  <c r="AN45" i="34" s="1"/>
  <c r="X47" i="34"/>
  <c r="X44" i="34" s="1"/>
  <c r="X40" i="34" s="1"/>
  <c r="K47" i="34"/>
  <c r="K44" i="34" s="1"/>
  <c r="K40" i="34" s="1"/>
  <c r="J47" i="34"/>
  <c r="J44" i="34" s="1"/>
  <c r="J40" i="34" s="1"/>
  <c r="AL47" i="34"/>
  <c r="AL44" i="34" s="1"/>
  <c r="AL40" i="34" s="1"/>
  <c r="S52" i="34"/>
  <c r="S49" i="34" s="1"/>
  <c r="S45" i="34" s="1"/>
  <c r="AE52" i="34"/>
  <c r="AE49" i="34" s="1"/>
  <c r="AE45" i="34" s="1"/>
  <c r="P47" i="34"/>
  <c r="P44" i="34" s="1"/>
  <c r="P40" i="34" s="1"/>
  <c r="AA52" i="34"/>
  <c r="AA49" i="34" s="1"/>
  <c r="AA45" i="34" s="1"/>
  <c r="M47" i="34"/>
  <c r="M44" i="34" s="1"/>
  <c r="M40" i="34" s="1"/>
  <c r="AJ47" i="34"/>
  <c r="AJ44" i="34" s="1"/>
  <c r="AJ40" i="34" s="1"/>
  <c r="V47" i="34"/>
  <c r="V44" i="34" s="1"/>
  <c r="V40" i="34" s="1"/>
  <c r="F47" i="34"/>
  <c r="F44" i="34" s="1"/>
  <c r="F40" i="34" s="1"/>
  <c r="H52" i="34"/>
  <c r="H49" i="34" s="1"/>
  <c r="H45" i="34" s="1"/>
  <c r="S52" i="33"/>
  <c r="AH57" i="33"/>
  <c r="W50" i="33"/>
  <c r="AG57" i="33"/>
  <c r="Y52" i="33"/>
  <c r="H52" i="33"/>
  <c r="Z57" i="33"/>
  <c r="Z54" i="33" s="1"/>
  <c r="Z50" i="33" s="1"/>
  <c r="O52" i="33"/>
  <c r="O49" i="33" s="1"/>
  <c r="O45" i="33" s="1"/>
  <c r="G52" i="33"/>
  <c r="AI50" i="33"/>
  <c r="V52" i="33"/>
  <c r="M57" i="33"/>
  <c r="M54" i="33" s="1"/>
  <c r="M50" i="33" s="1"/>
  <c r="N57" i="33"/>
  <c r="B57" i="33"/>
  <c r="B54" i="33" s="1"/>
  <c r="B50" i="33" s="1"/>
  <c r="AN52" i="33"/>
  <c r="AN49" i="33" s="1"/>
  <c r="AN45" i="33" s="1"/>
  <c r="AK52" i="33"/>
  <c r="AK49" i="33" s="1"/>
  <c r="AK45" i="33" s="1"/>
  <c r="AC52" i="33"/>
  <c r="AC49" i="33" s="1"/>
  <c r="AC45" i="33" s="1"/>
  <c r="L57" i="33"/>
  <c r="L54" i="33" s="1"/>
  <c r="L50" i="33" s="1"/>
  <c r="AL57" i="33"/>
  <c r="AL54" i="33" s="1"/>
  <c r="AL50" i="33" s="1"/>
  <c r="S49" i="33"/>
  <c r="AJ52" i="33"/>
  <c r="AJ49" i="33" s="1"/>
  <c r="AJ45" i="33" s="1"/>
  <c r="G49" i="33"/>
  <c r="G45" i="33" s="1"/>
  <c r="T52" i="33"/>
  <c r="T49" i="33" s="1"/>
  <c r="T45" i="33" s="1"/>
  <c r="AH54" i="33"/>
  <c r="AH50" i="33" s="1"/>
  <c r="U52" i="33"/>
  <c r="U49" i="33" s="1"/>
  <c r="U45" i="33" s="1"/>
  <c r="V49" i="33"/>
  <c r="AF57" i="33"/>
  <c r="AF54" i="33" s="1"/>
  <c r="AF50" i="33"/>
  <c r="AG54" i="33"/>
  <c r="Y49" i="33"/>
  <c r="Y45" i="33" s="1"/>
  <c r="AD52" i="33"/>
  <c r="AD49" i="33" s="1"/>
  <c r="AD45" i="33" s="1"/>
  <c r="N54" i="33"/>
  <c r="D57" i="33"/>
  <c r="D54" i="33" s="1"/>
  <c r="D50" i="33" s="1"/>
  <c r="R50" i="33"/>
  <c r="H49" i="33"/>
  <c r="H45" i="33" s="1"/>
  <c r="E50" i="33"/>
  <c r="Q57" i="33"/>
  <c r="Q54" i="33" s="1"/>
  <c r="Q50" i="33" s="1"/>
  <c r="X57" i="33"/>
  <c r="X54" i="33" s="1"/>
  <c r="X50" i="33" s="1"/>
  <c r="J57" i="33"/>
  <c r="J54" i="33" s="1"/>
  <c r="J50" i="33" s="1"/>
  <c r="AB52" i="33"/>
  <c r="AB49" i="33" s="1"/>
  <c r="AB45" i="33" s="1"/>
  <c r="AA52" i="33"/>
  <c r="AA49" i="33" s="1"/>
  <c r="AA45" i="33" s="1"/>
  <c r="I52" i="33"/>
  <c r="I49" i="33" s="1"/>
  <c r="K52" i="33"/>
  <c r="K49" i="33" s="1"/>
  <c r="K45" i="33" s="1"/>
  <c r="AM57" i="33"/>
  <c r="AM54" i="33" s="1"/>
  <c r="AM50" i="33" s="1"/>
  <c r="F57" i="33"/>
  <c r="F54" i="33" s="1"/>
  <c r="F50" i="33" s="1"/>
  <c r="P52" i="33"/>
  <c r="P49" i="33" s="1"/>
  <c r="P45" i="33"/>
  <c r="AE52" i="33"/>
  <c r="AE49" i="33" s="1"/>
  <c r="AE45" i="33" s="1"/>
  <c r="AJ72" i="31"/>
  <c r="T72" i="31"/>
  <c r="D72" i="31"/>
  <c r="D69" i="31" s="1"/>
  <c r="D65" i="31" s="1"/>
  <c r="B72" i="31"/>
  <c r="B69" i="31" s="1"/>
  <c r="B65" i="31" s="1"/>
  <c r="X67" i="32"/>
  <c r="X64" i="32" s="1"/>
  <c r="X60" i="32" s="1"/>
  <c r="AA67" i="32"/>
  <c r="AA64" i="32" s="1"/>
  <c r="AA60" i="32" s="1"/>
  <c r="N67" i="32"/>
  <c r="N64" i="32" s="1"/>
  <c r="N60" i="32" s="1"/>
  <c r="Q67" i="32"/>
  <c r="Q64" i="32" s="1"/>
  <c r="Q60" i="32" s="1"/>
  <c r="AH72" i="31"/>
  <c r="AH69" i="31" s="1"/>
  <c r="AH65" i="31" s="1"/>
  <c r="R72" i="31"/>
  <c r="R69" i="31" s="1"/>
  <c r="R65" i="31" s="1"/>
  <c r="AM72" i="31"/>
  <c r="AM69" i="31" s="1"/>
  <c r="AM65" i="31" s="1"/>
  <c r="S72" i="31"/>
  <c r="S69" i="31" s="1"/>
  <c r="S65" i="31" s="1"/>
  <c r="K67" i="32"/>
  <c r="K64" i="32" s="1"/>
  <c r="K60" i="32" s="1"/>
  <c r="D67" i="32"/>
  <c r="D64" i="32" s="1"/>
  <c r="D60" i="32" s="1"/>
  <c r="AC67" i="32"/>
  <c r="AC64" i="32" s="1"/>
  <c r="AC60" i="32" s="1"/>
  <c r="W67" i="32"/>
  <c r="W64" i="32" s="1"/>
  <c r="W60" i="32"/>
  <c r="AH67" i="32"/>
  <c r="AH64" i="32" s="1"/>
  <c r="AH60" i="32" s="1"/>
  <c r="AB72" i="31"/>
  <c r="L72" i="31"/>
  <c r="G67" i="32"/>
  <c r="G64" i="32" s="1"/>
  <c r="G60" i="32" s="1"/>
  <c r="AN67" i="32"/>
  <c r="AN64" i="32" s="1"/>
  <c r="AN60" i="32"/>
  <c r="H67" i="32"/>
  <c r="H64" i="32" s="1"/>
  <c r="H60" i="32" s="1"/>
  <c r="AD67" i="32"/>
  <c r="AD64" i="32" s="1"/>
  <c r="AD60" i="32" s="1"/>
  <c r="AG67" i="32"/>
  <c r="AG64" i="32" s="1"/>
  <c r="AG60" i="32" s="1"/>
  <c r="Z72" i="31"/>
  <c r="Z69" i="31" s="1"/>
  <c r="Z65" i="31" s="1"/>
  <c r="J72" i="31"/>
  <c r="J69" i="31" s="1"/>
  <c r="J65" i="31" s="1"/>
  <c r="AE72" i="31"/>
  <c r="AE69" i="31" s="1"/>
  <c r="AE65" i="31" s="1"/>
  <c r="G72" i="31"/>
  <c r="G69" i="31" s="1"/>
  <c r="G65" i="31" s="1"/>
  <c r="O67" i="32"/>
  <c r="O64" i="32" s="1"/>
  <c r="O60" i="32" s="1"/>
  <c r="Z67" i="32"/>
  <c r="Z64" i="32" s="1"/>
  <c r="Z60" i="32" s="1"/>
  <c r="T67" i="32"/>
  <c r="T64" i="32" s="1"/>
  <c r="T60" i="32" s="1"/>
  <c r="L67" i="32"/>
  <c r="L64" i="32" s="1"/>
  <c r="L60" i="32" s="1"/>
  <c r="AK67" i="32"/>
  <c r="AK64" i="32" s="1"/>
  <c r="AK60" i="32" s="1"/>
  <c r="AN72" i="31"/>
  <c r="AN69" i="31" s="1"/>
  <c r="AN65" i="31" s="1"/>
  <c r="AJ69" i="31"/>
  <c r="AF72" i="31"/>
  <c r="AF69" i="31" s="1"/>
  <c r="AF65" i="31" s="1"/>
  <c r="AB69" i="31"/>
  <c r="AB65" i="31" s="1"/>
  <c r="X72" i="31"/>
  <c r="X69" i="31" s="1"/>
  <c r="X65" i="31" s="1"/>
  <c r="T69" i="31"/>
  <c r="T65" i="31" s="1"/>
  <c r="P72" i="31"/>
  <c r="P69" i="31" s="1"/>
  <c r="P65" i="31" s="1"/>
  <c r="L69" i="31"/>
  <c r="H72" i="31"/>
  <c r="H69" i="31" s="1"/>
  <c r="H65" i="31" s="1"/>
  <c r="J67" i="32"/>
  <c r="J64" i="32" s="1"/>
  <c r="J60" i="32" s="1"/>
  <c r="AG70" i="31"/>
  <c r="Y70" i="31"/>
  <c r="Q70" i="31"/>
  <c r="I70" i="31"/>
  <c r="W70" i="31"/>
  <c r="AK72" i="31"/>
  <c r="AK69" i="31" s="1"/>
  <c r="AK65" i="31" s="1"/>
  <c r="AC72" i="31"/>
  <c r="AC69" i="31" s="1"/>
  <c r="AC65" i="31" s="1"/>
  <c r="U72" i="31"/>
  <c r="U69" i="31" s="1"/>
  <c r="U65" i="31" s="1"/>
  <c r="M72" i="31"/>
  <c r="M69" i="31" s="1"/>
  <c r="M65" i="31" s="1"/>
  <c r="E72" i="31"/>
  <c r="E69" i="31" s="1"/>
  <c r="E65" i="31"/>
  <c r="K72" i="31"/>
  <c r="K69" i="31" s="1"/>
  <c r="K65" i="31" s="1"/>
  <c r="P67" i="32"/>
  <c r="P64" i="32" s="1"/>
  <c r="P60" i="32" s="1"/>
  <c r="AF67" i="32"/>
  <c r="AF64" i="32" s="1"/>
  <c r="AF60" i="32" s="1"/>
  <c r="S67" i="32"/>
  <c r="S64" i="32" s="1"/>
  <c r="S60" i="32" s="1"/>
  <c r="AI67" i="32"/>
  <c r="AI64" i="32" s="1"/>
  <c r="AI60" i="32" s="1"/>
  <c r="E67" i="32"/>
  <c r="E64" i="32" s="1"/>
  <c r="E60" i="32" s="1"/>
  <c r="V67" i="32"/>
  <c r="V64" i="32" s="1"/>
  <c r="V60" i="32" s="1"/>
  <c r="AL67" i="32"/>
  <c r="AL64" i="32" s="1"/>
  <c r="AL60" i="32" s="1"/>
  <c r="Y67" i="32"/>
  <c r="Y64" i="32" s="1"/>
  <c r="Y60" i="32" s="1"/>
  <c r="AL72" i="31"/>
  <c r="AL69" i="31" s="1"/>
  <c r="AL65" i="31" s="1"/>
  <c r="AD72" i="31"/>
  <c r="AD69" i="31" s="1"/>
  <c r="AD65" i="31" s="1"/>
  <c r="V72" i="31"/>
  <c r="V69" i="31" s="1"/>
  <c r="V65" i="31"/>
  <c r="N72" i="31"/>
  <c r="N69" i="31" s="1"/>
  <c r="N65" i="31" s="1"/>
  <c r="F72" i="31"/>
  <c r="F69" i="31" s="1"/>
  <c r="F65" i="31" s="1"/>
  <c r="AI72" i="31"/>
  <c r="AI69" i="31" s="1"/>
  <c r="AI65" i="31" s="1"/>
  <c r="AA72" i="31"/>
  <c r="AA69" i="31" s="1"/>
  <c r="AA65" i="31" s="1"/>
  <c r="O72" i="31"/>
  <c r="O69" i="31" s="1"/>
  <c r="O65" i="31" s="1"/>
  <c r="F67" i="32"/>
  <c r="F64" i="32" s="1"/>
  <c r="F60" i="32" s="1"/>
  <c r="AB67" i="32"/>
  <c r="AB64" i="32" s="1"/>
  <c r="AB60" i="32" s="1"/>
  <c r="AE67" i="32"/>
  <c r="AE64" i="32" s="1"/>
  <c r="AE60" i="32" s="1"/>
  <c r="I67" i="32"/>
  <c r="I64" i="32" s="1"/>
  <c r="I60" i="32" s="1"/>
  <c r="M67" i="32"/>
  <c r="M64" i="32" s="1"/>
  <c r="M60" i="32" s="1"/>
  <c r="B67" i="32"/>
  <c r="B64" i="32" s="1"/>
  <c r="B60" i="32" s="1"/>
  <c r="AJ67" i="32"/>
  <c r="AJ64" i="32" s="1"/>
  <c r="AJ60" i="32" s="1"/>
  <c r="AM67" i="32"/>
  <c r="AM64" i="32" s="1"/>
  <c r="AM60" i="32" s="1"/>
  <c r="R67" i="32"/>
  <c r="R64" i="32" s="1"/>
  <c r="R60" i="32" s="1"/>
  <c r="U67" i="32"/>
  <c r="U64" i="32" s="1"/>
  <c r="U60" i="32" s="1"/>
  <c r="D72" i="29"/>
  <c r="D69" i="29" s="1"/>
  <c r="AJ72" i="29"/>
  <c r="AJ69" i="29" s="1"/>
  <c r="AJ65" i="29" s="1"/>
  <c r="AA72" i="29"/>
  <c r="AA69" i="29" s="1"/>
  <c r="AA65" i="29" s="1"/>
  <c r="K72" i="29"/>
  <c r="K69" i="29" s="1"/>
  <c r="K65" i="29" s="1"/>
  <c r="P72" i="29"/>
  <c r="P69" i="29" s="1"/>
  <c r="P65" i="29" s="1"/>
  <c r="AK72" i="29"/>
  <c r="AK69" i="29" s="1"/>
  <c r="AK65" i="29" s="1"/>
  <c r="U72" i="29"/>
  <c r="U69" i="29" s="1"/>
  <c r="U65" i="29" s="1"/>
  <c r="E72" i="29"/>
  <c r="E69" i="29" s="1"/>
  <c r="E65" i="29" s="1"/>
  <c r="T72" i="29"/>
  <c r="T69" i="29" s="1"/>
  <c r="AI72" i="29"/>
  <c r="AI69" i="29" s="1"/>
  <c r="AI65" i="29" s="1"/>
  <c r="S72" i="29"/>
  <c r="S69" i="29" s="1"/>
  <c r="S65" i="29" s="1"/>
  <c r="B72" i="29"/>
  <c r="B69" i="29" s="1"/>
  <c r="B65" i="29" s="1"/>
  <c r="AF72" i="29"/>
  <c r="AF69" i="29" s="1"/>
  <c r="AF65" i="29" s="1"/>
  <c r="AC72" i="29"/>
  <c r="AC69" i="29" s="1"/>
  <c r="AC65" i="29" s="1"/>
  <c r="M72" i="29"/>
  <c r="M69" i="29" s="1"/>
  <c r="M65" i="29" s="1"/>
  <c r="L72" i="29"/>
  <c r="L69" i="29" s="1"/>
  <c r="AB72" i="29"/>
  <c r="AB69" i="29" s="1"/>
  <c r="AB65" i="29" s="1"/>
  <c r="U77" i="30"/>
  <c r="U74" i="30" s="1"/>
  <c r="U70" i="30" s="1"/>
  <c r="M77" i="30"/>
  <c r="M74" i="30" s="1"/>
  <c r="M70" i="30" s="1"/>
  <c r="I77" i="30"/>
  <c r="I74" i="30" s="1"/>
  <c r="I70" i="30" s="1"/>
  <c r="Y77" i="30"/>
  <c r="Y74" i="30" s="1"/>
  <c r="Y70" i="30" s="1"/>
  <c r="B77" i="30"/>
  <c r="B74" i="30" s="1"/>
  <c r="B70" i="30" s="1"/>
  <c r="K77" i="30"/>
  <c r="K74" i="30" s="1"/>
  <c r="K70" i="30" s="1"/>
  <c r="S77" i="30"/>
  <c r="S74" i="30" s="1"/>
  <c r="S70" i="30" s="1"/>
  <c r="AA77" i="30"/>
  <c r="AA74" i="30" s="1"/>
  <c r="AA70" i="30" s="1"/>
  <c r="AI77" i="30"/>
  <c r="AI74" i="30" s="1"/>
  <c r="D77" i="30"/>
  <c r="D74" i="30" s="1"/>
  <c r="D70" i="30" s="1"/>
  <c r="H77" i="30"/>
  <c r="H74" i="30" s="1"/>
  <c r="H70" i="30" s="1"/>
  <c r="L77" i="30"/>
  <c r="L74" i="30" s="1"/>
  <c r="L70" i="30" s="1"/>
  <c r="P77" i="30"/>
  <c r="P74" i="30" s="1"/>
  <c r="P70" i="30" s="1"/>
  <c r="T77" i="30"/>
  <c r="T74" i="30" s="1"/>
  <c r="T70" i="30" s="1"/>
  <c r="X77" i="30"/>
  <c r="X74" i="30" s="1"/>
  <c r="X70" i="30"/>
  <c r="AB77" i="30"/>
  <c r="AB74" i="30" s="1"/>
  <c r="AB70" i="30" s="1"/>
  <c r="AF77" i="30"/>
  <c r="AF74" i="30" s="1"/>
  <c r="AF70" i="30" s="1"/>
  <c r="AJ77" i="30"/>
  <c r="AJ74" i="30" s="1"/>
  <c r="AJ70" i="30" s="1"/>
  <c r="AN77" i="30"/>
  <c r="AN74" i="30" s="1"/>
  <c r="AN70" i="30" s="1"/>
  <c r="AM72" i="29"/>
  <c r="AM69" i="29" s="1"/>
  <c r="AM65" i="29" s="1"/>
  <c r="AE72" i="29"/>
  <c r="AE69" i="29" s="1"/>
  <c r="AE65" i="29" s="1"/>
  <c r="W72" i="29"/>
  <c r="W69" i="29" s="1"/>
  <c r="W65" i="29" s="1"/>
  <c r="O72" i="29"/>
  <c r="O69" i="29" s="1"/>
  <c r="O65" i="29" s="1"/>
  <c r="G72" i="29"/>
  <c r="G69" i="29" s="1"/>
  <c r="G65" i="29" s="1"/>
  <c r="R72" i="29"/>
  <c r="R69" i="29" s="1"/>
  <c r="R65" i="29" s="1"/>
  <c r="AH72" i="29"/>
  <c r="AH69" i="29" s="1"/>
  <c r="AH65" i="29" s="1"/>
  <c r="H72" i="29"/>
  <c r="H69" i="29" s="1"/>
  <c r="X72" i="29"/>
  <c r="X69" i="29" s="1"/>
  <c r="X65" i="29" s="1"/>
  <c r="AN72" i="29"/>
  <c r="AN69" i="29" s="1"/>
  <c r="AG72" i="29"/>
  <c r="AG69" i="29" s="1"/>
  <c r="AG65" i="29" s="1"/>
  <c r="Y72" i="29"/>
  <c r="Y69" i="29" s="1"/>
  <c r="Y65" i="29" s="1"/>
  <c r="Q72" i="29"/>
  <c r="Q69" i="29" s="1"/>
  <c r="Q65" i="29" s="1"/>
  <c r="I72" i="29"/>
  <c r="I69" i="29" s="1"/>
  <c r="I65" i="29" s="1"/>
  <c r="N72" i="29"/>
  <c r="N69" i="29" s="1"/>
  <c r="N65" i="29" s="1"/>
  <c r="AD72" i="29"/>
  <c r="AD69" i="29" s="1"/>
  <c r="AD65" i="29" s="1"/>
  <c r="E77" i="30"/>
  <c r="E74" i="30" s="1"/>
  <c r="E70" i="30" s="1"/>
  <c r="AK77" i="30"/>
  <c r="AK74" i="30" s="1"/>
  <c r="AK70" i="30" s="1"/>
  <c r="AC77" i="30"/>
  <c r="AC74" i="30" s="1"/>
  <c r="AC70" i="30" s="1"/>
  <c r="Q77" i="30"/>
  <c r="Q74" i="30" s="1"/>
  <c r="Q70" i="30" s="1"/>
  <c r="AG77" i="30"/>
  <c r="AG74" i="30" s="1"/>
  <c r="AG70" i="30" s="1"/>
  <c r="G77" i="30"/>
  <c r="G74" i="30" s="1"/>
  <c r="O77" i="30"/>
  <c r="O74" i="30" s="1"/>
  <c r="O70" i="30" s="1"/>
  <c r="W77" i="30"/>
  <c r="W74" i="30" s="1"/>
  <c r="AE77" i="30"/>
  <c r="AE74" i="30" s="1"/>
  <c r="AE70" i="30" s="1"/>
  <c r="AM77" i="30"/>
  <c r="AM74" i="30" s="1"/>
  <c r="F77" i="30"/>
  <c r="F74" i="30" s="1"/>
  <c r="F70" i="30" s="1"/>
  <c r="J77" i="30"/>
  <c r="J74" i="30" s="1"/>
  <c r="J70" i="30"/>
  <c r="N77" i="30"/>
  <c r="N74" i="30" s="1"/>
  <c r="N70" i="30" s="1"/>
  <c r="R77" i="30"/>
  <c r="R74" i="30" s="1"/>
  <c r="R70" i="30" s="1"/>
  <c r="V77" i="30"/>
  <c r="V74" i="30" s="1"/>
  <c r="V70" i="30" s="1"/>
  <c r="Z77" i="30"/>
  <c r="Z74" i="30" s="1"/>
  <c r="Z70" i="30" s="1"/>
  <c r="AD77" i="30"/>
  <c r="AD74" i="30" s="1"/>
  <c r="AD70" i="30" s="1"/>
  <c r="AH77" i="30"/>
  <c r="AH74" i="30" s="1"/>
  <c r="AH70" i="30" s="1"/>
  <c r="AL77" i="30"/>
  <c r="AL74" i="30" s="1"/>
  <c r="AL70" i="30" s="1"/>
  <c r="J70" i="29"/>
  <c r="Z70" i="29"/>
  <c r="F70" i="29"/>
  <c r="V70" i="29"/>
  <c r="AL70" i="29"/>
  <c r="B15" i="28"/>
  <c r="B16" i="28"/>
  <c r="B17" i="28"/>
  <c r="E20" i="28"/>
  <c r="E33" i="28" s="1"/>
  <c r="E38" i="28" s="1"/>
  <c r="F20" i="28"/>
  <c r="G20" i="28"/>
  <c r="G33" i="28" s="1"/>
  <c r="G38" i="28" s="1"/>
  <c r="H20" i="28"/>
  <c r="I20" i="28"/>
  <c r="I33" i="28" s="1"/>
  <c r="I38" i="28" s="1"/>
  <c r="J20" i="28"/>
  <c r="K20" i="28"/>
  <c r="K33" i="28" s="1"/>
  <c r="K38" i="28" s="1"/>
  <c r="L20" i="28"/>
  <c r="M20" i="28"/>
  <c r="M33" i="28" s="1"/>
  <c r="M38" i="28" s="1"/>
  <c r="N20" i="28"/>
  <c r="O20" i="28"/>
  <c r="O33" i="28" s="1"/>
  <c r="O38" i="28" s="1"/>
  <c r="P20" i="28"/>
  <c r="Q20" i="28"/>
  <c r="Q33" i="28" s="1"/>
  <c r="Q38" i="28" s="1"/>
  <c r="R20" i="28"/>
  <c r="S20" i="28"/>
  <c r="S33" i="28" s="1"/>
  <c r="S38" i="28" s="1"/>
  <c r="T20" i="28"/>
  <c r="U20" i="28"/>
  <c r="U33" i="28" s="1"/>
  <c r="U38" i="28" s="1"/>
  <c r="V20" i="28"/>
  <c r="W20" i="28"/>
  <c r="W33" i="28" s="1"/>
  <c r="W38" i="28" s="1"/>
  <c r="X20" i="28"/>
  <c r="Y20" i="28"/>
  <c r="Y33" i="28" s="1"/>
  <c r="Y38" i="28" s="1"/>
  <c r="Z20" i="28"/>
  <c r="AA20" i="28"/>
  <c r="AA33" i="28" s="1"/>
  <c r="AA38" i="28" s="1"/>
  <c r="AB20" i="28"/>
  <c r="AC20" i="28"/>
  <c r="AC33" i="28" s="1"/>
  <c r="AC38" i="28" s="1"/>
  <c r="AD20" i="28"/>
  <c r="AE20" i="28"/>
  <c r="AE33" i="28" s="1"/>
  <c r="AE38" i="28" s="1"/>
  <c r="AF20" i="28"/>
  <c r="AG20" i="28"/>
  <c r="AG33" i="28" s="1"/>
  <c r="AG38" i="28" s="1"/>
  <c r="AH20" i="28"/>
  <c r="AI20" i="28"/>
  <c r="AI33" i="28" s="1"/>
  <c r="AI38" i="28" s="1"/>
  <c r="AJ20" i="28"/>
  <c r="AK20" i="28"/>
  <c r="AK33" i="28" s="1"/>
  <c r="AK38" i="28" s="1"/>
  <c r="AL20" i="28"/>
  <c r="AM20" i="28"/>
  <c r="AM33" i="28" s="1"/>
  <c r="AM38" i="28" s="1"/>
  <c r="AN20" i="28"/>
  <c r="B33" i="28"/>
  <c r="D33" i="28"/>
  <c r="F33" i="28"/>
  <c r="H33" i="28"/>
  <c r="J33" i="28"/>
  <c r="L33" i="28"/>
  <c r="N33" i="28"/>
  <c r="P33" i="28"/>
  <c r="R33" i="28"/>
  <c r="T33" i="28"/>
  <c r="V33" i="28"/>
  <c r="X33" i="28"/>
  <c r="Z33" i="28"/>
  <c r="AB33" i="28"/>
  <c r="AD33" i="28"/>
  <c r="AF33" i="28"/>
  <c r="AH33" i="28"/>
  <c r="AJ33" i="28"/>
  <c r="AL33" i="28"/>
  <c r="AN33" i="28"/>
  <c r="D36" i="28"/>
  <c r="F36" i="28"/>
  <c r="H36" i="28"/>
  <c r="J36" i="28"/>
  <c r="L36" i="28"/>
  <c r="N36" i="28"/>
  <c r="P36" i="28"/>
  <c r="R36" i="28"/>
  <c r="T36" i="28"/>
  <c r="V36" i="28"/>
  <c r="X36" i="28"/>
  <c r="Z36" i="28"/>
  <c r="AB36" i="28"/>
  <c r="AD36" i="28"/>
  <c r="AF36" i="28"/>
  <c r="AH36" i="28"/>
  <c r="AJ36" i="28"/>
  <c r="AL36" i="28"/>
  <c r="AN36" i="28"/>
  <c r="B38" i="28"/>
  <c r="D38" i="28"/>
  <c r="F38" i="28"/>
  <c r="H38" i="28"/>
  <c r="J38" i="28"/>
  <c r="L38" i="28"/>
  <c r="N38" i="28"/>
  <c r="P38" i="28"/>
  <c r="R38" i="28"/>
  <c r="T38" i="28"/>
  <c r="V38" i="28"/>
  <c r="X38" i="28"/>
  <c r="Z38" i="28"/>
  <c r="AB38" i="28"/>
  <c r="AD38" i="28"/>
  <c r="AF38" i="28"/>
  <c r="AH38" i="28"/>
  <c r="AJ38" i="28"/>
  <c r="AL38" i="28"/>
  <c r="AN38" i="28"/>
  <c r="B41" i="28"/>
  <c r="D41" i="28"/>
  <c r="E41" i="28"/>
  <c r="F41" i="28"/>
  <c r="G41" i="28"/>
  <c r="H41" i="28"/>
  <c r="I41" i="28"/>
  <c r="J41" i="28"/>
  <c r="K41" i="28"/>
  <c r="L41" i="28"/>
  <c r="M41" i="28"/>
  <c r="N41" i="28"/>
  <c r="O41" i="28"/>
  <c r="P41" i="28"/>
  <c r="Q41" i="28"/>
  <c r="R41" i="28"/>
  <c r="S41" i="28"/>
  <c r="T41" i="28"/>
  <c r="U41" i="28"/>
  <c r="V41" i="28"/>
  <c r="W41" i="28"/>
  <c r="X41" i="28"/>
  <c r="Y41" i="28"/>
  <c r="Z41" i="28"/>
  <c r="AA41" i="28"/>
  <c r="AB41" i="28"/>
  <c r="AC41" i="28"/>
  <c r="AD41" i="28"/>
  <c r="AE41" i="28"/>
  <c r="AF41" i="28"/>
  <c r="AG41" i="28"/>
  <c r="AH41" i="28"/>
  <c r="AI41" i="28"/>
  <c r="AJ41" i="28"/>
  <c r="AK41" i="28"/>
  <c r="AL41" i="28"/>
  <c r="AM41" i="28"/>
  <c r="AN41" i="28"/>
  <c r="B43" i="28"/>
  <c r="D43" i="28"/>
  <c r="D48" i="28" s="1"/>
  <c r="E43" i="28"/>
  <c r="F43" i="28"/>
  <c r="F48" i="28" s="1"/>
  <c r="G43" i="28"/>
  <c r="H43" i="28"/>
  <c r="H48" i="28" s="1"/>
  <c r="I43" i="28"/>
  <c r="J43" i="28"/>
  <c r="J48" i="28" s="1"/>
  <c r="K43" i="28"/>
  <c r="L43" i="28"/>
  <c r="L48" i="28" s="1"/>
  <c r="M43" i="28"/>
  <c r="N43" i="28"/>
  <c r="N48" i="28" s="1"/>
  <c r="O43" i="28"/>
  <c r="P43" i="28"/>
  <c r="P48" i="28" s="1"/>
  <c r="Q43" i="28"/>
  <c r="R43" i="28"/>
  <c r="R48" i="28" s="1"/>
  <c r="S43" i="28"/>
  <c r="T43" i="28"/>
  <c r="T48" i="28" s="1"/>
  <c r="U43" i="28"/>
  <c r="V43" i="28"/>
  <c r="V48" i="28" s="1"/>
  <c r="W43" i="28"/>
  <c r="X43" i="28"/>
  <c r="X48" i="28" s="1"/>
  <c r="Y43" i="28"/>
  <c r="Z43" i="28"/>
  <c r="Z48" i="28" s="1"/>
  <c r="AA43" i="28"/>
  <c r="AB43" i="28"/>
  <c r="AB48" i="28" s="1"/>
  <c r="AC43" i="28"/>
  <c r="AD43" i="28"/>
  <c r="AD48" i="28" s="1"/>
  <c r="AE43" i="28"/>
  <c r="AF43" i="28"/>
  <c r="AF48" i="28" s="1"/>
  <c r="AG43" i="28"/>
  <c r="AH43" i="28"/>
  <c r="AH48" i="28" s="1"/>
  <c r="AI43" i="28"/>
  <c r="AJ43" i="28"/>
  <c r="AJ48" i="28" s="1"/>
  <c r="AK43" i="28"/>
  <c r="AL43" i="28"/>
  <c r="AL48" i="28" s="1"/>
  <c r="AM43" i="28"/>
  <c r="AN43" i="28"/>
  <c r="AN48" i="28" s="1"/>
  <c r="D46" i="28"/>
  <c r="E46" i="28"/>
  <c r="F46" i="28"/>
  <c r="G46" i="28"/>
  <c r="H46" i="28"/>
  <c r="I46" i="28"/>
  <c r="J46" i="28"/>
  <c r="K46" i="28"/>
  <c r="L46" i="28"/>
  <c r="M46" i="28"/>
  <c r="N46" i="28"/>
  <c r="O46" i="28"/>
  <c r="P46" i="28"/>
  <c r="Q46" i="28"/>
  <c r="R46" i="28"/>
  <c r="S46" i="28"/>
  <c r="T46" i="28"/>
  <c r="U46" i="28"/>
  <c r="V46" i="28"/>
  <c r="W46" i="28"/>
  <c r="X46" i="28"/>
  <c r="Y46" i="28"/>
  <c r="Z46" i="28"/>
  <c r="AA46" i="28"/>
  <c r="AB46" i="28"/>
  <c r="AC46" i="28"/>
  <c r="AD46" i="28"/>
  <c r="AE46" i="28"/>
  <c r="AF46" i="28"/>
  <c r="AG46" i="28"/>
  <c r="AH46" i="28"/>
  <c r="AI46" i="28"/>
  <c r="AJ46" i="28"/>
  <c r="AK46" i="28"/>
  <c r="AL46" i="28"/>
  <c r="AM46" i="28"/>
  <c r="AN46" i="28"/>
  <c r="B48" i="28"/>
  <c r="E48" i="28"/>
  <c r="G48" i="28"/>
  <c r="I48" i="28"/>
  <c r="K48" i="28"/>
  <c r="M48" i="28"/>
  <c r="O48" i="28"/>
  <c r="Q48" i="28"/>
  <c r="S48" i="28"/>
  <c r="U48" i="28"/>
  <c r="W48" i="28"/>
  <c r="Y48" i="28"/>
  <c r="AA48" i="28"/>
  <c r="AC48" i="28"/>
  <c r="AE48" i="28"/>
  <c r="AG48" i="28"/>
  <c r="AI48" i="28"/>
  <c r="AK48" i="28"/>
  <c r="AM48" i="28"/>
  <c r="B51" i="28"/>
  <c r="D51" i="28"/>
  <c r="E51" i="28"/>
  <c r="F51" i="28"/>
  <c r="G51" i="28"/>
  <c r="H51" i="28"/>
  <c r="I51" i="28"/>
  <c r="J51" i="28"/>
  <c r="K51" i="28"/>
  <c r="L51" i="28"/>
  <c r="M51" i="28"/>
  <c r="N51" i="28"/>
  <c r="O51" i="28"/>
  <c r="P51" i="28"/>
  <c r="Q51" i="28"/>
  <c r="R51" i="28"/>
  <c r="S51" i="28"/>
  <c r="T51" i="28"/>
  <c r="U51" i="28"/>
  <c r="V51" i="28"/>
  <c r="W51" i="28"/>
  <c r="X51" i="28"/>
  <c r="Y51" i="28"/>
  <c r="Z51" i="28"/>
  <c r="AA51" i="28"/>
  <c r="AB51" i="28"/>
  <c r="AC51" i="28"/>
  <c r="AD51" i="28"/>
  <c r="AE51" i="28"/>
  <c r="AF51" i="28"/>
  <c r="AG51" i="28"/>
  <c r="AH51" i="28"/>
  <c r="AI51" i="28"/>
  <c r="AJ51" i="28"/>
  <c r="AK51" i="28"/>
  <c r="AL51" i="28"/>
  <c r="AM51" i="28"/>
  <c r="AN51" i="28"/>
  <c r="B53" i="28"/>
  <c r="D53" i="28"/>
  <c r="E53" i="28"/>
  <c r="F53" i="28"/>
  <c r="G53" i="28"/>
  <c r="H53" i="28"/>
  <c r="I53" i="28"/>
  <c r="J53" i="28"/>
  <c r="K53" i="28"/>
  <c r="L53" i="28"/>
  <c r="M53" i="28"/>
  <c r="N53" i="28"/>
  <c r="O53" i="28"/>
  <c r="P53" i="28"/>
  <c r="Q53" i="28"/>
  <c r="R53" i="28"/>
  <c r="S53" i="28"/>
  <c r="T53" i="28"/>
  <c r="U53" i="28"/>
  <c r="V53" i="28"/>
  <c r="W53" i="28"/>
  <c r="X53" i="28"/>
  <c r="Y53" i="28"/>
  <c r="Z53" i="28"/>
  <c r="AA53" i="28"/>
  <c r="AB53" i="28"/>
  <c r="AC53" i="28"/>
  <c r="AD53" i="28"/>
  <c r="AE53" i="28"/>
  <c r="AF53" i="28"/>
  <c r="AG53" i="28"/>
  <c r="AH53" i="28"/>
  <c r="AI53" i="28"/>
  <c r="AJ53" i="28"/>
  <c r="AK53" i="28"/>
  <c r="AL53" i="28"/>
  <c r="AM53" i="28"/>
  <c r="AN53" i="28"/>
  <c r="B56" i="28"/>
  <c r="D56" i="28"/>
  <c r="E56" i="28"/>
  <c r="F56" i="28"/>
  <c r="G56" i="28"/>
  <c r="H56" i="28"/>
  <c r="I56" i="28"/>
  <c r="J56" i="28"/>
  <c r="K56" i="28"/>
  <c r="L56" i="28"/>
  <c r="M56" i="28"/>
  <c r="N56" i="28"/>
  <c r="O56" i="28"/>
  <c r="P56" i="28"/>
  <c r="Q56" i="28"/>
  <c r="R56" i="28"/>
  <c r="S56" i="28"/>
  <c r="T56" i="28"/>
  <c r="U56" i="28"/>
  <c r="V56" i="28"/>
  <c r="W56" i="28"/>
  <c r="X56" i="28"/>
  <c r="Y56" i="28"/>
  <c r="Z56" i="28"/>
  <c r="AA56" i="28"/>
  <c r="AB56" i="28"/>
  <c r="AC56" i="28"/>
  <c r="AD56" i="28"/>
  <c r="AE56" i="28"/>
  <c r="AF56" i="28"/>
  <c r="AG56" i="28"/>
  <c r="AH56" i="28"/>
  <c r="AI56" i="28"/>
  <c r="AJ56" i="28"/>
  <c r="AK56" i="28"/>
  <c r="AL56" i="28"/>
  <c r="AM56" i="28"/>
  <c r="AN56" i="28"/>
  <c r="B58" i="28"/>
  <c r="D58" i="28"/>
  <c r="E58" i="28"/>
  <c r="F58" i="28"/>
  <c r="G58" i="28"/>
  <c r="H58" i="28"/>
  <c r="I58" i="28"/>
  <c r="J58" i="28"/>
  <c r="K58" i="28"/>
  <c r="L58" i="28"/>
  <c r="M58" i="28"/>
  <c r="N58" i="28"/>
  <c r="O58" i="28"/>
  <c r="P58" i="28"/>
  <c r="Q58" i="28"/>
  <c r="R58" i="28"/>
  <c r="S58" i="28"/>
  <c r="T58" i="28"/>
  <c r="U58" i="28"/>
  <c r="V58" i="28"/>
  <c r="W58" i="28"/>
  <c r="X58" i="28"/>
  <c r="Y58" i="28"/>
  <c r="Z58" i="28"/>
  <c r="AA58" i="28"/>
  <c r="AB58" i="28"/>
  <c r="AC58" i="28"/>
  <c r="AD58" i="28"/>
  <c r="AE58" i="28"/>
  <c r="AF58" i="28"/>
  <c r="AG58" i="28"/>
  <c r="AH58" i="28"/>
  <c r="AI58" i="28"/>
  <c r="AJ58" i="28"/>
  <c r="AK58" i="28"/>
  <c r="AL58" i="28"/>
  <c r="AM58" i="28"/>
  <c r="AN58" i="28"/>
  <c r="B61" i="28"/>
  <c r="D61" i="28"/>
  <c r="E61" i="28"/>
  <c r="F61" i="28"/>
  <c r="G61" i="28"/>
  <c r="H61" i="28"/>
  <c r="I61" i="28"/>
  <c r="J61" i="28"/>
  <c r="K61" i="28"/>
  <c r="L61" i="28"/>
  <c r="M61" i="28"/>
  <c r="N61" i="28"/>
  <c r="O61" i="28"/>
  <c r="P61" i="28"/>
  <c r="Q61" i="28"/>
  <c r="R61" i="28"/>
  <c r="S61" i="28"/>
  <c r="T61" i="28"/>
  <c r="U61" i="28"/>
  <c r="V61" i="28"/>
  <c r="W61" i="28"/>
  <c r="X61" i="28"/>
  <c r="Y61" i="28"/>
  <c r="Z61" i="28"/>
  <c r="AA61" i="28"/>
  <c r="AB61" i="28"/>
  <c r="AC61" i="28"/>
  <c r="AD61" i="28"/>
  <c r="AE61" i="28"/>
  <c r="AF61" i="28"/>
  <c r="AG61" i="28"/>
  <c r="AH61" i="28"/>
  <c r="AI61" i="28"/>
  <c r="AJ61" i="28"/>
  <c r="AK61" i="28"/>
  <c r="AL61" i="28"/>
  <c r="AM61" i="28"/>
  <c r="AN61" i="28"/>
  <c r="B63" i="28"/>
  <c r="D63" i="28"/>
  <c r="E63" i="28"/>
  <c r="F63" i="28"/>
  <c r="G63" i="28"/>
  <c r="H63" i="28"/>
  <c r="I63" i="28"/>
  <c r="J63" i="28"/>
  <c r="K63" i="28"/>
  <c r="L63" i="28"/>
  <c r="M63" i="28"/>
  <c r="N63" i="28"/>
  <c r="O63" i="28"/>
  <c r="P63" i="28"/>
  <c r="Q63" i="28"/>
  <c r="R63" i="28"/>
  <c r="S63" i="28"/>
  <c r="T63" i="28"/>
  <c r="U63" i="28"/>
  <c r="V63" i="28"/>
  <c r="W63" i="28"/>
  <c r="X63" i="28"/>
  <c r="Y63" i="28"/>
  <c r="Z63" i="28"/>
  <c r="AA63" i="28"/>
  <c r="AB63" i="28"/>
  <c r="AC63" i="28"/>
  <c r="AD63" i="28"/>
  <c r="AE63" i="28"/>
  <c r="AF63" i="28"/>
  <c r="AG63" i="28"/>
  <c r="AH63" i="28"/>
  <c r="AI63" i="28"/>
  <c r="AJ63" i="28"/>
  <c r="AK63" i="28"/>
  <c r="AL63" i="28"/>
  <c r="AM63" i="28"/>
  <c r="AN63" i="28"/>
  <c r="B66" i="28"/>
  <c r="D66" i="28"/>
  <c r="E66" i="28"/>
  <c r="F66" i="28"/>
  <c r="G66" i="28"/>
  <c r="H66" i="28"/>
  <c r="I66" i="28"/>
  <c r="J66" i="28"/>
  <c r="K66" i="28"/>
  <c r="L66" i="28"/>
  <c r="M66" i="28"/>
  <c r="N66" i="28"/>
  <c r="O66" i="28"/>
  <c r="P66" i="28"/>
  <c r="Q66" i="28"/>
  <c r="R66" i="28"/>
  <c r="S66" i="28"/>
  <c r="T66" i="28"/>
  <c r="U66" i="28"/>
  <c r="V66" i="28"/>
  <c r="W66" i="28"/>
  <c r="X66" i="28"/>
  <c r="Y66" i="28"/>
  <c r="Z66" i="28"/>
  <c r="AA66" i="28"/>
  <c r="AB66" i="28"/>
  <c r="AC66" i="28"/>
  <c r="AD66" i="28"/>
  <c r="AE66" i="28"/>
  <c r="AF66" i="28"/>
  <c r="AG66" i="28"/>
  <c r="AH66" i="28"/>
  <c r="AI66" i="28"/>
  <c r="AJ66" i="28"/>
  <c r="AK66" i="28"/>
  <c r="AL66" i="28"/>
  <c r="AM66" i="28"/>
  <c r="AN66" i="28"/>
  <c r="B68" i="28"/>
  <c r="D68" i="28"/>
  <c r="E68" i="28"/>
  <c r="F68" i="28"/>
  <c r="G68" i="28"/>
  <c r="H68" i="28"/>
  <c r="I68" i="28"/>
  <c r="J68" i="28"/>
  <c r="K68" i="28"/>
  <c r="L68" i="28"/>
  <c r="M68" i="28"/>
  <c r="N68" i="28"/>
  <c r="O68" i="28"/>
  <c r="P68" i="28"/>
  <c r="Q68" i="28"/>
  <c r="R68" i="28"/>
  <c r="S68" i="28"/>
  <c r="T68" i="28"/>
  <c r="U68" i="28"/>
  <c r="V68" i="28"/>
  <c r="W68" i="28"/>
  <c r="X68" i="28"/>
  <c r="Y68" i="28"/>
  <c r="Z68" i="28"/>
  <c r="AA68" i="28"/>
  <c r="AB68" i="28"/>
  <c r="AC68" i="28"/>
  <c r="AD68" i="28"/>
  <c r="AE68" i="28"/>
  <c r="AF68" i="28"/>
  <c r="AG68" i="28"/>
  <c r="AH68" i="28"/>
  <c r="AI68" i="28"/>
  <c r="AJ68" i="28"/>
  <c r="AK68" i="28"/>
  <c r="AL68" i="28"/>
  <c r="AM68" i="28"/>
  <c r="AN68" i="28"/>
  <c r="B71" i="28"/>
  <c r="D71" i="28"/>
  <c r="E71" i="28"/>
  <c r="F71" i="28"/>
  <c r="G71" i="28"/>
  <c r="H71" i="28"/>
  <c r="I71" i="28"/>
  <c r="J71" i="28"/>
  <c r="K71" i="28"/>
  <c r="L71" i="28"/>
  <c r="M71" i="28"/>
  <c r="N71" i="28"/>
  <c r="O71" i="28"/>
  <c r="P71" i="28"/>
  <c r="Q71" i="28"/>
  <c r="R71" i="28"/>
  <c r="S71" i="28"/>
  <c r="T71" i="28"/>
  <c r="U71" i="28"/>
  <c r="V71" i="28"/>
  <c r="W71" i="28"/>
  <c r="X71" i="28"/>
  <c r="Y71" i="28"/>
  <c r="Z71" i="28"/>
  <c r="AA71" i="28"/>
  <c r="AB71" i="28"/>
  <c r="AC71" i="28"/>
  <c r="AD71" i="28"/>
  <c r="AE71" i="28"/>
  <c r="AF71" i="28"/>
  <c r="AG71" i="28"/>
  <c r="AH71" i="28"/>
  <c r="AI71" i="28"/>
  <c r="AJ71" i="28"/>
  <c r="AK71" i="28"/>
  <c r="AL71" i="28"/>
  <c r="AM71" i="28"/>
  <c r="AN71" i="28"/>
  <c r="B73" i="28"/>
  <c r="D73" i="28"/>
  <c r="E73" i="28"/>
  <c r="F73" i="28"/>
  <c r="G73" i="28"/>
  <c r="H73" i="28"/>
  <c r="I73" i="28"/>
  <c r="J73" i="28"/>
  <c r="K73" i="28"/>
  <c r="L73" i="28"/>
  <c r="M73" i="28"/>
  <c r="N73" i="28"/>
  <c r="O73" i="28"/>
  <c r="P73" i="28"/>
  <c r="Q73" i="28"/>
  <c r="R73" i="28"/>
  <c r="S73" i="28"/>
  <c r="T73" i="28"/>
  <c r="U73" i="28"/>
  <c r="V73" i="28"/>
  <c r="W73" i="28"/>
  <c r="X73" i="28"/>
  <c r="Y73" i="28"/>
  <c r="Z73" i="28"/>
  <c r="AA73" i="28"/>
  <c r="AB73" i="28"/>
  <c r="AC73" i="28"/>
  <c r="AD73" i="28"/>
  <c r="AE73" i="28"/>
  <c r="AF73" i="28"/>
  <c r="AG73" i="28"/>
  <c r="AH73" i="28"/>
  <c r="AI73" i="28"/>
  <c r="AJ73" i="28"/>
  <c r="AK73" i="28"/>
  <c r="AL73" i="28"/>
  <c r="AM73" i="28"/>
  <c r="AN73" i="28"/>
  <c r="B76" i="28"/>
  <c r="D76" i="28"/>
  <c r="E76" i="28"/>
  <c r="F76" i="28"/>
  <c r="G76" i="28"/>
  <c r="H76" i="28"/>
  <c r="I76" i="28"/>
  <c r="J76" i="28"/>
  <c r="K76" i="28"/>
  <c r="L76" i="28"/>
  <c r="M76" i="28"/>
  <c r="N76" i="28"/>
  <c r="O76" i="28"/>
  <c r="P76" i="28"/>
  <c r="Q76" i="28"/>
  <c r="R76" i="28"/>
  <c r="S76" i="28"/>
  <c r="T76" i="28"/>
  <c r="U76" i="28"/>
  <c r="V76" i="28"/>
  <c r="W76" i="28"/>
  <c r="X76" i="28"/>
  <c r="Y76" i="28"/>
  <c r="Z76" i="28"/>
  <c r="AA76" i="28"/>
  <c r="AB76" i="28"/>
  <c r="AC76" i="28"/>
  <c r="AD76" i="28"/>
  <c r="AE76" i="28"/>
  <c r="AF76" i="28"/>
  <c r="AG76" i="28"/>
  <c r="AH76" i="28"/>
  <c r="AI76" i="28"/>
  <c r="AJ76" i="28"/>
  <c r="AK76" i="28"/>
  <c r="AL76" i="28"/>
  <c r="AM76" i="28"/>
  <c r="AN76" i="28"/>
  <c r="B78" i="28"/>
  <c r="D78" i="28"/>
  <c r="E78" i="28"/>
  <c r="F78" i="28"/>
  <c r="G78" i="28"/>
  <c r="H78" i="28"/>
  <c r="I78" i="28"/>
  <c r="J78" i="28"/>
  <c r="K78" i="28"/>
  <c r="L78" i="28"/>
  <c r="M78" i="28"/>
  <c r="N78" i="28"/>
  <c r="O78" i="28"/>
  <c r="P78" i="28"/>
  <c r="Q78" i="28"/>
  <c r="R78" i="28"/>
  <c r="S78" i="28"/>
  <c r="T78" i="28"/>
  <c r="U78" i="28"/>
  <c r="V78" i="28"/>
  <c r="W78" i="28"/>
  <c r="X78" i="28"/>
  <c r="Y78" i="28"/>
  <c r="Z78" i="28"/>
  <c r="AA78" i="28"/>
  <c r="AB78" i="28"/>
  <c r="AC78" i="28"/>
  <c r="AD78" i="28"/>
  <c r="AE78" i="28"/>
  <c r="AF78" i="28"/>
  <c r="AG78" i="28"/>
  <c r="AH78" i="28"/>
  <c r="AI78" i="28"/>
  <c r="AJ78" i="28"/>
  <c r="AK78" i="28"/>
  <c r="AL78" i="28"/>
  <c r="AM78" i="28"/>
  <c r="AN78" i="28"/>
  <c r="B81" i="28"/>
  <c r="B79" i="28" s="1"/>
  <c r="D81" i="28"/>
  <c r="D79" i="28" s="1"/>
  <c r="E81" i="28"/>
  <c r="E79" i="28" s="1"/>
  <c r="F81" i="28"/>
  <c r="F79" i="28" s="1"/>
  <c r="G81" i="28"/>
  <c r="G79" i="28" s="1"/>
  <c r="H81" i="28"/>
  <c r="H79" i="28" s="1"/>
  <c r="I81" i="28"/>
  <c r="I79" i="28" s="1"/>
  <c r="J81" i="28"/>
  <c r="J79" i="28" s="1"/>
  <c r="K81" i="28"/>
  <c r="K79" i="28" s="1"/>
  <c r="L81" i="28"/>
  <c r="L79" i="28" s="1"/>
  <c r="M81" i="28"/>
  <c r="M79" i="28" s="1"/>
  <c r="N81" i="28"/>
  <c r="N79" i="28" s="1"/>
  <c r="O81" i="28"/>
  <c r="O79" i="28" s="1"/>
  <c r="P81" i="28"/>
  <c r="P79" i="28" s="1"/>
  <c r="Q81" i="28"/>
  <c r="Q79" i="28" s="1"/>
  <c r="R81" i="28"/>
  <c r="R79" i="28" s="1"/>
  <c r="S81" i="28"/>
  <c r="S79" i="28" s="1"/>
  <c r="T81" i="28"/>
  <c r="T79" i="28" s="1"/>
  <c r="U81" i="28"/>
  <c r="U79" i="28" s="1"/>
  <c r="V81" i="28"/>
  <c r="V79" i="28" s="1"/>
  <c r="W81" i="28"/>
  <c r="W79" i="28" s="1"/>
  <c r="X81" i="28"/>
  <c r="X79" i="28" s="1"/>
  <c r="Y81" i="28"/>
  <c r="Y79" i="28" s="1"/>
  <c r="Z81" i="28"/>
  <c r="Z79" i="28" s="1"/>
  <c r="AA81" i="28"/>
  <c r="AA79" i="28" s="1"/>
  <c r="AB81" i="28"/>
  <c r="AB79" i="28" s="1"/>
  <c r="AC81" i="28"/>
  <c r="AC79" i="28" s="1"/>
  <c r="AD81" i="28"/>
  <c r="AD79" i="28" s="1"/>
  <c r="AE81" i="28"/>
  <c r="AE79" i="28" s="1"/>
  <c r="AF81" i="28"/>
  <c r="AF79" i="28" s="1"/>
  <c r="AG81" i="28"/>
  <c r="AG79" i="28" s="1"/>
  <c r="AH81" i="28"/>
  <c r="AH79" i="28" s="1"/>
  <c r="AI81" i="28"/>
  <c r="AI79" i="28" s="1"/>
  <c r="AJ81" i="28"/>
  <c r="AJ79" i="28" s="1"/>
  <c r="AK81" i="28"/>
  <c r="AK79" i="28" s="1"/>
  <c r="AL81" i="28"/>
  <c r="AL79" i="28" s="1"/>
  <c r="AM81" i="28"/>
  <c r="AM79" i="28" s="1"/>
  <c r="AN81" i="28"/>
  <c r="AN79" i="28" s="1"/>
  <c r="C92" i="28"/>
  <c r="D92" i="28"/>
  <c r="C93" i="28"/>
  <c r="D93" i="28"/>
  <c r="C94" i="28"/>
  <c r="D94" i="28"/>
  <c r="C95" i="28"/>
  <c r="D95" i="28"/>
  <c r="C96" i="28"/>
  <c r="D96" i="28"/>
  <c r="C97" i="28"/>
  <c r="D97" i="28"/>
  <c r="C98" i="28"/>
  <c r="D98" i="28"/>
  <c r="C99" i="28"/>
  <c r="D99" i="28"/>
  <c r="C100" i="28"/>
  <c r="D100" i="28"/>
  <c r="C101" i="28"/>
  <c r="D101" i="28"/>
  <c r="C102" i="28"/>
  <c r="D102" i="28"/>
  <c r="C103" i="28"/>
  <c r="D103" i="28"/>
  <c r="C104" i="28"/>
  <c r="D104" i="28"/>
  <c r="C105" i="28"/>
  <c r="D105" i="28"/>
  <c r="C106" i="28"/>
  <c r="D106" i="28"/>
  <c r="C107" i="28"/>
  <c r="D107" i="28"/>
  <c r="C108" i="28"/>
  <c r="D108" i="28"/>
  <c r="C109" i="28"/>
  <c r="D109" i="28"/>
  <c r="C110" i="28"/>
  <c r="D110" i="28"/>
  <c r="C111" i="28"/>
  <c r="D111" i="28"/>
  <c r="C112" i="28"/>
  <c r="D112" i="28"/>
  <c r="C113" i="28"/>
  <c r="D113" i="28"/>
  <c r="C114" i="28"/>
  <c r="D114" i="28"/>
  <c r="C115" i="28"/>
  <c r="D115" i="28"/>
  <c r="C116" i="28"/>
  <c r="D116" i="28"/>
  <c r="C117" i="28"/>
  <c r="D117" i="28"/>
  <c r="C118" i="28"/>
  <c r="D118" i="28"/>
  <c r="C119" i="28"/>
  <c r="D119" i="28"/>
  <c r="C120" i="28"/>
  <c r="D120" i="28"/>
  <c r="C121" i="28"/>
  <c r="D121" i="28"/>
  <c r="C122" i="28"/>
  <c r="D122" i="28"/>
  <c r="C123" i="28"/>
  <c r="D123" i="28"/>
  <c r="C124" i="28"/>
  <c r="D124" i="28"/>
  <c r="C125" i="28"/>
  <c r="D125" i="28"/>
  <c r="C126" i="28"/>
  <c r="D126" i="28"/>
  <c r="C127" i="28"/>
  <c r="D127" i="28"/>
  <c r="C128" i="28"/>
  <c r="D128" i="28"/>
  <c r="D130" i="28"/>
  <c r="B15" i="27"/>
  <c r="B16" i="27" s="1"/>
  <c r="B17" i="27"/>
  <c r="E20" i="27"/>
  <c r="F20" i="27"/>
  <c r="F36" i="27" s="1"/>
  <c r="G20" i="27"/>
  <c r="H20" i="27"/>
  <c r="H36" i="27" s="1"/>
  <c r="I20" i="27"/>
  <c r="J20" i="27"/>
  <c r="J36" i="27" s="1"/>
  <c r="K20" i="27"/>
  <c r="L20" i="27"/>
  <c r="L36" i="27" s="1"/>
  <c r="M20" i="27"/>
  <c r="N20" i="27"/>
  <c r="N36" i="27" s="1"/>
  <c r="O20" i="27"/>
  <c r="P20" i="27"/>
  <c r="P36" i="27" s="1"/>
  <c r="Q20" i="27"/>
  <c r="R20" i="27"/>
  <c r="R36" i="27" s="1"/>
  <c r="S20" i="27"/>
  <c r="T20" i="27"/>
  <c r="T36" i="27" s="1"/>
  <c r="U20" i="27"/>
  <c r="V20" i="27"/>
  <c r="V36" i="27" s="1"/>
  <c r="W20" i="27"/>
  <c r="X20" i="27"/>
  <c r="X36" i="27" s="1"/>
  <c r="Y20" i="27"/>
  <c r="Z20" i="27"/>
  <c r="Z36" i="27" s="1"/>
  <c r="AA20" i="27"/>
  <c r="AB20" i="27"/>
  <c r="AB36" i="27" s="1"/>
  <c r="AC20" i="27"/>
  <c r="AD20" i="27"/>
  <c r="AD36" i="27" s="1"/>
  <c r="AE20" i="27"/>
  <c r="AF20" i="27"/>
  <c r="AF36" i="27" s="1"/>
  <c r="AG20" i="27"/>
  <c r="AH20" i="27"/>
  <c r="AH36" i="27" s="1"/>
  <c r="AI20" i="27"/>
  <c r="AJ20" i="27"/>
  <c r="AJ36" i="27" s="1"/>
  <c r="AK20" i="27"/>
  <c r="AL20" i="27"/>
  <c r="AL36" i="27" s="1"/>
  <c r="AM20" i="27"/>
  <c r="AN20" i="27"/>
  <c r="AN36" i="27" s="1"/>
  <c r="B33" i="27"/>
  <c r="D33" i="27"/>
  <c r="D38" i="27" s="1"/>
  <c r="E33" i="27"/>
  <c r="F33" i="27"/>
  <c r="F38" i="27" s="1"/>
  <c r="G33" i="27"/>
  <c r="H33" i="27"/>
  <c r="H38" i="27" s="1"/>
  <c r="I33" i="27"/>
  <c r="J33" i="27"/>
  <c r="J38" i="27" s="1"/>
  <c r="K33" i="27"/>
  <c r="L33" i="27"/>
  <c r="L38" i="27" s="1"/>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D36" i="27"/>
  <c r="E36" i="27"/>
  <c r="G36" i="27"/>
  <c r="I36" i="27"/>
  <c r="K36" i="27"/>
  <c r="M36" i="27"/>
  <c r="O36" i="27"/>
  <c r="Q36" i="27"/>
  <c r="S36" i="27"/>
  <c r="U36" i="27"/>
  <c r="W36" i="27"/>
  <c r="Y36" i="27"/>
  <c r="AA36" i="27"/>
  <c r="AC36" i="27"/>
  <c r="AE36" i="27"/>
  <c r="AG36" i="27"/>
  <c r="AI36" i="27"/>
  <c r="AK36" i="27"/>
  <c r="AM36" i="27"/>
  <c r="B38" i="27"/>
  <c r="E38" i="27"/>
  <c r="G38" i="27"/>
  <c r="I38" i="27"/>
  <c r="K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B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B43" i="27"/>
  <c r="D43" i="27"/>
  <c r="D48" i="27" s="1"/>
  <c r="E43" i="27"/>
  <c r="F43" i="27"/>
  <c r="F48" i="27" s="1"/>
  <c r="G43" i="27"/>
  <c r="H43" i="27"/>
  <c r="H48" i="27" s="1"/>
  <c r="I43" i="27"/>
  <c r="J43" i="27"/>
  <c r="J48" i="27" s="1"/>
  <c r="K43" i="27"/>
  <c r="L43" i="27"/>
  <c r="L48" i="27" s="1"/>
  <c r="M43" i="27"/>
  <c r="N43" i="27"/>
  <c r="N48" i="27" s="1"/>
  <c r="O43" i="27"/>
  <c r="P43" i="27"/>
  <c r="P48" i="27" s="1"/>
  <c r="Q43" i="27"/>
  <c r="R43" i="27"/>
  <c r="R48" i="27" s="1"/>
  <c r="S43" i="27"/>
  <c r="T43" i="27"/>
  <c r="T48" i="27" s="1"/>
  <c r="U43" i="27"/>
  <c r="V43" i="27"/>
  <c r="V48" i="27" s="1"/>
  <c r="W43" i="27"/>
  <c r="X43" i="27"/>
  <c r="X48" i="27" s="1"/>
  <c r="Y43" i="27"/>
  <c r="Z43" i="27"/>
  <c r="Z48" i="27" s="1"/>
  <c r="AA43" i="27"/>
  <c r="AB43" i="27"/>
  <c r="AB48" i="27" s="1"/>
  <c r="AC43" i="27"/>
  <c r="AD43" i="27"/>
  <c r="AD48" i="27" s="1"/>
  <c r="AE43" i="27"/>
  <c r="AF43" i="27"/>
  <c r="AF48" i="27" s="1"/>
  <c r="AG43" i="27"/>
  <c r="AH43" i="27"/>
  <c r="AH48" i="27" s="1"/>
  <c r="AI43" i="27"/>
  <c r="AJ43" i="27"/>
  <c r="AJ48" i="27" s="1"/>
  <c r="AK43" i="27"/>
  <c r="AL43" i="27"/>
  <c r="AL48" i="27" s="1"/>
  <c r="AM43" i="27"/>
  <c r="AN43" i="27"/>
  <c r="AN48" i="27" s="1"/>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B48" i="27"/>
  <c r="E48" i="27"/>
  <c r="G48" i="27"/>
  <c r="I48" i="27"/>
  <c r="K48" i="27"/>
  <c r="M48" i="27"/>
  <c r="O48" i="27"/>
  <c r="Q48" i="27"/>
  <c r="S48" i="27"/>
  <c r="U48" i="27"/>
  <c r="W48" i="27"/>
  <c r="Y48" i="27"/>
  <c r="AA48" i="27"/>
  <c r="AC48" i="27"/>
  <c r="AE48" i="27"/>
  <c r="AG48" i="27"/>
  <c r="AI48" i="27"/>
  <c r="AK48" i="27"/>
  <c r="AM48" i="27"/>
  <c r="B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B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B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B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B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B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B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B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B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B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B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B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B81" i="27"/>
  <c r="B79" i="27" s="1"/>
  <c r="D81" i="27"/>
  <c r="D79" i="27" s="1"/>
  <c r="E81" i="27"/>
  <c r="E79" i="27" s="1"/>
  <c r="F81" i="27"/>
  <c r="F79" i="27" s="1"/>
  <c r="G81" i="27"/>
  <c r="G79" i="27" s="1"/>
  <c r="H81" i="27"/>
  <c r="H79" i="27" s="1"/>
  <c r="I81" i="27"/>
  <c r="I79" i="27" s="1"/>
  <c r="J81" i="27"/>
  <c r="J79" i="27" s="1"/>
  <c r="K81" i="27"/>
  <c r="K79" i="27" s="1"/>
  <c r="L81" i="27"/>
  <c r="L79" i="27" s="1"/>
  <c r="M81" i="27"/>
  <c r="M79" i="27" s="1"/>
  <c r="N81" i="27"/>
  <c r="N79" i="27" s="1"/>
  <c r="O81" i="27"/>
  <c r="O79" i="27" s="1"/>
  <c r="P81" i="27"/>
  <c r="P79" i="27" s="1"/>
  <c r="Q81" i="27"/>
  <c r="Q79" i="27" s="1"/>
  <c r="R81" i="27"/>
  <c r="R79" i="27" s="1"/>
  <c r="S81" i="27"/>
  <c r="S79" i="27" s="1"/>
  <c r="T81" i="27"/>
  <c r="T79" i="27" s="1"/>
  <c r="U81" i="27"/>
  <c r="U79" i="27" s="1"/>
  <c r="V81" i="27"/>
  <c r="V79" i="27" s="1"/>
  <c r="W81" i="27"/>
  <c r="W79" i="27" s="1"/>
  <c r="X81" i="27"/>
  <c r="X79" i="27" s="1"/>
  <c r="Y81" i="27"/>
  <c r="Y79" i="27" s="1"/>
  <c r="Z81" i="27"/>
  <c r="Z79" i="27" s="1"/>
  <c r="AA81" i="27"/>
  <c r="AA79" i="27" s="1"/>
  <c r="AB81" i="27"/>
  <c r="AB79" i="27" s="1"/>
  <c r="AC81" i="27"/>
  <c r="AC79" i="27" s="1"/>
  <c r="AD81" i="27"/>
  <c r="AD79" i="27" s="1"/>
  <c r="AE81" i="27"/>
  <c r="AE79" i="27" s="1"/>
  <c r="AF81" i="27"/>
  <c r="AF79" i="27" s="1"/>
  <c r="AG81" i="27"/>
  <c r="AG79" i="27" s="1"/>
  <c r="AH81" i="27"/>
  <c r="AH79" i="27" s="1"/>
  <c r="AI81" i="27"/>
  <c r="AI79" i="27" s="1"/>
  <c r="AJ81" i="27"/>
  <c r="AJ79" i="27" s="1"/>
  <c r="AK81" i="27"/>
  <c r="AK79" i="27" s="1"/>
  <c r="AL81" i="27"/>
  <c r="AL79" i="27" s="1"/>
  <c r="AM81" i="27"/>
  <c r="AM79" i="27" s="1"/>
  <c r="AN81" i="27"/>
  <c r="AN79" i="27" s="1"/>
  <c r="C92" i="27"/>
  <c r="D92" i="27"/>
  <c r="C93" i="27"/>
  <c r="D93" i="27"/>
  <c r="C94" i="27"/>
  <c r="D94" i="27"/>
  <c r="C95" i="27"/>
  <c r="D95" i="27"/>
  <c r="C96" i="27"/>
  <c r="D96" i="27"/>
  <c r="C97" i="27"/>
  <c r="D97" i="27"/>
  <c r="C98" i="27"/>
  <c r="D98" i="27"/>
  <c r="C99" i="27"/>
  <c r="D99" i="27"/>
  <c r="C100" i="27"/>
  <c r="D100" i="27"/>
  <c r="C101" i="27"/>
  <c r="D101" i="27"/>
  <c r="C102" i="27"/>
  <c r="D102" i="27"/>
  <c r="C103" i="27"/>
  <c r="D103" i="27"/>
  <c r="C104" i="27"/>
  <c r="D104" i="27"/>
  <c r="C105" i="27"/>
  <c r="D105" i="27"/>
  <c r="C106" i="27"/>
  <c r="D106" i="27"/>
  <c r="C107" i="27"/>
  <c r="D107" i="27"/>
  <c r="C108" i="27"/>
  <c r="D108" i="27"/>
  <c r="C109" i="27"/>
  <c r="D109" i="27"/>
  <c r="C110" i="27"/>
  <c r="D110" i="27"/>
  <c r="C111" i="27"/>
  <c r="D111" i="27"/>
  <c r="C112" i="27"/>
  <c r="D112" i="27"/>
  <c r="C113" i="27"/>
  <c r="D113" i="27"/>
  <c r="C114" i="27"/>
  <c r="D114" i="27"/>
  <c r="C115" i="27"/>
  <c r="D115" i="27"/>
  <c r="C116" i="27"/>
  <c r="D116" i="27"/>
  <c r="C117" i="27"/>
  <c r="D117" i="27"/>
  <c r="C118" i="27"/>
  <c r="D118" i="27"/>
  <c r="C119" i="27"/>
  <c r="D119" i="27"/>
  <c r="C120" i="27"/>
  <c r="D120" i="27"/>
  <c r="C121" i="27"/>
  <c r="D121" i="27"/>
  <c r="C122" i="27"/>
  <c r="D122" i="27"/>
  <c r="C123" i="27"/>
  <c r="D123" i="27"/>
  <c r="C124" i="27"/>
  <c r="D124" i="27"/>
  <c r="C125" i="27"/>
  <c r="D125" i="27"/>
  <c r="C126" i="27"/>
  <c r="D126" i="27"/>
  <c r="C127" i="27"/>
  <c r="D127" i="27"/>
  <c r="C128" i="27"/>
  <c r="D128" i="27"/>
  <c r="D130" i="27"/>
  <c r="AM36" i="28" l="1"/>
  <c r="AK36" i="28"/>
  <c r="AI36" i="28"/>
  <c r="AG36" i="28"/>
  <c r="AE36" i="28"/>
  <c r="AC36" i="28"/>
  <c r="AA36" i="28"/>
  <c r="Y36" i="28"/>
  <c r="W36" i="28"/>
  <c r="U36" i="28"/>
  <c r="S36" i="28"/>
  <c r="Q36" i="28"/>
  <c r="O36" i="28"/>
  <c r="M36" i="28"/>
  <c r="K36" i="28"/>
  <c r="I36" i="28"/>
  <c r="G36" i="28"/>
  <c r="E36" i="28"/>
  <c r="F42" i="34"/>
  <c r="AA47" i="34"/>
  <c r="AA44" i="34" s="1"/>
  <c r="AA40" i="34" s="1"/>
  <c r="AL42" i="34"/>
  <c r="AN47" i="34"/>
  <c r="AN44" i="34" s="1"/>
  <c r="AN40" i="34" s="1"/>
  <c r="AG47" i="34"/>
  <c r="G42" i="34"/>
  <c r="AC42" i="34"/>
  <c r="AH42" i="34"/>
  <c r="AJ42" i="34"/>
  <c r="AE47" i="34"/>
  <c r="AE44" i="34" s="1"/>
  <c r="AE40" i="34" s="1"/>
  <c r="K42" i="34"/>
  <c r="R52" i="34"/>
  <c r="R49" i="34" s="1"/>
  <c r="R45" i="34" s="1"/>
  <c r="L47" i="34"/>
  <c r="L44" i="34" s="1"/>
  <c r="L40" i="34" s="1"/>
  <c r="E42" i="34"/>
  <c r="Z47" i="34"/>
  <c r="Z44" i="34" s="1"/>
  <c r="Z40" i="34" s="1"/>
  <c r="I40" i="34"/>
  <c r="AG44" i="34"/>
  <c r="AG40" i="34" s="1"/>
  <c r="AF40" i="34"/>
  <c r="U40" i="34"/>
  <c r="H47" i="34"/>
  <c r="H44" i="34" s="1"/>
  <c r="H40" i="34" s="1"/>
  <c r="V42" i="34"/>
  <c r="M42" i="34"/>
  <c r="P42" i="34"/>
  <c r="S47" i="34"/>
  <c r="S44" i="34" s="1"/>
  <c r="S40" i="34" s="1"/>
  <c r="J42" i="34"/>
  <c r="X42" i="34"/>
  <c r="O42" i="34"/>
  <c r="B47" i="34"/>
  <c r="B44" i="34" s="1"/>
  <c r="B40" i="34" s="1"/>
  <c r="T42" i="34"/>
  <c r="AM42" i="34"/>
  <c r="Q47" i="34"/>
  <c r="Q44" i="34" s="1"/>
  <c r="Q40" i="34"/>
  <c r="AB47" i="34"/>
  <c r="AB44" i="34" s="1"/>
  <c r="AB40" i="34" s="1"/>
  <c r="D42" i="34"/>
  <c r="Y42" i="34"/>
  <c r="W42" i="34"/>
  <c r="AI47" i="34"/>
  <c r="AI44" i="34" s="1"/>
  <c r="AI40" i="34" s="1"/>
  <c r="N47" i="34"/>
  <c r="N44" i="34" s="1"/>
  <c r="N40" i="34" s="1"/>
  <c r="AK42" i="34"/>
  <c r="AD42" i="34"/>
  <c r="AE47" i="33"/>
  <c r="AE44" i="33" s="1"/>
  <c r="AE40" i="33" s="1"/>
  <c r="K47" i="33"/>
  <c r="K44" i="33" s="1"/>
  <c r="K40" i="33" s="1"/>
  <c r="AA47" i="33"/>
  <c r="AA44" i="33" s="1"/>
  <c r="AA40" i="33" s="1"/>
  <c r="Q52" i="33"/>
  <c r="Q49" i="33" s="1"/>
  <c r="Q45" i="33" s="1"/>
  <c r="H47" i="33"/>
  <c r="D52" i="33"/>
  <c r="D49" i="33" s="1"/>
  <c r="D45" i="33" s="1"/>
  <c r="AD47" i="33"/>
  <c r="AD44" i="33" s="1"/>
  <c r="AD40" i="33" s="1"/>
  <c r="AH52" i="33"/>
  <c r="AK47" i="33"/>
  <c r="AK44" i="33" s="1"/>
  <c r="AK40" i="33" s="1"/>
  <c r="F52" i="33"/>
  <c r="F49" i="33" s="1"/>
  <c r="F45" i="33" s="1"/>
  <c r="I45" i="33"/>
  <c r="J52" i="33"/>
  <c r="J49" i="33" s="1"/>
  <c r="J45" i="33" s="1"/>
  <c r="Y47" i="33"/>
  <c r="Y44" i="33" s="1"/>
  <c r="G47" i="33"/>
  <c r="G44" i="33" s="1"/>
  <c r="L52" i="33"/>
  <c r="L49" i="33" s="1"/>
  <c r="L45" i="33" s="1"/>
  <c r="O47" i="33"/>
  <c r="O44" i="33" s="1"/>
  <c r="O40" i="33" s="1"/>
  <c r="E52" i="33"/>
  <c r="E49" i="33" s="1"/>
  <c r="E45" i="33" s="1"/>
  <c r="R52" i="33"/>
  <c r="R49" i="33" s="1"/>
  <c r="R45" i="33" s="1"/>
  <c r="N50" i="33"/>
  <c r="V45" i="33"/>
  <c r="H44" i="33"/>
  <c r="AG50" i="33"/>
  <c r="W52" i="33"/>
  <c r="W49" i="33" s="1"/>
  <c r="W45" i="33" s="1"/>
  <c r="AH49" i="33"/>
  <c r="S45" i="33"/>
  <c r="P47" i="33"/>
  <c r="P44" i="33" s="1"/>
  <c r="P40" i="33" s="1"/>
  <c r="AM52" i="33"/>
  <c r="AM49" i="33" s="1"/>
  <c r="AM45" i="33" s="1"/>
  <c r="AB47" i="33"/>
  <c r="AB44" i="33" s="1"/>
  <c r="AB40" i="33" s="1"/>
  <c r="X52" i="33"/>
  <c r="X49" i="33" s="1"/>
  <c r="X45" i="33"/>
  <c r="AF52" i="33"/>
  <c r="AF49" i="33" s="1"/>
  <c r="AF45" i="33" s="1"/>
  <c r="U47" i="33"/>
  <c r="U44" i="33" s="1"/>
  <c r="U40" i="33" s="1"/>
  <c r="T47" i="33"/>
  <c r="T44" i="33" s="1"/>
  <c r="AJ47" i="33"/>
  <c r="AJ44" i="33" s="1"/>
  <c r="AJ40" i="33" s="1"/>
  <c r="AL52" i="33"/>
  <c r="AL49" i="33" s="1"/>
  <c r="AC47" i="33"/>
  <c r="AC44" i="33" s="1"/>
  <c r="AC40" i="33" s="1"/>
  <c r="AN47" i="33"/>
  <c r="AN44" i="33" s="1"/>
  <c r="B52" i="33"/>
  <c r="B49" i="33" s="1"/>
  <c r="B45" i="33" s="1"/>
  <c r="M52" i="33"/>
  <c r="M49" i="33" s="1"/>
  <c r="AI52" i="33"/>
  <c r="AI49" i="33" s="1"/>
  <c r="AI45" i="33" s="1"/>
  <c r="Z52" i="33"/>
  <c r="Z49" i="33" s="1"/>
  <c r="U62" i="32"/>
  <c r="U59" i="32" s="1"/>
  <c r="U55" i="32" s="1"/>
  <c r="B62" i="32"/>
  <c r="B59" i="32" s="1"/>
  <c r="B55" i="32" s="1"/>
  <c r="AB62" i="32"/>
  <c r="AB59" i="32" s="1"/>
  <c r="AB55" i="32" s="1"/>
  <c r="AI67" i="31"/>
  <c r="AI64" i="31" s="1"/>
  <c r="AI60" i="31" s="1"/>
  <c r="AD67" i="31"/>
  <c r="AD64" i="31" s="1"/>
  <c r="AD60" i="31" s="1"/>
  <c r="V62" i="32"/>
  <c r="V59" i="32" s="1"/>
  <c r="V55" i="32" s="1"/>
  <c r="AF62" i="32"/>
  <c r="AF59" i="32" s="1"/>
  <c r="AF55" i="32" s="1"/>
  <c r="M67" i="31"/>
  <c r="M64" i="31" s="1"/>
  <c r="M60" i="31" s="1"/>
  <c r="T67" i="31"/>
  <c r="AB67" i="31"/>
  <c r="AB64" i="31" s="1"/>
  <c r="L62" i="32"/>
  <c r="L59" i="32" s="1"/>
  <c r="L55" i="32" s="1"/>
  <c r="G67" i="31"/>
  <c r="G64" i="31" s="1"/>
  <c r="G60" i="31" s="1"/>
  <c r="AG62" i="32"/>
  <c r="AG59" i="32" s="1"/>
  <c r="AG55" i="32" s="1"/>
  <c r="G62" i="32"/>
  <c r="G59" i="32" s="1"/>
  <c r="G55" i="32" s="1"/>
  <c r="AC62" i="32"/>
  <c r="AC59" i="32" s="1"/>
  <c r="AC55" i="32" s="1"/>
  <c r="AM67" i="31"/>
  <c r="AM64" i="31" s="1"/>
  <c r="AM60" i="31" s="1"/>
  <c r="Q62" i="32"/>
  <c r="Q59" i="32" s="1"/>
  <c r="Q55" i="32" s="1"/>
  <c r="AA62" i="32"/>
  <c r="AA59" i="32" s="1"/>
  <c r="AA55" i="32" s="1"/>
  <c r="B67" i="31"/>
  <c r="B64" i="31" s="1"/>
  <c r="B60" i="31" s="1"/>
  <c r="AM62" i="32"/>
  <c r="AM59" i="32" s="1"/>
  <c r="AM55" i="32" s="1"/>
  <c r="I62" i="32"/>
  <c r="I59" i="32" s="1"/>
  <c r="I55" i="32" s="1"/>
  <c r="O67" i="31"/>
  <c r="O64" i="31" s="1"/>
  <c r="O60" i="31"/>
  <c r="N67" i="31"/>
  <c r="N64" i="31" s="1"/>
  <c r="N60" i="31" s="1"/>
  <c r="Y62" i="32"/>
  <c r="Y59" i="32" s="1"/>
  <c r="Y55" i="32" s="1"/>
  <c r="AI62" i="32"/>
  <c r="AI59" i="32" s="1"/>
  <c r="AI55" i="32" s="1"/>
  <c r="K67" i="31"/>
  <c r="K64" i="31" s="1"/>
  <c r="K60" i="31"/>
  <c r="AC67" i="31"/>
  <c r="AC64" i="31" s="1"/>
  <c r="AC60" i="31" s="1"/>
  <c r="H67" i="31"/>
  <c r="H64" i="31" s="1"/>
  <c r="H60" i="31" s="1"/>
  <c r="P67" i="31"/>
  <c r="P64" i="31" s="1"/>
  <c r="P60" i="31" s="1"/>
  <c r="X67" i="31"/>
  <c r="X64" i="31" s="1"/>
  <c r="X60" i="31" s="1"/>
  <c r="AF67" i="31"/>
  <c r="AF64" i="31" s="1"/>
  <c r="AF60" i="31" s="1"/>
  <c r="AN67" i="31"/>
  <c r="AN64" i="31" s="1"/>
  <c r="AN60" i="31" s="1"/>
  <c r="Z62" i="32"/>
  <c r="Z59" i="32" s="1"/>
  <c r="Z55" i="32" s="1"/>
  <c r="J67" i="31"/>
  <c r="J64" i="31" s="1"/>
  <c r="J60" i="31" s="1"/>
  <c r="H62" i="32"/>
  <c r="H59" i="32" s="1"/>
  <c r="H55" i="32" s="1"/>
  <c r="AH62" i="32"/>
  <c r="AH59" i="32" s="1"/>
  <c r="AH55" i="32"/>
  <c r="K62" i="32"/>
  <c r="K59" i="32" s="1"/>
  <c r="K55" i="32" s="1"/>
  <c r="AH67" i="31"/>
  <c r="AH64" i="31" s="1"/>
  <c r="AH60" i="31" s="1"/>
  <c r="N62" i="32"/>
  <c r="N59" i="32" s="1"/>
  <c r="N55" i="32" s="1"/>
  <c r="X62" i="32"/>
  <c r="X59" i="32" s="1"/>
  <c r="X55" i="32"/>
  <c r="D67" i="31"/>
  <c r="D64" i="31" s="1"/>
  <c r="D60" i="31" s="1"/>
  <c r="I72" i="31"/>
  <c r="I69" i="31" s="1"/>
  <c r="I65" i="31" s="1"/>
  <c r="Y72" i="31"/>
  <c r="Y69" i="31" s="1"/>
  <c r="Y65" i="31" s="1"/>
  <c r="L65" i="31"/>
  <c r="T64" i="31"/>
  <c r="T60" i="31" s="1"/>
  <c r="AJ65" i="31"/>
  <c r="R62" i="32"/>
  <c r="R59" i="32" s="1"/>
  <c r="R55" i="32" s="1"/>
  <c r="AJ62" i="32"/>
  <c r="AJ59" i="32" s="1"/>
  <c r="AJ55" i="32" s="1"/>
  <c r="M62" i="32"/>
  <c r="M59" i="32" s="1"/>
  <c r="M55" i="32" s="1"/>
  <c r="AE62" i="32"/>
  <c r="AE59" i="32" s="1"/>
  <c r="AE55" i="32" s="1"/>
  <c r="F62" i="32"/>
  <c r="F59" i="32" s="1"/>
  <c r="F55" i="32" s="1"/>
  <c r="AA67" i="31"/>
  <c r="AA64" i="31" s="1"/>
  <c r="AA60" i="31" s="1"/>
  <c r="F67" i="31"/>
  <c r="F64" i="31" s="1"/>
  <c r="F60" i="31" s="1"/>
  <c r="V67" i="31"/>
  <c r="V64" i="31" s="1"/>
  <c r="V60" i="31" s="1"/>
  <c r="AL67" i="31"/>
  <c r="AL64" i="31" s="1"/>
  <c r="AL60" i="31" s="1"/>
  <c r="AL62" i="32"/>
  <c r="AL59" i="32" s="1"/>
  <c r="AL55" i="32" s="1"/>
  <c r="E62" i="32"/>
  <c r="E59" i="32" s="1"/>
  <c r="E55" i="32" s="1"/>
  <c r="S62" i="32"/>
  <c r="S59" i="32" s="1"/>
  <c r="S55" i="32" s="1"/>
  <c r="P62" i="32"/>
  <c r="P59" i="32" s="1"/>
  <c r="P55" i="32" s="1"/>
  <c r="E67" i="31"/>
  <c r="E64" i="31" s="1"/>
  <c r="U67" i="31"/>
  <c r="U64" i="31" s="1"/>
  <c r="U60" i="31" s="1"/>
  <c r="AK67" i="31"/>
  <c r="AK64" i="31" s="1"/>
  <c r="AK60" i="31" s="1"/>
  <c r="W72" i="31"/>
  <c r="W69" i="31" s="1"/>
  <c r="W65" i="31" s="1"/>
  <c r="Q72" i="31"/>
  <c r="Q69" i="31" s="1"/>
  <c r="Q65" i="31" s="1"/>
  <c r="AG72" i="31"/>
  <c r="AG69" i="31" s="1"/>
  <c r="AG65" i="31"/>
  <c r="J62" i="32"/>
  <c r="J59" i="32" s="1"/>
  <c r="J55" i="32" s="1"/>
  <c r="AK62" i="32"/>
  <c r="AK59" i="32" s="1"/>
  <c r="AK55" i="32" s="1"/>
  <c r="T62" i="32"/>
  <c r="T59" i="32" s="1"/>
  <c r="T55" i="32" s="1"/>
  <c r="O62" i="32"/>
  <c r="O59" i="32" s="1"/>
  <c r="O55" i="32" s="1"/>
  <c r="AE67" i="31"/>
  <c r="AE64" i="31" s="1"/>
  <c r="AE60" i="31" s="1"/>
  <c r="Z67" i="31"/>
  <c r="Z64" i="31" s="1"/>
  <c r="Z60" i="31" s="1"/>
  <c r="AD62" i="32"/>
  <c r="AD59" i="32" s="1"/>
  <c r="AD55" i="32" s="1"/>
  <c r="AN62" i="32"/>
  <c r="AN59" i="32" s="1"/>
  <c r="AN55" i="32" s="1"/>
  <c r="W62" i="32"/>
  <c r="W59" i="32" s="1"/>
  <c r="W55" i="32" s="1"/>
  <c r="D62" i="32"/>
  <c r="D59" i="32" s="1"/>
  <c r="D55" i="32" s="1"/>
  <c r="S67" i="31"/>
  <c r="S64" i="31" s="1"/>
  <c r="S60" i="31" s="1"/>
  <c r="R67" i="31"/>
  <c r="R64" i="31" s="1"/>
  <c r="R60" i="31"/>
  <c r="AL72" i="30"/>
  <c r="AL69" i="30" s="1"/>
  <c r="AL65" i="30" s="1"/>
  <c r="V72" i="30"/>
  <c r="V69" i="30" s="1"/>
  <c r="V65" i="30" s="1"/>
  <c r="F72" i="30"/>
  <c r="F69" i="30" s="1"/>
  <c r="F65" i="30"/>
  <c r="AE72" i="30"/>
  <c r="AE69" i="30" s="1"/>
  <c r="O72" i="30"/>
  <c r="AG72" i="30"/>
  <c r="AG69" i="30" s="1"/>
  <c r="AG65" i="30"/>
  <c r="E72" i="30"/>
  <c r="E69" i="30" s="1"/>
  <c r="E65" i="30"/>
  <c r="Q67" i="29"/>
  <c r="Q64" i="29" s="1"/>
  <c r="Q60" i="29" s="1"/>
  <c r="AH67" i="29"/>
  <c r="AH64" i="29" s="1"/>
  <c r="AH60" i="29" s="1"/>
  <c r="W67" i="29"/>
  <c r="W64" i="29" s="1"/>
  <c r="W60" i="29" s="1"/>
  <c r="AJ72" i="30"/>
  <c r="AJ69" i="30" s="1"/>
  <c r="AJ65" i="30" s="1"/>
  <c r="T72" i="30"/>
  <c r="T69" i="30" s="1"/>
  <c r="T65" i="30"/>
  <c r="D72" i="30"/>
  <c r="D69" i="30" s="1"/>
  <c r="D65" i="30" s="1"/>
  <c r="AA72" i="30"/>
  <c r="AA69" i="30" s="1"/>
  <c r="AA65" i="30" s="1"/>
  <c r="Y72" i="30"/>
  <c r="Y69" i="30" s="1"/>
  <c r="Y65" i="30" s="1"/>
  <c r="B67" i="29"/>
  <c r="B64" i="29" s="1"/>
  <c r="B60" i="29" s="1"/>
  <c r="K67" i="29"/>
  <c r="K64" i="29" s="1"/>
  <c r="K60" i="29" s="1"/>
  <c r="AD72" i="30"/>
  <c r="AD69" i="30" s="1"/>
  <c r="AD65" i="30" s="1"/>
  <c r="N72" i="30"/>
  <c r="N69" i="30" s="1"/>
  <c r="N65" i="30" s="1"/>
  <c r="AC72" i="30"/>
  <c r="AC69" i="30" s="1"/>
  <c r="AC65" i="30" s="1"/>
  <c r="N67" i="29"/>
  <c r="N64" i="29" s="1"/>
  <c r="AG67" i="29"/>
  <c r="AG64" i="29" s="1"/>
  <c r="AG60" i="29" s="1"/>
  <c r="G67" i="29"/>
  <c r="G64" i="29" s="1"/>
  <c r="G60" i="29" s="1"/>
  <c r="AM67" i="29"/>
  <c r="AM64" i="29" s="1"/>
  <c r="AM60" i="29" s="1"/>
  <c r="AB72" i="30"/>
  <c r="AB69" i="30" s="1"/>
  <c r="AB65" i="30" s="1"/>
  <c r="L72" i="30"/>
  <c r="L69" i="30" s="1"/>
  <c r="L65" i="30" s="1"/>
  <c r="K72" i="30"/>
  <c r="K69" i="30" s="1"/>
  <c r="K65" i="30" s="1"/>
  <c r="M72" i="30"/>
  <c r="M69" i="30" s="1"/>
  <c r="M65" i="30" s="1"/>
  <c r="M67" i="29"/>
  <c r="M64" i="29" s="1"/>
  <c r="M60" i="29" s="1"/>
  <c r="AI67" i="29"/>
  <c r="AI64" i="29" s="1"/>
  <c r="AI60" i="29" s="1"/>
  <c r="U67" i="29"/>
  <c r="U64" i="29" s="1"/>
  <c r="U60" i="29" s="1"/>
  <c r="V72" i="29"/>
  <c r="V69" i="29" s="1"/>
  <c r="V65" i="29" s="1"/>
  <c r="Z72" i="29"/>
  <c r="Z69" i="29" s="1"/>
  <c r="Z65" i="29" s="1"/>
  <c r="AH72" i="30"/>
  <c r="AH69" i="30" s="1"/>
  <c r="AH65" i="30" s="1"/>
  <c r="Z72" i="30"/>
  <c r="Z69" i="30" s="1"/>
  <c r="Z65" i="30" s="1"/>
  <c r="R72" i="30"/>
  <c r="R69" i="30" s="1"/>
  <c r="R65" i="30" s="1"/>
  <c r="J72" i="30"/>
  <c r="J69" i="30" s="1"/>
  <c r="J65" i="30" s="1"/>
  <c r="O69" i="30"/>
  <c r="Q72" i="30"/>
  <c r="Q69" i="30" s="1"/>
  <c r="AK72" i="30"/>
  <c r="AK69" i="30" s="1"/>
  <c r="AK65" i="30" s="1"/>
  <c r="AD67" i="29"/>
  <c r="AD64" i="29" s="1"/>
  <c r="I67" i="29"/>
  <c r="I64" i="29" s="1"/>
  <c r="I60" i="29" s="1"/>
  <c r="Y67" i="29"/>
  <c r="Y64" i="29" s="1"/>
  <c r="Y60" i="29" s="1"/>
  <c r="X67" i="29"/>
  <c r="X64" i="29" s="1"/>
  <c r="X60" i="29" s="1"/>
  <c r="R67" i="29"/>
  <c r="R64" i="29" s="1"/>
  <c r="O67" i="29"/>
  <c r="O64" i="29" s="1"/>
  <c r="O60" i="29" s="1"/>
  <c r="AE67" i="29"/>
  <c r="AE64" i="29" s="1"/>
  <c r="AE60" i="29" s="1"/>
  <c r="AN72" i="30"/>
  <c r="AN69" i="30" s="1"/>
  <c r="AN65" i="30" s="1"/>
  <c r="AF72" i="30"/>
  <c r="AF69" i="30" s="1"/>
  <c r="AF65" i="30" s="1"/>
  <c r="X72" i="30"/>
  <c r="X69" i="30" s="1"/>
  <c r="X65" i="30" s="1"/>
  <c r="P72" i="30"/>
  <c r="P69" i="30" s="1"/>
  <c r="P65" i="30" s="1"/>
  <c r="H72" i="30"/>
  <c r="H69" i="30" s="1"/>
  <c r="H65" i="30" s="1"/>
  <c r="S72" i="30"/>
  <c r="S69" i="30" s="1"/>
  <c r="S65" i="30"/>
  <c r="B72" i="30"/>
  <c r="B69" i="30" s="1"/>
  <c r="B65" i="30" s="1"/>
  <c r="I72" i="30"/>
  <c r="I69" i="30" s="1"/>
  <c r="U72" i="30"/>
  <c r="U69" i="30" s="1"/>
  <c r="U65" i="30"/>
  <c r="AB67" i="29"/>
  <c r="AB64" i="29" s="1"/>
  <c r="AB60" i="29" s="1"/>
  <c r="AC67" i="29"/>
  <c r="AC64" i="29" s="1"/>
  <c r="AC60" i="29" s="1"/>
  <c r="AF67" i="29"/>
  <c r="AF64" i="29" s="1"/>
  <c r="AF60" i="29" s="1"/>
  <c r="S67" i="29"/>
  <c r="S64" i="29" s="1"/>
  <c r="S60" i="29" s="1"/>
  <c r="E67" i="29"/>
  <c r="E64" i="29" s="1"/>
  <c r="E60" i="29" s="1"/>
  <c r="AK67" i="29"/>
  <c r="AK64" i="29" s="1"/>
  <c r="AK60" i="29" s="1"/>
  <c r="P67" i="29"/>
  <c r="P64" i="29" s="1"/>
  <c r="P60" i="29"/>
  <c r="AA67" i="29"/>
  <c r="AA64" i="29" s="1"/>
  <c r="AA60" i="29" s="1"/>
  <c r="AJ67" i="29"/>
  <c r="AJ64" i="29" s="1"/>
  <c r="AJ60" i="29" s="1"/>
  <c r="AL72" i="29"/>
  <c r="AL69" i="29" s="1"/>
  <c r="AL65" i="29" s="1"/>
  <c r="F72" i="29"/>
  <c r="F69" i="29" s="1"/>
  <c r="F65" i="29" s="1"/>
  <c r="J72" i="29"/>
  <c r="J69" i="29" s="1"/>
  <c r="J65" i="29" s="1"/>
  <c r="AM70" i="30"/>
  <c r="W70" i="30"/>
  <c r="G70" i="30"/>
  <c r="AN65" i="29"/>
  <c r="H65" i="29"/>
  <c r="AI70" i="30"/>
  <c r="L65" i="29"/>
  <c r="T65" i="29"/>
  <c r="D65" i="29"/>
  <c r="AN75" i="27"/>
  <c r="AL75" i="27"/>
  <c r="AJ75" i="27"/>
  <c r="AH75" i="27"/>
  <c r="AF75" i="27"/>
  <c r="AD75" i="27"/>
  <c r="AB75" i="27"/>
  <c r="Z75" i="27"/>
  <c r="X75" i="27"/>
  <c r="V75" i="27"/>
  <c r="T75" i="27"/>
  <c r="R75" i="27"/>
  <c r="P75" i="27"/>
  <c r="N75" i="27"/>
  <c r="L75" i="27"/>
  <c r="J75" i="27"/>
  <c r="H75" i="27"/>
  <c r="F75" i="27"/>
  <c r="D75" i="27"/>
  <c r="AM75" i="27"/>
  <c r="AK75" i="27"/>
  <c r="AI75" i="27"/>
  <c r="AG75" i="27"/>
  <c r="AE75" i="27"/>
  <c r="AC75" i="27"/>
  <c r="AA75" i="27"/>
  <c r="Y75" i="27"/>
  <c r="W75" i="27"/>
  <c r="U75" i="27"/>
  <c r="S75" i="27"/>
  <c r="Q75" i="27"/>
  <c r="O75" i="27"/>
  <c r="M75" i="27"/>
  <c r="K75" i="27"/>
  <c r="I75" i="27"/>
  <c r="G75" i="27"/>
  <c r="E75" i="27"/>
  <c r="B75" i="27"/>
  <c r="AN75" i="28"/>
  <c r="AL75" i="28"/>
  <c r="AJ75" i="28"/>
  <c r="AH75" i="28"/>
  <c r="AF75" i="28"/>
  <c r="AD75" i="28"/>
  <c r="AB75" i="28"/>
  <c r="Z75" i="28"/>
  <c r="X75" i="28"/>
  <c r="V75" i="28"/>
  <c r="T75" i="28"/>
  <c r="R75" i="28"/>
  <c r="P75" i="28"/>
  <c r="N75" i="28"/>
  <c r="L75" i="28"/>
  <c r="J75" i="28"/>
  <c r="H75" i="28"/>
  <c r="F75" i="28"/>
  <c r="D75" i="28"/>
  <c r="AM75" i="28"/>
  <c r="AK75" i="28"/>
  <c r="AI75" i="28"/>
  <c r="AG75" i="28"/>
  <c r="AE75" i="28"/>
  <c r="AC75" i="28"/>
  <c r="AA75" i="28"/>
  <c r="Y75" i="28"/>
  <c r="W75" i="28"/>
  <c r="U75" i="28"/>
  <c r="S75" i="28"/>
  <c r="Q75" i="28"/>
  <c r="O75" i="28"/>
  <c r="M75" i="28"/>
  <c r="K75" i="28"/>
  <c r="I75" i="28"/>
  <c r="G75" i="28"/>
  <c r="E75" i="28"/>
  <c r="B75" i="28"/>
  <c r="B42" i="34" l="1"/>
  <c r="S42" i="34"/>
  <c r="H42" i="34"/>
  <c r="R47" i="34"/>
  <c r="R44" i="34" s="1"/>
  <c r="R40" i="34" s="1"/>
  <c r="AE42" i="34"/>
  <c r="AI42" i="34"/>
  <c r="F123" i="34" s="1"/>
  <c r="AB42" i="34"/>
  <c r="AG42" i="34"/>
  <c r="F121" i="34" s="1"/>
  <c r="F125" i="34"/>
  <c r="AK39" i="34"/>
  <c r="F118" i="34"/>
  <c r="AD39" i="34"/>
  <c r="F111" i="34"/>
  <c r="W39" i="34"/>
  <c r="F92" i="34"/>
  <c r="D39" i="34"/>
  <c r="F108" i="34"/>
  <c r="T39" i="34"/>
  <c r="F103" i="34"/>
  <c r="O39" i="34"/>
  <c r="F98" i="34"/>
  <c r="J39" i="34"/>
  <c r="F104" i="34"/>
  <c r="P39" i="34"/>
  <c r="F110" i="34"/>
  <c r="V39" i="34"/>
  <c r="U42" i="34"/>
  <c r="F99" i="34"/>
  <c r="K39" i="34"/>
  <c r="F124" i="34"/>
  <c r="AJ39" i="34"/>
  <c r="F117" i="34"/>
  <c r="AC39" i="34"/>
  <c r="AG39" i="34"/>
  <c r="E121" i="34" s="1"/>
  <c r="N42" i="34"/>
  <c r="F113" i="34"/>
  <c r="Y39" i="34"/>
  <c r="Q42" i="34"/>
  <c r="F127" i="34"/>
  <c r="AM39" i="34"/>
  <c r="F112" i="34"/>
  <c r="X39" i="34"/>
  <c r="F101" i="34"/>
  <c r="M39" i="34"/>
  <c r="AF42" i="34"/>
  <c r="I42" i="34"/>
  <c r="Z42" i="34"/>
  <c r="F93" i="34"/>
  <c r="E39" i="34"/>
  <c r="L42" i="34"/>
  <c r="F122" i="34"/>
  <c r="AH39" i="34"/>
  <c r="F95" i="34"/>
  <c r="G39" i="34"/>
  <c r="AN42" i="34"/>
  <c r="F126" i="34"/>
  <c r="AL39" i="34"/>
  <c r="AA42" i="34"/>
  <c r="F94" i="34"/>
  <c r="F39" i="34"/>
  <c r="AB42" i="33"/>
  <c r="R47" i="33"/>
  <c r="R44" i="33" s="1"/>
  <c r="R40" i="33" s="1"/>
  <c r="G40" i="33"/>
  <c r="J47" i="33"/>
  <c r="J44" i="33" s="1"/>
  <c r="J40" i="33" s="1"/>
  <c r="AK42" i="33"/>
  <c r="AD42" i="33"/>
  <c r="AA42" i="33"/>
  <c r="AF47" i="33"/>
  <c r="AF44" i="33" s="1"/>
  <c r="AF40" i="33" s="1"/>
  <c r="P42" i="33"/>
  <c r="O42" i="33"/>
  <c r="Y40" i="33"/>
  <c r="AE42" i="33"/>
  <c r="Z45" i="33"/>
  <c r="M45" i="33"/>
  <c r="AN40" i="33"/>
  <c r="AL45" i="33"/>
  <c r="T40" i="33"/>
  <c r="S47" i="33"/>
  <c r="S44" i="33" s="1"/>
  <c r="S40" i="33" s="1"/>
  <c r="N52" i="33"/>
  <c r="N49" i="33" s="1"/>
  <c r="N45" i="33" s="1"/>
  <c r="AH45" i="33"/>
  <c r="H40" i="33"/>
  <c r="AI47" i="33"/>
  <c r="AI44" i="33" s="1"/>
  <c r="AI40" i="33" s="1"/>
  <c r="B47" i="33"/>
  <c r="B44" i="33" s="1"/>
  <c r="B40" i="33" s="1"/>
  <c r="AC42" i="33"/>
  <c r="AJ42" i="33"/>
  <c r="U42" i="33"/>
  <c r="X47" i="33"/>
  <c r="X44" i="33" s="1"/>
  <c r="X40" i="33" s="1"/>
  <c r="AM47" i="33"/>
  <c r="AM44" i="33" s="1"/>
  <c r="AM40" i="33" s="1"/>
  <c r="W47" i="33"/>
  <c r="W44" i="33" s="1"/>
  <c r="W40" i="33" s="1"/>
  <c r="AG52" i="33"/>
  <c r="AG49" i="33" s="1"/>
  <c r="AG45" i="33" s="1"/>
  <c r="V47" i="33"/>
  <c r="V44" i="33" s="1"/>
  <c r="V40" i="33" s="1"/>
  <c r="E47" i="33"/>
  <c r="E44" i="33" s="1"/>
  <c r="E40" i="33" s="1"/>
  <c r="L47" i="33"/>
  <c r="L44" i="33" s="1"/>
  <c r="L40" i="33"/>
  <c r="I47" i="33"/>
  <c r="I44" i="33" s="1"/>
  <c r="I40" i="33" s="1"/>
  <c r="F47" i="33"/>
  <c r="F44" i="33" s="1"/>
  <c r="F40" i="33" s="1"/>
  <c r="D47" i="33"/>
  <c r="D44" i="33" s="1"/>
  <c r="D40" i="33" s="1"/>
  <c r="Q47" i="33"/>
  <c r="Q44" i="33" s="1"/>
  <c r="Q40" i="33" s="1"/>
  <c r="K42" i="33"/>
  <c r="S62" i="31"/>
  <c r="AD57" i="32"/>
  <c r="T57" i="32"/>
  <c r="Q67" i="31"/>
  <c r="Q64" i="31" s="1"/>
  <c r="Q60" i="31" s="1"/>
  <c r="AL57" i="32"/>
  <c r="AL54" i="32" s="1"/>
  <c r="AL50" i="32" s="1"/>
  <c r="AA62" i="31"/>
  <c r="AA59" i="31" s="1"/>
  <c r="AA55" i="31" s="1"/>
  <c r="AJ57" i="32"/>
  <c r="AJ54" i="32" s="1"/>
  <c r="AJ50" i="32" s="1"/>
  <c r="T62" i="31"/>
  <c r="T59" i="31" s="1"/>
  <c r="D62" i="31"/>
  <c r="D59" i="31" s="1"/>
  <c r="D55" i="31" s="1"/>
  <c r="K57" i="32"/>
  <c r="K54" i="32" s="1"/>
  <c r="K50" i="32" s="1"/>
  <c r="Z57" i="32"/>
  <c r="Z54" i="32" s="1"/>
  <c r="Z50" i="32" s="1"/>
  <c r="P62" i="31"/>
  <c r="P59" i="31" s="1"/>
  <c r="P55" i="31" s="1"/>
  <c r="AI57" i="32"/>
  <c r="AI54" i="32" s="1"/>
  <c r="AI50" i="32" s="1"/>
  <c r="I57" i="32"/>
  <c r="I54" i="32" s="1"/>
  <c r="I50" i="32" s="1"/>
  <c r="Q57" i="32"/>
  <c r="Q54" i="32" s="1"/>
  <c r="Q50" i="32" s="1"/>
  <c r="AG57" i="32"/>
  <c r="AG54" i="32" s="1"/>
  <c r="AG50" i="32"/>
  <c r="M62" i="31"/>
  <c r="M59" i="31" s="1"/>
  <c r="M55" i="31" s="1"/>
  <c r="V57" i="32"/>
  <c r="V54" i="32" s="1"/>
  <c r="V50" i="32" s="1"/>
  <c r="AI62" i="31"/>
  <c r="AI59" i="31" s="1"/>
  <c r="AI55" i="31" s="1"/>
  <c r="B57" i="32"/>
  <c r="B54" i="32" s="1"/>
  <c r="B50" i="32" s="1"/>
  <c r="W57" i="32"/>
  <c r="W54" i="32" s="1"/>
  <c r="W50" i="32" s="1"/>
  <c r="AE62" i="31"/>
  <c r="J57" i="32"/>
  <c r="J54" i="32" s="1"/>
  <c r="J50" i="32" s="1"/>
  <c r="AK62" i="31"/>
  <c r="S57" i="32"/>
  <c r="S54" i="32" s="1"/>
  <c r="S50" i="32" s="1"/>
  <c r="V62" i="31"/>
  <c r="V59" i="31" s="1"/>
  <c r="V55" i="31" s="1"/>
  <c r="AE57" i="32"/>
  <c r="AE54" i="32" s="1"/>
  <c r="AE50" i="32" s="1"/>
  <c r="Y67" i="31"/>
  <c r="Y64" i="31" s="1"/>
  <c r="Y60" i="31" s="1"/>
  <c r="N57" i="32"/>
  <c r="N54" i="32" s="1"/>
  <c r="N50" i="32" s="1"/>
  <c r="H57" i="32"/>
  <c r="H54" i="32" s="1"/>
  <c r="H50" i="32" s="1"/>
  <c r="AF62" i="31"/>
  <c r="AF59" i="31" s="1"/>
  <c r="AF55" i="31" s="1"/>
  <c r="AC62" i="31"/>
  <c r="AC59" i="31" s="1"/>
  <c r="AC55" i="31" s="1"/>
  <c r="N62" i="31"/>
  <c r="N59" i="31" s="1"/>
  <c r="N55" i="31" s="1"/>
  <c r="B62" i="31"/>
  <c r="B59" i="31" s="1"/>
  <c r="B55" i="31" s="1"/>
  <c r="AC57" i="32"/>
  <c r="AC54" i="32" s="1"/>
  <c r="AC50" i="32" s="1"/>
  <c r="L57" i="32"/>
  <c r="L54" i="32" s="1"/>
  <c r="L50" i="32" s="1"/>
  <c r="AF57" i="32"/>
  <c r="AF54" i="32" s="1"/>
  <c r="AF50" i="32" s="1"/>
  <c r="AD62" i="31"/>
  <c r="AD59" i="31" s="1"/>
  <c r="AD55" i="31" s="1"/>
  <c r="AB57" i="32"/>
  <c r="AB54" i="32" s="1"/>
  <c r="AB50" i="32" s="1"/>
  <c r="U57" i="32"/>
  <c r="U54" i="32" s="1"/>
  <c r="U50" i="32" s="1"/>
  <c r="R62" i="31"/>
  <c r="R59" i="31" s="1"/>
  <c r="R55" i="31" s="1"/>
  <c r="S59" i="31"/>
  <c r="D57" i="32"/>
  <c r="D54" i="32" s="1"/>
  <c r="D50" i="32" s="1"/>
  <c r="AN57" i="32"/>
  <c r="AN54" i="32" s="1"/>
  <c r="AN50" i="32" s="1"/>
  <c r="AD54" i="32"/>
  <c r="AD50" i="32" s="1"/>
  <c r="Z62" i="31"/>
  <c r="Z59" i="31" s="1"/>
  <c r="Z55" i="31" s="1"/>
  <c r="AE59" i="31"/>
  <c r="O57" i="32"/>
  <c r="O54" i="32" s="1"/>
  <c r="O50" i="32" s="1"/>
  <c r="T54" i="32"/>
  <c r="AK57" i="32"/>
  <c r="AK54" i="32" s="1"/>
  <c r="AK50" i="32" s="1"/>
  <c r="AG67" i="31"/>
  <c r="AG64" i="31" s="1"/>
  <c r="AG60" i="31" s="1"/>
  <c r="W67" i="31"/>
  <c r="W64" i="31" s="1"/>
  <c r="W60" i="31" s="1"/>
  <c r="AK59" i="31"/>
  <c r="E60" i="31"/>
  <c r="L67" i="31"/>
  <c r="L64" i="31" s="1"/>
  <c r="L60" i="31" s="1"/>
  <c r="AB60" i="31"/>
  <c r="U62" i="31"/>
  <c r="U59" i="31" s="1"/>
  <c r="U55" i="31" s="1"/>
  <c r="P57" i="32"/>
  <c r="P54" i="32" s="1"/>
  <c r="P50" i="32" s="1"/>
  <c r="E57" i="32"/>
  <c r="E54" i="32" s="1"/>
  <c r="E50" i="32" s="1"/>
  <c r="AL62" i="31"/>
  <c r="AL59" i="31" s="1"/>
  <c r="AL55" i="31" s="1"/>
  <c r="F62" i="31"/>
  <c r="F59" i="31" s="1"/>
  <c r="F55" i="31" s="1"/>
  <c r="F57" i="32"/>
  <c r="F54" i="32" s="1"/>
  <c r="F50" i="32" s="1"/>
  <c r="M57" i="32"/>
  <c r="M54" i="32" s="1"/>
  <c r="M50" i="32"/>
  <c r="R57" i="32"/>
  <c r="R54" i="32" s="1"/>
  <c r="R50" i="32" s="1"/>
  <c r="AJ67" i="31"/>
  <c r="AJ64" i="31" s="1"/>
  <c r="AJ60" i="31" s="1"/>
  <c r="I67" i="31"/>
  <c r="I64" i="31" s="1"/>
  <c r="I60" i="31" s="1"/>
  <c r="X57" i="32"/>
  <c r="X54" i="32" s="1"/>
  <c r="X50" i="32" s="1"/>
  <c r="AH62" i="31"/>
  <c r="AH59" i="31" s="1"/>
  <c r="AH55" i="31" s="1"/>
  <c r="AH57" i="32"/>
  <c r="AH54" i="32" s="1"/>
  <c r="AH50" i="32" s="1"/>
  <c r="J62" i="31"/>
  <c r="J59" i="31" s="1"/>
  <c r="J55" i="31" s="1"/>
  <c r="AN62" i="31"/>
  <c r="AN59" i="31" s="1"/>
  <c r="AN55" i="31" s="1"/>
  <c r="X62" i="31"/>
  <c r="X59" i="31" s="1"/>
  <c r="X55" i="31" s="1"/>
  <c r="H62" i="31"/>
  <c r="H59" i="31" s="1"/>
  <c r="H55" i="31" s="1"/>
  <c r="K62" i="31"/>
  <c r="K59" i="31" s="1"/>
  <c r="K55" i="31" s="1"/>
  <c r="Y57" i="32"/>
  <c r="Y54" i="32" s="1"/>
  <c r="Y50" i="32" s="1"/>
  <c r="O62" i="31"/>
  <c r="O59" i="31" s="1"/>
  <c r="O55" i="31" s="1"/>
  <c r="AM57" i="32"/>
  <c r="AM54" i="32" s="1"/>
  <c r="AM50" i="32"/>
  <c r="AA57" i="32"/>
  <c r="AA54" i="32" s="1"/>
  <c r="AA50" i="32" s="1"/>
  <c r="AM62" i="31"/>
  <c r="AM59" i="31" s="1"/>
  <c r="AM55" i="31" s="1"/>
  <c r="G57" i="32"/>
  <c r="G54" i="32" s="1"/>
  <c r="G50" i="32" s="1"/>
  <c r="G62" i="31"/>
  <c r="G59" i="31" s="1"/>
  <c r="G55" i="31" s="1"/>
  <c r="AL67" i="29"/>
  <c r="AL64" i="29" s="1"/>
  <c r="AK62" i="29"/>
  <c r="AK59" i="29" s="1"/>
  <c r="AK55" i="29" s="1"/>
  <c r="AC62" i="29"/>
  <c r="AC59" i="29" s="1"/>
  <c r="AC55" i="29"/>
  <c r="B67" i="30"/>
  <c r="B64" i="30" s="1"/>
  <c r="X67" i="30"/>
  <c r="X64" i="30" s="1"/>
  <c r="X60" i="30" s="1"/>
  <c r="O62" i="29"/>
  <c r="O59" i="29" s="1"/>
  <c r="O55" i="29"/>
  <c r="X62" i="29"/>
  <c r="X59" i="29" s="1"/>
  <c r="X55" i="29"/>
  <c r="Z67" i="30"/>
  <c r="Z64" i="30" s="1"/>
  <c r="Z60" i="30" s="1"/>
  <c r="AI62" i="29"/>
  <c r="AI59" i="29" s="1"/>
  <c r="AI55" i="29" s="1"/>
  <c r="G62" i="29"/>
  <c r="G59" i="29" s="1"/>
  <c r="G55" i="29" s="1"/>
  <c r="K62" i="29"/>
  <c r="K59" i="29" s="1"/>
  <c r="K55" i="29" s="1"/>
  <c r="D67" i="30"/>
  <c r="D64" i="30" s="1"/>
  <c r="D60" i="30" s="1"/>
  <c r="Q62" i="29"/>
  <c r="Q59" i="29" s="1"/>
  <c r="Q55" i="29" s="1"/>
  <c r="AE65" i="30"/>
  <c r="J67" i="29"/>
  <c r="J64" i="29" s="1"/>
  <c r="AA62" i="29"/>
  <c r="AA59" i="29" s="1"/>
  <c r="AA55" i="29" s="1"/>
  <c r="S62" i="29"/>
  <c r="S59" i="29" s="1"/>
  <c r="S55" i="29" s="1"/>
  <c r="H67" i="30"/>
  <c r="H64" i="30" s="1"/>
  <c r="H60" i="30" s="1"/>
  <c r="AN67" i="30"/>
  <c r="AN64" i="30" s="1"/>
  <c r="AN60" i="30" s="1"/>
  <c r="I62" i="29"/>
  <c r="I59" i="29" s="1"/>
  <c r="I55" i="29" s="1"/>
  <c r="J67" i="30"/>
  <c r="J64" i="30" s="1"/>
  <c r="J60" i="30" s="1"/>
  <c r="Z67" i="29"/>
  <c r="Z64" i="29" s="1"/>
  <c r="AB67" i="30"/>
  <c r="AB64" i="30" s="1"/>
  <c r="AB60" i="30" s="1"/>
  <c r="AG62" i="29"/>
  <c r="AG59" i="29" s="1"/>
  <c r="AG55" i="29" s="1"/>
  <c r="N67" i="30"/>
  <c r="N64" i="30" s="1"/>
  <c r="N60" i="30" s="1"/>
  <c r="B62" i="29"/>
  <c r="B59" i="29" s="1"/>
  <c r="B55" i="29" s="1"/>
  <c r="AJ67" i="30"/>
  <c r="AJ64" i="30" s="1"/>
  <c r="AJ60" i="30" s="1"/>
  <c r="V67" i="30"/>
  <c r="V64" i="30" s="1"/>
  <c r="V60" i="30" s="1"/>
  <c r="T67" i="29"/>
  <c r="T64" i="29" s="1"/>
  <c r="T60" i="29" s="1"/>
  <c r="AI72" i="30"/>
  <c r="AI69" i="30" s="1"/>
  <c r="AI65" i="30"/>
  <c r="AN67" i="29"/>
  <c r="AN64" i="29" s="1"/>
  <c r="AN60" i="29" s="1"/>
  <c r="W72" i="30"/>
  <c r="W69" i="30" s="1"/>
  <c r="W65" i="30" s="1"/>
  <c r="F67" i="29"/>
  <c r="F64" i="29" s="1"/>
  <c r="F60" i="29" s="1"/>
  <c r="AJ62" i="29"/>
  <c r="AJ59" i="29" s="1"/>
  <c r="P62" i="29"/>
  <c r="P59" i="29" s="1"/>
  <c r="P55" i="29"/>
  <c r="E62" i="29"/>
  <c r="E59" i="29" s="1"/>
  <c r="E55" i="29"/>
  <c r="AF62" i="29"/>
  <c r="AF59" i="29" s="1"/>
  <c r="AF55" i="29"/>
  <c r="AB62" i="29"/>
  <c r="AB59" i="29" s="1"/>
  <c r="U67" i="30"/>
  <c r="U64" i="30" s="1"/>
  <c r="S67" i="30"/>
  <c r="S64" i="30" s="1"/>
  <c r="P67" i="30"/>
  <c r="P64" i="30" s="1"/>
  <c r="P60" i="30" s="1"/>
  <c r="AF67" i="30"/>
  <c r="AF64" i="30" s="1"/>
  <c r="AF60" i="30" s="1"/>
  <c r="AE62" i="29"/>
  <c r="AE59" i="29" s="1"/>
  <c r="AE55" i="29" s="1"/>
  <c r="Y62" i="29"/>
  <c r="Y59" i="29" s="1"/>
  <c r="Y55" i="29" s="1"/>
  <c r="AK67" i="30"/>
  <c r="AK64" i="30" s="1"/>
  <c r="R67" i="30"/>
  <c r="R64" i="30" s="1"/>
  <c r="R60" i="30"/>
  <c r="AH67" i="30"/>
  <c r="AH64" i="30" s="1"/>
  <c r="AH60" i="30" s="1"/>
  <c r="V67" i="29"/>
  <c r="V64" i="29" s="1"/>
  <c r="U62" i="29"/>
  <c r="U59" i="29" s="1"/>
  <c r="U55" i="29" s="1"/>
  <c r="M62" i="29"/>
  <c r="M59" i="29" s="1"/>
  <c r="M55" i="29" s="1"/>
  <c r="M67" i="30"/>
  <c r="M64" i="30" s="1"/>
  <c r="K67" i="30"/>
  <c r="K64" i="30" s="1"/>
  <c r="L67" i="30"/>
  <c r="L64" i="30" s="1"/>
  <c r="L60" i="30" s="1"/>
  <c r="AM62" i="29"/>
  <c r="AM59" i="29" s="1"/>
  <c r="AM55" i="29" s="1"/>
  <c r="AC67" i="30"/>
  <c r="AC64" i="30" s="1"/>
  <c r="AD67" i="30"/>
  <c r="AD64" i="30" s="1"/>
  <c r="AD60" i="30" s="1"/>
  <c r="Y67" i="30"/>
  <c r="Y64" i="30" s="1"/>
  <c r="Y60" i="30" s="1"/>
  <c r="AA67" i="30"/>
  <c r="AA64" i="30" s="1"/>
  <c r="T67" i="30"/>
  <c r="T64" i="30" s="1"/>
  <c r="T60" i="30" s="1"/>
  <c r="W62" i="29"/>
  <c r="W59" i="29" s="1"/>
  <c r="W55" i="29" s="1"/>
  <c r="AH62" i="29"/>
  <c r="AH59" i="29" s="1"/>
  <c r="AH55" i="29" s="1"/>
  <c r="AG67" i="30"/>
  <c r="AG64" i="30" s="1"/>
  <c r="AG60" i="30"/>
  <c r="O65" i="30"/>
  <c r="F67" i="30"/>
  <c r="F64" i="30" s="1"/>
  <c r="F60" i="30" s="1"/>
  <c r="AL67" i="30"/>
  <c r="AL64" i="30" s="1"/>
  <c r="AL60" i="30" s="1"/>
  <c r="D67" i="29"/>
  <c r="D64" i="29" s="1"/>
  <c r="D60" i="29" s="1"/>
  <c r="L67" i="29"/>
  <c r="L64" i="29" s="1"/>
  <c r="L60" i="29" s="1"/>
  <c r="H67" i="29"/>
  <c r="H64" i="29" s="1"/>
  <c r="H60" i="29" s="1"/>
  <c r="G72" i="30"/>
  <c r="G69" i="30" s="1"/>
  <c r="G65" i="30" s="1"/>
  <c r="AM72" i="30"/>
  <c r="AM69" i="30" s="1"/>
  <c r="AM65" i="30" s="1"/>
  <c r="I65" i="30"/>
  <c r="R60" i="29"/>
  <c r="AD60" i="29"/>
  <c r="Q65" i="30"/>
  <c r="N60" i="29"/>
  <c r="E67" i="30"/>
  <c r="E64" i="30" s="1"/>
  <c r="E60" i="30" s="1"/>
  <c r="B70" i="28"/>
  <c r="B77" i="28"/>
  <c r="B74" i="28" s="1"/>
  <c r="G77" i="28"/>
  <c r="G74" i="28" s="1"/>
  <c r="G70" i="28" s="1"/>
  <c r="K77" i="28"/>
  <c r="K74" i="28" s="1"/>
  <c r="K70" i="28" s="1"/>
  <c r="O77" i="28"/>
  <c r="O74" i="28" s="1"/>
  <c r="O70" i="28" s="1"/>
  <c r="S77" i="28"/>
  <c r="S74" i="28" s="1"/>
  <c r="S70" i="28" s="1"/>
  <c r="W77" i="28"/>
  <c r="W74" i="28" s="1"/>
  <c r="W70" i="28" s="1"/>
  <c r="AA70" i="28"/>
  <c r="AA77" i="28"/>
  <c r="AA74" i="28" s="1"/>
  <c r="AE77" i="28"/>
  <c r="AE74" i="28" s="1"/>
  <c r="AE70" i="28" s="1"/>
  <c r="AI77" i="28"/>
  <c r="AI74" i="28" s="1"/>
  <c r="AI70" i="28" s="1"/>
  <c r="AM77" i="28"/>
  <c r="AM74" i="28" s="1"/>
  <c r="AM70" i="28" s="1"/>
  <c r="F77" i="28"/>
  <c r="F74" i="28" s="1"/>
  <c r="F70" i="28" s="1"/>
  <c r="J77" i="28"/>
  <c r="J74" i="28" s="1"/>
  <c r="J70" i="28" s="1"/>
  <c r="N77" i="28"/>
  <c r="N74" i="28" s="1"/>
  <c r="N70" i="28" s="1"/>
  <c r="R77" i="28"/>
  <c r="R74" i="28" s="1"/>
  <c r="R70" i="28" s="1"/>
  <c r="V70" i="28"/>
  <c r="V77" i="28"/>
  <c r="V74" i="28" s="1"/>
  <c r="Z77" i="28"/>
  <c r="Z74" i="28" s="1"/>
  <c r="Z70" i="28" s="1"/>
  <c r="AD77" i="28"/>
  <c r="AD74" i="28" s="1"/>
  <c r="AD70" i="28" s="1"/>
  <c r="AH77" i="28"/>
  <c r="AH74" i="28" s="1"/>
  <c r="AH70" i="28" s="1"/>
  <c r="AL77" i="28"/>
  <c r="AL74" i="28" s="1"/>
  <c r="AL70" i="28" s="1"/>
  <c r="B77" i="27"/>
  <c r="B74" i="27" s="1"/>
  <c r="B70" i="27" s="1"/>
  <c r="G77" i="27"/>
  <c r="G74" i="27" s="1"/>
  <c r="G70" i="27" s="1"/>
  <c r="K77" i="27"/>
  <c r="K74" i="27" s="1"/>
  <c r="K70" i="27" s="1"/>
  <c r="O70" i="27"/>
  <c r="O77" i="27"/>
  <c r="O74" i="27" s="1"/>
  <c r="S77" i="27"/>
  <c r="S74" i="27" s="1"/>
  <c r="S70" i="27" s="1"/>
  <c r="W77" i="27"/>
  <c r="W74" i="27" s="1"/>
  <c r="W70" i="27" s="1"/>
  <c r="AA77" i="27"/>
  <c r="AA74" i="27" s="1"/>
  <c r="AA70" i="27" s="1"/>
  <c r="AE77" i="27"/>
  <c r="AE74" i="27" s="1"/>
  <c r="AE70" i="27" s="1"/>
  <c r="AI77" i="27"/>
  <c r="AI74" i="27" s="1"/>
  <c r="AI70" i="27" s="1"/>
  <c r="AM77" i="27"/>
  <c r="AM74" i="27" s="1"/>
  <c r="AM70" i="27" s="1"/>
  <c r="F77" i="27"/>
  <c r="F74" i="27" s="1"/>
  <c r="F70" i="27" s="1"/>
  <c r="J70" i="27"/>
  <c r="J77" i="27"/>
  <c r="J74" i="27" s="1"/>
  <c r="N77" i="27"/>
  <c r="N74" i="27" s="1"/>
  <c r="N70" i="27" s="1"/>
  <c r="R77" i="27"/>
  <c r="R74" i="27" s="1"/>
  <c r="R70" i="27" s="1"/>
  <c r="V77" i="27"/>
  <c r="V74" i="27" s="1"/>
  <c r="V70" i="27" s="1"/>
  <c r="Z77" i="27"/>
  <c r="Z74" i="27" s="1"/>
  <c r="Z70" i="27" s="1"/>
  <c r="AD77" i="27"/>
  <c r="AD74" i="27" s="1"/>
  <c r="AD70" i="27" s="1"/>
  <c r="AH77" i="27"/>
  <c r="AH74" i="27" s="1"/>
  <c r="AH70" i="27" s="1"/>
  <c r="AL77" i="27"/>
  <c r="AL74" i="27" s="1"/>
  <c r="AL70" i="27" s="1"/>
  <c r="E77" i="28"/>
  <c r="E74" i="28" s="1"/>
  <c r="E70" i="28" s="1"/>
  <c r="I77" i="28"/>
  <c r="I74" i="28" s="1"/>
  <c r="I70" i="28" s="1"/>
  <c r="M70" i="28"/>
  <c r="M77" i="28"/>
  <c r="M74" i="28" s="1"/>
  <c r="Q77" i="28"/>
  <c r="Q74" i="28" s="1"/>
  <c r="Q70" i="28" s="1"/>
  <c r="U77" i="28"/>
  <c r="U74" i="28" s="1"/>
  <c r="U70" i="28" s="1"/>
  <c r="Y77" i="28"/>
  <c r="Y74" i="28" s="1"/>
  <c r="Y70" i="28" s="1"/>
  <c r="AC77" i="28"/>
  <c r="AC74" i="28" s="1"/>
  <c r="AC70" i="28" s="1"/>
  <c r="AG77" i="28"/>
  <c r="AG74" i="28" s="1"/>
  <c r="AG70" i="28" s="1"/>
  <c r="AK77" i="28"/>
  <c r="AK74" i="28" s="1"/>
  <c r="AK70" i="28" s="1"/>
  <c r="D77" i="28"/>
  <c r="D74" i="28" s="1"/>
  <c r="D70" i="28" s="1"/>
  <c r="H70" i="28"/>
  <c r="H77" i="28"/>
  <c r="H74" i="28" s="1"/>
  <c r="L77" i="28"/>
  <c r="L74" i="28" s="1"/>
  <c r="L70" i="28" s="1"/>
  <c r="P77" i="28"/>
  <c r="P74" i="28" s="1"/>
  <c r="P70" i="28" s="1"/>
  <c r="T77" i="28"/>
  <c r="T74" i="28" s="1"/>
  <c r="T70" i="28" s="1"/>
  <c r="X77" i="28"/>
  <c r="X74" i="28" s="1"/>
  <c r="X70" i="28" s="1"/>
  <c r="AB77" i="28"/>
  <c r="AB74" i="28" s="1"/>
  <c r="AB70" i="28" s="1"/>
  <c r="AF77" i="28"/>
  <c r="AF74" i="28" s="1"/>
  <c r="AF70" i="28" s="1"/>
  <c r="AJ77" i="28"/>
  <c r="AJ74" i="28" s="1"/>
  <c r="AJ70" i="28" s="1"/>
  <c r="AN70" i="28"/>
  <c r="AN77" i="28"/>
  <c r="AN74" i="28" s="1"/>
  <c r="E77" i="27"/>
  <c r="E74" i="27" s="1"/>
  <c r="E70" i="27" s="1"/>
  <c r="I77" i="27"/>
  <c r="I74" i="27" s="1"/>
  <c r="I70" i="27" s="1"/>
  <c r="M77" i="27"/>
  <c r="M74" i="27" s="1"/>
  <c r="M70" i="27" s="1"/>
  <c r="Q77" i="27"/>
  <c r="Q74" i="27" s="1"/>
  <c r="Q70" i="27" s="1"/>
  <c r="U77" i="27"/>
  <c r="U74" i="27" s="1"/>
  <c r="U70" i="27" s="1"/>
  <c r="Y70" i="27"/>
  <c r="Y77" i="27"/>
  <c r="Y74" i="27" s="1"/>
  <c r="AC77" i="27"/>
  <c r="AC74" i="27" s="1"/>
  <c r="AC70" i="27" s="1"/>
  <c r="AG77" i="27"/>
  <c r="AG74" i="27" s="1"/>
  <c r="AG70" i="27" s="1"/>
  <c r="AK77" i="27"/>
  <c r="AK74" i="27" s="1"/>
  <c r="AK70" i="27" s="1"/>
  <c r="D77" i="27"/>
  <c r="D74" i="27" s="1"/>
  <c r="D70" i="27" s="1"/>
  <c r="H77" i="27"/>
  <c r="H74" i="27" s="1"/>
  <c r="H70" i="27" s="1"/>
  <c r="L77" i="27"/>
  <c r="L74" i="27" s="1"/>
  <c r="L70" i="27" s="1"/>
  <c r="P77" i="27"/>
  <c r="P74" i="27" s="1"/>
  <c r="P70" i="27" s="1"/>
  <c r="T70" i="27"/>
  <c r="T77" i="27"/>
  <c r="T74" i="27" s="1"/>
  <c r="X77" i="27"/>
  <c r="X74" i="27" s="1"/>
  <c r="X70" i="27" s="1"/>
  <c r="AB77" i="27"/>
  <c r="AB74" i="27" s="1"/>
  <c r="AB70" i="27" s="1"/>
  <c r="AF77" i="27"/>
  <c r="AF74" i="27" s="1"/>
  <c r="AF70" i="27" s="1"/>
  <c r="AJ77" i="27"/>
  <c r="AJ74" i="27" s="1"/>
  <c r="AJ70" i="27" s="1"/>
  <c r="AN77" i="27"/>
  <c r="AN74" i="27" s="1"/>
  <c r="AN70" i="27" s="1"/>
  <c r="D130" i="26"/>
  <c r="D128" i="26"/>
  <c r="D127" i="26"/>
  <c r="D126" i="26"/>
  <c r="D125" i="26"/>
  <c r="D124" i="26"/>
  <c r="D123" i="26"/>
  <c r="D122" i="26"/>
  <c r="D121" i="26"/>
  <c r="D120" i="26"/>
  <c r="D119" i="26"/>
  <c r="D118" i="26"/>
  <c r="D117" i="26"/>
  <c r="D116" i="26"/>
  <c r="D115" i="26"/>
  <c r="D114" i="26"/>
  <c r="D113" i="26"/>
  <c r="D112" i="26"/>
  <c r="D111" i="26"/>
  <c r="D110" i="26"/>
  <c r="D109" i="26"/>
  <c r="D108" i="26"/>
  <c r="D107" i="26"/>
  <c r="D106" i="26"/>
  <c r="D105" i="26"/>
  <c r="D104" i="26"/>
  <c r="D103" i="26"/>
  <c r="D102" i="26"/>
  <c r="D101" i="26"/>
  <c r="D100" i="26"/>
  <c r="D99" i="26"/>
  <c r="D98" i="26"/>
  <c r="D97" i="26"/>
  <c r="D96" i="26"/>
  <c r="D95" i="26"/>
  <c r="D94" i="26"/>
  <c r="D93" i="26"/>
  <c r="D92" i="26"/>
  <c r="C92" i="26"/>
  <c r="AN81" i="26"/>
  <c r="AM81" i="26"/>
  <c r="AL81" i="26"/>
  <c r="AK81" i="26"/>
  <c r="AJ81" i="26"/>
  <c r="AI81" i="26"/>
  <c r="AH81" i="26"/>
  <c r="AG81" i="26"/>
  <c r="AF81" i="26"/>
  <c r="AE81" i="26"/>
  <c r="AD81" i="26"/>
  <c r="AC81" i="26"/>
  <c r="AB81" i="26"/>
  <c r="AA81" i="26"/>
  <c r="Z81" i="26"/>
  <c r="Y81" i="26"/>
  <c r="X81" i="26"/>
  <c r="W81" i="26"/>
  <c r="V81" i="26"/>
  <c r="U81" i="26"/>
  <c r="T81" i="26"/>
  <c r="S81" i="26"/>
  <c r="R81" i="26"/>
  <c r="Q81" i="26"/>
  <c r="P81" i="26"/>
  <c r="O81" i="26"/>
  <c r="N81" i="26"/>
  <c r="M81" i="26"/>
  <c r="L81" i="26"/>
  <c r="K81" i="26"/>
  <c r="J81" i="26"/>
  <c r="I81" i="26"/>
  <c r="H81" i="26"/>
  <c r="G81" i="26"/>
  <c r="F81" i="26"/>
  <c r="E81" i="26"/>
  <c r="D81" i="26"/>
  <c r="B81" i="26"/>
  <c r="AN79" i="26"/>
  <c r="AM79" i="26"/>
  <c r="AL79" i="26"/>
  <c r="AK79" i="26"/>
  <c r="AJ79" i="26"/>
  <c r="AI79" i="26"/>
  <c r="AH79" i="26"/>
  <c r="AG79" i="26"/>
  <c r="AF79" i="26"/>
  <c r="AE79" i="26"/>
  <c r="AD79" i="26"/>
  <c r="AC79" i="26"/>
  <c r="AB79" i="26"/>
  <c r="AA79" i="26"/>
  <c r="Z79" i="26"/>
  <c r="Y79" i="26"/>
  <c r="X79" i="26"/>
  <c r="W79" i="26"/>
  <c r="V79" i="26"/>
  <c r="U79" i="26"/>
  <c r="T79" i="26"/>
  <c r="S79" i="26"/>
  <c r="R79" i="26"/>
  <c r="Q79" i="26"/>
  <c r="P79" i="26"/>
  <c r="O79" i="26"/>
  <c r="N79" i="26"/>
  <c r="M79" i="26"/>
  <c r="L79" i="26"/>
  <c r="K79" i="26"/>
  <c r="J79" i="26"/>
  <c r="I79" i="26"/>
  <c r="H79" i="26"/>
  <c r="G79" i="26"/>
  <c r="F79" i="26"/>
  <c r="E79" i="26"/>
  <c r="D79" i="26"/>
  <c r="B79" i="26"/>
  <c r="AN78" i="26"/>
  <c r="AM78" i="26"/>
  <c r="AL78" i="26"/>
  <c r="AK78" i="26"/>
  <c r="AJ78" i="26"/>
  <c r="AI78" i="26"/>
  <c r="AH78" i="26"/>
  <c r="AG78" i="26"/>
  <c r="AF78" i="26"/>
  <c r="AE78" i="26"/>
  <c r="AD78" i="26"/>
  <c r="AC78" i="26"/>
  <c r="AB78" i="26"/>
  <c r="AA78" i="26"/>
  <c r="Z78" i="26"/>
  <c r="Y78" i="26"/>
  <c r="X78" i="26"/>
  <c r="W78" i="26"/>
  <c r="V78" i="26"/>
  <c r="U78" i="26"/>
  <c r="T78" i="26"/>
  <c r="S78" i="26"/>
  <c r="R78" i="26"/>
  <c r="Q78" i="26"/>
  <c r="P78" i="26"/>
  <c r="O78" i="26"/>
  <c r="N78" i="26"/>
  <c r="M78" i="26"/>
  <c r="L78" i="26"/>
  <c r="K78" i="26"/>
  <c r="J78" i="26"/>
  <c r="I78" i="26"/>
  <c r="H78" i="26"/>
  <c r="G78" i="26"/>
  <c r="F78" i="26"/>
  <c r="E78" i="26"/>
  <c r="D78" i="26"/>
  <c r="B78" i="26"/>
  <c r="AN76" i="26"/>
  <c r="AM76" i="26"/>
  <c r="AL76" i="26"/>
  <c r="AK76" i="26"/>
  <c r="AJ76" i="26"/>
  <c r="AI76" i="26"/>
  <c r="AH76" i="26"/>
  <c r="AG76" i="26"/>
  <c r="AF76" i="26"/>
  <c r="AE76" i="26"/>
  <c r="AD76" i="26"/>
  <c r="AC76" i="26"/>
  <c r="AB76" i="26"/>
  <c r="AA76" i="26"/>
  <c r="Z76" i="26"/>
  <c r="Y76" i="26"/>
  <c r="X76" i="26"/>
  <c r="W76" i="26"/>
  <c r="V76" i="26"/>
  <c r="U76" i="26"/>
  <c r="T76" i="26"/>
  <c r="S76" i="26"/>
  <c r="R76" i="26"/>
  <c r="Q76" i="26"/>
  <c r="P76" i="26"/>
  <c r="O76" i="26"/>
  <c r="N76" i="26"/>
  <c r="M76" i="26"/>
  <c r="L76" i="26"/>
  <c r="K76" i="26"/>
  <c r="J76" i="26"/>
  <c r="I76" i="26"/>
  <c r="H76" i="26"/>
  <c r="G76" i="26"/>
  <c r="F76" i="26"/>
  <c r="E76" i="26"/>
  <c r="D76" i="26"/>
  <c r="B76" i="26"/>
  <c r="AN73" i="26"/>
  <c r="AM73" i="26"/>
  <c r="AL73" i="26"/>
  <c r="AK73" i="26"/>
  <c r="AJ73" i="26"/>
  <c r="AI73" i="26"/>
  <c r="AH73" i="26"/>
  <c r="AG73" i="26"/>
  <c r="AF73" i="26"/>
  <c r="AE73" i="26"/>
  <c r="AD73" i="26"/>
  <c r="AC73" i="26"/>
  <c r="AB73" i="26"/>
  <c r="AA73" i="26"/>
  <c r="Z73" i="26"/>
  <c r="Y73" i="26"/>
  <c r="X73" i="26"/>
  <c r="W73" i="26"/>
  <c r="V73" i="26"/>
  <c r="U73" i="26"/>
  <c r="T73" i="26"/>
  <c r="S73" i="26"/>
  <c r="R73" i="26"/>
  <c r="Q73" i="26"/>
  <c r="P73" i="26"/>
  <c r="O73" i="26"/>
  <c r="N73" i="26"/>
  <c r="M73" i="26"/>
  <c r="L73" i="26"/>
  <c r="K73" i="26"/>
  <c r="J73" i="26"/>
  <c r="I73" i="26"/>
  <c r="H73" i="26"/>
  <c r="G73" i="26"/>
  <c r="F73" i="26"/>
  <c r="E73" i="26"/>
  <c r="D73" i="26"/>
  <c r="B73" i="26"/>
  <c r="AN71" i="26"/>
  <c r="AM71" i="26"/>
  <c r="AL71" i="26"/>
  <c r="AK71" i="26"/>
  <c r="AJ71" i="26"/>
  <c r="AI71" i="26"/>
  <c r="AH71" i="26"/>
  <c r="AG71" i="26"/>
  <c r="AF71" i="26"/>
  <c r="AE71" i="26"/>
  <c r="AD71" i="26"/>
  <c r="AC71" i="26"/>
  <c r="AB71" i="26"/>
  <c r="AA71" i="26"/>
  <c r="Z71" i="26"/>
  <c r="Y71" i="26"/>
  <c r="X71" i="26"/>
  <c r="W71" i="26"/>
  <c r="V71" i="26"/>
  <c r="U71" i="26"/>
  <c r="T71" i="26"/>
  <c r="S71" i="26"/>
  <c r="R71" i="26"/>
  <c r="Q71" i="26"/>
  <c r="P71" i="26"/>
  <c r="O71" i="26"/>
  <c r="N71" i="26"/>
  <c r="M71" i="26"/>
  <c r="L71" i="26"/>
  <c r="K71" i="26"/>
  <c r="J71" i="26"/>
  <c r="I71" i="26"/>
  <c r="H71" i="26"/>
  <c r="G71" i="26"/>
  <c r="F71" i="26"/>
  <c r="E71" i="26"/>
  <c r="D71" i="26"/>
  <c r="B71" i="26"/>
  <c r="AN68" i="26"/>
  <c r="AM68" i="26"/>
  <c r="AL68" i="26"/>
  <c r="AK68" i="26"/>
  <c r="AJ68" i="26"/>
  <c r="AI68" i="26"/>
  <c r="AH68" i="26"/>
  <c r="AG68" i="26"/>
  <c r="AF68" i="26"/>
  <c r="AE68" i="26"/>
  <c r="AD68" i="26"/>
  <c r="AC68" i="26"/>
  <c r="AB68" i="26"/>
  <c r="AA68" i="26"/>
  <c r="Z68" i="26"/>
  <c r="Y68" i="26"/>
  <c r="X68" i="26"/>
  <c r="W68" i="26"/>
  <c r="V68" i="26"/>
  <c r="U68" i="26"/>
  <c r="T68" i="26"/>
  <c r="S68" i="26"/>
  <c r="R68" i="26"/>
  <c r="Q68" i="26"/>
  <c r="P68" i="26"/>
  <c r="O68" i="26"/>
  <c r="N68" i="26"/>
  <c r="M68" i="26"/>
  <c r="L68" i="26"/>
  <c r="K68" i="26"/>
  <c r="J68" i="26"/>
  <c r="I68" i="26"/>
  <c r="H68" i="26"/>
  <c r="G68" i="26"/>
  <c r="F68" i="26"/>
  <c r="E68" i="26"/>
  <c r="D68" i="26"/>
  <c r="B68" i="26"/>
  <c r="AN66" i="26"/>
  <c r="AM66" i="26"/>
  <c r="AL66" i="26"/>
  <c r="AK66" i="26"/>
  <c r="AJ66" i="26"/>
  <c r="AI66" i="26"/>
  <c r="AH66" i="26"/>
  <c r="AG66" i="26"/>
  <c r="AF66" i="26"/>
  <c r="AE66" i="26"/>
  <c r="AD66" i="26"/>
  <c r="AC66" i="26"/>
  <c r="AB66" i="26"/>
  <c r="AA66" i="26"/>
  <c r="Z66" i="26"/>
  <c r="Y66" i="26"/>
  <c r="X66" i="26"/>
  <c r="W66" i="26"/>
  <c r="V66" i="26"/>
  <c r="U66" i="26"/>
  <c r="T66" i="26"/>
  <c r="S66" i="26"/>
  <c r="R66" i="26"/>
  <c r="Q66" i="26"/>
  <c r="P66" i="26"/>
  <c r="O66" i="26"/>
  <c r="N66" i="26"/>
  <c r="M66" i="26"/>
  <c r="L66" i="26"/>
  <c r="K66" i="26"/>
  <c r="J66" i="26"/>
  <c r="I66" i="26"/>
  <c r="H66" i="26"/>
  <c r="G66" i="26"/>
  <c r="F66" i="26"/>
  <c r="E66" i="26"/>
  <c r="D66" i="26"/>
  <c r="B66" i="26"/>
  <c r="AN63" i="26"/>
  <c r="AM63" i="26"/>
  <c r="AL63" i="26"/>
  <c r="AK63" i="26"/>
  <c r="AJ63" i="26"/>
  <c r="AI63" i="26"/>
  <c r="AH63" i="26"/>
  <c r="AG63" i="26"/>
  <c r="AF63" i="26"/>
  <c r="AE63" i="26"/>
  <c r="AD63" i="26"/>
  <c r="AC63" i="26"/>
  <c r="AB63" i="26"/>
  <c r="AA63" i="26"/>
  <c r="Z63" i="26"/>
  <c r="Y63" i="26"/>
  <c r="X63" i="26"/>
  <c r="W63" i="26"/>
  <c r="V63" i="26"/>
  <c r="U63" i="26"/>
  <c r="T63" i="26"/>
  <c r="S63" i="26"/>
  <c r="R63" i="26"/>
  <c r="Q63" i="26"/>
  <c r="P63" i="26"/>
  <c r="O63" i="26"/>
  <c r="N63" i="26"/>
  <c r="M63" i="26"/>
  <c r="L63" i="26"/>
  <c r="K63" i="26"/>
  <c r="J63" i="26"/>
  <c r="I63" i="26"/>
  <c r="H63" i="26"/>
  <c r="G63" i="26"/>
  <c r="F63" i="26"/>
  <c r="E63" i="26"/>
  <c r="D63" i="26"/>
  <c r="B63" i="26"/>
  <c r="AN61" i="26"/>
  <c r="AM61" i="26"/>
  <c r="AL61" i="26"/>
  <c r="AK61" i="26"/>
  <c r="AJ61" i="26"/>
  <c r="AI61" i="26"/>
  <c r="AH61" i="26"/>
  <c r="AG61" i="26"/>
  <c r="AF61" i="26"/>
  <c r="AE61" i="26"/>
  <c r="AD61" i="26"/>
  <c r="AC61" i="26"/>
  <c r="AB61" i="26"/>
  <c r="AA61" i="26"/>
  <c r="Z61" i="26"/>
  <c r="Y61" i="26"/>
  <c r="X61" i="26"/>
  <c r="W61" i="26"/>
  <c r="V61" i="26"/>
  <c r="U61" i="26"/>
  <c r="T61" i="26"/>
  <c r="S61" i="26"/>
  <c r="R61" i="26"/>
  <c r="Q61" i="26"/>
  <c r="P61" i="26"/>
  <c r="O61" i="26"/>
  <c r="N61" i="26"/>
  <c r="M61" i="26"/>
  <c r="L61" i="26"/>
  <c r="K61" i="26"/>
  <c r="J61" i="26"/>
  <c r="I61" i="26"/>
  <c r="H61" i="26"/>
  <c r="G61" i="26"/>
  <c r="F61" i="26"/>
  <c r="E61" i="26"/>
  <c r="D61" i="26"/>
  <c r="B61" i="26"/>
  <c r="AN58" i="26"/>
  <c r="AM58" i="26"/>
  <c r="AL58" i="26"/>
  <c r="AK58" i="26"/>
  <c r="AJ58" i="26"/>
  <c r="AI58" i="26"/>
  <c r="AH58" i="26"/>
  <c r="AG58" i="26"/>
  <c r="AF58" i="26"/>
  <c r="AE58" i="26"/>
  <c r="AD58" i="26"/>
  <c r="AC58" i="26"/>
  <c r="AB58" i="26"/>
  <c r="AA58" i="26"/>
  <c r="Z58" i="26"/>
  <c r="Y58" i="26"/>
  <c r="X58" i="26"/>
  <c r="W58" i="26"/>
  <c r="V58" i="26"/>
  <c r="U58" i="26"/>
  <c r="T58" i="26"/>
  <c r="S58" i="26"/>
  <c r="R58" i="26"/>
  <c r="Q58" i="26"/>
  <c r="P58" i="26"/>
  <c r="O58" i="26"/>
  <c r="N58" i="26"/>
  <c r="M58" i="26"/>
  <c r="L58" i="26"/>
  <c r="K58" i="26"/>
  <c r="J58" i="26"/>
  <c r="I58" i="26"/>
  <c r="H58" i="26"/>
  <c r="G58" i="26"/>
  <c r="F58" i="26"/>
  <c r="E58" i="26"/>
  <c r="D58" i="26"/>
  <c r="B58" i="26"/>
  <c r="AN56" i="26"/>
  <c r="AM56" i="26"/>
  <c r="AL56" i="26"/>
  <c r="AK56" i="26"/>
  <c r="AJ56" i="26"/>
  <c r="AI56" i="26"/>
  <c r="AH56" i="26"/>
  <c r="AG56" i="26"/>
  <c r="AF56" i="26"/>
  <c r="AE56" i="26"/>
  <c r="AD56" i="26"/>
  <c r="AC56" i="26"/>
  <c r="AB56" i="26"/>
  <c r="AA56" i="26"/>
  <c r="Z56" i="26"/>
  <c r="Y56" i="26"/>
  <c r="X56" i="26"/>
  <c r="W56" i="26"/>
  <c r="V56" i="26"/>
  <c r="U56" i="26"/>
  <c r="T56" i="26"/>
  <c r="S56" i="26"/>
  <c r="R56" i="26"/>
  <c r="Q56" i="26"/>
  <c r="P56" i="26"/>
  <c r="O56" i="26"/>
  <c r="N56" i="26"/>
  <c r="M56" i="26"/>
  <c r="L56" i="26"/>
  <c r="K56" i="26"/>
  <c r="J56" i="26"/>
  <c r="I56" i="26"/>
  <c r="H56" i="26"/>
  <c r="G56" i="26"/>
  <c r="F56" i="26"/>
  <c r="E56" i="26"/>
  <c r="D56" i="26"/>
  <c r="B56" i="26"/>
  <c r="AN53" i="26"/>
  <c r="AM53" i="26"/>
  <c r="AL53" i="26"/>
  <c r="AK53" i="26"/>
  <c r="AJ53" i="26"/>
  <c r="AI53" i="26"/>
  <c r="AH53" i="26"/>
  <c r="AG53" i="26"/>
  <c r="AF53" i="26"/>
  <c r="AE53" i="26"/>
  <c r="AD53" i="26"/>
  <c r="AC53" i="26"/>
  <c r="AB53" i="26"/>
  <c r="AA53" i="26"/>
  <c r="Z53" i="26"/>
  <c r="Y53" i="26"/>
  <c r="X53" i="26"/>
  <c r="W53" i="26"/>
  <c r="V53" i="26"/>
  <c r="U53" i="26"/>
  <c r="T53" i="26"/>
  <c r="S53" i="26"/>
  <c r="R53" i="26"/>
  <c r="Q53" i="26"/>
  <c r="P53" i="26"/>
  <c r="O53" i="26"/>
  <c r="N53" i="26"/>
  <c r="M53" i="26"/>
  <c r="L53" i="26"/>
  <c r="K53" i="26"/>
  <c r="J53" i="26"/>
  <c r="I53" i="26"/>
  <c r="H53" i="26"/>
  <c r="G53" i="26"/>
  <c r="F53" i="26"/>
  <c r="E53" i="26"/>
  <c r="D53" i="26"/>
  <c r="B53" i="26"/>
  <c r="AN51" i="26"/>
  <c r="AM51" i="26"/>
  <c r="AL51" i="26"/>
  <c r="AK51" i="26"/>
  <c r="AJ51" i="26"/>
  <c r="AI51" i="26"/>
  <c r="AH51" i="26"/>
  <c r="AG51" i="26"/>
  <c r="AF51" i="26"/>
  <c r="AE51" i="26"/>
  <c r="AD51" i="26"/>
  <c r="AC51" i="26"/>
  <c r="AB51" i="26"/>
  <c r="AA51" i="26"/>
  <c r="Z51" i="26"/>
  <c r="Y51" i="26"/>
  <c r="X51" i="26"/>
  <c r="W51" i="26"/>
  <c r="V51" i="26"/>
  <c r="U51" i="26"/>
  <c r="T51" i="26"/>
  <c r="S51" i="26"/>
  <c r="R51" i="26"/>
  <c r="Q51" i="26"/>
  <c r="P51" i="26"/>
  <c r="O51" i="26"/>
  <c r="N51" i="26"/>
  <c r="M51" i="26"/>
  <c r="L51" i="26"/>
  <c r="K51" i="26"/>
  <c r="J51" i="26"/>
  <c r="I51" i="26"/>
  <c r="H51" i="26"/>
  <c r="G51" i="26"/>
  <c r="F51" i="26"/>
  <c r="E51" i="26"/>
  <c r="D51" i="26"/>
  <c r="B51" i="26"/>
  <c r="D48" i="26"/>
  <c r="B48" i="26"/>
  <c r="D46" i="26"/>
  <c r="D43" i="26"/>
  <c r="B43" i="26"/>
  <c r="AN41" i="26"/>
  <c r="AM41" i="26"/>
  <c r="AL41" i="26"/>
  <c r="AK41" i="26"/>
  <c r="AJ41" i="26"/>
  <c r="AI41" i="26"/>
  <c r="AH41" i="26"/>
  <c r="AG41" i="26"/>
  <c r="AF41" i="26"/>
  <c r="AE41" i="26"/>
  <c r="AD41" i="26"/>
  <c r="AC41" i="26"/>
  <c r="AB41" i="26"/>
  <c r="AA41" i="26"/>
  <c r="Z41" i="26"/>
  <c r="Y41" i="26"/>
  <c r="X41" i="26"/>
  <c r="W41" i="26"/>
  <c r="V41" i="26"/>
  <c r="U41" i="26"/>
  <c r="T41" i="26"/>
  <c r="S41" i="26"/>
  <c r="R41" i="26"/>
  <c r="Q41" i="26"/>
  <c r="P41" i="26"/>
  <c r="O41" i="26"/>
  <c r="N41" i="26"/>
  <c r="M41" i="26"/>
  <c r="L41" i="26"/>
  <c r="K41" i="26"/>
  <c r="J41" i="26"/>
  <c r="I41" i="26"/>
  <c r="H41" i="26"/>
  <c r="G41" i="26"/>
  <c r="F41" i="26"/>
  <c r="E41" i="26"/>
  <c r="D41" i="26"/>
  <c r="B41" i="26"/>
  <c r="B38" i="26"/>
  <c r="D36" i="26"/>
  <c r="D33" i="26"/>
  <c r="D38" i="26" s="1"/>
  <c r="B33" i="26"/>
  <c r="AN20" i="26"/>
  <c r="AM20" i="26"/>
  <c r="C127" i="26" s="1"/>
  <c r="AL20" i="26"/>
  <c r="AK20" i="26"/>
  <c r="C125" i="26" s="1"/>
  <c r="AJ20" i="26"/>
  <c r="AI20" i="26"/>
  <c r="C123" i="26" s="1"/>
  <c r="AH20" i="26"/>
  <c r="AG20" i="26"/>
  <c r="C121" i="26" s="1"/>
  <c r="AF20" i="26"/>
  <c r="AE20" i="26"/>
  <c r="C119" i="26" s="1"/>
  <c r="AD20" i="26"/>
  <c r="AC20" i="26"/>
  <c r="C117" i="26" s="1"/>
  <c r="AB20" i="26"/>
  <c r="AA20" i="26"/>
  <c r="C115" i="26" s="1"/>
  <c r="Z20" i="26"/>
  <c r="Y20" i="26"/>
  <c r="C113" i="26" s="1"/>
  <c r="X20" i="26"/>
  <c r="W20" i="26"/>
  <c r="C111" i="26" s="1"/>
  <c r="V20" i="26"/>
  <c r="U20" i="26"/>
  <c r="C109" i="26" s="1"/>
  <c r="T20" i="26"/>
  <c r="S20" i="26"/>
  <c r="C107" i="26" s="1"/>
  <c r="R20" i="26"/>
  <c r="Q20" i="26"/>
  <c r="C105" i="26" s="1"/>
  <c r="P20" i="26"/>
  <c r="O20" i="26"/>
  <c r="C103" i="26" s="1"/>
  <c r="N20" i="26"/>
  <c r="M20" i="26"/>
  <c r="C101" i="26" s="1"/>
  <c r="L20" i="26"/>
  <c r="K20" i="26"/>
  <c r="C99" i="26" s="1"/>
  <c r="J20" i="26"/>
  <c r="I20" i="26"/>
  <c r="C97" i="26" s="1"/>
  <c r="H20" i="26"/>
  <c r="G20" i="26"/>
  <c r="C95" i="26" s="1"/>
  <c r="F20" i="26"/>
  <c r="E20" i="26"/>
  <c r="C93" i="26" s="1"/>
  <c r="B15" i="26"/>
  <c r="B16" i="26" s="1"/>
  <c r="D130" i="25"/>
  <c r="D128" i="25"/>
  <c r="D127" i="25"/>
  <c r="D126" i="25"/>
  <c r="D125" i="25"/>
  <c r="D124" i="25"/>
  <c r="D123" i="25"/>
  <c r="D122" i="25"/>
  <c r="D121" i="25"/>
  <c r="D120" i="25"/>
  <c r="D119" i="25"/>
  <c r="D118" i="25"/>
  <c r="D117" i="25"/>
  <c r="D116" i="25"/>
  <c r="D115" i="25"/>
  <c r="D114" i="25"/>
  <c r="D113" i="25"/>
  <c r="D112" i="25"/>
  <c r="D111" i="25"/>
  <c r="D110" i="25"/>
  <c r="D109" i="25"/>
  <c r="D108" i="25"/>
  <c r="D107" i="25"/>
  <c r="D106" i="25"/>
  <c r="D105" i="25"/>
  <c r="D104" i="25"/>
  <c r="D103" i="25"/>
  <c r="D102" i="25"/>
  <c r="D101" i="25"/>
  <c r="D100" i="25"/>
  <c r="D99" i="25"/>
  <c r="D98" i="25"/>
  <c r="D97" i="25"/>
  <c r="D96" i="25"/>
  <c r="D95" i="25"/>
  <c r="D94" i="25"/>
  <c r="D93" i="25"/>
  <c r="D92" i="25"/>
  <c r="C92" i="25"/>
  <c r="AN81" i="25"/>
  <c r="AM81" i="25"/>
  <c r="AL81" i="25"/>
  <c r="AK81" i="25"/>
  <c r="AJ81" i="25"/>
  <c r="AI81" i="25"/>
  <c r="AH81" i="25"/>
  <c r="AG81" i="25"/>
  <c r="AF81" i="25"/>
  <c r="AE81" i="25"/>
  <c r="AD81" i="25"/>
  <c r="AC81" i="25"/>
  <c r="AB81" i="25"/>
  <c r="AA81" i="25"/>
  <c r="Z81" i="25"/>
  <c r="Y81" i="25"/>
  <c r="X81" i="25"/>
  <c r="W81" i="25"/>
  <c r="V81" i="25"/>
  <c r="U81" i="25"/>
  <c r="T81" i="25"/>
  <c r="S81" i="25"/>
  <c r="R81" i="25"/>
  <c r="Q81" i="25"/>
  <c r="P81" i="25"/>
  <c r="O81" i="25"/>
  <c r="N81" i="25"/>
  <c r="M81" i="25"/>
  <c r="L81" i="25"/>
  <c r="K81" i="25"/>
  <c r="J81" i="25"/>
  <c r="I81" i="25"/>
  <c r="H81" i="25"/>
  <c r="G81" i="25"/>
  <c r="F81" i="25"/>
  <c r="E81" i="25"/>
  <c r="D81" i="25"/>
  <c r="B81" i="25"/>
  <c r="AN79" i="25"/>
  <c r="AM79" i="25"/>
  <c r="AL79" i="25"/>
  <c r="AK79" i="25"/>
  <c r="AJ79" i="25"/>
  <c r="AI79" i="25"/>
  <c r="AH79" i="25"/>
  <c r="AG79" i="25"/>
  <c r="AF79" i="25"/>
  <c r="AE79" i="25"/>
  <c r="AD79" i="25"/>
  <c r="AC79" i="25"/>
  <c r="AB79" i="25"/>
  <c r="AA79" i="25"/>
  <c r="Z79" i="25"/>
  <c r="Y79" i="25"/>
  <c r="X79" i="25"/>
  <c r="W79" i="25"/>
  <c r="V79" i="25"/>
  <c r="U79" i="25"/>
  <c r="T79" i="25"/>
  <c r="S79" i="25"/>
  <c r="R79" i="25"/>
  <c r="Q79" i="25"/>
  <c r="P79" i="25"/>
  <c r="O79" i="25"/>
  <c r="N79" i="25"/>
  <c r="M79" i="25"/>
  <c r="L79" i="25"/>
  <c r="K79" i="25"/>
  <c r="J79" i="25"/>
  <c r="I79" i="25"/>
  <c r="H79" i="25"/>
  <c r="G79" i="25"/>
  <c r="F79" i="25"/>
  <c r="E79" i="25"/>
  <c r="D79" i="25"/>
  <c r="B79" i="25"/>
  <c r="AN78" i="25"/>
  <c r="AM78" i="25"/>
  <c r="AL78" i="25"/>
  <c r="AK78" i="25"/>
  <c r="AJ78" i="25"/>
  <c r="AI78" i="25"/>
  <c r="AH78" i="25"/>
  <c r="AG78" i="25"/>
  <c r="AF78" i="25"/>
  <c r="AE78" i="25"/>
  <c r="AD78" i="25"/>
  <c r="AC78" i="25"/>
  <c r="AB78" i="25"/>
  <c r="AA78" i="25"/>
  <c r="Z78" i="25"/>
  <c r="Y78" i="25"/>
  <c r="X78" i="25"/>
  <c r="W78" i="25"/>
  <c r="V78" i="25"/>
  <c r="U78" i="25"/>
  <c r="T78" i="25"/>
  <c r="S78" i="25"/>
  <c r="R78" i="25"/>
  <c r="Q78" i="25"/>
  <c r="P78" i="25"/>
  <c r="O78" i="25"/>
  <c r="N78" i="25"/>
  <c r="M78" i="25"/>
  <c r="L78" i="25"/>
  <c r="K78" i="25"/>
  <c r="J78" i="25"/>
  <c r="I78" i="25"/>
  <c r="H78" i="25"/>
  <c r="G78" i="25"/>
  <c r="F78" i="25"/>
  <c r="E78" i="25"/>
  <c r="D78" i="25"/>
  <c r="B78" i="25"/>
  <c r="AN76" i="25"/>
  <c r="AM76" i="25"/>
  <c r="AL76" i="25"/>
  <c r="AK76" i="25"/>
  <c r="AJ76" i="25"/>
  <c r="AI76" i="25"/>
  <c r="AH76" i="25"/>
  <c r="AG76" i="25"/>
  <c r="AF76" i="25"/>
  <c r="AE76" i="25"/>
  <c r="AD76" i="25"/>
  <c r="AC76" i="25"/>
  <c r="AB76" i="25"/>
  <c r="AA76" i="25"/>
  <c r="Z76" i="25"/>
  <c r="Y76" i="25"/>
  <c r="X76" i="25"/>
  <c r="W76" i="25"/>
  <c r="V76" i="25"/>
  <c r="U76" i="25"/>
  <c r="T76" i="25"/>
  <c r="S76" i="25"/>
  <c r="R76" i="25"/>
  <c r="Q76" i="25"/>
  <c r="P76" i="25"/>
  <c r="O76" i="25"/>
  <c r="N76" i="25"/>
  <c r="M76" i="25"/>
  <c r="L76" i="25"/>
  <c r="K76" i="25"/>
  <c r="J76" i="25"/>
  <c r="I76" i="25"/>
  <c r="H76" i="25"/>
  <c r="G76" i="25"/>
  <c r="F76" i="25"/>
  <c r="E76" i="25"/>
  <c r="D76" i="25"/>
  <c r="B76" i="25"/>
  <c r="AN73" i="25"/>
  <c r="AM73" i="25"/>
  <c r="AL73" i="25"/>
  <c r="AK73" i="25"/>
  <c r="AJ73" i="25"/>
  <c r="AI73" i="25"/>
  <c r="AH73" i="25"/>
  <c r="AG73" i="25"/>
  <c r="AF73" i="25"/>
  <c r="AE73" i="25"/>
  <c r="AD73" i="25"/>
  <c r="AC73" i="25"/>
  <c r="AB73" i="25"/>
  <c r="AA73" i="25"/>
  <c r="Z73" i="25"/>
  <c r="Y73" i="25"/>
  <c r="X73" i="25"/>
  <c r="W73" i="25"/>
  <c r="V73" i="25"/>
  <c r="U73" i="25"/>
  <c r="T73" i="25"/>
  <c r="S73" i="25"/>
  <c r="R73" i="25"/>
  <c r="Q73" i="25"/>
  <c r="P73" i="25"/>
  <c r="O73" i="25"/>
  <c r="N73" i="25"/>
  <c r="M73" i="25"/>
  <c r="L73" i="25"/>
  <c r="K73" i="25"/>
  <c r="J73" i="25"/>
  <c r="I73" i="25"/>
  <c r="H73" i="25"/>
  <c r="G73" i="25"/>
  <c r="F73" i="25"/>
  <c r="E73" i="25"/>
  <c r="D73" i="25"/>
  <c r="B73" i="25"/>
  <c r="AN71" i="25"/>
  <c r="AM71" i="25"/>
  <c r="AL71" i="25"/>
  <c r="AK71" i="25"/>
  <c r="AJ71" i="25"/>
  <c r="AI71" i="25"/>
  <c r="AH71" i="25"/>
  <c r="AG71" i="25"/>
  <c r="AF71" i="25"/>
  <c r="AE71" i="25"/>
  <c r="AD71" i="25"/>
  <c r="AC71" i="25"/>
  <c r="AB71" i="25"/>
  <c r="AA71" i="25"/>
  <c r="Z71" i="25"/>
  <c r="Y71" i="25"/>
  <c r="X71" i="25"/>
  <c r="W71" i="25"/>
  <c r="V71" i="25"/>
  <c r="U71" i="25"/>
  <c r="T71" i="25"/>
  <c r="S71" i="25"/>
  <c r="R71" i="25"/>
  <c r="Q71" i="25"/>
  <c r="P71" i="25"/>
  <c r="O71" i="25"/>
  <c r="N71" i="25"/>
  <c r="M71" i="25"/>
  <c r="L71" i="25"/>
  <c r="K71" i="25"/>
  <c r="J71" i="25"/>
  <c r="I71" i="25"/>
  <c r="H71" i="25"/>
  <c r="G71" i="25"/>
  <c r="F71" i="25"/>
  <c r="E71" i="25"/>
  <c r="D71" i="25"/>
  <c r="B71" i="25"/>
  <c r="AN68" i="25"/>
  <c r="AM68" i="25"/>
  <c r="AL68" i="25"/>
  <c r="AK68" i="25"/>
  <c r="AJ68" i="25"/>
  <c r="AI68" i="25"/>
  <c r="AH68" i="25"/>
  <c r="AG68" i="25"/>
  <c r="AF68" i="25"/>
  <c r="AE68" i="25"/>
  <c r="AD68" i="25"/>
  <c r="AC68" i="25"/>
  <c r="AB68" i="25"/>
  <c r="AA68" i="25"/>
  <c r="Z68" i="25"/>
  <c r="Y68" i="25"/>
  <c r="X68" i="25"/>
  <c r="W68" i="25"/>
  <c r="V68" i="25"/>
  <c r="U68" i="25"/>
  <c r="T68" i="25"/>
  <c r="S68" i="25"/>
  <c r="R68" i="25"/>
  <c r="Q68" i="25"/>
  <c r="P68" i="25"/>
  <c r="O68" i="25"/>
  <c r="N68" i="25"/>
  <c r="M68" i="25"/>
  <c r="L68" i="25"/>
  <c r="K68" i="25"/>
  <c r="J68" i="25"/>
  <c r="I68" i="25"/>
  <c r="H68" i="25"/>
  <c r="G68" i="25"/>
  <c r="F68" i="25"/>
  <c r="E68" i="25"/>
  <c r="D68" i="25"/>
  <c r="B68" i="25"/>
  <c r="AN66" i="25"/>
  <c r="AM66" i="25"/>
  <c r="AL66" i="25"/>
  <c r="AK66" i="25"/>
  <c r="AJ66" i="25"/>
  <c r="AI66" i="25"/>
  <c r="AH66" i="25"/>
  <c r="AG66" i="25"/>
  <c r="AF66" i="25"/>
  <c r="AE66" i="25"/>
  <c r="AD66" i="25"/>
  <c r="AC66" i="25"/>
  <c r="AB66" i="25"/>
  <c r="AA66" i="25"/>
  <c r="Z66" i="25"/>
  <c r="Y66" i="25"/>
  <c r="X66" i="25"/>
  <c r="W66" i="25"/>
  <c r="V66" i="25"/>
  <c r="U66" i="25"/>
  <c r="T66" i="25"/>
  <c r="S66" i="25"/>
  <c r="R66" i="25"/>
  <c r="Q66" i="25"/>
  <c r="P66" i="25"/>
  <c r="O66" i="25"/>
  <c r="N66" i="25"/>
  <c r="M66" i="25"/>
  <c r="L66" i="25"/>
  <c r="K66" i="25"/>
  <c r="J66" i="25"/>
  <c r="I66" i="25"/>
  <c r="H66" i="25"/>
  <c r="G66" i="25"/>
  <c r="F66" i="25"/>
  <c r="E66" i="25"/>
  <c r="D66" i="25"/>
  <c r="B66" i="25"/>
  <c r="AN63" i="25"/>
  <c r="AM63" i="25"/>
  <c r="AL63" i="25"/>
  <c r="AK63" i="25"/>
  <c r="AJ63" i="25"/>
  <c r="AI63" i="25"/>
  <c r="AH63" i="25"/>
  <c r="AG63" i="25"/>
  <c r="AF63" i="25"/>
  <c r="AE63" i="25"/>
  <c r="AD63" i="25"/>
  <c r="AC63" i="25"/>
  <c r="AB63" i="25"/>
  <c r="AA63" i="25"/>
  <c r="Z63" i="25"/>
  <c r="Y63" i="25"/>
  <c r="X63" i="25"/>
  <c r="W63" i="25"/>
  <c r="V63" i="25"/>
  <c r="U63" i="25"/>
  <c r="T63" i="25"/>
  <c r="S63" i="25"/>
  <c r="R63" i="25"/>
  <c r="Q63" i="25"/>
  <c r="P63" i="25"/>
  <c r="O63" i="25"/>
  <c r="N63" i="25"/>
  <c r="M63" i="25"/>
  <c r="L63" i="25"/>
  <c r="K63" i="25"/>
  <c r="J63" i="25"/>
  <c r="I63" i="25"/>
  <c r="H63" i="25"/>
  <c r="G63" i="25"/>
  <c r="F63" i="25"/>
  <c r="E63" i="25"/>
  <c r="D63" i="25"/>
  <c r="B63" i="25"/>
  <c r="AN61" i="25"/>
  <c r="AM61" i="25"/>
  <c r="AL61" i="25"/>
  <c r="AK61" i="25"/>
  <c r="AJ61" i="25"/>
  <c r="AI61" i="25"/>
  <c r="AH61" i="25"/>
  <c r="AG61" i="25"/>
  <c r="AF61" i="25"/>
  <c r="AE61" i="25"/>
  <c r="AD61" i="25"/>
  <c r="AC61" i="25"/>
  <c r="AB61" i="25"/>
  <c r="AA61" i="25"/>
  <c r="Z61" i="25"/>
  <c r="Y61" i="25"/>
  <c r="X61" i="25"/>
  <c r="W61" i="25"/>
  <c r="V61" i="25"/>
  <c r="U61" i="25"/>
  <c r="T61" i="25"/>
  <c r="S61" i="25"/>
  <c r="R61" i="25"/>
  <c r="Q61" i="25"/>
  <c r="P61" i="25"/>
  <c r="O61" i="25"/>
  <c r="N61" i="25"/>
  <c r="M61" i="25"/>
  <c r="L61" i="25"/>
  <c r="K61" i="25"/>
  <c r="J61" i="25"/>
  <c r="I61" i="25"/>
  <c r="H61" i="25"/>
  <c r="G61" i="25"/>
  <c r="F61" i="25"/>
  <c r="E61" i="25"/>
  <c r="D61" i="25"/>
  <c r="B61" i="25"/>
  <c r="AN58" i="25"/>
  <c r="AM58" i="25"/>
  <c r="AL58" i="25"/>
  <c r="AK58" i="25"/>
  <c r="AJ58" i="25"/>
  <c r="AI58" i="25"/>
  <c r="AH58" i="25"/>
  <c r="AG58" i="25"/>
  <c r="AF58" i="25"/>
  <c r="AE58" i="25"/>
  <c r="AD58" i="25"/>
  <c r="AC58" i="25"/>
  <c r="AB58" i="25"/>
  <c r="AA58" i="25"/>
  <c r="Z58" i="25"/>
  <c r="Y58" i="25"/>
  <c r="X58" i="25"/>
  <c r="W58" i="25"/>
  <c r="V58" i="25"/>
  <c r="U58" i="25"/>
  <c r="T58" i="25"/>
  <c r="S58" i="25"/>
  <c r="R58" i="25"/>
  <c r="Q58" i="25"/>
  <c r="P58" i="25"/>
  <c r="O58" i="25"/>
  <c r="N58" i="25"/>
  <c r="M58" i="25"/>
  <c r="L58" i="25"/>
  <c r="K58" i="25"/>
  <c r="J58" i="25"/>
  <c r="I58" i="25"/>
  <c r="H58" i="25"/>
  <c r="G58" i="25"/>
  <c r="F58" i="25"/>
  <c r="E58" i="25"/>
  <c r="D58" i="25"/>
  <c r="B58" i="25"/>
  <c r="AN56" i="25"/>
  <c r="AM56" i="25"/>
  <c r="AL56" i="25"/>
  <c r="AK56" i="25"/>
  <c r="AJ56" i="25"/>
  <c r="AI56" i="25"/>
  <c r="AH56" i="25"/>
  <c r="AG56" i="25"/>
  <c r="AF56" i="25"/>
  <c r="AE56" i="25"/>
  <c r="AD56" i="25"/>
  <c r="AC56" i="25"/>
  <c r="AB56" i="25"/>
  <c r="AA56" i="25"/>
  <c r="Z56" i="25"/>
  <c r="Y56" i="25"/>
  <c r="X56" i="25"/>
  <c r="W56" i="25"/>
  <c r="V56" i="25"/>
  <c r="U56" i="25"/>
  <c r="T56" i="25"/>
  <c r="S56" i="25"/>
  <c r="R56" i="25"/>
  <c r="Q56" i="25"/>
  <c r="P56" i="25"/>
  <c r="O56" i="25"/>
  <c r="N56" i="25"/>
  <c r="M56" i="25"/>
  <c r="L56" i="25"/>
  <c r="K56" i="25"/>
  <c r="J56" i="25"/>
  <c r="I56" i="25"/>
  <c r="H56" i="25"/>
  <c r="G56" i="25"/>
  <c r="F56" i="25"/>
  <c r="E56" i="25"/>
  <c r="D56" i="25"/>
  <c r="B56" i="25"/>
  <c r="AN53" i="25"/>
  <c r="AM53" i="25"/>
  <c r="AL53" i="25"/>
  <c r="AK53" i="25"/>
  <c r="AJ53" i="25"/>
  <c r="AI53" i="25"/>
  <c r="AH53" i="25"/>
  <c r="AG53" i="25"/>
  <c r="AF53" i="25"/>
  <c r="AE53" i="25"/>
  <c r="AD53" i="25"/>
  <c r="AC53" i="25"/>
  <c r="AB53" i="25"/>
  <c r="AA53" i="25"/>
  <c r="Z53" i="25"/>
  <c r="Y53" i="25"/>
  <c r="X53" i="25"/>
  <c r="W53" i="25"/>
  <c r="V53" i="25"/>
  <c r="U53" i="25"/>
  <c r="T53" i="25"/>
  <c r="S53" i="25"/>
  <c r="R53" i="25"/>
  <c r="Q53" i="25"/>
  <c r="P53" i="25"/>
  <c r="O53" i="25"/>
  <c r="N53" i="25"/>
  <c r="M53" i="25"/>
  <c r="L53" i="25"/>
  <c r="K53" i="25"/>
  <c r="J53" i="25"/>
  <c r="I53" i="25"/>
  <c r="H53" i="25"/>
  <c r="G53" i="25"/>
  <c r="F53" i="25"/>
  <c r="E53" i="25"/>
  <c r="D53" i="25"/>
  <c r="B53" i="25"/>
  <c r="AN51" i="25"/>
  <c r="AM51" i="25"/>
  <c r="AL51" i="25"/>
  <c r="AK51" i="25"/>
  <c r="AJ51" i="25"/>
  <c r="AI51" i="25"/>
  <c r="AH51" i="25"/>
  <c r="AG51" i="25"/>
  <c r="AF51" i="25"/>
  <c r="AE51" i="25"/>
  <c r="AD51" i="25"/>
  <c r="AC51" i="25"/>
  <c r="AB51" i="25"/>
  <c r="AA51" i="25"/>
  <c r="Z51" i="25"/>
  <c r="Y51" i="25"/>
  <c r="X51" i="25"/>
  <c r="W51" i="25"/>
  <c r="V51" i="25"/>
  <c r="U51" i="25"/>
  <c r="T51" i="25"/>
  <c r="S51" i="25"/>
  <c r="R51" i="25"/>
  <c r="Q51" i="25"/>
  <c r="P51" i="25"/>
  <c r="O51" i="25"/>
  <c r="N51" i="25"/>
  <c r="M51" i="25"/>
  <c r="L51" i="25"/>
  <c r="K51" i="25"/>
  <c r="J51" i="25"/>
  <c r="I51" i="25"/>
  <c r="H51" i="25"/>
  <c r="G51" i="25"/>
  <c r="F51" i="25"/>
  <c r="E51" i="25"/>
  <c r="D51" i="25"/>
  <c r="B51" i="25"/>
  <c r="D48" i="25"/>
  <c r="B48" i="25"/>
  <c r="D46" i="25"/>
  <c r="D43" i="25"/>
  <c r="B43" i="25"/>
  <c r="AN41" i="25"/>
  <c r="AM41" i="25"/>
  <c r="AL41" i="25"/>
  <c r="AK41" i="25"/>
  <c r="AJ41" i="25"/>
  <c r="AI41" i="25"/>
  <c r="AH41" i="25"/>
  <c r="AG41" i="25"/>
  <c r="AF41" i="25"/>
  <c r="AE41" i="25"/>
  <c r="AD41" i="25"/>
  <c r="AC41" i="25"/>
  <c r="AB41" i="25"/>
  <c r="AA41" i="25"/>
  <c r="Z41" i="25"/>
  <c r="Y41" i="25"/>
  <c r="X41" i="25"/>
  <c r="W41" i="25"/>
  <c r="V41" i="25"/>
  <c r="U41" i="25"/>
  <c r="T41" i="25"/>
  <c r="S41" i="25"/>
  <c r="R41" i="25"/>
  <c r="Q41" i="25"/>
  <c r="P41" i="25"/>
  <c r="O41" i="25"/>
  <c r="N41" i="25"/>
  <c r="M41" i="25"/>
  <c r="L41" i="25"/>
  <c r="K41" i="25"/>
  <c r="J41" i="25"/>
  <c r="I41" i="25"/>
  <c r="H41" i="25"/>
  <c r="G41" i="25"/>
  <c r="F41" i="25"/>
  <c r="E41" i="25"/>
  <c r="D41" i="25"/>
  <c r="B41" i="25"/>
  <c r="B38" i="25"/>
  <c r="D36" i="25"/>
  <c r="D33" i="25"/>
  <c r="D38" i="25" s="1"/>
  <c r="B33" i="25"/>
  <c r="AN20" i="25"/>
  <c r="AM20" i="25"/>
  <c r="C127" i="25" s="1"/>
  <c r="AL20" i="25"/>
  <c r="AK20" i="25"/>
  <c r="C125" i="25" s="1"/>
  <c r="AJ20" i="25"/>
  <c r="AI20" i="25"/>
  <c r="C123" i="25" s="1"/>
  <c r="AH20" i="25"/>
  <c r="AG20" i="25"/>
  <c r="C121" i="25" s="1"/>
  <c r="AF20" i="25"/>
  <c r="AE20" i="25"/>
  <c r="C119" i="25" s="1"/>
  <c r="AD20" i="25"/>
  <c r="AC20" i="25"/>
  <c r="C117" i="25" s="1"/>
  <c r="AB20" i="25"/>
  <c r="AA20" i="25"/>
  <c r="C115" i="25" s="1"/>
  <c r="Z20" i="25"/>
  <c r="Y20" i="25"/>
  <c r="C113" i="25" s="1"/>
  <c r="X20" i="25"/>
  <c r="W20" i="25"/>
  <c r="C111" i="25" s="1"/>
  <c r="V20" i="25"/>
  <c r="U20" i="25"/>
  <c r="C109" i="25" s="1"/>
  <c r="T20" i="25"/>
  <c r="S20" i="25"/>
  <c r="C107" i="25" s="1"/>
  <c r="R20" i="25"/>
  <c r="Q20" i="25"/>
  <c r="C105" i="25" s="1"/>
  <c r="P20" i="25"/>
  <c r="O20" i="25"/>
  <c r="C103" i="25" s="1"/>
  <c r="N20" i="25"/>
  <c r="M20" i="25"/>
  <c r="C101" i="25" s="1"/>
  <c r="L20" i="25"/>
  <c r="K20" i="25"/>
  <c r="C99" i="25" s="1"/>
  <c r="J20" i="25"/>
  <c r="I20" i="25"/>
  <c r="C97" i="25" s="1"/>
  <c r="H20" i="25"/>
  <c r="G20" i="25"/>
  <c r="C95" i="25" s="1"/>
  <c r="F20" i="25"/>
  <c r="E20" i="25"/>
  <c r="C93" i="25" s="1"/>
  <c r="B15" i="25"/>
  <c r="B16" i="25" s="1"/>
  <c r="C127" i="24"/>
  <c r="C125" i="24"/>
  <c r="C123" i="24"/>
  <c r="C121" i="24"/>
  <c r="C119" i="24"/>
  <c r="C117" i="24"/>
  <c r="C115" i="24"/>
  <c r="C113" i="24"/>
  <c r="C111" i="24"/>
  <c r="C109" i="24"/>
  <c r="C107" i="24"/>
  <c r="C105" i="24"/>
  <c r="C103" i="24"/>
  <c r="C101" i="24"/>
  <c r="C99" i="24"/>
  <c r="C97" i="24"/>
  <c r="C95" i="24"/>
  <c r="C93" i="24"/>
  <c r="C92" i="24"/>
  <c r="AN20" i="24"/>
  <c r="C128" i="24" s="1"/>
  <c r="AM20" i="24"/>
  <c r="AL20" i="24"/>
  <c r="C126" i="24" s="1"/>
  <c r="AK20" i="24"/>
  <c r="AJ20" i="24"/>
  <c r="C124" i="24" s="1"/>
  <c r="AI20" i="24"/>
  <c r="AH20" i="24"/>
  <c r="C122" i="24" s="1"/>
  <c r="AG20" i="24"/>
  <c r="AF20" i="24"/>
  <c r="C120" i="24" s="1"/>
  <c r="AE20" i="24"/>
  <c r="AD20" i="24"/>
  <c r="C118" i="24" s="1"/>
  <c r="AC20" i="24"/>
  <c r="AB20" i="24"/>
  <c r="C116" i="24" s="1"/>
  <c r="AA20" i="24"/>
  <c r="Z20" i="24"/>
  <c r="C114" i="24" s="1"/>
  <c r="Y20" i="24"/>
  <c r="X20" i="24"/>
  <c r="C112" i="24" s="1"/>
  <c r="W20" i="24"/>
  <c r="V20" i="24"/>
  <c r="C110" i="24" s="1"/>
  <c r="U20" i="24"/>
  <c r="T20" i="24"/>
  <c r="C108" i="24" s="1"/>
  <c r="S20" i="24"/>
  <c r="R20" i="24"/>
  <c r="C106" i="24" s="1"/>
  <c r="Q20" i="24"/>
  <c r="P20" i="24"/>
  <c r="C104" i="24" s="1"/>
  <c r="O20" i="24"/>
  <c r="N20" i="24"/>
  <c r="C102" i="24" s="1"/>
  <c r="M20" i="24"/>
  <c r="L20" i="24"/>
  <c r="C100" i="24" s="1"/>
  <c r="K20" i="24"/>
  <c r="J20" i="24"/>
  <c r="C98" i="24" s="1"/>
  <c r="I20" i="24"/>
  <c r="H20" i="24"/>
  <c r="C96" i="24" s="1"/>
  <c r="G20" i="24"/>
  <c r="F20" i="24"/>
  <c r="C94" i="24" s="1"/>
  <c r="E20" i="24"/>
  <c r="D130" i="24"/>
  <c r="B17" i="25" l="1"/>
  <c r="E36" i="25"/>
  <c r="I36" i="25"/>
  <c r="M36" i="25"/>
  <c r="Q36" i="25"/>
  <c r="U36" i="25"/>
  <c r="Y36" i="25"/>
  <c r="AC36" i="25"/>
  <c r="AG36" i="25"/>
  <c r="AK36" i="25"/>
  <c r="G43" i="25"/>
  <c r="G48" i="25" s="1"/>
  <c r="K43" i="25"/>
  <c r="K48" i="25" s="1"/>
  <c r="O43" i="25"/>
  <c r="O48" i="25" s="1"/>
  <c r="S43" i="25"/>
  <c r="S48" i="25" s="1"/>
  <c r="W43" i="25"/>
  <c r="W48" i="25" s="1"/>
  <c r="AA43" i="25"/>
  <c r="AA48" i="25" s="1"/>
  <c r="AE43" i="25"/>
  <c r="AE48" i="25" s="1"/>
  <c r="AI43" i="25"/>
  <c r="AI48" i="25" s="1"/>
  <c r="AM43" i="25"/>
  <c r="AM48" i="25" s="1"/>
  <c r="B17" i="26"/>
  <c r="E36" i="26"/>
  <c r="I36" i="26"/>
  <c r="M36" i="26"/>
  <c r="Q36" i="26"/>
  <c r="U36" i="26"/>
  <c r="Y36" i="26"/>
  <c r="AC36" i="26"/>
  <c r="AG36" i="26"/>
  <c r="AK36" i="26"/>
  <c r="G43" i="26"/>
  <c r="G48" i="26" s="1"/>
  <c r="K43" i="26"/>
  <c r="K48" i="26" s="1"/>
  <c r="O43" i="26"/>
  <c r="O48" i="26" s="1"/>
  <c r="S43" i="26"/>
  <c r="S48" i="26" s="1"/>
  <c r="W43" i="26"/>
  <c r="W48" i="26" s="1"/>
  <c r="AA43" i="26"/>
  <c r="AA48" i="26" s="1"/>
  <c r="AE43" i="26"/>
  <c r="AE48" i="26" s="1"/>
  <c r="AI43" i="26"/>
  <c r="AI48" i="26" s="1"/>
  <c r="AM43" i="26"/>
  <c r="AM48" i="26" s="1"/>
  <c r="G36" i="25"/>
  <c r="K36" i="25"/>
  <c r="O36" i="25"/>
  <c r="S36" i="25"/>
  <c r="W36" i="25"/>
  <c r="AA36" i="25"/>
  <c r="AE36" i="25"/>
  <c r="AI36" i="25"/>
  <c r="AM36" i="25"/>
  <c r="E43" i="25"/>
  <c r="E48" i="25" s="1"/>
  <c r="I43" i="25"/>
  <c r="I48" i="25" s="1"/>
  <c r="M43" i="25"/>
  <c r="M48" i="25" s="1"/>
  <c r="Q43" i="25"/>
  <c r="Q48" i="25" s="1"/>
  <c r="U43" i="25"/>
  <c r="U48" i="25" s="1"/>
  <c r="Y43" i="25"/>
  <c r="Y48" i="25" s="1"/>
  <c r="AC43" i="25"/>
  <c r="AC48" i="25" s="1"/>
  <c r="AG43" i="25"/>
  <c r="AG48" i="25" s="1"/>
  <c r="AK43" i="25"/>
  <c r="AK48" i="25" s="1"/>
  <c r="G36" i="26"/>
  <c r="K36" i="26"/>
  <c r="O36" i="26"/>
  <c r="S36" i="26"/>
  <c r="W36" i="26"/>
  <c r="AA36" i="26"/>
  <c r="AE36" i="26"/>
  <c r="AI36" i="26"/>
  <c r="AM36" i="26"/>
  <c r="E43" i="26"/>
  <c r="E48" i="26" s="1"/>
  <c r="I43" i="26"/>
  <c r="I48" i="26" s="1"/>
  <c r="M43" i="26"/>
  <c r="M48" i="26" s="1"/>
  <c r="Q43" i="26"/>
  <c r="Q48" i="26" s="1"/>
  <c r="U43" i="26"/>
  <c r="U48" i="26" s="1"/>
  <c r="Y43" i="26"/>
  <c r="Y48" i="26" s="1"/>
  <c r="AC43" i="26"/>
  <c r="AC48" i="26" s="1"/>
  <c r="AG43" i="26"/>
  <c r="AG48" i="26" s="1"/>
  <c r="AK43" i="26"/>
  <c r="AK48" i="26" s="1"/>
  <c r="AI39" i="34"/>
  <c r="E123" i="34" s="1"/>
  <c r="E126" i="34"/>
  <c r="AL35" i="34"/>
  <c r="F128" i="34"/>
  <c r="AN39" i="34"/>
  <c r="E93" i="34"/>
  <c r="E35" i="34"/>
  <c r="F114" i="34"/>
  <c r="Z39" i="34"/>
  <c r="F120" i="34"/>
  <c r="AF39" i="34"/>
  <c r="E113" i="34"/>
  <c r="Y35" i="34"/>
  <c r="F102" i="34"/>
  <c r="N39" i="34"/>
  <c r="E117" i="34"/>
  <c r="AC35" i="34"/>
  <c r="E124" i="34"/>
  <c r="AJ35" i="34"/>
  <c r="E99" i="34"/>
  <c r="K35" i="34"/>
  <c r="F109" i="34"/>
  <c r="U39" i="34"/>
  <c r="E125" i="34"/>
  <c r="AK35" i="34"/>
  <c r="AG35" i="34"/>
  <c r="AI35" i="34"/>
  <c r="F107" i="34"/>
  <c r="S39" i="34"/>
  <c r="E94" i="34"/>
  <c r="F35" i="34"/>
  <c r="F115" i="34"/>
  <c r="AA39" i="34"/>
  <c r="E95" i="34"/>
  <c r="G35" i="34"/>
  <c r="E122" i="34"/>
  <c r="AH35" i="34"/>
  <c r="F100" i="34"/>
  <c r="L39" i="34"/>
  <c r="F97" i="34"/>
  <c r="I39" i="34"/>
  <c r="E101" i="34"/>
  <c r="M35" i="34"/>
  <c r="E112" i="34"/>
  <c r="X35" i="34"/>
  <c r="E127" i="34"/>
  <c r="AM35" i="34"/>
  <c r="F105" i="34"/>
  <c r="Q39" i="34"/>
  <c r="E110" i="34"/>
  <c r="V35" i="34"/>
  <c r="E104" i="34"/>
  <c r="P35" i="34"/>
  <c r="E98" i="34"/>
  <c r="J35" i="34"/>
  <c r="E103" i="34"/>
  <c r="O35" i="34"/>
  <c r="E108" i="34"/>
  <c r="T35" i="34"/>
  <c r="E92" i="34"/>
  <c r="D35" i="34"/>
  <c r="E111" i="34"/>
  <c r="W35" i="34"/>
  <c r="E118" i="34"/>
  <c r="AD35" i="34"/>
  <c r="F116" i="34"/>
  <c r="AB39" i="34"/>
  <c r="F119" i="34"/>
  <c r="AE39" i="34"/>
  <c r="R42" i="34"/>
  <c r="F96" i="34"/>
  <c r="H39" i="34"/>
  <c r="F130" i="34"/>
  <c r="H130" i="34" s="1"/>
  <c r="B39" i="34"/>
  <c r="I42" i="33"/>
  <c r="AG47" i="33"/>
  <c r="AG44" i="33" s="1"/>
  <c r="AG40" i="33" s="1"/>
  <c r="S42" i="33"/>
  <c r="R42" i="33"/>
  <c r="D42" i="33"/>
  <c r="E42" i="33"/>
  <c r="AM42" i="33"/>
  <c r="AI42" i="33"/>
  <c r="F124" i="33"/>
  <c r="AJ39" i="33"/>
  <c r="H42" i="33"/>
  <c r="T42" i="33"/>
  <c r="AN42" i="33"/>
  <c r="Z47" i="33"/>
  <c r="Z44" i="33" s="1"/>
  <c r="Z40" i="33" s="1"/>
  <c r="Y42" i="33"/>
  <c r="F103" i="33"/>
  <c r="O39" i="33"/>
  <c r="F118" i="33"/>
  <c r="AD39" i="33"/>
  <c r="F116" i="33"/>
  <c r="AB39" i="33"/>
  <c r="F99" i="33"/>
  <c r="K39" i="33"/>
  <c r="Q42" i="33"/>
  <c r="F42" i="33"/>
  <c r="L42" i="33"/>
  <c r="V42" i="33"/>
  <c r="W42" i="33"/>
  <c r="X42" i="33"/>
  <c r="F109" i="33"/>
  <c r="U39" i="33"/>
  <c r="F117" i="33"/>
  <c r="AC39" i="33"/>
  <c r="B42" i="33"/>
  <c r="AH47" i="33"/>
  <c r="AH44" i="33" s="1"/>
  <c r="AH40" i="33" s="1"/>
  <c r="N47" i="33"/>
  <c r="N44" i="33" s="1"/>
  <c r="N40" i="33"/>
  <c r="AL47" i="33"/>
  <c r="AL44" i="33" s="1"/>
  <c r="AL40" i="33" s="1"/>
  <c r="M47" i="33"/>
  <c r="M44" i="33" s="1"/>
  <c r="M40" i="33" s="1"/>
  <c r="F119" i="33"/>
  <c r="AE39" i="33"/>
  <c r="F104" i="33"/>
  <c r="P39" i="33"/>
  <c r="AF42" i="33"/>
  <c r="F115" i="33"/>
  <c r="AA39" i="33"/>
  <c r="F125" i="33"/>
  <c r="AK39" i="33"/>
  <c r="J42" i="33"/>
  <c r="G42" i="33"/>
  <c r="G52" i="32"/>
  <c r="G49" i="32" s="1"/>
  <c r="G45" i="32" s="1"/>
  <c r="O57" i="31"/>
  <c r="O54" i="31" s="1"/>
  <c r="O50" i="31" s="1"/>
  <c r="X57" i="31"/>
  <c r="X54" i="31" s="1"/>
  <c r="X50" i="31" s="1"/>
  <c r="AH57" i="31"/>
  <c r="AH54" i="31" s="1"/>
  <c r="AH50" i="31" s="1"/>
  <c r="R52" i="32"/>
  <c r="R49" i="32" s="1"/>
  <c r="R45" i="32" s="1"/>
  <c r="AL57" i="31"/>
  <c r="AL54" i="31" s="1"/>
  <c r="AL50" i="31" s="1"/>
  <c r="L62" i="31"/>
  <c r="L59" i="31" s="1"/>
  <c r="L55" i="31" s="1"/>
  <c r="J52" i="32"/>
  <c r="W52" i="32"/>
  <c r="W49" i="32" s="1"/>
  <c r="W45" i="32" s="1"/>
  <c r="U52" i="32"/>
  <c r="U49" i="32" s="1"/>
  <c r="U45" i="32" s="1"/>
  <c r="L52" i="32"/>
  <c r="L49" i="32" s="1"/>
  <c r="L45" i="32" s="1"/>
  <c r="AC57" i="31"/>
  <c r="AC54" i="31" s="1"/>
  <c r="AC50" i="31" s="1"/>
  <c r="Y62" i="31"/>
  <c r="Y59" i="31" s="1"/>
  <c r="Y55" i="31" s="1"/>
  <c r="S52" i="32"/>
  <c r="S49" i="32" s="1"/>
  <c r="S45" i="32" s="1"/>
  <c r="M57" i="31"/>
  <c r="M54" i="31" s="1"/>
  <c r="M50" i="31" s="1"/>
  <c r="AI52" i="32"/>
  <c r="AI49" i="32" s="1"/>
  <c r="AI45" i="32" s="1"/>
  <c r="D57" i="31"/>
  <c r="D54" i="31" s="1"/>
  <c r="D50" i="31" s="1"/>
  <c r="AJ52" i="32"/>
  <c r="AJ49" i="32" s="1"/>
  <c r="AJ45" i="32"/>
  <c r="AA52" i="32"/>
  <c r="AA49" i="32" s="1"/>
  <c r="AA45" i="32" s="1"/>
  <c r="K57" i="31"/>
  <c r="K54" i="31" s="1"/>
  <c r="K50" i="31" s="1"/>
  <c r="J57" i="31"/>
  <c r="J54" i="31" s="1"/>
  <c r="J50" i="31" s="1"/>
  <c r="I62" i="31"/>
  <c r="I59" i="31" s="1"/>
  <c r="I55" i="31" s="1"/>
  <c r="F52" i="32"/>
  <c r="F49" i="32" s="1"/>
  <c r="F45" i="32" s="1"/>
  <c r="P52" i="32"/>
  <c r="P49" i="32" s="1"/>
  <c r="P45" i="32"/>
  <c r="Q62" i="31"/>
  <c r="AD52" i="32"/>
  <c r="AD49" i="32" s="1"/>
  <c r="AD45" i="32" s="1"/>
  <c r="AD57" i="31"/>
  <c r="AD54" i="31" s="1"/>
  <c r="AD50" i="31" s="1"/>
  <c r="B57" i="31"/>
  <c r="B54" i="31" s="1"/>
  <c r="B50" i="31" s="1"/>
  <c r="H52" i="32"/>
  <c r="H49" i="32" s="1"/>
  <c r="H45" i="32" s="1"/>
  <c r="AE52" i="32"/>
  <c r="AE49" i="32" s="1"/>
  <c r="AE45" i="32"/>
  <c r="AI57" i="31"/>
  <c r="AI54" i="31" s="1"/>
  <c r="AI50" i="31" s="1"/>
  <c r="Q52" i="32"/>
  <c r="Q49" i="32" s="1"/>
  <c r="Q45" i="32" s="1"/>
  <c r="Z52" i="32"/>
  <c r="Z49" i="32" s="1"/>
  <c r="Z45" i="32" s="1"/>
  <c r="AL52" i="32"/>
  <c r="AL49" i="32" s="1"/>
  <c r="AL45" i="32" s="1"/>
  <c r="G57" i="31"/>
  <c r="G54" i="31" s="1"/>
  <c r="G50" i="31" s="1"/>
  <c r="AM57" i="31"/>
  <c r="AM54" i="31" s="1"/>
  <c r="AM50" i="31" s="1"/>
  <c r="AM52" i="32"/>
  <c r="AM49" i="32" s="1"/>
  <c r="AM45" i="32" s="1"/>
  <c r="Y52" i="32"/>
  <c r="Y49" i="32" s="1"/>
  <c r="Y45" i="32" s="1"/>
  <c r="H57" i="31"/>
  <c r="H54" i="31" s="1"/>
  <c r="H50" i="31" s="1"/>
  <c r="AN57" i="31"/>
  <c r="AN54" i="31" s="1"/>
  <c r="AN50" i="31" s="1"/>
  <c r="AH52" i="32"/>
  <c r="AH49" i="32" s="1"/>
  <c r="AH45" i="32" s="1"/>
  <c r="X52" i="32"/>
  <c r="X49" i="32" s="1"/>
  <c r="X45" i="32" s="1"/>
  <c r="AJ62" i="31"/>
  <c r="AJ59" i="31" s="1"/>
  <c r="AJ55" i="31" s="1"/>
  <c r="M52" i="32"/>
  <c r="M49" i="32" s="1"/>
  <c r="M45" i="32" s="1"/>
  <c r="F57" i="31"/>
  <c r="F54" i="31" s="1"/>
  <c r="F50" i="31" s="1"/>
  <c r="E52" i="32"/>
  <c r="E49" i="32" s="1"/>
  <c r="E45" i="32"/>
  <c r="U57" i="31"/>
  <c r="U54" i="31" s="1"/>
  <c r="U50" i="31" s="1"/>
  <c r="W62" i="31"/>
  <c r="W59" i="31" s="1"/>
  <c r="W55" i="31" s="1"/>
  <c r="AG62" i="31"/>
  <c r="AG59" i="31" s="1"/>
  <c r="AG55" i="31" s="1"/>
  <c r="AK52" i="32"/>
  <c r="AK49" i="32" s="1"/>
  <c r="AK45" i="32" s="1"/>
  <c r="O52" i="32"/>
  <c r="O49" i="32" s="1"/>
  <c r="O45" i="32" s="1"/>
  <c r="Z57" i="31"/>
  <c r="Z54" i="31" s="1"/>
  <c r="Z50" i="31" s="1"/>
  <c r="AN52" i="32"/>
  <c r="AN49" i="32" s="1"/>
  <c r="AN45" i="32" s="1"/>
  <c r="D52" i="32"/>
  <c r="D49" i="32" s="1"/>
  <c r="D45" i="32"/>
  <c r="R57" i="31"/>
  <c r="R54" i="31" s="1"/>
  <c r="R50" i="31" s="1"/>
  <c r="AB52" i="32"/>
  <c r="AB49" i="32" s="1"/>
  <c r="AB45" i="32" s="1"/>
  <c r="AF52" i="32"/>
  <c r="AF49" i="32" s="1"/>
  <c r="AF45" i="32" s="1"/>
  <c r="AC52" i="32"/>
  <c r="AC49" i="32" s="1"/>
  <c r="AC45" i="32" s="1"/>
  <c r="N57" i="31"/>
  <c r="N54" i="31" s="1"/>
  <c r="N50" i="31" s="1"/>
  <c r="AF57" i="31"/>
  <c r="AF54" i="31" s="1"/>
  <c r="AF50" i="31" s="1"/>
  <c r="N52" i="32"/>
  <c r="N49" i="32" s="1"/>
  <c r="N45" i="32" s="1"/>
  <c r="V57" i="31"/>
  <c r="V54" i="31" s="1"/>
  <c r="V50" i="31" s="1"/>
  <c r="AK55" i="31"/>
  <c r="J49" i="32"/>
  <c r="J45" i="32" s="1"/>
  <c r="AE55" i="31"/>
  <c r="B52" i="32"/>
  <c r="B49" i="32" s="1"/>
  <c r="B45" i="32" s="1"/>
  <c r="V52" i="32"/>
  <c r="V49" i="32" s="1"/>
  <c r="V45" i="32"/>
  <c r="AG52" i="32"/>
  <c r="AG49" i="32" s="1"/>
  <c r="AG45" i="32" s="1"/>
  <c r="I52" i="32"/>
  <c r="I49" i="32" s="1"/>
  <c r="I45" i="32" s="1"/>
  <c r="P57" i="31"/>
  <c r="P54" i="31" s="1"/>
  <c r="P50" i="31" s="1"/>
  <c r="K52" i="32"/>
  <c r="K49" i="32" s="1"/>
  <c r="K45" i="32" s="1"/>
  <c r="T55" i="31"/>
  <c r="AA57" i="31"/>
  <c r="AA54" i="31" s="1"/>
  <c r="AA50" i="31" s="1"/>
  <c r="Q59" i="31"/>
  <c r="Q55" i="31" s="1"/>
  <c r="T50" i="32"/>
  <c r="S55" i="31"/>
  <c r="AB62" i="31"/>
  <c r="AB59" i="31" s="1"/>
  <c r="AB55" i="31" s="1"/>
  <c r="E62" i="31"/>
  <c r="E59" i="31" s="1"/>
  <c r="E55" i="31" s="1"/>
  <c r="L62" i="29"/>
  <c r="L59" i="29" s="1"/>
  <c r="T62" i="30"/>
  <c r="T59" i="30" s="1"/>
  <c r="T55" i="30" s="1"/>
  <c r="Y62" i="30"/>
  <c r="Y59" i="30" s="1"/>
  <c r="L62" i="30"/>
  <c r="L59" i="30" s="1"/>
  <c r="L55" i="30" s="1"/>
  <c r="M60" i="30"/>
  <c r="AK60" i="30"/>
  <c r="P62" i="30"/>
  <c r="P59" i="30" s="1"/>
  <c r="P55" i="30" s="1"/>
  <c r="U60" i="30"/>
  <c r="T62" i="29"/>
  <c r="T59" i="29" s="1"/>
  <c r="T55" i="29" s="1"/>
  <c r="N62" i="30"/>
  <c r="N59" i="30" s="1"/>
  <c r="N55" i="30" s="1"/>
  <c r="I57" i="29"/>
  <c r="I54" i="29" s="1"/>
  <c r="I50" i="29" s="1"/>
  <c r="AA57" i="29"/>
  <c r="AA54" i="29" s="1"/>
  <c r="AA50" i="29" s="1"/>
  <c r="K57" i="29"/>
  <c r="K54" i="29" s="1"/>
  <c r="K50" i="29" s="1"/>
  <c r="X62" i="30"/>
  <c r="X59" i="30" s="1"/>
  <c r="X55" i="30" s="1"/>
  <c r="AK57" i="29"/>
  <c r="AK54" i="29" s="1"/>
  <c r="AK50" i="29" s="1"/>
  <c r="G67" i="30"/>
  <c r="G64" i="30" s="1"/>
  <c r="G60" i="30" s="1"/>
  <c r="AL62" i="30"/>
  <c r="AL59" i="30" s="1"/>
  <c r="AL55" i="30" s="1"/>
  <c r="AH57" i="29"/>
  <c r="AH54" i="29" s="1"/>
  <c r="AH50" i="29" s="1"/>
  <c r="AC60" i="30"/>
  <c r="U57" i="29"/>
  <c r="U54" i="29" s="1"/>
  <c r="U50" i="29" s="1"/>
  <c r="AH62" i="30"/>
  <c r="AH59" i="30" s="1"/>
  <c r="AH55" i="30" s="1"/>
  <c r="AE57" i="29"/>
  <c r="AE54" i="29" s="1"/>
  <c r="AE50" i="29" s="1"/>
  <c r="AN62" i="29"/>
  <c r="AN59" i="29" s="1"/>
  <c r="AN55" i="29" s="1"/>
  <c r="AJ62" i="30"/>
  <c r="AJ59" i="30" s="1"/>
  <c r="AJ55" i="30" s="1"/>
  <c r="AB62" i="30"/>
  <c r="AB59" i="30" s="1"/>
  <c r="AB55" i="30" s="1"/>
  <c r="J62" i="30"/>
  <c r="J59" i="30" s="1"/>
  <c r="J55" i="30"/>
  <c r="AN62" i="30"/>
  <c r="AN59" i="30" s="1"/>
  <c r="AN55" i="30" s="1"/>
  <c r="Q57" i="29"/>
  <c r="Q54" i="29" s="1"/>
  <c r="Q50" i="29" s="1"/>
  <c r="Z62" i="30"/>
  <c r="Z59" i="30" s="1"/>
  <c r="Z55" i="30"/>
  <c r="E62" i="30"/>
  <c r="E59" i="30" s="1"/>
  <c r="E55" i="30"/>
  <c r="N62" i="29"/>
  <c r="N59" i="29" s="1"/>
  <c r="N55" i="29" s="1"/>
  <c r="AD62" i="29"/>
  <c r="AD59" i="29" s="1"/>
  <c r="AD55" i="29" s="1"/>
  <c r="I67" i="30"/>
  <c r="I64" i="30" s="1"/>
  <c r="I60" i="30" s="1"/>
  <c r="AM67" i="30"/>
  <c r="AM64" i="30" s="1"/>
  <c r="AM60" i="30" s="1"/>
  <c r="H62" i="29"/>
  <c r="H59" i="29" s="1"/>
  <c r="D62" i="29"/>
  <c r="D59" i="29" s="1"/>
  <c r="D55" i="29" s="1"/>
  <c r="F62" i="30"/>
  <c r="F59" i="30" s="1"/>
  <c r="F55" i="30"/>
  <c r="O67" i="30"/>
  <c r="O64" i="30" s="1"/>
  <c r="O60" i="30"/>
  <c r="AG62" i="30"/>
  <c r="AG59" i="30" s="1"/>
  <c r="W57" i="29"/>
  <c r="W54" i="29" s="1"/>
  <c r="W50" i="29" s="1"/>
  <c r="AD62" i="30"/>
  <c r="AD59" i="30" s="1"/>
  <c r="AD55" i="30"/>
  <c r="AM57" i="29"/>
  <c r="AM54" i="29" s="1"/>
  <c r="AM50" i="29" s="1"/>
  <c r="M57" i="29"/>
  <c r="M54" i="29" s="1"/>
  <c r="M50" i="29" s="1"/>
  <c r="R62" i="30"/>
  <c r="R59" i="30" s="1"/>
  <c r="R55" i="30" s="1"/>
  <c r="Y57" i="29"/>
  <c r="Y54" i="29" s="1"/>
  <c r="Y50" i="29" s="1"/>
  <c r="AF62" i="30"/>
  <c r="AF59" i="30" s="1"/>
  <c r="AF55" i="30" s="1"/>
  <c r="AF57" i="29"/>
  <c r="AF54" i="29" s="1"/>
  <c r="AF50" i="29" s="1"/>
  <c r="E57" i="29"/>
  <c r="E54" i="29" s="1"/>
  <c r="E50" i="29" s="1"/>
  <c r="P57" i="29"/>
  <c r="P54" i="29" s="1"/>
  <c r="P50" i="29" s="1"/>
  <c r="F62" i="29"/>
  <c r="F59" i="29" s="1"/>
  <c r="F55" i="29" s="1"/>
  <c r="W67" i="30"/>
  <c r="W64" i="30" s="1"/>
  <c r="AI67" i="30"/>
  <c r="AI64" i="30" s="1"/>
  <c r="AI60" i="30" s="1"/>
  <c r="V62" i="30"/>
  <c r="V59" i="30" s="1"/>
  <c r="V55" i="30" s="1"/>
  <c r="B57" i="29"/>
  <c r="B54" i="29" s="1"/>
  <c r="B50" i="29" s="1"/>
  <c r="AG57" i="29"/>
  <c r="AG54" i="29" s="1"/>
  <c r="AG50" i="29" s="1"/>
  <c r="H62" i="30"/>
  <c r="H59" i="30" s="1"/>
  <c r="H55" i="30" s="1"/>
  <c r="S57" i="29"/>
  <c r="S54" i="29" s="1"/>
  <c r="S50" i="29"/>
  <c r="D62" i="30"/>
  <c r="D59" i="30" s="1"/>
  <c r="D55" i="30" s="1"/>
  <c r="G57" i="29"/>
  <c r="G54" i="29" s="1"/>
  <c r="G50" i="29" s="1"/>
  <c r="AI57" i="29"/>
  <c r="AI54" i="29" s="1"/>
  <c r="AI50" i="29" s="1"/>
  <c r="X57" i="29"/>
  <c r="X54" i="29" s="1"/>
  <c r="X50" i="29" s="1"/>
  <c r="O57" i="29"/>
  <c r="O54" i="29" s="1"/>
  <c r="O50" i="29" s="1"/>
  <c r="AC57" i="29"/>
  <c r="AC54" i="29" s="1"/>
  <c r="AC50" i="29" s="1"/>
  <c r="Q67" i="30"/>
  <c r="Q64" i="30" s="1"/>
  <c r="Q60" i="30" s="1"/>
  <c r="R62" i="29"/>
  <c r="R59" i="29" s="1"/>
  <c r="R55" i="29" s="1"/>
  <c r="AA60" i="30"/>
  <c r="K60" i="30"/>
  <c r="V60" i="29"/>
  <c r="S60" i="30"/>
  <c r="AB55" i="29"/>
  <c r="AJ55" i="29"/>
  <c r="Z60" i="29"/>
  <c r="J60" i="29"/>
  <c r="AE67" i="30"/>
  <c r="AE64" i="30" s="1"/>
  <c r="AE60" i="30" s="1"/>
  <c r="B60" i="30"/>
  <c r="AL60" i="29"/>
  <c r="AN72" i="27"/>
  <c r="X72" i="27"/>
  <c r="X69" i="27" s="1"/>
  <c r="X65" i="27" s="1"/>
  <c r="H72" i="27"/>
  <c r="AC72" i="27"/>
  <c r="AC69" i="27" s="1"/>
  <c r="AC65" i="27" s="1"/>
  <c r="M72" i="27"/>
  <c r="AJ72" i="28"/>
  <c r="AJ69" i="28" s="1"/>
  <c r="AJ65" i="28" s="1"/>
  <c r="T72" i="28"/>
  <c r="D72" i="28"/>
  <c r="Y72" i="28"/>
  <c r="I72" i="28"/>
  <c r="I69" i="28" s="1"/>
  <c r="I65" i="28" s="1"/>
  <c r="AD72" i="27"/>
  <c r="N72" i="27"/>
  <c r="N69" i="27" s="1"/>
  <c r="N65" i="27" s="1"/>
  <c r="AI72" i="27"/>
  <c r="S72" i="27"/>
  <c r="S69" i="27" s="1"/>
  <c r="S65" i="27" s="1"/>
  <c r="B72" i="27"/>
  <c r="Z72" i="28"/>
  <c r="J72" i="28"/>
  <c r="AE72" i="28"/>
  <c r="AE69" i="28" s="1"/>
  <c r="AE65" i="28" s="1"/>
  <c r="O72" i="28"/>
  <c r="AF72" i="27"/>
  <c r="AF69" i="27" s="1"/>
  <c r="P72" i="27"/>
  <c r="P69" i="27" s="1"/>
  <c r="AK72" i="27"/>
  <c r="AK69" i="27" s="1"/>
  <c r="U72" i="27"/>
  <c r="U69" i="27" s="1"/>
  <c r="E72" i="27"/>
  <c r="E69" i="27" s="1"/>
  <c r="AB72" i="28"/>
  <c r="AB69" i="28" s="1"/>
  <c r="L72" i="28"/>
  <c r="L69" i="28" s="1"/>
  <c r="AG72" i="28"/>
  <c r="AG69" i="28" s="1"/>
  <c r="Q72" i="28"/>
  <c r="Q69" i="28" s="1"/>
  <c r="AL72" i="27"/>
  <c r="AL69" i="27" s="1"/>
  <c r="V72" i="27"/>
  <c r="V69" i="27" s="1"/>
  <c r="F72" i="27"/>
  <c r="F69" i="27" s="1"/>
  <c r="AA72" i="27"/>
  <c r="AA69" i="27" s="1"/>
  <c r="K72" i="27"/>
  <c r="K69" i="27" s="1"/>
  <c r="AH72" i="28"/>
  <c r="AH69" i="28" s="1"/>
  <c r="R72" i="28"/>
  <c r="R69" i="28" s="1"/>
  <c r="AM72" i="28"/>
  <c r="AM69" i="28" s="1"/>
  <c r="W72" i="28"/>
  <c r="W69" i="28" s="1"/>
  <c r="G72" i="28"/>
  <c r="G69" i="28" s="1"/>
  <c r="AN69" i="27"/>
  <c r="AN65" i="27" s="1"/>
  <c r="AJ72" i="27"/>
  <c r="AJ69" i="27" s="1"/>
  <c r="AB72" i="27"/>
  <c r="AB69" i="27" s="1"/>
  <c r="T72" i="27"/>
  <c r="T69" i="27" s="1"/>
  <c r="L72" i="27"/>
  <c r="L69" i="27" s="1"/>
  <c r="H69" i="27"/>
  <c r="H65" i="27" s="1"/>
  <c r="D72" i="27"/>
  <c r="D69" i="27" s="1"/>
  <c r="AG72" i="27"/>
  <c r="AG69" i="27" s="1"/>
  <c r="Y72" i="27"/>
  <c r="Y69" i="27" s="1"/>
  <c r="Q72" i="27"/>
  <c r="Q69" i="27" s="1"/>
  <c r="M69" i="27"/>
  <c r="M65" i="27" s="1"/>
  <c r="I72" i="27"/>
  <c r="I69" i="27" s="1"/>
  <c r="AN72" i="28"/>
  <c r="AN69" i="28" s="1"/>
  <c r="AF72" i="28"/>
  <c r="AF69" i="28" s="1"/>
  <c r="X72" i="28"/>
  <c r="X69" i="28" s="1"/>
  <c r="T69" i="28"/>
  <c r="T65" i="28" s="1"/>
  <c r="P72" i="28"/>
  <c r="P69" i="28" s="1"/>
  <c r="H72" i="28"/>
  <c r="H69" i="28" s="1"/>
  <c r="D69" i="28"/>
  <c r="D65" i="28" s="1"/>
  <c r="AK72" i="28"/>
  <c r="AK69" i="28" s="1"/>
  <c r="AC72" i="28"/>
  <c r="AC69" i="28" s="1"/>
  <c r="Y69" i="28"/>
  <c r="Y65" i="28" s="1"/>
  <c r="U72" i="28"/>
  <c r="U69" i="28" s="1"/>
  <c r="M72" i="28"/>
  <c r="M69" i="28" s="1"/>
  <c r="E72" i="28"/>
  <c r="E69" i="28" s="1"/>
  <c r="AH72" i="27"/>
  <c r="AH69" i="27" s="1"/>
  <c r="AD69" i="27"/>
  <c r="AD65" i="27" s="1"/>
  <c r="Z72" i="27"/>
  <c r="Z69" i="27" s="1"/>
  <c r="R72" i="27"/>
  <c r="R69" i="27" s="1"/>
  <c r="J72" i="27"/>
  <c r="J69" i="27" s="1"/>
  <c r="AM72" i="27"/>
  <c r="AM69" i="27" s="1"/>
  <c r="AI69" i="27"/>
  <c r="AI65" i="27" s="1"/>
  <c r="AE72" i="27"/>
  <c r="AE69" i="27" s="1"/>
  <c r="W72" i="27"/>
  <c r="W69" i="27" s="1"/>
  <c r="O72" i="27"/>
  <c r="O69" i="27" s="1"/>
  <c r="G72" i="27"/>
  <c r="G69" i="27" s="1"/>
  <c r="B69" i="27"/>
  <c r="B65" i="27" s="1"/>
  <c r="AL72" i="28"/>
  <c r="AL69" i="28" s="1"/>
  <c r="AD72" i="28"/>
  <c r="AD69" i="28" s="1"/>
  <c r="Z69" i="28"/>
  <c r="Z65" i="28" s="1"/>
  <c r="V72" i="28"/>
  <c r="V69" i="28" s="1"/>
  <c r="N72" i="28"/>
  <c r="N69" i="28" s="1"/>
  <c r="J69" i="28"/>
  <c r="J65" i="28" s="1"/>
  <c r="F72" i="28"/>
  <c r="F69" i="28" s="1"/>
  <c r="AI72" i="28"/>
  <c r="AI69" i="28" s="1"/>
  <c r="AA72" i="28"/>
  <c r="AA69" i="28" s="1"/>
  <c r="S72" i="28"/>
  <c r="S69" i="28" s="1"/>
  <c r="O69" i="28"/>
  <c r="O65" i="28" s="1"/>
  <c r="K72" i="28"/>
  <c r="K69" i="28" s="1"/>
  <c r="B72" i="28"/>
  <c r="B69" i="28" s="1"/>
  <c r="C94" i="26"/>
  <c r="F43" i="26"/>
  <c r="F48" i="26" s="1"/>
  <c r="F36" i="26"/>
  <c r="F46" i="26"/>
  <c r="F33" i="26"/>
  <c r="F38" i="26" s="1"/>
  <c r="C96" i="26"/>
  <c r="H43" i="26"/>
  <c r="H48" i="26" s="1"/>
  <c r="H36" i="26"/>
  <c r="H46" i="26"/>
  <c r="H33" i="26"/>
  <c r="H38" i="26" s="1"/>
  <c r="C98" i="26"/>
  <c r="J43" i="26"/>
  <c r="J48" i="26" s="1"/>
  <c r="J36" i="26"/>
  <c r="J46" i="26"/>
  <c r="J33" i="26"/>
  <c r="J38" i="26" s="1"/>
  <c r="C100" i="26"/>
  <c r="L43" i="26"/>
  <c r="L48" i="26" s="1"/>
  <c r="L36" i="26"/>
  <c r="L46" i="26"/>
  <c r="L33" i="26"/>
  <c r="L38" i="26" s="1"/>
  <c r="C102" i="26"/>
  <c r="N43" i="26"/>
  <c r="N48" i="26" s="1"/>
  <c r="N36" i="26"/>
  <c r="N46" i="26"/>
  <c r="N33" i="26"/>
  <c r="N38" i="26" s="1"/>
  <c r="C104" i="26"/>
  <c r="P43" i="26"/>
  <c r="P48" i="26" s="1"/>
  <c r="P36" i="26"/>
  <c r="P46" i="26"/>
  <c r="P33" i="26"/>
  <c r="P38" i="26" s="1"/>
  <c r="C106" i="26"/>
  <c r="R43" i="26"/>
  <c r="R48" i="26" s="1"/>
  <c r="R36" i="26"/>
  <c r="R46" i="26"/>
  <c r="R33" i="26"/>
  <c r="R38" i="26" s="1"/>
  <c r="C108" i="26"/>
  <c r="T43" i="26"/>
  <c r="T48" i="26" s="1"/>
  <c r="T36" i="26"/>
  <c r="T46" i="26"/>
  <c r="T33" i="26"/>
  <c r="T38" i="26" s="1"/>
  <c r="C110" i="26"/>
  <c r="V43" i="26"/>
  <c r="V48" i="26" s="1"/>
  <c r="V36" i="26"/>
  <c r="V46" i="26"/>
  <c r="V33" i="26"/>
  <c r="V38" i="26" s="1"/>
  <c r="C112" i="26"/>
  <c r="X43" i="26"/>
  <c r="X48" i="26" s="1"/>
  <c r="X36" i="26"/>
  <c r="X46" i="26"/>
  <c r="X33" i="26"/>
  <c r="X38" i="26" s="1"/>
  <c r="C114" i="26"/>
  <c r="Z43" i="26"/>
  <c r="Z48" i="26" s="1"/>
  <c r="Z36" i="26"/>
  <c r="Z46" i="26"/>
  <c r="Z33" i="26"/>
  <c r="Z38" i="26" s="1"/>
  <c r="C116" i="26"/>
  <c r="AB43" i="26"/>
  <c r="AB48" i="26" s="1"/>
  <c r="AB36" i="26"/>
  <c r="AB46" i="26"/>
  <c r="AB33" i="26"/>
  <c r="AB38" i="26" s="1"/>
  <c r="C118" i="26"/>
  <c r="AD43" i="26"/>
  <c r="AD48" i="26" s="1"/>
  <c r="AD36" i="26"/>
  <c r="AD46" i="26"/>
  <c r="AD33" i="26"/>
  <c r="AD38" i="26" s="1"/>
  <c r="C120" i="26"/>
  <c r="AF43" i="26"/>
  <c r="AF48" i="26" s="1"/>
  <c r="AF36" i="26"/>
  <c r="AF46" i="26"/>
  <c r="AF33" i="26"/>
  <c r="AF38" i="26" s="1"/>
  <c r="C122" i="26"/>
  <c r="AH43" i="26"/>
  <c r="AH48" i="26" s="1"/>
  <c r="AH36" i="26"/>
  <c r="AH46" i="26"/>
  <c r="AH33" i="26"/>
  <c r="AH38" i="26" s="1"/>
  <c r="C124" i="26"/>
  <c r="AJ43" i="26"/>
  <c r="AJ48" i="26" s="1"/>
  <c r="AJ36" i="26"/>
  <c r="AJ46" i="26"/>
  <c r="AJ33" i="26"/>
  <c r="AJ38" i="26" s="1"/>
  <c r="C126" i="26"/>
  <c r="AL43" i="26"/>
  <c r="AL48" i="26" s="1"/>
  <c r="AL36" i="26"/>
  <c r="AL46" i="26"/>
  <c r="AL33" i="26"/>
  <c r="AL38" i="26" s="1"/>
  <c r="C128" i="26"/>
  <c r="AN43" i="26"/>
  <c r="AN48" i="26" s="1"/>
  <c r="AN36" i="26"/>
  <c r="AN46" i="26"/>
  <c r="AN33" i="26"/>
  <c r="AN38" i="26" s="1"/>
  <c r="AN75" i="26"/>
  <c r="AL75" i="26"/>
  <c r="AJ75" i="26"/>
  <c r="AH75" i="26"/>
  <c r="AF75" i="26"/>
  <c r="AD75" i="26"/>
  <c r="AB75" i="26"/>
  <c r="Z75" i="26"/>
  <c r="X75" i="26"/>
  <c r="V75" i="26"/>
  <c r="T75" i="26"/>
  <c r="R75" i="26"/>
  <c r="P75" i="26"/>
  <c r="N75" i="26"/>
  <c r="L75" i="26"/>
  <c r="J75" i="26"/>
  <c r="H75" i="26"/>
  <c r="F75" i="26"/>
  <c r="D75" i="26"/>
  <c r="AK75" i="26"/>
  <c r="AG75" i="26"/>
  <c r="AC75" i="26"/>
  <c r="Y75" i="26"/>
  <c r="U75" i="26"/>
  <c r="Q75" i="26"/>
  <c r="M75" i="26"/>
  <c r="I75" i="26"/>
  <c r="E75" i="26"/>
  <c r="AI75" i="26"/>
  <c r="AA75" i="26"/>
  <c r="S75" i="26"/>
  <c r="K75" i="26"/>
  <c r="B75" i="26"/>
  <c r="AM75" i="26"/>
  <c r="AE75" i="26"/>
  <c r="W75" i="26"/>
  <c r="O75" i="26"/>
  <c r="G75" i="26"/>
  <c r="E33" i="26"/>
  <c r="E38" i="26" s="1"/>
  <c r="G33" i="26"/>
  <c r="G38" i="26" s="1"/>
  <c r="I33" i="26"/>
  <c r="I38" i="26" s="1"/>
  <c r="K33" i="26"/>
  <c r="K38" i="26" s="1"/>
  <c r="M33" i="26"/>
  <c r="M38" i="26" s="1"/>
  <c r="O33" i="26"/>
  <c r="O38" i="26" s="1"/>
  <c r="Q33" i="26"/>
  <c r="Q38" i="26" s="1"/>
  <c r="S33" i="26"/>
  <c r="S38" i="26" s="1"/>
  <c r="U33" i="26"/>
  <c r="U38" i="26" s="1"/>
  <c r="W33" i="26"/>
  <c r="W38" i="26" s="1"/>
  <c r="Y33" i="26"/>
  <c r="Y38" i="26" s="1"/>
  <c r="AA33" i="26"/>
  <c r="AA38" i="26" s="1"/>
  <c r="AC33" i="26"/>
  <c r="AC38" i="26" s="1"/>
  <c r="AE33" i="26"/>
  <c r="AE38" i="26" s="1"/>
  <c r="AG33" i="26"/>
  <c r="AG38" i="26" s="1"/>
  <c r="AI33" i="26"/>
  <c r="AI38" i="26" s="1"/>
  <c r="AK33" i="26"/>
  <c r="AK38" i="26" s="1"/>
  <c r="AM33" i="26"/>
  <c r="AM38" i="26" s="1"/>
  <c r="E46" i="26"/>
  <c r="G46" i="26"/>
  <c r="I46" i="26"/>
  <c r="K46" i="26"/>
  <c r="M46" i="26"/>
  <c r="O46" i="26"/>
  <c r="Q46" i="26"/>
  <c r="S46" i="26"/>
  <c r="U46" i="26"/>
  <c r="W46" i="26"/>
  <c r="Y46" i="26"/>
  <c r="AA46" i="26"/>
  <c r="AC46" i="26"/>
  <c r="AE46" i="26"/>
  <c r="AG46" i="26"/>
  <c r="AI46" i="26"/>
  <c r="AK46" i="26"/>
  <c r="AM46" i="26"/>
  <c r="C94" i="25"/>
  <c r="F43" i="25"/>
  <c r="F48" i="25" s="1"/>
  <c r="F36" i="25"/>
  <c r="F46" i="25"/>
  <c r="F33" i="25"/>
  <c r="F38" i="25" s="1"/>
  <c r="C98" i="25"/>
  <c r="J43" i="25"/>
  <c r="J48" i="25" s="1"/>
  <c r="J36" i="25"/>
  <c r="J46" i="25"/>
  <c r="J33" i="25"/>
  <c r="J38" i="25" s="1"/>
  <c r="C104" i="25"/>
  <c r="P43" i="25"/>
  <c r="P48" i="25" s="1"/>
  <c r="P36" i="25"/>
  <c r="P46" i="25"/>
  <c r="P33" i="25"/>
  <c r="P38" i="25" s="1"/>
  <c r="C106" i="25"/>
  <c r="R43" i="25"/>
  <c r="R48" i="25" s="1"/>
  <c r="R36" i="25"/>
  <c r="R46" i="25"/>
  <c r="R33" i="25"/>
  <c r="R38" i="25" s="1"/>
  <c r="C110" i="25"/>
  <c r="V43" i="25"/>
  <c r="V48" i="25" s="1"/>
  <c r="V36" i="25"/>
  <c r="V46" i="25"/>
  <c r="V33" i="25"/>
  <c r="V38" i="25" s="1"/>
  <c r="C114" i="25"/>
  <c r="Z43" i="25"/>
  <c r="Z48" i="25" s="1"/>
  <c r="Z36" i="25"/>
  <c r="Z46" i="25"/>
  <c r="Z33" i="25"/>
  <c r="Z38" i="25" s="1"/>
  <c r="C118" i="25"/>
  <c r="AD43" i="25"/>
  <c r="AD48" i="25" s="1"/>
  <c r="AD36" i="25"/>
  <c r="AD46" i="25"/>
  <c r="AD33" i="25"/>
  <c r="AD38" i="25" s="1"/>
  <c r="C120" i="25"/>
  <c r="AF43" i="25"/>
  <c r="AF48" i="25" s="1"/>
  <c r="AF36" i="25"/>
  <c r="AF46" i="25"/>
  <c r="AF33" i="25"/>
  <c r="AF38" i="25" s="1"/>
  <c r="C124" i="25"/>
  <c r="AJ43" i="25"/>
  <c r="AJ48" i="25" s="1"/>
  <c r="AJ36" i="25"/>
  <c r="AJ46" i="25"/>
  <c r="AJ33" i="25"/>
  <c r="AJ38" i="25" s="1"/>
  <c r="C128" i="25"/>
  <c r="AN43" i="25"/>
  <c r="AN48" i="25" s="1"/>
  <c r="AN36" i="25"/>
  <c r="AN46" i="25"/>
  <c r="AN33" i="25"/>
  <c r="AN38" i="25" s="1"/>
  <c r="AN75" i="25"/>
  <c r="AL75" i="25"/>
  <c r="AJ75" i="25"/>
  <c r="AH75" i="25"/>
  <c r="AF75" i="25"/>
  <c r="AD75" i="25"/>
  <c r="AB75" i="25"/>
  <c r="Z75" i="25"/>
  <c r="X75" i="25"/>
  <c r="V75" i="25"/>
  <c r="T75" i="25"/>
  <c r="R75" i="25"/>
  <c r="P75" i="25"/>
  <c r="N75" i="25"/>
  <c r="L75" i="25"/>
  <c r="J75" i="25"/>
  <c r="H75" i="25"/>
  <c r="F75" i="25"/>
  <c r="D75" i="25"/>
  <c r="AK75" i="25"/>
  <c r="AG75" i="25"/>
  <c r="AC75" i="25"/>
  <c r="Y75" i="25"/>
  <c r="U75" i="25"/>
  <c r="Q75" i="25"/>
  <c r="M75" i="25"/>
  <c r="I75" i="25"/>
  <c r="E75" i="25"/>
  <c r="AI75" i="25"/>
  <c r="AA75" i="25"/>
  <c r="S75" i="25"/>
  <c r="K75" i="25"/>
  <c r="B75" i="25"/>
  <c r="AM75" i="25"/>
  <c r="AE75" i="25"/>
  <c r="W75" i="25"/>
  <c r="O75" i="25"/>
  <c r="G75" i="25"/>
  <c r="C96" i="25"/>
  <c r="H43" i="25"/>
  <c r="H48" i="25" s="1"/>
  <c r="H36" i="25"/>
  <c r="H46" i="25"/>
  <c r="H33" i="25"/>
  <c r="H38" i="25" s="1"/>
  <c r="C100" i="25"/>
  <c r="L43" i="25"/>
  <c r="L48" i="25" s="1"/>
  <c r="L36" i="25"/>
  <c r="L46" i="25"/>
  <c r="L33" i="25"/>
  <c r="L38" i="25" s="1"/>
  <c r="C102" i="25"/>
  <c r="N43" i="25"/>
  <c r="N48" i="25" s="1"/>
  <c r="N36" i="25"/>
  <c r="N46" i="25"/>
  <c r="N33" i="25"/>
  <c r="N38" i="25" s="1"/>
  <c r="C108" i="25"/>
  <c r="T43" i="25"/>
  <c r="T48" i="25" s="1"/>
  <c r="T36" i="25"/>
  <c r="T46" i="25"/>
  <c r="T33" i="25"/>
  <c r="T38" i="25" s="1"/>
  <c r="C112" i="25"/>
  <c r="X43" i="25"/>
  <c r="X48" i="25" s="1"/>
  <c r="X36" i="25"/>
  <c r="X46" i="25"/>
  <c r="X33" i="25"/>
  <c r="X38" i="25" s="1"/>
  <c r="C116" i="25"/>
  <c r="AB43" i="25"/>
  <c r="AB48" i="25" s="1"/>
  <c r="AB36" i="25"/>
  <c r="AB46" i="25"/>
  <c r="AB33" i="25"/>
  <c r="AB38" i="25" s="1"/>
  <c r="C122" i="25"/>
  <c r="AH43" i="25"/>
  <c r="AH48" i="25" s="1"/>
  <c r="AH36" i="25"/>
  <c r="AH46" i="25"/>
  <c r="AH33" i="25"/>
  <c r="AH38" i="25" s="1"/>
  <c r="C126" i="25"/>
  <c r="AL43" i="25"/>
  <c r="AL48" i="25" s="1"/>
  <c r="AL36" i="25"/>
  <c r="AL46" i="25"/>
  <c r="AL33" i="25"/>
  <c r="AL38" i="25" s="1"/>
  <c r="E33" i="25"/>
  <c r="E38" i="25" s="1"/>
  <c r="G33" i="25"/>
  <c r="G38" i="25" s="1"/>
  <c r="I33" i="25"/>
  <c r="I38" i="25" s="1"/>
  <c r="K33" i="25"/>
  <c r="K38" i="25" s="1"/>
  <c r="M33" i="25"/>
  <c r="M38" i="25" s="1"/>
  <c r="O33" i="25"/>
  <c r="O38" i="25" s="1"/>
  <c r="Q33" i="25"/>
  <c r="Q38" i="25" s="1"/>
  <c r="S33" i="25"/>
  <c r="S38" i="25" s="1"/>
  <c r="U33" i="25"/>
  <c r="U38" i="25" s="1"/>
  <c r="W33" i="25"/>
  <c r="W38" i="25" s="1"/>
  <c r="Y33" i="25"/>
  <c r="Y38" i="25" s="1"/>
  <c r="AA33" i="25"/>
  <c r="AA38" i="25" s="1"/>
  <c r="AC33" i="25"/>
  <c r="AC38" i="25" s="1"/>
  <c r="AE33" i="25"/>
  <c r="AE38" i="25" s="1"/>
  <c r="AG33" i="25"/>
  <c r="AG38" i="25" s="1"/>
  <c r="AI33" i="25"/>
  <c r="AI38" i="25" s="1"/>
  <c r="AK33" i="25"/>
  <c r="AK38" i="25" s="1"/>
  <c r="AM33" i="25"/>
  <c r="AM38" i="25" s="1"/>
  <c r="E46" i="25"/>
  <c r="G46" i="25"/>
  <c r="I46" i="25"/>
  <c r="K46" i="25"/>
  <c r="M46" i="25"/>
  <c r="O46" i="25"/>
  <c r="Q46" i="25"/>
  <c r="S46" i="25"/>
  <c r="U46" i="25"/>
  <c r="W46" i="25"/>
  <c r="Y46" i="25"/>
  <c r="AA46" i="25"/>
  <c r="AC46" i="25"/>
  <c r="AE46" i="25"/>
  <c r="AG46" i="25"/>
  <c r="AI46" i="25"/>
  <c r="AK46" i="25"/>
  <c r="AM46" i="25"/>
  <c r="D128" i="24"/>
  <c r="D127" i="24"/>
  <c r="D126" i="24"/>
  <c r="D125" i="24"/>
  <c r="D124" i="24"/>
  <c r="D123" i="24"/>
  <c r="D122" i="24"/>
  <c r="D121" i="24"/>
  <c r="D120" i="24"/>
  <c r="D119" i="24"/>
  <c r="D118" i="24"/>
  <c r="D117" i="24"/>
  <c r="D116" i="24"/>
  <c r="D115" i="24"/>
  <c r="D114" i="24"/>
  <c r="D113" i="24"/>
  <c r="D112" i="24"/>
  <c r="D111" i="24"/>
  <c r="D110" i="24"/>
  <c r="D109" i="24"/>
  <c r="D108" i="24"/>
  <c r="D107" i="24"/>
  <c r="D106" i="24"/>
  <c r="D105" i="24"/>
  <c r="D104" i="24"/>
  <c r="D103" i="24"/>
  <c r="D102" i="24"/>
  <c r="D101" i="24"/>
  <c r="D100" i="24"/>
  <c r="D99" i="24"/>
  <c r="D98" i="24"/>
  <c r="D97" i="24"/>
  <c r="D96" i="24"/>
  <c r="D95" i="24"/>
  <c r="D94" i="24"/>
  <c r="D93" i="24"/>
  <c r="D92" i="24"/>
  <c r="AN81" i="24"/>
  <c r="AN79" i="24" s="1"/>
  <c r="AN78" i="24"/>
  <c r="AN76" i="24"/>
  <c r="AN73" i="24"/>
  <c r="AN71" i="24"/>
  <c r="AN68" i="24"/>
  <c r="AN66" i="24"/>
  <c r="AN63" i="24"/>
  <c r="AN61" i="24"/>
  <c r="AN58" i="24"/>
  <c r="AN56" i="24"/>
  <c r="AN53" i="24"/>
  <c r="AN51" i="24"/>
  <c r="AN46" i="24"/>
  <c r="AN43" i="24"/>
  <c r="AN48" i="24" s="1"/>
  <c r="AN41" i="24"/>
  <c r="AN36" i="24"/>
  <c r="AN33" i="24"/>
  <c r="AN38" i="24" s="1"/>
  <c r="AM81" i="24"/>
  <c r="AM79" i="24" s="1"/>
  <c r="AM78" i="24"/>
  <c r="AM76" i="24"/>
  <c r="AM73" i="24"/>
  <c r="AM71" i="24"/>
  <c r="AM68" i="24"/>
  <c r="AM66" i="24"/>
  <c r="AM63" i="24"/>
  <c r="AM61" i="24"/>
  <c r="AM58" i="24"/>
  <c r="AM56" i="24"/>
  <c r="AM53" i="24"/>
  <c r="AM51" i="24"/>
  <c r="AM46" i="24"/>
  <c r="AM43" i="24"/>
  <c r="AM48" i="24" s="1"/>
  <c r="AM41" i="24"/>
  <c r="AM36" i="24"/>
  <c r="AM33" i="24"/>
  <c r="AM38" i="24" s="1"/>
  <c r="AL81" i="24"/>
  <c r="AL79" i="24" s="1"/>
  <c r="AL78" i="24"/>
  <c r="AL76" i="24"/>
  <c r="AL73" i="24"/>
  <c r="AL71" i="24"/>
  <c r="AL68" i="24"/>
  <c r="AL66" i="24"/>
  <c r="AL63" i="24"/>
  <c r="AL61" i="24"/>
  <c r="AL58" i="24"/>
  <c r="AL56" i="24"/>
  <c r="AL53" i="24"/>
  <c r="AL51" i="24"/>
  <c r="AL46" i="24"/>
  <c r="AL43" i="24"/>
  <c r="AL48" i="24" s="1"/>
  <c r="AL41" i="24"/>
  <c r="AL36" i="24"/>
  <c r="AL33" i="24"/>
  <c r="AL38" i="24" s="1"/>
  <c r="AK81" i="24"/>
  <c r="AK79" i="24" s="1"/>
  <c r="AK78" i="24"/>
  <c r="AK76" i="24"/>
  <c r="AK73" i="24"/>
  <c r="AK71" i="24"/>
  <c r="AK68" i="24"/>
  <c r="AK66" i="24"/>
  <c r="AK63" i="24"/>
  <c r="AK61" i="24"/>
  <c r="AK58" i="24"/>
  <c r="AK56" i="24"/>
  <c r="AK53" i="24"/>
  <c r="AK51" i="24"/>
  <c r="AK46" i="24"/>
  <c r="AK43" i="24"/>
  <c r="AK48" i="24" s="1"/>
  <c r="AK41" i="24"/>
  <c r="AK36" i="24"/>
  <c r="AK33" i="24"/>
  <c r="AK38" i="24" s="1"/>
  <c r="AJ81" i="24"/>
  <c r="AJ79" i="24" s="1"/>
  <c r="AJ78" i="24"/>
  <c r="AJ76" i="24"/>
  <c r="AJ73" i="24"/>
  <c r="AJ71" i="24"/>
  <c r="AJ68" i="24"/>
  <c r="AJ66" i="24"/>
  <c r="AJ63" i="24"/>
  <c r="AJ61" i="24"/>
  <c r="AJ58" i="24"/>
  <c r="AJ56" i="24"/>
  <c r="AJ53" i="24"/>
  <c r="AJ51" i="24"/>
  <c r="AJ46" i="24"/>
  <c r="AJ43" i="24"/>
  <c r="AJ48" i="24" s="1"/>
  <c r="AJ41" i="24"/>
  <c r="AJ36" i="24"/>
  <c r="AJ33" i="24"/>
  <c r="AJ38" i="24" s="1"/>
  <c r="AI81" i="24"/>
  <c r="AI79" i="24" s="1"/>
  <c r="AI78" i="24"/>
  <c r="AI76" i="24"/>
  <c r="AI73" i="24"/>
  <c r="AI71" i="24"/>
  <c r="AI68" i="24"/>
  <c r="AI66" i="24"/>
  <c r="AI63" i="24"/>
  <c r="AI61" i="24"/>
  <c r="AI58" i="24"/>
  <c r="AI56" i="24"/>
  <c r="AI53" i="24"/>
  <c r="AI51" i="24"/>
  <c r="AI46" i="24"/>
  <c r="AI43" i="24"/>
  <c r="AI48" i="24" s="1"/>
  <c r="AI41" i="24"/>
  <c r="AI36" i="24"/>
  <c r="AI33" i="24"/>
  <c r="AI38" i="24" s="1"/>
  <c r="AH81" i="24"/>
  <c r="AH79" i="24" s="1"/>
  <c r="AH78" i="24"/>
  <c r="AH76" i="24"/>
  <c r="AH73" i="24"/>
  <c r="AH71" i="24"/>
  <c r="AH68" i="24"/>
  <c r="AH66" i="24"/>
  <c r="AH63" i="24"/>
  <c r="AH61" i="24"/>
  <c r="AH58" i="24"/>
  <c r="AH56" i="24"/>
  <c r="AH53" i="24"/>
  <c r="AH51" i="24"/>
  <c r="AH46" i="24"/>
  <c r="AH43" i="24"/>
  <c r="AH48" i="24" s="1"/>
  <c r="AH41" i="24"/>
  <c r="AH36" i="24"/>
  <c r="AH33" i="24"/>
  <c r="AH38" i="24" s="1"/>
  <c r="AG81" i="24"/>
  <c r="AG79" i="24" s="1"/>
  <c r="AG78" i="24"/>
  <c r="AG76" i="24"/>
  <c r="AG73" i="24"/>
  <c r="AG71" i="24"/>
  <c r="AG68" i="24"/>
  <c r="AG66" i="24"/>
  <c r="AG63" i="24"/>
  <c r="AG61" i="24"/>
  <c r="AG58" i="24"/>
  <c r="AG56" i="24"/>
  <c r="AG53" i="24"/>
  <c r="AG51" i="24"/>
  <c r="AG46" i="24"/>
  <c r="AG43" i="24"/>
  <c r="AG48" i="24" s="1"/>
  <c r="AG41" i="24"/>
  <c r="AG36" i="24"/>
  <c r="AG33" i="24"/>
  <c r="AG38" i="24" s="1"/>
  <c r="AF81" i="24"/>
  <c r="AF79" i="24" s="1"/>
  <c r="AF78" i="24"/>
  <c r="AF76" i="24"/>
  <c r="AF73" i="24"/>
  <c r="AF71" i="24"/>
  <c r="AF68" i="24"/>
  <c r="AF66" i="24"/>
  <c r="AF63" i="24"/>
  <c r="AF61" i="24"/>
  <c r="AF58" i="24"/>
  <c r="AF56" i="24"/>
  <c r="AF53" i="24"/>
  <c r="AF51" i="24"/>
  <c r="AF46" i="24"/>
  <c r="AF43" i="24"/>
  <c r="AF48" i="24" s="1"/>
  <c r="AF41" i="24"/>
  <c r="AF36" i="24"/>
  <c r="AF33" i="24"/>
  <c r="AF38" i="24" s="1"/>
  <c r="AE81" i="24"/>
  <c r="AE79" i="24" s="1"/>
  <c r="AE78" i="24"/>
  <c r="AE76" i="24"/>
  <c r="AE73" i="24"/>
  <c r="AE71" i="24"/>
  <c r="AE68" i="24"/>
  <c r="AE66" i="24"/>
  <c r="AE63" i="24"/>
  <c r="AE61" i="24"/>
  <c r="AE58" i="24"/>
  <c r="AE56" i="24"/>
  <c r="AE53" i="24"/>
  <c r="AE51" i="24"/>
  <c r="AE46" i="24"/>
  <c r="AE43" i="24"/>
  <c r="AE48" i="24" s="1"/>
  <c r="AE41" i="24"/>
  <c r="AE36" i="24"/>
  <c r="AE33" i="24"/>
  <c r="AE38" i="24" s="1"/>
  <c r="AD81" i="24"/>
  <c r="AD79" i="24" s="1"/>
  <c r="AD78" i="24"/>
  <c r="AD76" i="24"/>
  <c r="AD73" i="24"/>
  <c r="AD71" i="24"/>
  <c r="AD68" i="24"/>
  <c r="AD66" i="24"/>
  <c r="AD63" i="24"/>
  <c r="AD61" i="24"/>
  <c r="AD58" i="24"/>
  <c r="AD56" i="24"/>
  <c r="AD53" i="24"/>
  <c r="AD51" i="24"/>
  <c r="AD46" i="24"/>
  <c r="AD43" i="24"/>
  <c r="AD48" i="24" s="1"/>
  <c r="AD41" i="24"/>
  <c r="AD36" i="24"/>
  <c r="AD33" i="24"/>
  <c r="AD38" i="24" s="1"/>
  <c r="AC81" i="24"/>
  <c r="AC79" i="24" s="1"/>
  <c r="AC78" i="24"/>
  <c r="AC76" i="24"/>
  <c r="AC73" i="24"/>
  <c r="AC71" i="24"/>
  <c r="AC68" i="24"/>
  <c r="AC66" i="24"/>
  <c r="AC63" i="24"/>
  <c r="AC61" i="24"/>
  <c r="AC58" i="24"/>
  <c r="AC56" i="24"/>
  <c r="AC53" i="24"/>
  <c r="AC51" i="24"/>
  <c r="AC46" i="24"/>
  <c r="AC43" i="24"/>
  <c r="AC48" i="24" s="1"/>
  <c r="AC41" i="24"/>
  <c r="AC36" i="24"/>
  <c r="AC33" i="24"/>
  <c r="AC38" i="24" s="1"/>
  <c r="AB81" i="24"/>
  <c r="AB79" i="24" s="1"/>
  <c r="AB78" i="24"/>
  <c r="AB76" i="24"/>
  <c r="AB73" i="24"/>
  <c r="AB71" i="24"/>
  <c r="AB68" i="24"/>
  <c r="AB66" i="24"/>
  <c r="AB63" i="24"/>
  <c r="AB61" i="24"/>
  <c r="AB58" i="24"/>
  <c r="AB56" i="24"/>
  <c r="AB53" i="24"/>
  <c r="AB51" i="24"/>
  <c r="AB46" i="24"/>
  <c r="AB43" i="24"/>
  <c r="AB48" i="24" s="1"/>
  <c r="AB41" i="24"/>
  <c r="AB36" i="24"/>
  <c r="AB33" i="24"/>
  <c r="AB38" i="24" s="1"/>
  <c r="AA81" i="24"/>
  <c r="AA79" i="24" s="1"/>
  <c r="AA78" i="24"/>
  <c r="AA76" i="24"/>
  <c r="AA73" i="24"/>
  <c r="AA71" i="24"/>
  <c r="AA68" i="24"/>
  <c r="AA66" i="24"/>
  <c r="AA63" i="24"/>
  <c r="AA61" i="24"/>
  <c r="AA58" i="24"/>
  <c r="AA56" i="24"/>
  <c r="AA53" i="24"/>
  <c r="AA51" i="24"/>
  <c r="AA46" i="24"/>
  <c r="AA43" i="24"/>
  <c r="AA48" i="24" s="1"/>
  <c r="AA41" i="24"/>
  <c r="AA36" i="24"/>
  <c r="AA33" i="24"/>
  <c r="AA38" i="24" s="1"/>
  <c r="Z81" i="24"/>
  <c r="Z79" i="24" s="1"/>
  <c r="Z78" i="24"/>
  <c r="Z76" i="24"/>
  <c r="Z73" i="24"/>
  <c r="Z71" i="24"/>
  <c r="Z68" i="24"/>
  <c r="Z66" i="24"/>
  <c r="Z63" i="24"/>
  <c r="Z61" i="24"/>
  <c r="Z58" i="24"/>
  <c r="Z56" i="24"/>
  <c r="Z53" i="24"/>
  <c r="Z51" i="24"/>
  <c r="Z46" i="24"/>
  <c r="Z43" i="24"/>
  <c r="Z48" i="24" s="1"/>
  <c r="Z41" i="24"/>
  <c r="Z36" i="24"/>
  <c r="Z33" i="24"/>
  <c r="Z38" i="24" s="1"/>
  <c r="Y81" i="24"/>
  <c r="Y79" i="24" s="1"/>
  <c r="Y78" i="24"/>
  <c r="Y76" i="24"/>
  <c r="Y73" i="24"/>
  <c r="Y71" i="24"/>
  <c r="Y68" i="24"/>
  <c r="Y66" i="24"/>
  <c r="Y63" i="24"/>
  <c r="Y61" i="24"/>
  <c r="Y58" i="24"/>
  <c r="Y56" i="24"/>
  <c r="Y53" i="24"/>
  <c r="Y51" i="24"/>
  <c r="Y46" i="24"/>
  <c r="Y43" i="24"/>
  <c r="Y48" i="24" s="1"/>
  <c r="Y41" i="24"/>
  <c r="Y36" i="24"/>
  <c r="Y33" i="24"/>
  <c r="Y38" i="24" s="1"/>
  <c r="X81" i="24"/>
  <c r="X79" i="24" s="1"/>
  <c r="X78" i="24"/>
  <c r="X76" i="24"/>
  <c r="X73" i="24"/>
  <c r="X71" i="24"/>
  <c r="X68" i="24"/>
  <c r="X66" i="24"/>
  <c r="X63" i="24"/>
  <c r="X61" i="24"/>
  <c r="X58" i="24"/>
  <c r="X56" i="24"/>
  <c r="X53" i="24"/>
  <c r="X51" i="24"/>
  <c r="X46" i="24"/>
  <c r="X43" i="24"/>
  <c r="X48" i="24" s="1"/>
  <c r="X41" i="24"/>
  <c r="X36" i="24"/>
  <c r="X33" i="24"/>
  <c r="X38" i="24" s="1"/>
  <c r="W81" i="24"/>
  <c r="W79" i="24" s="1"/>
  <c r="W78" i="24"/>
  <c r="W76" i="24"/>
  <c r="W73" i="24"/>
  <c r="W71" i="24"/>
  <c r="W68" i="24"/>
  <c r="W66" i="24"/>
  <c r="W63" i="24"/>
  <c r="W61" i="24"/>
  <c r="W58" i="24"/>
  <c r="W56" i="24"/>
  <c r="W53" i="24"/>
  <c r="W51" i="24"/>
  <c r="W46" i="24"/>
  <c r="W43" i="24"/>
  <c r="W48" i="24" s="1"/>
  <c r="W41" i="24"/>
  <c r="W36" i="24"/>
  <c r="W33" i="24"/>
  <c r="W38" i="24" s="1"/>
  <c r="V81" i="24"/>
  <c r="V79" i="24" s="1"/>
  <c r="V78" i="24"/>
  <c r="V76" i="24"/>
  <c r="V73" i="24"/>
  <c r="V71" i="24"/>
  <c r="V68" i="24"/>
  <c r="V66" i="24"/>
  <c r="V63" i="24"/>
  <c r="V61" i="24"/>
  <c r="V58" i="24"/>
  <c r="V56" i="24"/>
  <c r="V53" i="24"/>
  <c r="V51" i="24"/>
  <c r="V46" i="24"/>
  <c r="V43" i="24"/>
  <c r="V48" i="24" s="1"/>
  <c r="V41" i="24"/>
  <c r="V36" i="24"/>
  <c r="V33" i="24"/>
  <c r="V38" i="24" s="1"/>
  <c r="U81" i="24"/>
  <c r="U79" i="24" s="1"/>
  <c r="U78" i="24"/>
  <c r="U76" i="24"/>
  <c r="U73" i="24"/>
  <c r="U71" i="24"/>
  <c r="U68" i="24"/>
  <c r="U66" i="24"/>
  <c r="U63" i="24"/>
  <c r="U61" i="24"/>
  <c r="U58" i="24"/>
  <c r="U56" i="24"/>
  <c r="U53" i="24"/>
  <c r="U51" i="24"/>
  <c r="U46" i="24"/>
  <c r="U43" i="24"/>
  <c r="U48" i="24" s="1"/>
  <c r="U41" i="24"/>
  <c r="U36" i="24"/>
  <c r="U33" i="24"/>
  <c r="U38" i="24" s="1"/>
  <c r="T81" i="24"/>
  <c r="T79" i="24" s="1"/>
  <c r="T78" i="24"/>
  <c r="T76" i="24"/>
  <c r="T73" i="24"/>
  <c r="T71" i="24"/>
  <c r="T68" i="24"/>
  <c r="T66" i="24"/>
  <c r="T63" i="24"/>
  <c r="T61" i="24"/>
  <c r="T58" i="24"/>
  <c r="T56" i="24"/>
  <c r="T53" i="24"/>
  <c r="T51" i="24"/>
  <c r="T46" i="24"/>
  <c r="T43" i="24"/>
  <c r="T48" i="24" s="1"/>
  <c r="T41" i="24"/>
  <c r="T36" i="24"/>
  <c r="T33" i="24"/>
  <c r="T38" i="24" s="1"/>
  <c r="S81" i="24"/>
  <c r="S79" i="24" s="1"/>
  <c r="S78" i="24"/>
  <c r="S76" i="24"/>
  <c r="S73" i="24"/>
  <c r="S71" i="24"/>
  <c r="S68" i="24"/>
  <c r="S66" i="24"/>
  <c r="S63" i="24"/>
  <c r="S61" i="24"/>
  <c r="S58" i="24"/>
  <c r="S56" i="24"/>
  <c r="S53" i="24"/>
  <c r="S51" i="24"/>
  <c r="S46" i="24"/>
  <c r="S43" i="24"/>
  <c r="S48" i="24" s="1"/>
  <c r="S41" i="24"/>
  <c r="S36" i="24"/>
  <c r="S33" i="24"/>
  <c r="S38" i="24" s="1"/>
  <c r="R81" i="24"/>
  <c r="R79" i="24" s="1"/>
  <c r="R78" i="24"/>
  <c r="R76" i="24"/>
  <c r="R73" i="24"/>
  <c r="R71" i="24"/>
  <c r="R68" i="24"/>
  <c r="R66" i="24"/>
  <c r="R63" i="24"/>
  <c r="R61" i="24"/>
  <c r="R58" i="24"/>
  <c r="R56" i="24"/>
  <c r="R53" i="24"/>
  <c r="R51" i="24"/>
  <c r="R46" i="24"/>
  <c r="R43" i="24"/>
  <c r="R48" i="24" s="1"/>
  <c r="R41" i="24"/>
  <c r="R36" i="24"/>
  <c r="R33" i="24"/>
  <c r="R38" i="24" s="1"/>
  <c r="Q81" i="24"/>
  <c r="Q79" i="24" s="1"/>
  <c r="Q78" i="24"/>
  <c r="Q76" i="24"/>
  <c r="Q73" i="24"/>
  <c r="Q71" i="24"/>
  <c r="Q68" i="24"/>
  <c r="Q66" i="24"/>
  <c r="Q63" i="24"/>
  <c r="Q61" i="24"/>
  <c r="Q58" i="24"/>
  <c r="Q56" i="24"/>
  <c r="Q53" i="24"/>
  <c r="Q51" i="24"/>
  <c r="Q46" i="24"/>
  <c r="Q43" i="24"/>
  <c r="Q48" i="24" s="1"/>
  <c r="Q41" i="24"/>
  <c r="Q36" i="24"/>
  <c r="Q33" i="24"/>
  <c r="Q38" i="24" s="1"/>
  <c r="P81" i="24"/>
  <c r="P79" i="24" s="1"/>
  <c r="P78" i="24"/>
  <c r="P76" i="24"/>
  <c r="P73" i="24"/>
  <c r="P71" i="24"/>
  <c r="P68" i="24"/>
  <c r="P66" i="24"/>
  <c r="P63" i="24"/>
  <c r="P61" i="24"/>
  <c r="P58" i="24"/>
  <c r="P56" i="24"/>
  <c r="P53" i="24"/>
  <c r="P51" i="24"/>
  <c r="P46" i="24"/>
  <c r="P43" i="24"/>
  <c r="P48" i="24" s="1"/>
  <c r="P41" i="24"/>
  <c r="P36" i="24"/>
  <c r="P33" i="24"/>
  <c r="P38" i="24" s="1"/>
  <c r="O81" i="24"/>
  <c r="O79" i="24" s="1"/>
  <c r="O78" i="24"/>
  <c r="O76" i="24"/>
  <c r="O73" i="24"/>
  <c r="O71" i="24"/>
  <c r="O68" i="24"/>
  <c r="O66" i="24"/>
  <c r="O63" i="24"/>
  <c r="O61" i="24"/>
  <c r="O58" i="24"/>
  <c r="O56" i="24"/>
  <c r="O53" i="24"/>
  <c r="O51" i="24"/>
  <c r="O46" i="24"/>
  <c r="O43" i="24"/>
  <c r="O48" i="24" s="1"/>
  <c r="O41" i="24"/>
  <c r="O36" i="24"/>
  <c r="O33" i="24"/>
  <c r="O38" i="24" s="1"/>
  <c r="N81" i="24"/>
  <c r="N79" i="24" s="1"/>
  <c r="N78" i="24"/>
  <c r="N76" i="24"/>
  <c r="N73" i="24"/>
  <c r="N71" i="24"/>
  <c r="N68" i="24"/>
  <c r="N66" i="24"/>
  <c r="N63" i="24"/>
  <c r="N61" i="24"/>
  <c r="N58" i="24"/>
  <c r="N56" i="24"/>
  <c r="N53" i="24"/>
  <c r="N51" i="24"/>
  <c r="N46" i="24"/>
  <c r="N43" i="24"/>
  <c r="N48" i="24" s="1"/>
  <c r="N41" i="24"/>
  <c r="N36" i="24"/>
  <c r="N33" i="24"/>
  <c r="N38" i="24" s="1"/>
  <c r="M81" i="24"/>
  <c r="M79" i="24" s="1"/>
  <c r="M78" i="24"/>
  <c r="M76" i="24"/>
  <c r="M73" i="24"/>
  <c r="M71" i="24"/>
  <c r="M68" i="24"/>
  <c r="M66" i="24"/>
  <c r="M63" i="24"/>
  <c r="M61" i="24"/>
  <c r="M58" i="24"/>
  <c r="M56" i="24"/>
  <c r="M53" i="24"/>
  <c r="M51" i="24"/>
  <c r="M46" i="24"/>
  <c r="M43" i="24"/>
  <c r="M48" i="24" s="1"/>
  <c r="M41" i="24"/>
  <c r="M36" i="24"/>
  <c r="M33" i="24"/>
  <c r="M38" i="24" s="1"/>
  <c r="L81" i="24"/>
  <c r="L79" i="24" s="1"/>
  <c r="L78" i="24"/>
  <c r="L76" i="24"/>
  <c r="L73" i="24"/>
  <c r="L71" i="24"/>
  <c r="L68" i="24"/>
  <c r="L66" i="24"/>
  <c r="L63" i="24"/>
  <c r="L61" i="24"/>
  <c r="L58" i="24"/>
  <c r="L56" i="24"/>
  <c r="L53" i="24"/>
  <c r="L51" i="24"/>
  <c r="L46" i="24"/>
  <c r="L43" i="24"/>
  <c r="L48" i="24" s="1"/>
  <c r="L41" i="24"/>
  <c r="L36" i="24"/>
  <c r="L33" i="24"/>
  <c r="L38" i="24" s="1"/>
  <c r="K81" i="24"/>
  <c r="K79" i="24" s="1"/>
  <c r="K78" i="24"/>
  <c r="K76" i="24"/>
  <c r="K73" i="24"/>
  <c r="K71" i="24"/>
  <c r="K68" i="24"/>
  <c r="K66" i="24"/>
  <c r="K63" i="24"/>
  <c r="K61" i="24"/>
  <c r="K58" i="24"/>
  <c r="K56" i="24"/>
  <c r="K53" i="24"/>
  <c r="K51" i="24"/>
  <c r="K46" i="24"/>
  <c r="K43" i="24"/>
  <c r="K48" i="24" s="1"/>
  <c r="K41" i="24"/>
  <c r="K36" i="24"/>
  <c r="K33" i="24"/>
  <c r="K38" i="24" s="1"/>
  <c r="J81" i="24"/>
  <c r="J79" i="24" s="1"/>
  <c r="J78" i="24"/>
  <c r="J76" i="24"/>
  <c r="J73" i="24"/>
  <c r="J71" i="24"/>
  <c r="J68" i="24"/>
  <c r="J66" i="24"/>
  <c r="J63" i="24"/>
  <c r="J61" i="24"/>
  <c r="J58" i="24"/>
  <c r="J56" i="24"/>
  <c r="J53" i="24"/>
  <c r="J51" i="24"/>
  <c r="J46" i="24"/>
  <c r="J43" i="24"/>
  <c r="J48" i="24" s="1"/>
  <c r="J41" i="24"/>
  <c r="J36" i="24"/>
  <c r="J33" i="24"/>
  <c r="J38" i="24" s="1"/>
  <c r="I81" i="24"/>
  <c r="I79" i="24" s="1"/>
  <c r="I78" i="24"/>
  <c r="I76" i="24"/>
  <c r="I73" i="24"/>
  <c r="I71" i="24"/>
  <c r="I68" i="24"/>
  <c r="I66" i="24"/>
  <c r="I63" i="24"/>
  <c r="I61" i="24"/>
  <c r="I58" i="24"/>
  <c r="I56" i="24"/>
  <c r="I53" i="24"/>
  <c r="I51" i="24"/>
  <c r="I46" i="24"/>
  <c r="I43" i="24"/>
  <c r="I48" i="24" s="1"/>
  <c r="I41" i="24"/>
  <c r="I36" i="24"/>
  <c r="I33" i="24"/>
  <c r="I38" i="24" s="1"/>
  <c r="H81" i="24"/>
  <c r="H79" i="24" s="1"/>
  <c r="H78" i="24"/>
  <c r="H76" i="24"/>
  <c r="H73" i="24"/>
  <c r="H71" i="24"/>
  <c r="H68" i="24"/>
  <c r="H66" i="24"/>
  <c r="H63" i="24"/>
  <c r="H61" i="24"/>
  <c r="H58" i="24"/>
  <c r="H56" i="24"/>
  <c r="H53" i="24"/>
  <c r="H51" i="24"/>
  <c r="H46" i="24"/>
  <c r="H43" i="24"/>
  <c r="H48" i="24" s="1"/>
  <c r="H41" i="24"/>
  <c r="H36" i="24"/>
  <c r="H33" i="24"/>
  <c r="H38" i="24" s="1"/>
  <c r="G81" i="24"/>
  <c r="G79" i="24" s="1"/>
  <c r="G78" i="24"/>
  <c r="G76" i="24"/>
  <c r="G73" i="24"/>
  <c r="G71" i="24"/>
  <c r="G68" i="24"/>
  <c r="G66" i="24"/>
  <c r="G63" i="24"/>
  <c r="G61" i="24"/>
  <c r="G58" i="24"/>
  <c r="G56" i="24"/>
  <c r="G53" i="24"/>
  <c r="G51" i="24"/>
  <c r="G46" i="24"/>
  <c r="G43" i="24"/>
  <c r="G48" i="24" s="1"/>
  <c r="G41" i="24"/>
  <c r="G36" i="24"/>
  <c r="G33" i="24"/>
  <c r="G38" i="24" s="1"/>
  <c r="F81" i="24"/>
  <c r="F79" i="24" s="1"/>
  <c r="F78" i="24"/>
  <c r="F76" i="24"/>
  <c r="F73" i="24"/>
  <c r="F71" i="24"/>
  <c r="F68" i="24"/>
  <c r="F66" i="24"/>
  <c r="F63" i="24"/>
  <c r="F61" i="24"/>
  <c r="F58" i="24"/>
  <c r="F56" i="24"/>
  <c r="F53" i="24"/>
  <c r="F51" i="24"/>
  <c r="F46" i="24"/>
  <c r="F43" i="24"/>
  <c r="F48" i="24" s="1"/>
  <c r="F41" i="24"/>
  <c r="F36" i="24"/>
  <c r="F33" i="24"/>
  <c r="F38" i="24" s="1"/>
  <c r="E81" i="24"/>
  <c r="D81" i="24"/>
  <c r="B81" i="24"/>
  <c r="E76" i="24"/>
  <c r="D76" i="24"/>
  <c r="B76" i="24"/>
  <c r="E71" i="24"/>
  <c r="D71" i="24"/>
  <c r="B71" i="24"/>
  <c r="E66" i="24"/>
  <c r="D66" i="24"/>
  <c r="B66" i="24"/>
  <c r="E61" i="24"/>
  <c r="D61" i="24"/>
  <c r="B61" i="24"/>
  <c r="E56" i="24"/>
  <c r="D56" i="24"/>
  <c r="B56" i="24"/>
  <c r="E51" i="24"/>
  <c r="D51" i="24"/>
  <c r="B51" i="24"/>
  <c r="E41" i="24"/>
  <c r="D41" i="24"/>
  <c r="B41" i="24"/>
  <c r="E79" i="24"/>
  <c r="E78" i="24"/>
  <c r="E73" i="24"/>
  <c r="E68" i="24"/>
  <c r="E63" i="24"/>
  <c r="E58" i="24"/>
  <c r="E53" i="24"/>
  <c r="E46" i="24"/>
  <c r="E43" i="24"/>
  <c r="E48" i="24" s="1"/>
  <c r="E36" i="24"/>
  <c r="E33" i="24"/>
  <c r="E38" i="24" s="1"/>
  <c r="E96" i="34" l="1"/>
  <c r="H35" i="34"/>
  <c r="F106" i="34"/>
  <c r="R39" i="34"/>
  <c r="E116" i="34"/>
  <c r="AB35" i="34"/>
  <c r="W37" i="34"/>
  <c r="W34" i="34" s="1"/>
  <c r="W30" i="34" s="1"/>
  <c r="D37" i="34"/>
  <c r="D34" i="34" s="1"/>
  <c r="D30" i="34" s="1"/>
  <c r="P37" i="34"/>
  <c r="P34" i="34" s="1"/>
  <c r="P30" i="34" s="1"/>
  <c r="AM37" i="34"/>
  <c r="AM34" i="34" s="1"/>
  <c r="AM30" i="34" s="1"/>
  <c r="X37" i="34"/>
  <c r="X34" i="34" s="1"/>
  <c r="X30" i="34" s="1"/>
  <c r="M37" i="34"/>
  <c r="M34" i="34" s="1"/>
  <c r="M30" i="34" s="1"/>
  <c r="E97" i="34"/>
  <c r="I35" i="34"/>
  <c r="E100" i="34"/>
  <c r="L35" i="34"/>
  <c r="AH37" i="34"/>
  <c r="AH34" i="34" s="1"/>
  <c r="AH30" i="34" s="1"/>
  <c r="G37" i="34"/>
  <c r="G34" i="34" s="1"/>
  <c r="G30" i="34" s="1"/>
  <c r="E115" i="34"/>
  <c r="AA35" i="34"/>
  <c r="F37" i="34"/>
  <c r="F34" i="34" s="1"/>
  <c r="F30" i="34"/>
  <c r="AG37" i="34"/>
  <c r="AG34" i="34" s="1"/>
  <c r="AG30" i="34" s="1"/>
  <c r="E109" i="34"/>
  <c r="U35" i="34"/>
  <c r="K37" i="34"/>
  <c r="K34" i="34" s="1"/>
  <c r="K30" i="34" s="1"/>
  <c r="AJ37" i="34"/>
  <c r="AJ34" i="34" s="1"/>
  <c r="AJ30" i="34" s="1"/>
  <c r="AC37" i="34"/>
  <c r="AC34" i="34" s="1"/>
  <c r="AC30" i="34" s="1"/>
  <c r="Y37" i="34"/>
  <c r="Y34" i="34" s="1"/>
  <c r="Y30" i="34" s="1"/>
  <c r="E120" i="34"/>
  <c r="AF35" i="34"/>
  <c r="E114" i="34"/>
  <c r="Z35" i="34"/>
  <c r="E130" i="34"/>
  <c r="G130" i="34" s="1"/>
  <c r="B35" i="34"/>
  <c r="E119" i="34"/>
  <c r="AE35" i="34"/>
  <c r="AD37" i="34"/>
  <c r="AD34" i="34" s="1"/>
  <c r="AD30" i="34"/>
  <c r="T37" i="34"/>
  <c r="T34" i="34" s="1"/>
  <c r="T30" i="34" s="1"/>
  <c r="O37" i="34"/>
  <c r="O34" i="34" s="1"/>
  <c r="O30" i="34" s="1"/>
  <c r="J37" i="34"/>
  <c r="J34" i="34" s="1"/>
  <c r="J30" i="34" s="1"/>
  <c r="V37" i="34"/>
  <c r="V34" i="34" s="1"/>
  <c r="V30" i="34" s="1"/>
  <c r="E105" i="34"/>
  <c r="Q35" i="34"/>
  <c r="E107" i="34"/>
  <c r="S35" i="34"/>
  <c r="AI37" i="34"/>
  <c r="AI34" i="34" s="1"/>
  <c r="AI30" i="34" s="1"/>
  <c r="AK37" i="34"/>
  <c r="AK34" i="34" s="1"/>
  <c r="AK30" i="34" s="1"/>
  <c r="E102" i="34"/>
  <c r="N35" i="34"/>
  <c r="E37" i="34"/>
  <c r="E34" i="34" s="1"/>
  <c r="E30" i="34" s="1"/>
  <c r="E128" i="34"/>
  <c r="AN35" i="34"/>
  <c r="AL37" i="34"/>
  <c r="AL34" i="34" s="1"/>
  <c r="AL30" i="34" s="1"/>
  <c r="AL42" i="33"/>
  <c r="AH42" i="33"/>
  <c r="F98" i="33"/>
  <c r="J39" i="33"/>
  <c r="E104" i="33"/>
  <c r="P35" i="33"/>
  <c r="E119" i="33"/>
  <c r="AE35" i="33"/>
  <c r="F130" i="33"/>
  <c r="H130" i="33" s="1"/>
  <c r="B39" i="33"/>
  <c r="F111" i="33"/>
  <c r="W39" i="33"/>
  <c r="F100" i="33"/>
  <c r="L39" i="33"/>
  <c r="F105" i="33"/>
  <c r="Q39" i="33"/>
  <c r="F108" i="33"/>
  <c r="T39" i="33"/>
  <c r="E124" i="33"/>
  <c r="AJ35" i="33"/>
  <c r="F123" i="33"/>
  <c r="AI39" i="33"/>
  <c r="F93" i="33"/>
  <c r="E39" i="33"/>
  <c r="F106" i="33"/>
  <c r="R39" i="33"/>
  <c r="F95" i="33"/>
  <c r="G39" i="33"/>
  <c r="E125" i="33"/>
  <c r="AK35" i="33"/>
  <c r="E115" i="33"/>
  <c r="AA35" i="33"/>
  <c r="F120" i="33"/>
  <c r="AF39" i="33"/>
  <c r="M42" i="33"/>
  <c r="N42" i="33"/>
  <c r="E117" i="33"/>
  <c r="AC35" i="33"/>
  <c r="E109" i="33"/>
  <c r="U35" i="33"/>
  <c r="F112" i="33"/>
  <c r="X39" i="33"/>
  <c r="F110" i="33"/>
  <c r="V39" i="33"/>
  <c r="F94" i="33"/>
  <c r="F39" i="33"/>
  <c r="E99" i="33"/>
  <c r="K35" i="33"/>
  <c r="E116" i="33"/>
  <c r="AB35" i="33"/>
  <c r="E118" i="33"/>
  <c r="AD35" i="33"/>
  <c r="E103" i="33"/>
  <c r="O35" i="33"/>
  <c r="F113" i="33"/>
  <c r="Y39" i="33"/>
  <c r="Z42" i="33"/>
  <c r="F128" i="33"/>
  <c r="AN39" i="33"/>
  <c r="F96" i="33"/>
  <c r="H39" i="33"/>
  <c r="F127" i="33"/>
  <c r="AM39" i="33"/>
  <c r="F92" i="33"/>
  <c r="D39" i="33"/>
  <c r="F107" i="33"/>
  <c r="S39" i="33"/>
  <c r="AG42" i="33"/>
  <c r="F97" i="33"/>
  <c r="I39" i="33"/>
  <c r="AB57" i="31"/>
  <c r="AB54" i="31" s="1"/>
  <c r="AB50" i="31" s="1"/>
  <c r="AD47" i="32"/>
  <c r="AD44" i="32" s="1"/>
  <c r="AD40" i="32" s="1"/>
  <c r="Q57" i="31"/>
  <c r="P52" i="31"/>
  <c r="P49" i="31" s="1"/>
  <c r="P45" i="31" s="1"/>
  <c r="B47" i="32"/>
  <c r="B44" i="32" s="1"/>
  <c r="B40" i="32" s="1"/>
  <c r="N52" i="31"/>
  <c r="N49" i="31" s="1"/>
  <c r="N45" i="31" s="1"/>
  <c r="R52" i="31"/>
  <c r="R49" i="31" s="1"/>
  <c r="R45" i="31" s="1"/>
  <c r="O47" i="32"/>
  <c r="O44" i="32" s="1"/>
  <c r="O40" i="32" s="1"/>
  <c r="U52" i="31"/>
  <c r="U49" i="31" s="1"/>
  <c r="U45" i="31" s="1"/>
  <c r="AJ57" i="31"/>
  <c r="AJ54" i="31" s="1"/>
  <c r="AJ50" i="31" s="1"/>
  <c r="H52" i="31"/>
  <c r="H49" i="31" s="1"/>
  <c r="H45" i="31" s="1"/>
  <c r="G52" i="31"/>
  <c r="G49" i="31" s="1"/>
  <c r="G45" i="31" s="1"/>
  <c r="AI52" i="31"/>
  <c r="AI49" i="31" s="1"/>
  <c r="AI45" i="31" s="1"/>
  <c r="AD52" i="31"/>
  <c r="AD49" i="31" s="1"/>
  <c r="AD45" i="31" s="1"/>
  <c r="J52" i="31"/>
  <c r="J49" i="31" s="1"/>
  <c r="J45" i="31" s="1"/>
  <c r="D52" i="31"/>
  <c r="D49" i="31" s="1"/>
  <c r="D45" i="31" s="1"/>
  <c r="Y57" i="31"/>
  <c r="Y54" i="31" s="1"/>
  <c r="Y50" i="31" s="1"/>
  <c r="U47" i="32"/>
  <c r="U44" i="32" s="1"/>
  <c r="U40" i="32"/>
  <c r="AL52" i="31"/>
  <c r="AL49" i="31" s="1"/>
  <c r="AL45" i="31" s="1"/>
  <c r="AH52" i="31"/>
  <c r="AH49" i="31" s="1"/>
  <c r="AH45" i="31" s="1"/>
  <c r="O52" i="31"/>
  <c r="O49" i="31" s="1"/>
  <c r="O45" i="31" s="1"/>
  <c r="AG47" i="32"/>
  <c r="AG44" i="32" s="1"/>
  <c r="AG40" i="32" s="1"/>
  <c r="W47" i="32"/>
  <c r="J47" i="32"/>
  <c r="N47" i="32"/>
  <c r="N44" i="32" s="1"/>
  <c r="N40" i="32" s="1"/>
  <c r="AF47" i="32"/>
  <c r="AF44" i="32" s="1"/>
  <c r="AF40" i="32" s="1"/>
  <c r="AN47" i="32"/>
  <c r="AN44" i="32" s="1"/>
  <c r="AN40" i="32" s="1"/>
  <c r="AG57" i="31"/>
  <c r="AG54" i="31" s="1"/>
  <c r="AG50" i="31" s="1"/>
  <c r="F52" i="31"/>
  <c r="F49" i="31" s="1"/>
  <c r="F45" i="31" s="1"/>
  <c r="AH47" i="32"/>
  <c r="AH44" i="32" s="1"/>
  <c r="AH40" i="32" s="1"/>
  <c r="AM47" i="32"/>
  <c r="AM44" i="32" s="1"/>
  <c r="AM40" i="32" s="1"/>
  <c r="Z47" i="32"/>
  <c r="Z44" i="32" s="1"/>
  <c r="Z40" i="32" s="1"/>
  <c r="H47" i="32"/>
  <c r="H44" i="32" s="1"/>
  <c r="H40" i="32" s="1"/>
  <c r="F47" i="32"/>
  <c r="F44" i="32" s="1"/>
  <c r="F40" i="32"/>
  <c r="AA47" i="32"/>
  <c r="AA44" i="32" s="1"/>
  <c r="AA40" i="32" s="1"/>
  <c r="M52" i="31"/>
  <c r="M49" i="31" s="1"/>
  <c r="M45" i="31" s="1"/>
  <c r="L47" i="32"/>
  <c r="L44" i="32" s="1"/>
  <c r="L40" i="32" s="1"/>
  <c r="L57" i="31"/>
  <c r="L54" i="31" s="1"/>
  <c r="L50" i="31" s="1"/>
  <c r="R47" i="32"/>
  <c r="R44" i="32" s="1"/>
  <c r="R40" i="32" s="1"/>
  <c r="X52" i="31"/>
  <c r="X49" i="31" s="1"/>
  <c r="X45" i="31" s="1"/>
  <c r="G47" i="32"/>
  <c r="G44" i="32" s="1"/>
  <c r="G40" i="32" s="1"/>
  <c r="E57" i="31"/>
  <c r="E54" i="31" s="1"/>
  <c r="E50" i="31" s="1"/>
  <c r="AA52" i="31"/>
  <c r="AA49" i="31" s="1"/>
  <c r="AA45" i="31" s="1"/>
  <c r="T57" i="31"/>
  <c r="T54" i="31" s="1"/>
  <c r="T50" i="31" s="1"/>
  <c r="K47" i="32"/>
  <c r="K44" i="32" s="1"/>
  <c r="K40" i="32" s="1"/>
  <c r="I47" i="32"/>
  <c r="I44" i="32" s="1"/>
  <c r="I40" i="32" s="1"/>
  <c r="V47" i="32"/>
  <c r="V44" i="32" s="1"/>
  <c r="V40" i="32" s="1"/>
  <c r="AE57" i="31"/>
  <c r="AE54" i="31" s="1"/>
  <c r="AE50" i="31"/>
  <c r="AK57" i="31"/>
  <c r="AK54" i="31" s="1"/>
  <c r="AK50" i="31" s="1"/>
  <c r="V52" i="31"/>
  <c r="V49" i="31" s="1"/>
  <c r="V45" i="31" s="1"/>
  <c r="AF52" i="31"/>
  <c r="AF49" i="31" s="1"/>
  <c r="AF45" i="31" s="1"/>
  <c r="AC47" i="32"/>
  <c r="AC44" i="32" s="1"/>
  <c r="AC40" i="32" s="1"/>
  <c r="AB47" i="32"/>
  <c r="AB44" i="32" s="1"/>
  <c r="AB40" i="32" s="1"/>
  <c r="D47" i="32"/>
  <c r="D44" i="32" s="1"/>
  <c r="D40" i="32" s="1"/>
  <c r="Z52" i="31"/>
  <c r="Z49" i="31" s="1"/>
  <c r="Z45" i="31" s="1"/>
  <c r="AK47" i="32"/>
  <c r="AK44" i="32" s="1"/>
  <c r="AK40" i="32" s="1"/>
  <c r="W57" i="31"/>
  <c r="W54" i="31" s="1"/>
  <c r="W50" i="31" s="1"/>
  <c r="E47" i="32"/>
  <c r="E44" i="32" s="1"/>
  <c r="E40" i="32" s="1"/>
  <c r="M47" i="32"/>
  <c r="M44" i="32" s="1"/>
  <c r="M40" i="32" s="1"/>
  <c r="X47" i="32"/>
  <c r="X44" i="32" s="1"/>
  <c r="X40" i="32" s="1"/>
  <c r="AN52" i="31"/>
  <c r="AN49" i="31" s="1"/>
  <c r="AN45" i="31" s="1"/>
  <c r="Y47" i="32"/>
  <c r="Y44" i="32" s="1"/>
  <c r="Y40" i="32"/>
  <c r="AM52" i="31"/>
  <c r="AM49" i="31" s="1"/>
  <c r="AL47" i="32"/>
  <c r="AL44" i="32" s="1"/>
  <c r="AL40" i="32" s="1"/>
  <c r="Q47" i="32"/>
  <c r="Q44" i="32" s="1"/>
  <c r="AE47" i="32"/>
  <c r="AE44" i="32" s="1"/>
  <c r="AE40" i="32" s="1"/>
  <c r="B52" i="31"/>
  <c r="B49" i="31" s="1"/>
  <c r="Q54" i="31"/>
  <c r="P47" i="32"/>
  <c r="P44" i="32" s="1"/>
  <c r="P40" i="32" s="1"/>
  <c r="I57" i="31"/>
  <c r="I54" i="31" s="1"/>
  <c r="I50" i="31" s="1"/>
  <c r="K52" i="31"/>
  <c r="K49" i="31" s="1"/>
  <c r="K45" i="31" s="1"/>
  <c r="AJ47" i="32"/>
  <c r="AJ44" i="32" s="1"/>
  <c r="AI47" i="32"/>
  <c r="AI44" i="32" s="1"/>
  <c r="AI40" i="32"/>
  <c r="S47" i="32"/>
  <c r="S44" i="32" s="1"/>
  <c r="AC52" i="31"/>
  <c r="AC49" i="31" s="1"/>
  <c r="AC45" i="31" s="1"/>
  <c r="W44" i="32"/>
  <c r="W40" i="32" s="1"/>
  <c r="J44" i="32"/>
  <c r="J40" i="32" s="1"/>
  <c r="S57" i="31"/>
  <c r="S54" i="31" s="1"/>
  <c r="S50" i="31" s="1"/>
  <c r="T52" i="32"/>
  <c r="T49" i="32" s="1"/>
  <c r="T45" i="32" s="1"/>
  <c r="O52" i="29"/>
  <c r="O49" i="29" s="1"/>
  <c r="O45" i="29" s="1"/>
  <c r="D57" i="30"/>
  <c r="D54" i="30" s="1"/>
  <c r="D50" i="30" s="1"/>
  <c r="B52" i="29"/>
  <c r="B49" i="29" s="1"/>
  <c r="B45" i="29" s="1"/>
  <c r="F57" i="29"/>
  <c r="F54" i="29" s="1"/>
  <c r="F50" i="29" s="1"/>
  <c r="AF57" i="30"/>
  <c r="AF54" i="30" s="1"/>
  <c r="AF50" i="30" s="1"/>
  <c r="AM52" i="29"/>
  <c r="AM49" i="29" s="1"/>
  <c r="AM45" i="29" s="1"/>
  <c r="AD57" i="29"/>
  <c r="AD54" i="29" s="1"/>
  <c r="AD50" i="29"/>
  <c r="AN57" i="30"/>
  <c r="AN54" i="30" s="1"/>
  <c r="AN50" i="30"/>
  <c r="AH57" i="30"/>
  <c r="AH54" i="30" s="1"/>
  <c r="AH50" i="30" s="1"/>
  <c r="X57" i="30"/>
  <c r="X54" i="30" s="1"/>
  <c r="X50" i="30" s="1"/>
  <c r="L57" i="30"/>
  <c r="L54" i="30" s="1"/>
  <c r="L50" i="30" s="1"/>
  <c r="T57" i="30"/>
  <c r="T54" i="30" s="1"/>
  <c r="T50" i="30" s="1"/>
  <c r="Q62" i="30"/>
  <c r="Q59" i="30" s="1"/>
  <c r="Q55" i="30" s="1"/>
  <c r="AI52" i="29"/>
  <c r="AI49" i="29" s="1"/>
  <c r="AI45" i="29" s="1"/>
  <c r="H57" i="30"/>
  <c r="H54" i="30" s="1"/>
  <c r="H50" i="30" s="1"/>
  <c r="E52" i="29"/>
  <c r="E49" i="29" s="1"/>
  <c r="E45" i="29" s="1"/>
  <c r="R57" i="30"/>
  <c r="R54" i="30" s="1"/>
  <c r="R50" i="30" s="1"/>
  <c r="W52" i="29"/>
  <c r="W49" i="29" s="1"/>
  <c r="W45" i="29" s="1"/>
  <c r="Q52" i="29"/>
  <c r="Q49" i="29" s="1"/>
  <c r="Q45" i="29" s="1"/>
  <c r="AB57" i="30"/>
  <c r="AB54" i="30" s="1"/>
  <c r="AB50" i="30" s="1"/>
  <c r="AA52" i="29"/>
  <c r="AA49" i="29" s="1"/>
  <c r="AA45" i="29" s="1"/>
  <c r="P57" i="30"/>
  <c r="P54" i="30" s="1"/>
  <c r="P50" i="30" s="1"/>
  <c r="AL62" i="29"/>
  <c r="AL59" i="29" s="1"/>
  <c r="AL55" i="29" s="1"/>
  <c r="AE62" i="30"/>
  <c r="AE59" i="30" s="1"/>
  <c r="AE55" i="30" s="1"/>
  <c r="Z62" i="29"/>
  <c r="Z59" i="29" s="1"/>
  <c r="Z55" i="29" s="1"/>
  <c r="AB57" i="29"/>
  <c r="AB54" i="29" s="1"/>
  <c r="AB50" i="29" s="1"/>
  <c r="V62" i="29"/>
  <c r="V59" i="29" s="1"/>
  <c r="V55" i="29" s="1"/>
  <c r="AA62" i="30"/>
  <c r="AA59" i="30" s="1"/>
  <c r="AA55" i="30" s="1"/>
  <c r="R57" i="29"/>
  <c r="R54" i="29" s="1"/>
  <c r="R50" i="29" s="1"/>
  <c r="AC52" i="29"/>
  <c r="AC49" i="29" s="1"/>
  <c r="AC45" i="29" s="1"/>
  <c r="X52" i="29"/>
  <c r="X49" i="29" s="1"/>
  <c r="G52" i="29"/>
  <c r="G49" i="29" s="1"/>
  <c r="G45" i="29" s="1"/>
  <c r="S52" i="29"/>
  <c r="S49" i="29" s="1"/>
  <c r="S45" i="29" s="1"/>
  <c r="AG52" i="29"/>
  <c r="AG49" i="29" s="1"/>
  <c r="AG45" i="29"/>
  <c r="V57" i="30"/>
  <c r="V54" i="30" s="1"/>
  <c r="V50" i="30" s="1"/>
  <c r="AI62" i="30"/>
  <c r="AI59" i="30" s="1"/>
  <c r="AI55" i="30" s="1"/>
  <c r="P52" i="29"/>
  <c r="P49" i="29" s="1"/>
  <c r="AF52" i="29"/>
  <c r="AF49" i="29" s="1"/>
  <c r="AF45" i="29" s="1"/>
  <c r="Y52" i="29"/>
  <c r="Y49" i="29" s="1"/>
  <c r="Y45" i="29" s="1"/>
  <c r="M52" i="29"/>
  <c r="M49" i="29" s="1"/>
  <c r="M45" i="29" s="1"/>
  <c r="AD57" i="30"/>
  <c r="AD54" i="30" s="1"/>
  <c r="AD50" i="30" s="1"/>
  <c r="O62" i="30"/>
  <c r="O59" i="30" s="1"/>
  <c r="O55" i="30" s="1"/>
  <c r="F57" i="30"/>
  <c r="F54" i="30" s="1"/>
  <c r="F50" i="30" s="1"/>
  <c r="D57" i="29"/>
  <c r="D54" i="29" s="1"/>
  <c r="D50" i="29" s="1"/>
  <c r="AM62" i="30"/>
  <c r="AM59" i="30" s="1"/>
  <c r="AM55" i="30" s="1"/>
  <c r="I62" i="30"/>
  <c r="I59" i="30" s="1"/>
  <c r="N57" i="29"/>
  <c r="N54" i="29" s="1"/>
  <c r="N50" i="29" s="1"/>
  <c r="E57" i="30"/>
  <c r="E54" i="30" s="1"/>
  <c r="E50" i="30" s="1"/>
  <c r="Z57" i="30"/>
  <c r="Z54" i="30" s="1"/>
  <c r="Z50" i="30" s="1"/>
  <c r="J57" i="30"/>
  <c r="J54" i="30" s="1"/>
  <c r="J50" i="30" s="1"/>
  <c r="AJ57" i="30"/>
  <c r="AJ54" i="30" s="1"/>
  <c r="AJ50" i="30" s="1"/>
  <c r="AN57" i="29"/>
  <c r="AN54" i="29" s="1"/>
  <c r="AN50" i="29" s="1"/>
  <c r="AE52" i="29"/>
  <c r="AE49" i="29" s="1"/>
  <c r="AE45" i="29" s="1"/>
  <c r="U52" i="29"/>
  <c r="U49" i="29" s="1"/>
  <c r="U45" i="29"/>
  <c r="AC62" i="30"/>
  <c r="AC59" i="30" s="1"/>
  <c r="AC55" i="30" s="1"/>
  <c r="AH52" i="29"/>
  <c r="AH49" i="29" s="1"/>
  <c r="AH45" i="29" s="1"/>
  <c r="AL57" i="30"/>
  <c r="AL54" i="30" s="1"/>
  <c r="AL50" i="30" s="1"/>
  <c r="G62" i="30"/>
  <c r="G59" i="30" s="1"/>
  <c r="G55" i="30" s="1"/>
  <c r="AK52" i="29"/>
  <c r="AK49" i="29" s="1"/>
  <c r="AK45" i="29"/>
  <c r="K52" i="29"/>
  <c r="K49" i="29" s="1"/>
  <c r="K45" i="29"/>
  <c r="I52" i="29"/>
  <c r="I49" i="29" s="1"/>
  <c r="I45" i="29"/>
  <c r="N57" i="30"/>
  <c r="N54" i="30" s="1"/>
  <c r="N50" i="30" s="1"/>
  <c r="T57" i="29"/>
  <c r="T54" i="29" s="1"/>
  <c r="T50" i="29" s="1"/>
  <c r="AK62" i="30"/>
  <c r="AK59" i="30" s="1"/>
  <c r="B62" i="30"/>
  <c r="B59" i="30" s="1"/>
  <c r="B55" i="30" s="1"/>
  <c r="J62" i="29"/>
  <c r="J59" i="29" s="1"/>
  <c r="J55" i="29" s="1"/>
  <c r="AJ57" i="29"/>
  <c r="AJ54" i="29" s="1"/>
  <c r="AJ50" i="29" s="1"/>
  <c r="S62" i="30"/>
  <c r="S59" i="30" s="1"/>
  <c r="S55" i="30" s="1"/>
  <c r="K62" i="30"/>
  <c r="K59" i="30" s="1"/>
  <c r="K55" i="30" s="1"/>
  <c r="W60" i="30"/>
  <c r="AG55" i="30"/>
  <c r="H55" i="29"/>
  <c r="U62" i="30"/>
  <c r="U59" i="30" s="1"/>
  <c r="U55" i="30" s="1"/>
  <c r="M62" i="30"/>
  <c r="M59" i="30" s="1"/>
  <c r="Y55" i="30"/>
  <c r="L55" i="29"/>
  <c r="B65" i="28"/>
  <c r="AA65" i="28"/>
  <c r="AI65" i="28"/>
  <c r="V65" i="28"/>
  <c r="AD65" i="28"/>
  <c r="O65" i="27"/>
  <c r="W65" i="27"/>
  <c r="J65" i="27"/>
  <c r="R65" i="27"/>
  <c r="E65" i="28"/>
  <c r="M65" i="28"/>
  <c r="AK65" i="28"/>
  <c r="H65" i="28"/>
  <c r="AF65" i="28"/>
  <c r="AN65" i="28"/>
  <c r="Y65" i="27"/>
  <c r="AG65" i="27"/>
  <c r="T65" i="27"/>
  <c r="AB65" i="27"/>
  <c r="W65" i="28"/>
  <c r="R65" i="28"/>
  <c r="K65" i="27"/>
  <c r="F65" i="27"/>
  <c r="AL65" i="27"/>
  <c r="AG65" i="28"/>
  <c r="AB65" i="28"/>
  <c r="U65" i="27"/>
  <c r="P65" i="27"/>
  <c r="K65" i="28"/>
  <c r="S65" i="28"/>
  <c r="F65" i="28"/>
  <c r="N65" i="28"/>
  <c r="AL65" i="28"/>
  <c r="G65" i="27"/>
  <c r="AE65" i="27"/>
  <c r="AM65" i="27"/>
  <c r="Z65" i="27"/>
  <c r="AH65" i="27"/>
  <c r="U65" i="28"/>
  <c r="AC65" i="28"/>
  <c r="P65" i="28"/>
  <c r="X65" i="28"/>
  <c r="I65" i="27"/>
  <c r="Q65" i="27"/>
  <c r="D65" i="27"/>
  <c r="L65" i="27"/>
  <c r="AJ65" i="27"/>
  <c r="G65" i="28"/>
  <c r="AM65" i="28"/>
  <c r="AH65" i="28"/>
  <c r="AA65" i="27"/>
  <c r="V65" i="27"/>
  <c r="Q65" i="28"/>
  <c r="L65" i="28"/>
  <c r="E65" i="27"/>
  <c r="AK65" i="27"/>
  <c r="AF65" i="27"/>
  <c r="O67" i="28"/>
  <c r="O64" i="28" s="1"/>
  <c r="AE67" i="28"/>
  <c r="AE64" i="28" s="1"/>
  <c r="J67" i="28"/>
  <c r="J64" i="28" s="1"/>
  <c r="Z67" i="28"/>
  <c r="Z64" i="28" s="1"/>
  <c r="B67" i="27"/>
  <c r="B64" i="27" s="1"/>
  <c r="S67" i="27"/>
  <c r="S64" i="27" s="1"/>
  <c r="AI67" i="27"/>
  <c r="AI64" i="27" s="1"/>
  <c r="N67" i="27"/>
  <c r="N64" i="27" s="1"/>
  <c r="AD67" i="27"/>
  <c r="AD64" i="27" s="1"/>
  <c r="I67" i="28"/>
  <c r="I64" i="28" s="1"/>
  <c r="Y67" i="28"/>
  <c r="Y64" i="28" s="1"/>
  <c r="D67" i="28"/>
  <c r="D64" i="28" s="1"/>
  <c r="T67" i="28"/>
  <c r="T64" i="28" s="1"/>
  <c r="AJ67" i="28"/>
  <c r="AJ64" i="28" s="1"/>
  <c r="M67" i="27"/>
  <c r="M64" i="27" s="1"/>
  <c r="AC67" i="27"/>
  <c r="AC64" i="27" s="1"/>
  <c r="H67" i="27"/>
  <c r="H64" i="27" s="1"/>
  <c r="X67" i="27"/>
  <c r="X64" i="27" s="1"/>
  <c r="AN67" i="27"/>
  <c r="AN64" i="27" s="1"/>
  <c r="G77" i="26"/>
  <c r="G74" i="26" s="1"/>
  <c r="G70" i="26" s="1"/>
  <c r="W77" i="26"/>
  <c r="W74" i="26" s="1"/>
  <c r="W70" i="26"/>
  <c r="AM77" i="26"/>
  <c r="AM74" i="26" s="1"/>
  <c r="AM70" i="26" s="1"/>
  <c r="K77" i="26"/>
  <c r="K74" i="26" s="1"/>
  <c r="K70" i="26" s="1"/>
  <c r="AA77" i="26"/>
  <c r="AA74" i="26" s="1"/>
  <c r="AA70" i="26" s="1"/>
  <c r="E77" i="26"/>
  <c r="E74" i="26" s="1"/>
  <c r="E70" i="26"/>
  <c r="M77" i="26"/>
  <c r="M74" i="26" s="1"/>
  <c r="M70" i="26" s="1"/>
  <c r="U77" i="26"/>
  <c r="U74" i="26" s="1"/>
  <c r="U70" i="26" s="1"/>
  <c r="AC77" i="26"/>
  <c r="AC74" i="26" s="1"/>
  <c r="AC70" i="26" s="1"/>
  <c r="AK77" i="26"/>
  <c r="AK74" i="26" s="1"/>
  <c r="F77" i="26"/>
  <c r="F74" i="26" s="1"/>
  <c r="F70" i="26" s="1"/>
  <c r="J77" i="26"/>
  <c r="J74" i="26" s="1"/>
  <c r="J70" i="26" s="1"/>
  <c r="N77" i="26"/>
  <c r="N74" i="26" s="1"/>
  <c r="N70" i="26" s="1"/>
  <c r="R77" i="26"/>
  <c r="R74" i="26" s="1"/>
  <c r="R70" i="26"/>
  <c r="V77" i="26"/>
  <c r="V74" i="26" s="1"/>
  <c r="V70" i="26" s="1"/>
  <c r="Z77" i="26"/>
  <c r="Z74" i="26" s="1"/>
  <c r="Z70" i="26" s="1"/>
  <c r="AD77" i="26"/>
  <c r="AD74" i="26" s="1"/>
  <c r="AD70" i="26" s="1"/>
  <c r="AH77" i="26"/>
  <c r="AH74" i="26" s="1"/>
  <c r="AH70" i="26" s="1"/>
  <c r="AL77" i="26"/>
  <c r="AL74" i="26" s="1"/>
  <c r="AL70" i="26" s="1"/>
  <c r="O77" i="26"/>
  <c r="O74" i="26" s="1"/>
  <c r="O70" i="26"/>
  <c r="AE77" i="26"/>
  <c r="AE74" i="26" s="1"/>
  <c r="AE70" i="26" s="1"/>
  <c r="B77" i="26"/>
  <c r="B74" i="26" s="1"/>
  <c r="B70" i="26" s="1"/>
  <c r="S77" i="26"/>
  <c r="S74" i="26" s="1"/>
  <c r="S70" i="26" s="1"/>
  <c r="AI77" i="26"/>
  <c r="AI74" i="26" s="1"/>
  <c r="AI70" i="26" s="1"/>
  <c r="I77" i="26"/>
  <c r="I74" i="26" s="1"/>
  <c r="I70" i="26"/>
  <c r="Q77" i="26"/>
  <c r="Q74" i="26" s="1"/>
  <c r="Y77" i="26"/>
  <c r="Y74" i="26" s="1"/>
  <c r="Y70" i="26" s="1"/>
  <c r="AG77" i="26"/>
  <c r="AG74" i="26" s="1"/>
  <c r="D77" i="26"/>
  <c r="D74" i="26" s="1"/>
  <c r="D70" i="26" s="1"/>
  <c r="H77" i="26"/>
  <c r="H74" i="26" s="1"/>
  <c r="H70" i="26" s="1"/>
  <c r="L77" i="26"/>
  <c r="L74" i="26" s="1"/>
  <c r="L70" i="26" s="1"/>
  <c r="P77" i="26"/>
  <c r="P74" i="26" s="1"/>
  <c r="P70" i="26"/>
  <c r="T77" i="26"/>
  <c r="T74" i="26" s="1"/>
  <c r="T70" i="26" s="1"/>
  <c r="X77" i="26"/>
  <c r="X74" i="26" s="1"/>
  <c r="X70" i="26" s="1"/>
  <c r="AB77" i="26"/>
  <c r="AB74" i="26" s="1"/>
  <c r="AB70" i="26" s="1"/>
  <c r="AF77" i="26"/>
  <c r="AF74" i="26" s="1"/>
  <c r="AF70" i="26" s="1"/>
  <c r="AJ77" i="26"/>
  <c r="AJ74" i="26" s="1"/>
  <c r="AJ70" i="26" s="1"/>
  <c r="AN77" i="26"/>
  <c r="AN74" i="26" s="1"/>
  <c r="AN70" i="26"/>
  <c r="G77" i="25"/>
  <c r="G74" i="25" s="1"/>
  <c r="G70" i="25" s="1"/>
  <c r="W77" i="25"/>
  <c r="W74" i="25" s="1"/>
  <c r="W70" i="25" s="1"/>
  <c r="AM77" i="25"/>
  <c r="AM74" i="25" s="1"/>
  <c r="AM70" i="25" s="1"/>
  <c r="K77" i="25"/>
  <c r="K74" i="25" s="1"/>
  <c r="K70" i="25" s="1"/>
  <c r="AA77" i="25"/>
  <c r="AA74" i="25" s="1"/>
  <c r="AA70" i="25" s="1"/>
  <c r="E77" i="25"/>
  <c r="E74" i="25" s="1"/>
  <c r="E70" i="25" s="1"/>
  <c r="M77" i="25"/>
  <c r="M74" i="25" s="1"/>
  <c r="M70" i="25" s="1"/>
  <c r="U77" i="25"/>
  <c r="U74" i="25" s="1"/>
  <c r="U70" i="25" s="1"/>
  <c r="AC77" i="25"/>
  <c r="AC74" i="25" s="1"/>
  <c r="AC70" i="25" s="1"/>
  <c r="AK77" i="25"/>
  <c r="AK74" i="25" s="1"/>
  <c r="F77" i="25"/>
  <c r="F74" i="25" s="1"/>
  <c r="F70" i="25" s="1"/>
  <c r="J77" i="25"/>
  <c r="J74" i="25" s="1"/>
  <c r="J70" i="25" s="1"/>
  <c r="N77" i="25"/>
  <c r="N74" i="25" s="1"/>
  <c r="N70" i="25" s="1"/>
  <c r="R77" i="25"/>
  <c r="R74" i="25" s="1"/>
  <c r="R70" i="25" s="1"/>
  <c r="V77" i="25"/>
  <c r="V74" i="25" s="1"/>
  <c r="V70" i="25" s="1"/>
  <c r="Z77" i="25"/>
  <c r="Z74" i="25" s="1"/>
  <c r="Z70" i="25" s="1"/>
  <c r="AD77" i="25"/>
  <c r="AD74" i="25" s="1"/>
  <c r="AD70" i="25" s="1"/>
  <c r="AH77" i="25"/>
  <c r="AH74" i="25" s="1"/>
  <c r="AH70" i="25"/>
  <c r="AL77" i="25"/>
  <c r="AL74" i="25" s="1"/>
  <c r="AL70" i="25" s="1"/>
  <c r="O77" i="25"/>
  <c r="O74" i="25" s="1"/>
  <c r="O70" i="25" s="1"/>
  <c r="AE77" i="25"/>
  <c r="AE74" i="25" s="1"/>
  <c r="AE70" i="25" s="1"/>
  <c r="B77" i="25"/>
  <c r="B74" i="25" s="1"/>
  <c r="B70" i="25" s="1"/>
  <c r="S77" i="25"/>
  <c r="S74" i="25" s="1"/>
  <c r="S70" i="25" s="1"/>
  <c r="AI77" i="25"/>
  <c r="AI74" i="25" s="1"/>
  <c r="AI70" i="25" s="1"/>
  <c r="I77" i="25"/>
  <c r="I74" i="25" s="1"/>
  <c r="I70" i="25" s="1"/>
  <c r="Q77" i="25"/>
  <c r="Q74" i="25" s="1"/>
  <c r="Y77" i="25"/>
  <c r="Y74" i="25" s="1"/>
  <c r="Y70" i="25" s="1"/>
  <c r="AG77" i="25"/>
  <c r="AG74" i="25" s="1"/>
  <c r="D77" i="25"/>
  <c r="D74" i="25" s="1"/>
  <c r="D70" i="25" s="1"/>
  <c r="H77" i="25"/>
  <c r="H74" i="25" s="1"/>
  <c r="H70" i="25" s="1"/>
  <c r="L77" i="25"/>
  <c r="L74" i="25" s="1"/>
  <c r="L70" i="25" s="1"/>
  <c r="P77" i="25"/>
  <c r="P74" i="25" s="1"/>
  <c r="P70" i="25" s="1"/>
  <c r="T77" i="25"/>
  <c r="T74" i="25" s="1"/>
  <c r="T70" i="25" s="1"/>
  <c r="X77" i="25"/>
  <c r="X74" i="25" s="1"/>
  <c r="X70" i="25" s="1"/>
  <c r="AB77" i="25"/>
  <c r="AB74" i="25" s="1"/>
  <c r="AB70" i="25" s="1"/>
  <c r="AF77" i="25"/>
  <c r="AF74" i="25" s="1"/>
  <c r="AF70" i="25" s="1"/>
  <c r="AJ77" i="25"/>
  <c r="AJ74" i="25" s="1"/>
  <c r="AJ70" i="25" s="1"/>
  <c r="AN77" i="25"/>
  <c r="AN74" i="25" s="1"/>
  <c r="AN70" i="25" s="1"/>
  <c r="D46" i="24"/>
  <c r="D36" i="24"/>
  <c r="D33" i="24"/>
  <c r="D43" i="24"/>
  <c r="D48" i="24" s="1"/>
  <c r="D38" i="24"/>
  <c r="D53" i="24"/>
  <c r="D58" i="24"/>
  <c r="D63" i="24"/>
  <c r="D68" i="24"/>
  <c r="D73" i="24"/>
  <c r="D78" i="24"/>
  <c r="B78" i="24"/>
  <c r="B73" i="24"/>
  <c r="B68" i="24"/>
  <c r="B63" i="24"/>
  <c r="B58" i="24"/>
  <c r="B53" i="24"/>
  <c r="B48" i="24"/>
  <c r="B43" i="24"/>
  <c r="B38" i="24"/>
  <c r="B33" i="24"/>
  <c r="D79" i="24"/>
  <c r="B79" i="24"/>
  <c r="B15" i="24"/>
  <c r="B16" i="24" s="1"/>
  <c r="B72" i="23"/>
  <c r="B71" i="23"/>
  <c r="B66" i="23"/>
  <c r="B61" i="23"/>
  <c r="B56" i="23"/>
  <c r="B51" i="23"/>
  <c r="B46" i="23"/>
  <c r="B41" i="23"/>
  <c r="B31" i="23"/>
  <c r="B12" i="23"/>
  <c r="B13" i="23" s="1"/>
  <c r="AN37" i="34" l="1"/>
  <c r="AN34" i="34" s="1"/>
  <c r="AN30" i="34" s="1"/>
  <c r="N37" i="34"/>
  <c r="N34" i="34" s="1"/>
  <c r="N30" i="34"/>
  <c r="S37" i="34"/>
  <c r="S34" i="34" s="1"/>
  <c r="S30" i="34" s="1"/>
  <c r="Q37" i="34"/>
  <c r="Q34" i="34" s="1"/>
  <c r="Q30" i="34" s="1"/>
  <c r="AE37" i="34"/>
  <c r="AE34" i="34" s="1"/>
  <c r="AE30" i="34" s="1"/>
  <c r="B37" i="34"/>
  <c r="B34" i="34" s="1"/>
  <c r="B30" i="34" s="1"/>
  <c r="AF37" i="34"/>
  <c r="AF34" i="34" s="1"/>
  <c r="AF30" i="34"/>
  <c r="U37" i="34"/>
  <c r="U34" i="34" s="1"/>
  <c r="U30" i="34" s="1"/>
  <c r="AA37" i="34"/>
  <c r="AA34" i="34" s="1"/>
  <c r="AA30" i="34" s="1"/>
  <c r="L37" i="34"/>
  <c r="L34" i="34" s="1"/>
  <c r="L30" i="34"/>
  <c r="I37" i="34"/>
  <c r="I34" i="34" s="1"/>
  <c r="I30" i="34" s="1"/>
  <c r="AB37" i="34"/>
  <c r="AB34" i="34" s="1"/>
  <c r="AB30" i="34" s="1"/>
  <c r="Z37" i="34"/>
  <c r="Z34" i="34" s="1"/>
  <c r="Z30" i="34"/>
  <c r="E106" i="34"/>
  <c r="R35" i="34"/>
  <c r="H37" i="34"/>
  <c r="H34" i="34" s="1"/>
  <c r="H30" i="34"/>
  <c r="E97" i="33"/>
  <c r="I35" i="33"/>
  <c r="F121" i="33"/>
  <c r="AG39" i="33"/>
  <c r="E113" i="33"/>
  <c r="Y35" i="33"/>
  <c r="O37" i="33"/>
  <c r="O34" i="33" s="1"/>
  <c r="O30" i="33" s="1"/>
  <c r="AD37" i="33"/>
  <c r="AD34" i="33" s="1"/>
  <c r="AD30" i="33" s="1"/>
  <c r="K37" i="33"/>
  <c r="K34" i="33" s="1"/>
  <c r="K30" i="33" s="1"/>
  <c r="E94" i="33"/>
  <c r="F35" i="33"/>
  <c r="E110" i="33"/>
  <c r="V35" i="33"/>
  <c r="E112" i="33"/>
  <c r="X35" i="33"/>
  <c r="AC37" i="33"/>
  <c r="AC34" i="33" s="1"/>
  <c r="AC30" i="33" s="1"/>
  <c r="F102" i="33"/>
  <c r="N39" i="33"/>
  <c r="E120" i="33"/>
  <c r="AF35" i="33"/>
  <c r="AK37" i="33"/>
  <c r="AK34" i="33" s="1"/>
  <c r="AK30" i="33" s="1"/>
  <c r="E95" i="33"/>
  <c r="G35" i="33"/>
  <c r="E106" i="33"/>
  <c r="R35" i="33"/>
  <c r="E93" i="33"/>
  <c r="E35" i="33"/>
  <c r="E123" i="33"/>
  <c r="AI35" i="33"/>
  <c r="E98" i="33"/>
  <c r="J35" i="33"/>
  <c r="F122" i="33"/>
  <c r="AH39" i="33"/>
  <c r="E107" i="33"/>
  <c r="S35" i="33"/>
  <c r="E92" i="33"/>
  <c r="D35" i="33"/>
  <c r="E127" i="33"/>
  <c r="AM35" i="33"/>
  <c r="E96" i="33"/>
  <c r="H35" i="33"/>
  <c r="E128" i="33"/>
  <c r="AN35" i="33"/>
  <c r="F114" i="33"/>
  <c r="Z39" i="33"/>
  <c r="AB37" i="33"/>
  <c r="AB34" i="33" s="1"/>
  <c r="AB30" i="33"/>
  <c r="U37" i="33"/>
  <c r="U34" i="33" s="1"/>
  <c r="U30" i="33" s="1"/>
  <c r="F101" i="33"/>
  <c r="M39" i="33"/>
  <c r="AA37" i="33"/>
  <c r="AA34" i="33" s="1"/>
  <c r="AA30" i="33" s="1"/>
  <c r="AJ37" i="33"/>
  <c r="AJ34" i="33" s="1"/>
  <c r="AJ30" i="33" s="1"/>
  <c r="E108" i="33"/>
  <c r="T35" i="33"/>
  <c r="E105" i="33"/>
  <c r="Q35" i="33"/>
  <c r="E100" i="33"/>
  <c r="L35" i="33"/>
  <c r="E111" i="33"/>
  <c r="W35" i="33"/>
  <c r="E130" i="33"/>
  <c r="G130" i="33" s="1"/>
  <c r="B35" i="33"/>
  <c r="AE37" i="33"/>
  <c r="AE34" i="33" s="1"/>
  <c r="AE30" i="33" s="1"/>
  <c r="P37" i="33"/>
  <c r="P34" i="33" s="1"/>
  <c r="F126" i="33"/>
  <c r="AL39" i="33"/>
  <c r="S52" i="31"/>
  <c r="W42" i="32"/>
  <c r="F111" i="32" s="1"/>
  <c r="K47" i="31"/>
  <c r="K44" i="31" s="1"/>
  <c r="K40" i="31" s="1"/>
  <c r="M42" i="32"/>
  <c r="Z47" i="31"/>
  <c r="Z44" i="31" s="1"/>
  <c r="Z40" i="31" s="1"/>
  <c r="AF47" i="31"/>
  <c r="AF44" i="31" s="1"/>
  <c r="AF40" i="31" s="1"/>
  <c r="V42" i="32"/>
  <c r="AA47" i="31"/>
  <c r="R42" i="32"/>
  <c r="M47" i="31"/>
  <c r="M44" i="31" s="1"/>
  <c r="M40" i="31" s="1"/>
  <c r="H42" i="32"/>
  <c r="F47" i="31"/>
  <c r="F44" i="31" s="1"/>
  <c r="F40" i="31" s="1"/>
  <c r="N42" i="32"/>
  <c r="AL47" i="31"/>
  <c r="AL44" i="31" s="1"/>
  <c r="AL40" i="31" s="1"/>
  <c r="J47" i="31"/>
  <c r="J44" i="31" s="1"/>
  <c r="J40" i="31" s="1"/>
  <c r="G47" i="31"/>
  <c r="G44" i="31" s="1"/>
  <c r="G40" i="31" s="1"/>
  <c r="U47" i="31"/>
  <c r="U44" i="31" s="1"/>
  <c r="B42" i="32"/>
  <c r="J42" i="32"/>
  <c r="F98" i="32" s="1"/>
  <c r="AC47" i="31"/>
  <c r="AC44" i="31" s="1"/>
  <c r="AC40" i="31" s="1"/>
  <c r="I52" i="31"/>
  <c r="I49" i="31" s="1"/>
  <c r="AD42" i="32"/>
  <c r="F118" i="32" s="1"/>
  <c r="AN47" i="31"/>
  <c r="AN44" i="31" s="1"/>
  <c r="AN40" i="31" s="1"/>
  <c r="W52" i="31"/>
  <c r="W49" i="31" s="1"/>
  <c r="AB42" i="32"/>
  <c r="AK52" i="31"/>
  <c r="AK49" i="31" s="1"/>
  <c r="K42" i="32"/>
  <c r="G42" i="32"/>
  <c r="L42" i="32"/>
  <c r="AA42" i="32"/>
  <c r="AM42" i="32"/>
  <c r="AN42" i="32"/>
  <c r="O47" i="31"/>
  <c r="Y52" i="31"/>
  <c r="Y49" i="31" s="1"/>
  <c r="AI47" i="31"/>
  <c r="AI44" i="31" s="1"/>
  <c r="AI40" i="31" s="1"/>
  <c r="H47" i="31"/>
  <c r="H44" i="31" s="1"/>
  <c r="H40" i="31" s="1"/>
  <c r="R47" i="31"/>
  <c r="R44" i="31" s="1"/>
  <c r="R40" i="31"/>
  <c r="AB52" i="31"/>
  <c r="AB49" i="31" s="1"/>
  <c r="AB45" i="31" s="1"/>
  <c r="T47" i="32"/>
  <c r="T44" i="32" s="1"/>
  <c r="T40" i="32" s="1"/>
  <c r="S49" i="31"/>
  <c r="S45" i="31" s="1"/>
  <c r="S40" i="32"/>
  <c r="P42" i="32"/>
  <c r="B45" i="31"/>
  <c r="AM45" i="31"/>
  <c r="AJ40" i="32"/>
  <c r="Q40" i="32"/>
  <c r="AA44" i="31"/>
  <c r="AA40" i="31" s="1"/>
  <c r="J39" i="32"/>
  <c r="E98" i="32" s="1"/>
  <c r="O44" i="31"/>
  <c r="Q50" i="31"/>
  <c r="AD39" i="32"/>
  <c r="E118" i="32" s="1"/>
  <c r="AI42" i="32"/>
  <c r="AE42" i="32"/>
  <c r="AL42" i="32"/>
  <c r="Y42" i="32"/>
  <c r="X42" i="32"/>
  <c r="E42" i="32"/>
  <c r="AK42" i="32"/>
  <c r="D42" i="32"/>
  <c r="AC42" i="32"/>
  <c r="V47" i="31"/>
  <c r="V44" i="31" s="1"/>
  <c r="V40" i="31" s="1"/>
  <c r="AE52" i="31"/>
  <c r="AE49" i="31" s="1"/>
  <c r="AE45" i="31" s="1"/>
  <c r="I42" i="32"/>
  <c r="T52" i="31"/>
  <c r="T49" i="31" s="1"/>
  <c r="T45" i="31" s="1"/>
  <c r="E52" i="31"/>
  <c r="E49" i="31" s="1"/>
  <c r="X47" i="31"/>
  <c r="X44" i="31" s="1"/>
  <c r="X40" i="31" s="1"/>
  <c r="L52" i="31"/>
  <c r="L49" i="31" s="1"/>
  <c r="L45" i="31" s="1"/>
  <c r="F42" i="32"/>
  <c r="Z42" i="32"/>
  <c r="AH42" i="32"/>
  <c r="AG52" i="31"/>
  <c r="AG49" i="31" s="1"/>
  <c r="AF42" i="32"/>
  <c r="AG42" i="32"/>
  <c r="AH47" i="31"/>
  <c r="AH44" i="31" s="1"/>
  <c r="AH40" i="31"/>
  <c r="U42" i="32"/>
  <c r="D47" i="31"/>
  <c r="D44" i="31" s="1"/>
  <c r="D40" i="31" s="1"/>
  <c r="AD47" i="31"/>
  <c r="AD44" i="31" s="1"/>
  <c r="AD40" i="31" s="1"/>
  <c r="AJ52" i="31"/>
  <c r="AJ49" i="31" s="1"/>
  <c r="AJ45" i="31" s="1"/>
  <c r="O42" i="32"/>
  <c r="N47" i="31"/>
  <c r="N44" i="31" s="1"/>
  <c r="N40" i="31" s="1"/>
  <c r="P47" i="31"/>
  <c r="P44" i="31" s="1"/>
  <c r="P40" i="31" s="1"/>
  <c r="AJ52" i="29"/>
  <c r="AJ49" i="29" s="1"/>
  <c r="AJ45" i="29" s="1"/>
  <c r="AL52" i="30"/>
  <c r="AL49" i="30" s="1"/>
  <c r="AL45" i="30" s="1"/>
  <c r="AE47" i="29"/>
  <c r="AE44" i="29" s="1"/>
  <c r="AE40" i="29" s="1"/>
  <c r="Z52" i="30"/>
  <c r="Z49" i="30" s="1"/>
  <c r="Z45" i="30" s="1"/>
  <c r="AM57" i="30"/>
  <c r="AM54" i="30" s="1"/>
  <c r="AM50" i="30" s="1"/>
  <c r="AD52" i="30"/>
  <c r="AD49" i="30" s="1"/>
  <c r="AD45" i="30" s="1"/>
  <c r="S47" i="29"/>
  <c r="S44" i="29" s="1"/>
  <c r="S40" i="29" s="1"/>
  <c r="V57" i="29"/>
  <c r="V54" i="29" s="1"/>
  <c r="AL57" i="29"/>
  <c r="AL54" i="29" s="1"/>
  <c r="AL50" i="29" s="1"/>
  <c r="W47" i="29"/>
  <c r="W44" i="29" s="1"/>
  <c r="W40" i="29" s="1"/>
  <c r="L52" i="30"/>
  <c r="L49" i="30" s="1"/>
  <c r="L45" i="30" s="1"/>
  <c r="AM47" i="29"/>
  <c r="AM44" i="29" s="1"/>
  <c r="AM40" i="29" s="1"/>
  <c r="K57" i="30"/>
  <c r="K54" i="30" s="1"/>
  <c r="K50" i="30" s="1"/>
  <c r="B57" i="30"/>
  <c r="B54" i="30" s="1"/>
  <c r="T52" i="29"/>
  <c r="T49" i="29" s="1"/>
  <c r="AH47" i="29"/>
  <c r="AH44" i="29" s="1"/>
  <c r="AH40" i="29" s="1"/>
  <c r="AJ52" i="30"/>
  <c r="AJ49" i="30" s="1"/>
  <c r="AJ45" i="30" s="1"/>
  <c r="F52" i="30"/>
  <c r="F49" i="30" s="1"/>
  <c r="F45" i="30" s="1"/>
  <c r="AF47" i="29"/>
  <c r="AF44" i="29" s="1"/>
  <c r="AF40" i="29" s="1"/>
  <c r="V52" i="30"/>
  <c r="V49" i="30" s="1"/>
  <c r="V45" i="30" s="1"/>
  <c r="Z57" i="29"/>
  <c r="Z54" i="29" s="1"/>
  <c r="Z50" i="29" s="1"/>
  <c r="AA47" i="29"/>
  <c r="AA44" i="29" s="1"/>
  <c r="AA40" i="29" s="1"/>
  <c r="H52" i="30"/>
  <c r="H49" i="30" s="1"/>
  <c r="H45" i="30" s="1"/>
  <c r="AH52" i="30"/>
  <c r="AH49" i="30" s="1"/>
  <c r="AH45" i="30" s="1"/>
  <c r="D52" i="30"/>
  <c r="D49" i="30" s="1"/>
  <c r="D45" i="30" s="1"/>
  <c r="Y57" i="30"/>
  <c r="Y54" i="30" s="1"/>
  <c r="Y50" i="30" s="1"/>
  <c r="U57" i="30"/>
  <c r="U54" i="30" s="1"/>
  <c r="U50" i="30" s="1"/>
  <c r="AG57" i="30"/>
  <c r="AG54" i="30" s="1"/>
  <c r="AG50" i="30" s="1"/>
  <c r="S57" i="30"/>
  <c r="S54" i="30" s="1"/>
  <c r="J57" i="29"/>
  <c r="J54" i="29" s="1"/>
  <c r="J50" i="29" s="1"/>
  <c r="N52" i="30"/>
  <c r="N49" i="30" s="1"/>
  <c r="N45" i="30" s="1"/>
  <c r="I47" i="29"/>
  <c r="I44" i="29" s="1"/>
  <c r="K47" i="29"/>
  <c r="K44" i="29" s="1"/>
  <c r="K40" i="29" s="1"/>
  <c r="AK47" i="29"/>
  <c r="AK44" i="29" s="1"/>
  <c r="G57" i="30"/>
  <c r="G54" i="30" s="1"/>
  <c r="AC57" i="30"/>
  <c r="AC54" i="30" s="1"/>
  <c r="AC50" i="30" s="1"/>
  <c r="AN52" i="29"/>
  <c r="AN49" i="29" s="1"/>
  <c r="AN45" i="29" s="1"/>
  <c r="J52" i="30"/>
  <c r="J49" i="30" s="1"/>
  <c r="J45" i="30" s="1"/>
  <c r="E52" i="30"/>
  <c r="E49" i="30" s="1"/>
  <c r="E45" i="30" s="1"/>
  <c r="N52" i="29"/>
  <c r="N49" i="29" s="1"/>
  <c r="D52" i="29"/>
  <c r="D49" i="29" s="1"/>
  <c r="D45" i="29" s="1"/>
  <c r="O57" i="30"/>
  <c r="O54" i="30" s="1"/>
  <c r="O50" i="30" s="1"/>
  <c r="Y47" i="29"/>
  <c r="Y44" i="29" s="1"/>
  <c r="Y40" i="29" s="1"/>
  <c r="P45" i="29"/>
  <c r="AI57" i="30"/>
  <c r="AI54" i="30" s="1"/>
  <c r="G47" i="29"/>
  <c r="G44" i="29" s="1"/>
  <c r="G40" i="29" s="1"/>
  <c r="X45" i="29"/>
  <c r="R52" i="29"/>
  <c r="R49" i="29" s="1"/>
  <c r="AA57" i="30"/>
  <c r="AA54" i="30" s="1"/>
  <c r="AB52" i="29"/>
  <c r="AB49" i="29" s="1"/>
  <c r="AE57" i="30"/>
  <c r="AE54" i="30" s="1"/>
  <c r="P52" i="30"/>
  <c r="P49" i="30" s="1"/>
  <c r="P45" i="30" s="1"/>
  <c r="AB52" i="30"/>
  <c r="AB49" i="30" s="1"/>
  <c r="AB45" i="30" s="1"/>
  <c r="Q47" i="29"/>
  <c r="Q44" i="29" s="1"/>
  <c r="R52" i="30"/>
  <c r="R49" i="30" s="1"/>
  <c r="R45" i="30" s="1"/>
  <c r="E47" i="29"/>
  <c r="E44" i="29" s="1"/>
  <c r="AI47" i="29"/>
  <c r="AI44" i="29" s="1"/>
  <c r="AI40" i="29" s="1"/>
  <c r="Q57" i="30"/>
  <c r="Q54" i="30" s="1"/>
  <c r="Q50" i="30" s="1"/>
  <c r="T52" i="30"/>
  <c r="T49" i="30" s="1"/>
  <c r="T45" i="30" s="1"/>
  <c r="X52" i="30"/>
  <c r="X49" i="30" s="1"/>
  <c r="X45" i="30" s="1"/>
  <c r="AN52" i="30"/>
  <c r="AN49" i="30" s="1"/>
  <c r="AN45" i="30" s="1"/>
  <c r="AD52" i="29"/>
  <c r="AD49" i="29" s="1"/>
  <c r="AF52" i="30"/>
  <c r="AF49" i="30" s="1"/>
  <c r="AF45" i="30"/>
  <c r="F52" i="29"/>
  <c r="F49" i="29" s="1"/>
  <c r="B47" i="29"/>
  <c r="B44" i="29" s="1"/>
  <c r="B40" i="29" s="1"/>
  <c r="O47" i="29"/>
  <c r="O44" i="29" s="1"/>
  <c r="O40" i="29" s="1"/>
  <c r="L57" i="29"/>
  <c r="L54" i="29" s="1"/>
  <c r="L50" i="29" s="1"/>
  <c r="M55" i="30"/>
  <c r="H57" i="29"/>
  <c r="H54" i="29" s="1"/>
  <c r="H50" i="29" s="1"/>
  <c r="W62" i="30"/>
  <c r="W59" i="30" s="1"/>
  <c r="W55" i="30" s="1"/>
  <c r="AK55" i="30"/>
  <c r="U47" i="29"/>
  <c r="U44" i="29" s="1"/>
  <c r="U40" i="29" s="1"/>
  <c r="I55" i="30"/>
  <c r="M47" i="29"/>
  <c r="M44" i="29" s="1"/>
  <c r="M40" i="29" s="1"/>
  <c r="AG47" i="29"/>
  <c r="AG44" i="29" s="1"/>
  <c r="AG40" i="29" s="1"/>
  <c r="AC47" i="29"/>
  <c r="AC44" i="29" s="1"/>
  <c r="AC40" i="29" s="1"/>
  <c r="AN60" i="27"/>
  <c r="H60" i="27"/>
  <c r="M60" i="27"/>
  <c r="T60" i="28"/>
  <c r="Y60" i="28"/>
  <c r="AD60" i="27"/>
  <c r="AI60" i="27"/>
  <c r="B60" i="27"/>
  <c r="J60" i="28"/>
  <c r="O60" i="28"/>
  <c r="X60" i="27"/>
  <c r="AC60" i="27"/>
  <c r="AJ60" i="28"/>
  <c r="D60" i="28"/>
  <c r="I60" i="28"/>
  <c r="N60" i="27"/>
  <c r="S60" i="27"/>
  <c r="Z60" i="28"/>
  <c r="AE60" i="28"/>
  <c r="AF67" i="27"/>
  <c r="AF64" i="27" s="1"/>
  <c r="AK67" i="27"/>
  <c r="AK64" i="27" s="1"/>
  <c r="AK60" i="27" s="1"/>
  <c r="E67" i="27"/>
  <c r="E64" i="27" s="1"/>
  <c r="L67" i="28"/>
  <c r="L64" i="28" s="1"/>
  <c r="L60" i="28" s="1"/>
  <c r="Q67" i="28"/>
  <c r="Q64" i="28" s="1"/>
  <c r="V67" i="27"/>
  <c r="V64" i="27" s="1"/>
  <c r="V60" i="27" s="1"/>
  <c r="AA67" i="27"/>
  <c r="AA64" i="27" s="1"/>
  <c r="AH67" i="28"/>
  <c r="AH64" i="28" s="1"/>
  <c r="AH60" i="28" s="1"/>
  <c r="AM67" i="28"/>
  <c r="AM64" i="28" s="1"/>
  <c r="G67" i="28"/>
  <c r="G64" i="28" s="1"/>
  <c r="G60" i="28" s="1"/>
  <c r="AJ67" i="27"/>
  <c r="AJ64" i="27" s="1"/>
  <c r="Q60" i="27"/>
  <c r="Q67" i="27"/>
  <c r="Q64" i="27" s="1"/>
  <c r="I67" i="27"/>
  <c r="I64" i="27" s="1"/>
  <c r="AC67" i="28"/>
  <c r="AC64" i="28" s="1"/>
  <c r="AC60" i="28" s="1"/>
  <c r="U67" i="28"/>
  <c r="U64" i="28" s="1"/>
  <c r="AM67" i="27"/>
  <c r="AM64" i="27" s="1"/>
  <c r="AM60" i="27" s="1"/>
  <c r="AE67" i="27"/>
  <c r="AE64" i="27" s="1"/>
  <c r="N67" i="28"/>
  <c r="N64" i="28" s="1"/>
  <c r="N60" i="28" s="1"/>
  <c r="F67" i="28"/>
  <c r="F64" i="28" s="1"/>
  <c r="AB60" i="27"/>
  <c r="AB67" i="27"/>
  <c r="AB64" i="27" s="1"/>
  <c r="T67" i="27"/>
  <c r="T64" i="27" s="1"/>
  <c r="AN67" i="28"/>
  <c r="AN64" i="28" s="1"/>
  <c r="AN60" i="28" s="1"/>
  <c r="AF67" i="28"/>
  <c r="AF64" i="28" s="1"/>
  <c r="M67" i="28"/>
  <c r="M64" i="28" s="1"/>
  <c r="M60" i="28" s="1"/>
  <c r="E67" i="28"/>
  <c r="E64" i="28" s="1"/>
  <c r="W67" i="27"/>
  <c r="W64" i="27" s="1"/>
  <c r="W60" i="27" s="1"/>
  <c r="O67" i="27"/>
  <c r="O64" i="27" s="1"/>
  <c r="AI67" i="28"/>
  <c r="AI64" i="28" s="1"/>
  <c r="AI60" i="28" s="1"/>
  <c r="AA67" i="28"/>
  <c r="AA64" i="28" s="1"/>
  <c r="L67" i="27"/>
  <c r="L64" i="27" s="1"/>
  <c r="L60" i="27" s="1"/>
  <c r="D67" i="27"/>
  <c r="D64" i="27" s="1"/>
  <c r="X60" i="28"/>
  <c r="X67" i="28"/>
  <c r="X64" i="28" s="1"/>
  <c r="P67" i="28"/>
  <c r="P64" i="28" s="1"/>
  <c r="AH67" i="27"/>
  <c r="AH64" i="27" s="1"/>
  <c r="AH60" i="27" s="1"/>
  <c r="Z67" i="27"/>
  <c r="Z64" i="27" s="1"/>
  <c r="G67" i="27"/>
  <c r="G64" i="27" s="1"/>
  <c r="G60" i="27" s="1"/>
  <c r="AL67" i="28"/>
  <c r="AL64" i="28" s="1"/>
  <c r="S60" i="28"/>
  <c r="S67" i="28"/>
  <c r="S64" i="28" s="1"/>
  <c r="K67" i="28"/>
  <c r="K64" i="28" s="1"/>
  <c r="P67" i="27"/>
  <c r="P64" i="27" s="1"/>
  <c r="P60" i="27" s="1"/>
  <c r="U67" i="27"/>
  <c r="U64" i="27" s="1"/>
  <c r="AB60" i="28"/>
  <c r="AB67" i="28"/>
  <c r="AB64" i="28" s="1"/>
  <c r="AG67" i="28"/>
  <c r="AG64" i="28" s="1"/>
  <c r="AL67" i="27"/>
  <c r="AL64" i="27" s="1"/>
  <c r="AL60" i="27" s="1"/>
  <c r="F67" i="27"/>
  <c r="F64" i="27" s="1"/>
  <c r="K67" i="27"/>
  <c r="K64" i="27" s="1"/>
  <c r="K60" i="27" s="1"/>
  <c r="R67" i="28"/>
  <c r="R64" i="28" s="1"/>
  <c r="W60" i="28"/>
  <c r="W67" i="28"/>
  <c r="W64" i="28" s="1"/>
  <c r="AG67" i="27"/>
  <c r="AG64" i="27" s="1"/>
  <c r="AG60" i="27" s="1"/>
  <c r="Y67" i="27"/>
  <c r="Y64" i="27" s="1"/>
  <c r="Y60" i="27" s="1"/>
  <c r="H67" i="28"/>
  <c r="H64" i="28" s="1"/>
  <c r="AK67" i="28"/>
  <c r="AK64" i="28" s="1"/>
  <c r="AK60" i="28" s="1"/>
  <c r="R67" i="27"/>
  <c r="R64" i="27" s="1"/>
  <c r="R60" i="27" s="1"/>
  <c r="J67" i="27"/>
  <c r="J64" i="27" s="1"/>
  <c r="J60" i="27" s="1"/>
  <c r="AD67" i="28"/>
  <c r="AD64" i="28" s="1"/>
  <c r="AD60" i="28" s="1"/>
  <c r="V67" i="28"/>
  <c r="V64" i="28" s="1"/>
  <c r="V60" i="28" s="1"/>
  <c r="B67" i="28"/>
  <c r="B64" i="28" s="1"/>
  <c r="B60" i="28" s="1"/>
  <c r="AB72" i="26"/>
  <c r="AB69" i="26" s="1"/>
  <c r="L72" i="26"/>
  <c r="S72" i="26"/>
  <c r="S69" i="26" s="1"/>
  <c r="AL72" i="26"/>
  <c r="AL69" i="26" s="1"/>
  <c r="AL65" i="26" s="1"/>
  <c r="V72" i="26"/>
  <c r="V69" i="26" s="1"/>
  <c r="V65" i="26" s="1"/>
  <c r="F72" i="26"/>
  <c r="F69" i="26" s="1"/>
  <c r="F65" i="26" s="1"/>
  <c r="M72" i="26"/>
  <c r="M69" i="26" s="1"/>
  <c r="M65" i="26"/>
  <c r="AM72" i="26"/>
  <c r="AM69" i="26" s="1"/>
  <c r="AM65" i="26" s="1"/>
  <c r="AJ72" i="26"/>
  <c r="T72" i="26"/>
  <c r="D72" i="26"/>
  <c r="AE72" i="26"/>
  <c r="AE69" i="26" s="1"/>
  <c r="AE65" i="26"/>
  <c r="AD72" i="26"/>
  <c r="AD69" i="26" s="1"/>
  <c r="AD65" i="26" s="1"/>
  <c r="N72" i="26"/>
  <c r="N69" i="26" s="1"/>
  <c r="N65" i="26" s="1"/>
  <c r="AA72" i="26"/>
  <c r="AA69" i="26" s="1"/>
  <c r="G72" i="26"/>
  <c r="G69" i="26" s="1"/>
  <c r="G65" i="26"/>
  <c r="AN72" i="26"/>
  <c r="AN69" i="26" s="1"/>
  <c r="AN65" i="26" s="1"/>
  <c r="AJ69" i="26"/>
  <c r="AJ65" i="26" s="1"/>
  <c r="AF72" i="26"/>
  <c r="AF69" i="26" s="1"/>
  <c r="AF65" i="26"/>
  <c r="X72" i="26"/>
  <c r="X69" i="26" s="1"/>
  <c r="X65" i="26" s="1"/>
  <c r="T69" i="26"/>
  <c r="P72" i="26"/>
  <c r="P69" i="26" s="1"/>
  <c r="P65" i="26"/>
  <c r="L69" i="26"/>
  <c r="L65" i="26" s="1"/>
  <c r="H72" i="26"/>
  <c r="H69" i="26" s="1"/>
  <c r="H65" i="26" s="1"/>
  <c r="D69" i="26"/>
  <c r="D65" i="26" s="1"/>
  <c r="AG70" i="26"/>
  <c r="Q70" i="26"/>
  <c r="AK70" i="26"/>
  <c r="Y72" i="26"/>
  <c r="Y69" i="26" s="1"/>
  <c r="Y65" i="26" s="1"/>
  <c r="I72" i="26"/>
  <c r="I69" i="26" s="1"/>
  <c r="I65" i="26"/>
  <c r="AI72" i="26"/>
  <c r="AI69" i="26" s="1"/>
  <c r="AI65" i="26" s="1"/>
  <c r="B72" i="26"/>
  <c r="B69" i="26" s="1"/>
  <c r="O72" i="26"/>
  <c r="O69" i="26" s="1"/>
  <c r="AH72" i="26"/>
  <c r="AH69" i="26" s="1"/>
  <c r="AH65" i="26" s="1"/>
  <c r="Z72" i="26"/>
  <c r="Z69" i="26" s="1"/>
  <c r="Z65" i="26" s="1"/>
  <c r="R72" i="26"/>
  <c r="R69" i="26" s="1"/>
  <c r="R65" i="26" s="1"/>
  <c r="J72" i="26"/>
  <c r="J69" i="26" s="1"/>
  <c r="J65" i="26" s="1"/>
  <c r="AC72" i="26"/>
  <c r="AC69" i="26" s="1"/>
  <c r="AC65" i="26" s="1"/>
  <c r="U72" i="26"/>
  <c r="U69" i="26" s="1"/>
  <c r="U65" i="26" s="1"/>
  <c r="E72" i="26"/>
  <c r="E69" i="26" s="1"/>
  <c r="E65" i="26"/>
  <c r="K72" i="26"/>
  <c r="K69" i="26" s="1"/>
  <c r="K65" i="26"/>
  <c r="W72" i="26"/>
  <c r="W69" i="26" s="1"/>
  <c r="W65" i="26"/>
  <c r="AB72" i="25"/>
  <c r="L72" i="25"/>
  <c r="L69" i="25" s="1"/>
  <c r="L65" i="25" s="1"/>
  <c r="S72" i="25"/>
  <c r="S69" i="25" s="1"/>
  <c r="AL72" i="25"/>
  <c r="AL69" i="25" s="1"/>
  <c r="AL65" i="25" s="1"/>
  <c r="V72" i="25"/>
  <c r="V69" i="25" s="1"/>
  <c r="V65" i="25" s="1"/>
  <c r="F72" i="25"/>
  <c r="F69" i="25" s="1"/>
  <c r="F65" i="25" s="1"/>
  <c r="M72" i="25"/>
  <c r="M69" i="25" s="1"/>
  <c r="M65" i="25"/>
  <c r="AM72" i="25"/>
  <c r="AM69" i="25" s="1"/>
  <c r="AM65" i="25"/>
  <c r="AJ72" i="25"/>
  <c r="T72" i="25"/>
  <c r="T69" i="25" s="1"/>
  <c r="D72" i="25"/>
  <c r="AE72" i="25"/>
  <c r="AE69" i="25" s="1"/>
  <c r="AE65" i="25" s="1"/>
  <c r="AD72" i="25"/>
  <c r="AD69" i="25" s="1"/>
  <c r="AD65" i="25" s="1"/>
  <c r="N72" i="25"/>
  <c r="N69" i="25" s="1"/>
  <c r="N65" i="25" s="1"/>
  <c r="AA72" i="25"/>
  <c r="AA69" i="25" s="1"/>
  <c r="AA65" i="25" s="1"/>
  <c r="G72" i="25"/>
  <c r="G69" i="25" s="1"/>
  <c r="G65" i="25" s="1"/>
  <c r="AN72" i="25"/>
  <c r="AN69" i="25" s="1"/>
  <c r="AN65" i="25" s="1"/>
  <c r="AJ69" i="25"/>
  <c r="AJ65" i="25" s="1"/>
  <c r="AF72" i="25"/>
  <c r="AF69" i="25" s="1"/>
  <c r="AF65" i="25" s="1"/>
  <c r="AB69" i="25"/>
  <c r="X72" i="25"/>
  <c r="X69" i="25" s="1"/>
  <c r="X65" i="25" s="1"/>
  <c r="P72" i="25"/>
  <c r="P69" i="25" s="1"/>
  <c r="P65" i="25" s="1"/>
  <c r="H72" i="25"/>
  <c r="H69" i="25" s="1"/>
  <c r="H65" i="25" s="1"/>
  <c r="D69" i="25"/>
  <c r="D65" i="25" s="1"/>
  <c r="AI72" i="25"/>
  <c r="AI69" i="25" s="1"/>
  <c r="AG70" i="25"/>
  <c r="Q70" i="25"/>
  <c r="AK70" i="25"/>
  <c r="Y72" i="25"/>
  <c r="Y69" i="25" s="1"/>
  <c r="Y65" i="25" s="1"/>
  <c r="I72" i="25"/>
  <c r="I69" i="25" s="1"/>
  <c r="I65" i="25" s="1"/>
  <c r="B72" i="25"/>
  <c r="B69" i="25" s="1"/>
  <c r="B65" i="25" s="1"/>
  <c r="O72" i="25"/>
  <c r="O69" i="25" s="1"/>
  <c r="AH72" i="25"/>
  <c r="AH69" i="25" s="1"/>
  <c r="AH65" i="25" s="1"/>
  <c r="Z72" i="25"/>
  <c r="Z69" i="25" s="1"/>
  <c r="Z65" i="25" s="1"/>
  <c r="R72" i="25"/>
  <c r="R69" i="25" s="1"/>
  <c r="R65" i="25"/>
  <c r="J72" i="25"/>
  <c r="J69" i="25" s="1"/>
  <c r="J65" i="25" s="1"/>
  <c r="AC72" i="25"/>
  <c r="AC69" i="25" s="1"/>
  <c r="AC65" i="25" s="1"/>
  <c r="U72" i="25"/>
  <c r="U69" i="25" s="1"/>
  <c r="U65" i="25" s="1"/>
  <c r="E72" i="25"/>
  <c r="E69" i="25" s="1"/>
  <c r="E65" i="25" s="1"/>
  <c r="K72" i="25"/>
  <c r="K69" i="25" s="1"/>
  <c r="W72" i="25"/>
  <c r="W69" i="25" s="1"/>
  <c r="W65" i="25" s="1"/>
  <c r="B17" i="24"/>
  <c r="L75" i="24" s="1"/>
  <c r="L77" i="24" s="1"/>
  <c r="L74" i="24" s="1"/>
  <c r="L70" i="24" s="1"/>
  <c r="B14" i="23"/>
  <c r="B21" i="22"/>
  <c r="R37" i="34" l="1"/>
  <c r="R34" i="34" s="1"/>
  <c r="R30" i="34" s="1"/>
  <c r="B29" i="34"/>
  <c r="P30" i="33"/>
  <c r="B37" i="33"/>
  <c r="B34" i="33" s="1"/>
  <c r="B30" i="33" s="1"/>
  <c r="H37" i="33"/>
  <c r="H34" i="33" s="1"/>
  <c r="H30" i="33" s="1"/>
  <c r="AM37" i="33"/>
  <c r="AM34" i="33" s="1"/>
  <c r="AM30" i="33" s="1"/>
  <c r="D37" i="33"/>
  <c r="D34" i="33" s="1"/>
  <c r="D30" i="33" s="1"/>
  <c r="S37" i="33"/>
  <c r="S34" i="33" s="1"/>
  <c r="S30" i="33" s="1"/>
  <c r="E122" i="33"/>
  <c r="AH35" i="33"/>
  <c r="E37" i="33"/>
  <c r="E34" i="33" s="1"/>
  <c r="E30" i="33" s="1"/>
  <c r="R37" i="33"/>
  <c r="R34" i="33" s="1"/>
  <c r="R30" i="33" s="1"/>
  <c r="AF37" i="33"/>
  <c r="AF34" i="33" s="1"/>
  <c r="AF30" i="33" s="1"/>
  <c r="X37" i="33"/>
  <c r="X34" i="33" s="1"/>
  <c r="X30" i="33" s="1"/>
  <c r="F37" i="33"/>
  <c r="F34" i="33" s="1"/>
  <c r="F30" i="33" s="1"/>
  <c r="I37" i="33"/>
  <c r="I34" i="33" s="1"/>
  <c r="I30" i="33" s="1"/>
  <c r="E126" i="33"/>
  <c r="AL35" i="33"/>
  <c r="W37" i="33"/>
  <c r="W34" i="33" s="1"/>
  <c r="W30" i="33" s="1"/>
  <c r="L37" i="33"/>
  <c r="L34" i="33" s="1"/>
  <c r="L30" i="33" s="1"/>
  <c r="Q37" i="33"/>
  <c r="Q34" i="33" s="1"/>
  <c r="Q30" i="33"/>
  <c r="T37" i="33"/>
  <c r="T34" i="33" s="1"/>
  <c r="T30" i="33" s="1"/>
  <c r="E101" i="33"/>
  <c r="M35" i="33"/>
  <c r="E114" i="33"/>
  <c r="Z35" i="33"/>
  <c r="AN37" i="33"/>
  <c r="AN34" i="33" s="1"/>
  <c r="AN30" i="33" s="1"/>
  <c r="J37" i="33"/>
  <c r="J34" i="33" s="1"/>
  <c r="J30" i="33" s="1"/>
  <c r="AI37" i="33"/>
  <c r="AI34" i="33" s="1"/>
  <c r="AI30" i="33" s="1"/>
  <c r="G37" i="33"/>
  <c r="G34" i="33" s="1"/>
  <c r="G30" i="33" s="1"/>
  <c r="E102" i="33"/>
  <c r="N35" i="33"/>
  <c r="V37" i="33"/>
  <c r="V34" i="33" s="1"/>
  <c r="V30" i="33" s="1"/>
  <c r="Y37" i="33"/>
  <c r="Y34" i="33" s="1"/>
  <c r="Y30" i="33" s="1"/>
  <c r="E121" i="33"/>
  <c r="AG35" i="33"/>
  <c r="W39" i="32"/>
  <c r="E111" i="32" s="1"/>
  <c r="P42" i="31"/>
  <c r="F104" i="31" s="1"/>
  <c r="AD42" i="31"/>
  <c r="F118" i="31" s="1"/>
  <c r="L47" i="31"/>
  <c r="L44" i="31" s="1"/>
  <c r="L40" i="31" s="1"/>
  <c r="V42" i="31"/>
  <c r="S47" i="31"/>
  <c r="S44" i="31" s="1"/>
  <c r="S40" i="31" s="1"/>
  <c r="H42" i="31"/>
  <c r="AC42" i="31"/>
  <c r="G42" i="31"/>
  <c r="AE47" i="31"/>
  <c r="AE44" i="31" s="1"/>
  <c r="AE40" i="31" s="1"/>
  <c r="AA42" i="31"/>
  <c r="F115" i="31" s="1"/>
  <c r="AB47" i="31"/>
  <c r="AB44" i="31" s="1"/>
  <c r="AB40" i="31" s="1"/>
  <c r="AL42" i="31"/>
  <c r="F42" i="31"/>
  <c r="M42" i="31"/>
  <c r="AF42" i="31"/>
  <c r="K42" i="31"/>
  <c r="AJ47" i="31"/>
  <c r="AJ44" i="31" s="1"/>
  <c r="AJ40" i="31" s="1"/>
  <c r="D42" i="31"/>
  <c r="F109" i="32"/>
  <c r="U39" i="32"/>
  <c r="F114" i="32"/>
  <c r="Z39" i="32"/>
  <c r="X42" i="31"/>
  <c r="E45" i="31"/>
  <c r="T47" i="31"/>
  <c r="T44" i="31" s="1"/>
  <c r="T40" i="31" s="1"/>
  <c r="F97" i="32"/>
  <c r="I39" i="32"/>
  <c r="F92" i="32"/>
  <c r="D39" i="32"/>
  <c r="F93" i="32"/>
  <c r="E39" i="32"/>
  <c r="F113" i="32"/>
  <c r="Y39" i="32"/>
  <c r="F119" i="32"/>
  <c r="AE39" i="32"/>
  <c r="Q42" i="32"/>
  <c r="AM47" i="31"/>
  <c r="AM44" i="31" s="1"/>
  <c r="AM40" i="31" s="1"/>
  <c r="F104" i="32"/>
  <c r="P39" i="32"/>
  <c r="T42" i="32"/>
  <c r="R42" i="31"/>
  <c r="AI42" i="31"/>
  <c r="F123" i="31" s="1"/>
  <c r="Y45" i="31"/>
  <c r="O40" i="31"/>
  <c r="F128" i="32"/>
  <c r="AN39" i="32"/>
  <c r="F115" i="32"/>
  <c r="AA39" i="32"/>
  <c r="F95" i="32"/>
  <c r="G39" i="32"/>
  <c r="AK45" i="31"/>
  <c r="W45" i="31"/>
  <c r="AN42" i="31"/>
  <c r="AD35" i="32"/>
  <c r="I45" i="31"/>
  <c r="J35" i="32"/>
  <c r="F130" i="32"/>
  <c r="H130" i="32" s="1"/>
  <c r="B39" i="32"/>
  <c r="U40" i="31"/>
  <c r="J42" i="31"/>
  <c r="AA39" i="31"/>
  <c r="E115" i="31" s="1"/>
  <c r="Z42" i="31"/>
  <c r="F101" i="32"/>
  <c r="M39" i="32"/>
  <c r="W35" i="32"/>
  <c r="P39" i="31"/>
  <c r="E104" i="31" s="1"/>
  <c r="N118" i="32" s="1"/>
  <c r="Y118" i="32" s="1"/>
  <c r="N42" i="31"/>
  <c r="F103" i="32"/>
  <c r="O39" i="32"/>
  <c r="AH42" i="31"/>
  <c r="F121" i="32"/>
  <c r="AG39" i="32"/>
  <c r="AG45" i="31"/>
  <c r="F120" i="32"/>
  <c r="AF39" i="32"/>
  <c r="F122" i="32"/>
  <c r="AH39" i="32"/>
  <c r="F94" i="32"/>
  <c r="F39" i="32"/>
  <c r="F117" i="32"/>
  <c r="AC39" i="32"/>
  <c r="F125" i="32"/>
  <c r="AK39" i="32"/>
  <c r="F112" i="32"/>
  <c r="X39" i="32"/>
  <c r="F126" i="32"/>
  <c r="AL39" i="32"/>
  <c r="F123" i="32"/>
  <c r="AI39" i="32"/>
  <c r="Q52" i="31"/>
  <c r="Q49" i="31" s="1"/>
  <c r="Q45" i="31" s="1"/>
  <c r="AJ42" i="32"/>
  <c r="B47" i="31"/>
  <c r="B44" i="31" s="1"/>
  <c r="S42" i="32"/>
  <c r="F127" i="32"/>
  <c r="AM39" i="32"/>
  <c r="F100" i="32"/>
  <c r="L39" i="32"/>
  <c r="F99" i="32"/>
  <c r="K39" i="32"/>
  <c r="F116" i="32"/>
  <c r="AB39" i="32"/>
  <c r="F102" i="32"/>
  <c r="N39" i="32"/>
  <c r="F96" i="32"/>
  <c r="H39" i="32"/>
  <c r="F106" i="32"/>
  <c r="R39" i="32"/>
  <c r="F110" i="32"/>
  <c r="V39" i="32"/>
  <c r="M42" i="29"/>
  <c r="U42" i="29"/>
  <c r="W57" i="30"/>
  <c r="W54" i="30" s="1"/>
  <c r="O42" i="29"/>
  <c r="Q52" i="30"/>
  <c r="Q49" i="30" s="1"/>
  <c r="Q45" i="30" s="1"/>
  <c r="Q40" i="29"/>
  <c r="D47" i="29"/>
  <c r="D44" i="29" s="1"/>
  <c r="D40" i="29"/>
  <c r="J47" i="30"/>
  <c r="J44" i="30" s="1"/>
  <c r="J40" i="30" s="1"/>
  <c r="AC52" i="30"/>
  <c r="AC49" i="30" s="1"/>
  <c r="AC45" i="30" s="1"/>
  <c r="AK40" i="29"/>
  <c r="Y52" i="30"/>
  <c r="Y49" i="30" s="1"/>
  <c r="Y45" i="30" s="1"/>
  <c r="V47" i="30"/>
  <c r="V44" i="30" s="1"/>
  <c r="V40" i="30"/>
  <c r="AJ47" i="30"/>
  <c r="AJ44" i="30" s="1"/>
  <c r="AJ40" i="30" s="1"/>
  <c r="AM42" i="29"/>
  <c r="S42" i="29"/>
  <c r="AE42" i="29"/>
  <c r="AC42" i="29"/>
  <c r="X47" i="30"/>
  <c r="X44" i="30" s="1"/>
  <c r="X40" i="30" s="1"/>
  <c r="E40" i="29"/>
  <c r="P47" i="30"/>
  <c r="P44" i="30" s="1"/>
  <c r="P40" i="30" s="1"/>
  <c r="G42" i="29"/>
  <c r="AN47" i="29"/>
  <c r="AN44" i="29" s="1"/>
  <c r="AN40" i="29" s="1"/>
  <c r="I40" i="29"/>
  <c r="AG52" i="30"/>
  <c r="AG49" i="30" s="1"/>
  <c r="AG45" i="30" s="1"/>
  <c r="AH47" i="30"/>
  <c r="AH44" i="30" s="1"/>
  <c r="AH40" i="30"/>
  <c r="F47" i="30"/>
  <c r="F44" i="30" s="1"/>
  <c r="F40" i="30"/>
  <c r="AH42" i="29"/>
  <c r="F122" i="29" s="1"/>
  <c r="AJ47" i="29"/>
  <c r="AJ44" i="29" s="1"/>
  <c r="AJ40" i="29" s="1"/>
  <c r="AG42" i="29"/>
  <c r="H52" i="29"/>
  <c r="H49" i="29" s="1"/>
  <c r="M57" i="30"/>
  <c r="M54" i="30" s="1"/>
  <c r="M50" i="30" s="1"/>
  <c r="L52" i="29"/>
  <c r="L49" i="29" s="1"/>
  <c r="B42" i="29"/>
  <c r="F45" i="29"/>
  <c r="AF47" i="30"/>
  <c r="AF44" i="30" s="1"/>
  <c r="AF40" i="30" s="1"/>
  <c r="AD45" i="29"/>
  <c r="AN47" i="30"/>
  <c r="AN44" i="30" s="1"/>
  <c r="AN40" i="30" s="1"/>
  <c r="T47" i="30"/>
  <c r="T44" i="30" s="1"/>
  <c r="T40" i="30" s="1"/>
  <c r="AI42" i="29"/>
  <c r="R47" i="30"/>
  <c r="R44" i="30" s="1"/>
  <c r="R40" i="30" s="1"/>
  <c r="AB47" i="30"/>
  <c r="AB44" i="30" s="1"/>
  <c r="AB40" i="30" s="1"/>
  <c r="AB45" i="29"/>
  <c r="R45" i="29"/>
  <c r="P47" i="29"/>
  <c r="P44" i="29" s="1"/>
  <c r="P40" i="29" s="1"/>
  <c r="Y42" i="29"/>
  <c r="F113" i="29" s="1"/>
  <c r="O52" i="30"/>
  <c r="O49" i="30" s="1"/>
  <c r="O45" i="30" s="1"/>
  <c r="N45" i="29"/>
  <c r="E47" i="30"/>
  <c r="E44" i="30" s="1"/>
  <c r="E40" i="30" s="1"/>
  <c r="K42" i="29"/>
  <c r="N47" i="30"/>
  <c r="N44" i="30" s="1"/>
  <c r="N40" i="30" s="1"/>
  <c r="J52" i="29"/>
  <c r="J49" i="29" s="1"/>
  <c r="J45" i="29" s="1"/>
  <c r="U52" i="30"/>
  <c r="U49" i="30" s="1"/>
  <c r="U45" i="30" s="1"/>
  <c r="D47" i="30"/>
  <c r="D44" i="30" s="1"/>
  <c r="D40" i="30" s="1"/>
  <c r="H47" i="30"/>
  <c r="H44" i="30" s="1"/>
  <c r="H40" i="30" s="1"/>
  <c r="AA42" i="29"/>
  <c r="Z52" i="29"/>
  <c r="Z49" i="29" s="1"/>
  <c r="T45" i="29"/>
  <c r="K52" i="30"/>
  <c r="K49" i="30" s="1"/>
  <c r="K45" i="30" s="1"/>
  <c r="L47" i="30"/>
  <c r="L44" i="30" s="1"/>
  <c r="L40" i="30" s="1"/>
  <c r="W42" i="29"/>
  <c r="AL52" i="29"/>
  <c r="AL49" i="29" s="1"/>
  <c r="AL45" i="29" s="1"/>
  <c r="AD47" i="30"/>
  <c r="AD44" i="30" s="1"/>
  <c r="AD40" i="30"/>
  <c r="AM52" i="30"/>
  <c r="AM49" i="30" s="1"/>
  <c r="AM45" i="30"/>
  <c r="Z47" i="30"/>
  <c r="Z44" i="30" s="1"/>
  <c r="Z40" i="30"/>
  <c r="AL47" i="30"/>
  <c r="AL44" i="30" s="1"/>
  <c r="AL40" i="30"/>
  <c r="I57" i="30"/>
  <c r="I54" i="30" s="1"/>
  <c r="I50" i="30" s="1"/>
  <c r="AK57" i="30"/>
  <c r="AK54" i="30" s="1"/>
  <c r="AK50" i="30" s="1"/>
  <c r="AE50" i="30"/>
  <c r="AA50" i="30"/>
  <c r="X47" i="29"/>
  <c r="X44" i="29" s="1"/>
  <c r="X40" i="29" s="1"/>
  <c r="AI50" i="30"/>
  <c r="G50" i="30"/>
  <c r="S50" i="30"/>
  <c r="AF42" i="29"/>
  <c r="B50" i="30"/>
  <c r="V50" i="29"/>
  <c r="B62" i="28"/>
  <c r="R62" i="27"/>
  <c r="R59" i="27" s="1"/>
  <c r="AG62" i="27"/>
  <c r="AD62" i="28"/>
  <c r="AD59" i="28" s="1"/>
  <c r="B59" i="28"/>
  <c r="V62" i="28"/>
  <c r="V59" i="28" s="1"/>
  <c r="J62" i="27"/>
  <c r="J59" i="27" s="1"/>
  <c r="Y62" i="27"/>
  <c r="Y59" i="27" s="1"/>
  <c r="AG59" i="27"/>
  <c r="K62" i="27"/>
  <c r="K59" i="27" s="1"/>
  <c r="AB62" i="28"/>
  <c r="AB59" i="28" s="1"/>
  <c r="P62" i="27"/>
  <c r="P59" i="27" s="1"/>
  <c r="H60" i="28"/>
  <c r="R60" i="28"/>
  <c r="F60" i="27"/>
  <c r="AG60" i="28"/>
  <c r="U60" i="27"/>
  <c r="K60" i="28"/>
  <c r="AL60" i="28"/>
  <c r="Z60" i="27"/>
  <c r="P60" i="28"/>
  <c r="D60" i="27"/>
  <c r="AA60" i="28"/>
  <c r="O60" i="27"/>
  <c r="E60" i="28"/>
  <c r="AF60" i="28"/>
  <c r="T60" i="27"/>
  <c r="F60" i="28"/>
  <c r="AE60" i="27"/>
  <c r="U60" i="28"/>
  <c r="I60" i="27"/>
  <c r="AJ60" i="27"/>
  <c r="AM60" i="28"/>
  <c r="AA60" i="27"/>
  <c r="Q60" i="28"/>
  <c r="E60" i="27"/>
  <c r="AF60" i="27"/>
  <c r="AE62" i="28"/>
  <c r="AE59" i="28" s="1"/>
  <c r="AE55" i="28" s="1"/>
  <c r="Z62" i="28"/>
  <c r="Z59" i="28" s="1"/>
  <c r="Z55" i="28" s="1"/>
  <c r="S62" i="27"/>
  <c r="S59" i="27" s="1"/>
  <c r="S55" i="27" s="1"/>
  <c r="N62" i="27"/>
  <c r="N59" i="27" s="1"/>
  <c r="N55" i="27" s="1"/>
  <c r="I62" i="28"/>
  <c r="I59" i="28" s="1"/>
  <c r="I55" i="28" s="1"/>
  <c r="D62" i="28"/>
  <c r="D59" i="28" s="1"/>
  <c r="D55" i="28" s="1"/>
  <c r="AJ62" i="28"/>
  <c r="AJ59" i="28" s="1"/>
  <c r="AJ55" i="28" s="1"/>
  <c r="AC62" i="27"/>
  <c r="AC59" i="27" s="1"/>
  <c r="AC55" i="27" s="1"/>
  <c r="X55" i="27"/>
  <c r="X62" i="27"/>
  <c r="X59" i="27" s="1"/>
  <c r="AK62" i="28"/>
  <c r="AK59" i="28" s="1"/>
  <c r="W62" i="28"/>
  <c r="W59" i="28" s="1"/>
  <c r="AL62" i="27"/>
  <c r="AL59" i="27" s="1"/>
  <c r="S62" i="28"/>
  <c r="S59" i="28" s="1"/>
  <c r="G62" i="27"/>
  <c r="G59" i="27" s="1"/>
  <c r="AH62" i="27"/>
  <c r="AH59" i="27" s="1"/>
  <c r="X62" i="28"/>
  <c r="X59" i="28" s="1"/>
  <c r="L62" i="27"/>
  <c r="L59" i="27" s="1"/>
  <c r="AI62" i="28"/>
  <c r="AI59" i="28" s="1"/>
  <c r="W62" i="27"/>
  <c r="W59" i="27" s="1"/>
  <c r="M62" i="28"/>
  <c r="M59" i="28" s="1"/>
  <c r="AN62" i="28"/>
  <c r="AN59" i="28" s="1"/>
  <c r="AB62" i="27"/>
  <c r="AB59" i="27" s="1"/>
  <c r="N62" i="28"/>
  <c r="N59" i="28" s="1"/>
  <c r="AM62" i="27"/>
  <c r="AM59" i="27" s="1"/>
  <c r="AC62" i="28"/>
  <c r="AC59" i="28" s="1"/>
  <c r="Q62" i="27"/>
  <c r="Q59" i="27" s="1"/>
  <c r="G62" i="28"/>
  <c r="G59" i="28" s="1"/>
  <c r="AH62" i="28"/>
  <c r="AH59" i="28" s="1"/>
  <c r="V62" i="27"/>
  <c r="V59" i="27" s="1"/>
  <c r="L62" i="28"/>
  <c r="L59" i="28" s="1"/>
  <c r="AK62" i="27"/>
  <c r="AK59" i="27" s="1"/>
  <c r="O62" i="28"/>
  <c r="O59" i="28" s="1"/>
  <c r="O55" i="28" s="1"/>
  <c r="J62" i="28"/>
  <c r="J59" i="28" s="1"/>
  <c r="J55" i="28" s="1"/>
  <c r="B62" i="27"/>
  <c r="B59" i="27" s="1"/>
  <c r="B55" i="27" s="1"/>
  <c r="AI62" i="27"/>
  <c r="AI59" i="27" s="1"/>
  <c r="AI55" i="27" s="1"/>
  <c r="AD62" i="27"/>
  <c r="AD59" i="27" s="1"/>
  <c r="AD55" i="27" s="1"/>
  <c r="Y62" i="28"/>
  <c r="Y59" i="28" s="1"/>
  <c r="Y55" i="28" s="1"/>
  <c r="T62" i="28"/>
  <c r="T59" i="28" s="1"/>
  <c r="T55" i="28" s="1"/>
  <c r="M55" i="27"/>
  <c r="M62" i="27"/>
  <c r="M59" i="27" s="1"/>
  <c r="H62" i="27"/>
  <c r="H59" i="27" s="1"/>
  <c r="H55" i="27" s="1"/>
  <c r="AN62" i="27"/>
  <c r="AN59" i="27" s="1"/>
  <c r="AN55" i="27" s="1"/>
  <c r="U67" i="26"/>
  <c r="Z67" i="26"/>
  <c r="L67" i="26"/>
  <c r="AL67" i="26"/>
  <c r="AL64" i="26" s="1"/>
  <c r="AL60" i="26" s="1"/>
  <c r="J67" i="26"/>
  <c r="Y67" i="26"/>
  <c r="Y64" i="26" s="1"/>
  <c r="D67" i="26"/>
  <c r="AJ67" i="26"/>
  <c r="AD67" i="26"/>
  <c r="AD64" i="26" s="1"/>
  <c r="AD60" i="26" s="1"/>
  <c r="F67" i="26"/>
  <c r="F64" i="26" s="1"/>
  <c r="F60" i="26"/>
  <c r="E67" i="26"/>
  <c r="E64" i="26" s="1"/>
  <c r="U64" i="26"/>
  <c r="AC67" i="26"/>
  <c r="AC64" i="26" s="1"/>
  <c r="J64" i="26"/>
  <c r="R67" i="26"/>
  <c r="R64" i="26" s="1"/>
  <c r="R60" i="26"/>
  <c r="Z64" i="26"/>
  <c r="Z60" i="26" s="1"/>
  <c r="AH67" i="26"/>
  <c r="AH64" i="26" s="1"/>
  <c r="AH60" i="26" s="1"/>
  <c r="O65" i="26"/>
  <c r="W67" i="26"/>
  <c r="W64" i="26" s="1"/>
  <c r="W60" i="26"/>
  <c r="B65" i="26"/>
  <c r="AK72" i="26"/>
  <c r="AK69" i="26" s="1"/>
  <c r="AK65" i="26" s="1"/>
  <c r="AG72" i="26"/>
  <c r="AG69" i="26" s="1"/>
  <c r="AG65" i="26" s="1"/>
  <c r="AA65" i="26"/>
  <c r="AE67" i="26"/>
  <c r="AE64" i="26" s="1"/>
  <c r="AE60" i="26" s="1"/>
  <c r="D64" i="26"/>
  <c r="D60" i="26" s="1"/>
  <c r="T65" i="26"/>
  <c r="AJ64" i="26"/>
  <c r="AJ60" i="26" s="1"/>
  <c r="S65" i="26"/>
  <c r="L64" i="26"/>
  <c r="L60" i="26" s="1"/>
  <c r="AB65" i="26"/>
  <c r="K67" i="26"/>
  <c r="K64" i="26" s="1"/>
  <c r="K60" i="26"/>
  <c r="AI67" i="26"/>
  <c r="AI64" i="26" s="1"/>
  <c r="AI60" i="26" s="1"/>
  <c r="I67" i="26"/>
  <c r="I64" i="26" s="1"/>
  <c r="Q72" i="26"/>
  <c r="Q69" i="26" s="1"/>
  <c r="Q65" i="26" s="1"/>
  <c r="H67" i="26"/>
  <c r="H64" i="26" s="1"/>
  <c r="H60" i="26" s="1"/>
  <c r="P67" i="26"/>
  <c r="P64" i="26" s="1"/>
  <c r="P60" i="26" s="1"/>
  <c r="X67" i="26"/>
  <c r="X64" i="26" s="1"/>
  <c r="X60" i="26"/>
  <c r="AF67" i="26"/>
  <c r="AF64" i="26" s="1"/>
  <c r="AF60" i="26" s="1"/>
  <c r="AN67" i="26"/>
  <c r="AN64" i="26" s="1"/>
  <c r="AN60" i="26" s="1"/>
  <c r="G67" i="26"/>
  <c r="G64" i="26" s="1"/>
  <c r="N67" i="26"/>
  <c r="N64" i="26" s="1"/>
  <c r="N60" i="26"/>
  <c r="AM67" i="26"/>
  <c r="AM64" i="26" s="1"/>
  <c r="M67" i="26"/>
  <c r="M64" i="26" s="1"/>
  <c r="V67" i="26"/>
  <c r="V64" i="26" s="1"/>
  <c r="V60" i="26" s="1"/>
  <c r="U67" i="25"/>
  <c r="J67" i="25"/>
  <c r="J64" i="25" s="1"/>
  <c r="D67" i="25"/>
  <c r="AJ67" i="25"/>
  <c r="AL67" i="25"/>
  <c r="AL64" i="25" s="1"/>
  <c r="AL60" i="25" s="1"/>
  <c r="Z67" i="25"/>
  <c r="Z64" i="25" s="1"/>
  <c r="I67" i="25"/>
  <c r="I64" i="25" s="1"/>
  <c r="L67" i="25"/>
  <c r="AD67" i="25"/>
  <c r="AD64" i="25" s="1"/>
  <c r="AD60" i="25" s="1"/>
  <c r="F67" i="25"/>
  <c r="F64" i="25" s="1"/>
  <c r="F60" i="25" s="1"/>
  <c r="E67" i="25"/>
  <c r="E64" i="25" s="1"/>
  <c r="U64" i="25"/>
  <c r="AC67" i="25"/>
  <c r="AC64" i="25" s="1"/>
  <c r="AC60" i="25" s="1"/>
  <c r="R67" i="25"/>
  <c r="R64" i="25" s="1"/>
  <c r="R60" i="25" s="1"/>
  <c r="AH67" i="25"/>
  <c r="AH64" i="25" s="1"/>
  <c r="AH60" i="25" s="1"/>
  <c r="O65" i="25"/>
  <c r="B67" i="25"/>
  <c r="B64" i="25" s="1"/>
  <c r="W67" i="25"/>
  <c r="W64" i="25" s="1"/>
  <c r="W60" i="25" s="1"/>
  <c r="K65" i="25"/>
  <c r="Q72" i="25"/>
  <c r="Q69" i="25" s="1"/>
  <c r="Q65" i="25" s="1"/>
  <c r="AI65" i="25"/>
  <c r="AE67" i="25"/>
  <c r="AE64" i="25" s="1"/>
  <c r="AE60" i="25" s="1"/>
  <c r="D64" i="25"/>
  <c r="T65" i="25"/>
  <c r="AJ64" i="25"/>
  <c r="S65" i="25"/>
  <c r="L64" i="25"/>
  <c r="AB65" i="25"/>
  <c r="Y67" i="25"/>
  <c r="Y64" i="25" s="1"/>
  <c r="Y60" i="25" s="1"/>
  <c r="AK72" i="25"/>
  <c r="AK69" i="25" s="1"/>
  <c r="AK65" i="25"/>
  <c r="AG72" i="25"/>
  <c r="AG69" i="25" s="1"/>
  <c r="AG65" i="25" s="1"/>
  <c r="H67" i="25"/>
  <c r="H64" i="25" s="1"/>
  <c r="H60" i="25" s="1"/>
  <c r="P67" i="25"/>
  <c r="P64" i="25" s="1"/>
  <c r="P60" i="25" s="1"/>
  <c r="X67" i="25"/>
  <c r="X64" i="25" s="1"/>
  <c r="X60" i="25" s="1"/>
  <c r="AF67" i="25"/>
  <c r="AF64" i="25" s="1"/>
  <c r="AF60" i="25" s="1"/>
  <c r="AN67" i="25"/>
  <c r="AN64" i="25" s="1"/>
  <c r="AN60" i="25" s="1"/>
  <c r="G67" i="25"/>
  <c r="G64" i="25" s="1"/>
  <c r="AA67" i="25"/>
  <c r="AA64" i="25" s="1"/>
  <c r="N67" i="25"/>
  <c r="N64" i="25" s="1"/>
  <c r="N60" i="25" s="1"/>
  <c r="AM67" i="25"/>
  <c r="AM64" i="25" s="1"/>
  <c r="M67" i="25"/>
  <c r="M64" i="25" s="1"/>
  <c r="M60" i="25" s="1"/>
  <c r="V67" i="25"/>
  <c r="V64" i="25" s="1"/>
  <c r="V60" i="25" s="1"/>
  <c r="H75" i="24"/>
  <c r="H77" i="24" s="1"/>
  <c r="H74" i="24" s="1"/>
  <c r="S75" i="24"/>
  <c r="S77" i="24" s="1"/>
  <c r="S74" i="24" s="1"/>
  <c r="AF75" i="24"/>
  <c r="AL75" i="24"/>
  <c r="AL77" i="24" s="1"/>
  <c r="AL74" i="24" s="1"/>
  <c r="AL70" i="24" s="1"/>
  <c r="I75" i="24"/>
  <c r="U75" i="24"/>
  <c r="E75" i="24"/>
  <c r="E77" i="24" s="1"/>
  <c r="E74" i="24" s="1"/>
  <c r="E70" i="24" s="1"/>
  <c r="E72" i="24" s="1"/>
  <c r="E69" i="24" s="1"/>
  <c r="AM75" i="24"/>
  <c r="AM77" i="24" s="1"/>
  <c r="AM74" i="24" s="1"/>
  <c r="AM70" i="24" s="1"/>
  <c r="AM72" i="24" s="1"/>
  <c r="AM69" i="24" s="1"/>
  <c r="AM65" i="24" s="1"/>
  <c r="T75" i="24"/>
  <c r="T77" i="24" s="1"/>
  <c r="T74" i="24" s="1"/>
  <c r="T70" i="24" s="1"/>
  <c r="D75" i="24"/>
  <c r="D77" i="24" s="1"/>
  <c r="D74" i="24" s="1"/>
  <c r="D70" i="24" s="1"/>
  <c r="D72" i="24" s="1"/>
  <c r="D69" i="24" s="1"/>
  <c r="D65" i="24" s="1"/>
  <c r="O75" i="24"/>
  <c r="O77" i="24" s="1"/>
  <c r="O74" i="24" s="1"/>
  <c r="X75" i="24"/>
  <c r="X77" i="24" s="1"/>
  <c r="X74" i="24" s="1"/>
  <c r="AI75" i="24"/>
  <c r="K75" i="24"/>
  <c r="K77" i="24" s="1"/>
  <c r="K74" i="24" s="1"/>
  <c r="K70" i="24" s="1"/>
  <c r="P75" i="24"/>
  <c r="Y75" i="24"/>
  <c r="AJ75" i="24"/>
  <c r="AJ77" i="24" s="1"/>
  <c r="AJ74" i="24" s="1"/>
  <c r="AB75" i="24"/>
  <c r="AF77" i="24"/>
  <c r="AF74" i="24" s="1"/>
  <c r="AF70" i="24" s="1"/>
  <c r="AF72" i="24" s="1"/>
  <c r="AF69" i="24" s="1"/>
  <c r="AF65" i="24" s="1"/>
  <c r="AF67" i="24" s="1"/>
  <c r="AF64" i="24" s="1"/>
  <c r="AF60" i="24" s="1"/>
  <c r="H70" i="24"/>
  <c r="H72" i="24" s="1"/>
  <c r="H69" i="24" s="1"/>
  <c r="H65" i="24" s="1"/>
  <c r="O70" i="24"/>
  <c r="S70" i="24"/>
  <c r="AJ70" i="24"/>
  <c r="AJ72" i="24" s="1"/>
  <c r="AJ69" i="24" s="1"/>
  <c r="AJ65" i="24" s="1"/>
  <c r="J75" i="24"/>
  <c r="Q75" i="24"/>
  <c r="V75" i="24"/>
  <c r="AA75" i="24"/>
  <c r="AG75" i="24"/>
  <c r="AK75" i="24"/>
  <c r="AE75" i="24"/>
  <c r="AE77" i="24" s="1"/>
  <c r="AE74" i="24" s="1"/>
  <c r="AE70" i="24" s="1"/>
  <c r="G75" i="24"/>
  <c r="M75" i="24"/>
  <c r="R75" i="24"/>
  <c r="W75" i="24"/>
  <c r="AC75" i="24"/>
  <c r="AH75" i="24"/>
  <c r="AN75" i="24"/>
  <c r="AD75" i="24"/>
  <c r="AD77" i="24" s="1"/>
  <c r="AD74" i="24" s="1"/>
  <c r="Z75" i="24"/>
  <c r="Z77" i="24" s="1"/>
  <c r="Z74" i="24" s="1"/>
  <c r="Z70" i="24" s="1"/>
  <c r="Z72" i="24" s="1"/>
  <c r="Z69" i="24" s="1"/>
  <c r="Z65" i="24" s="1"/>
  <c r="N75" i="24"/>
  <c r="N77" i="24" s="1"/>
  <c r="N74" i="24" s="1"/>
  <c r="F75" i="24"/>
  <c r="AL72" i="24"/>
  <c r="AL69" i="24" s="1"/>
  <c r="AE72" i="24"/>
  <c r="AE69" i="24" s="1"/>
  <c r="AE65" i="24" s="1"/>
  <c r="T72" i="24"/>
  <c r="T69" i="24" s="1"/>
  <c r="S72" i="24"/>
  <c r="S69" i="24" s="1"/>
  <c r="S65" i="24" s="1"/>
  <c r="O72" i="24"/>
  <c r="O69" i="24" s="1"/>
  <c r="O65" i="24" s="1"/>
  <c r="N70" i="24"/>
  <c r="L72" i="24"/>
  <c r="L69" i="24" s="1"/>
  <c r="L65" i="24" s="1"/>
  <c r="K72" i="24"/>
  <c r="K69" i="24" s="1"/>
  <c r="K65" i="24" s="1"/>
  <c r="E65" i="24"/>
  <c r="B75" i="24"/>
  <c r="B68" i="23"/>
  <c r="B27" i="22"/>
  <c r="B26" i="22"/>
  <c r="B25" i="22"/>
  <c r="B24" i="22"/>
  <c r="B23" i="22"/>
  <c r="B22" i="22"/>
  <c r="B19" i="22"/>
  <c r="D28" i="22"/>
  <c r="B12" i="22"/>
  <c r="B14" i="22" s="1"/>
  <c r="L18" i="20"/>
  <c r="B29" i="33" l="1"/>
  <c r="B28" i="33" s="1"/>
  <c r="B84" i="34"/>
  <c r="C42" i="34"/>
  <c r="C39" i="34"/>
  <c r="B28" i="34"/>
  <c r="AG37" i="33"/>
  <c r="AG34" i="33" s="1"/>
  <c r="AG30" i="33" s="1"/>
  <c r="N37" i="33"/>
  <c r="N34" i="33" s="1"/>
  <c r="N30" i="33" s="1"/>
  <c r="Z37" i="33"/>
  <c r="Z34" i="33" s="1"/>
  <c r="Z30" i="33" s="1"/>
  <c r="M37" i="33"/>
  <c r="M34" i="33" s="1"/>
  <c r="M30" i="33" s="1"/>
  <c r="AL37" i="33"/>
  <c r="AL34" i="33" s="1"/>
  <c r="AL30" i="33" s="1"/>
  <c r="AH37" i="33"/>
  <c r="AH34" i="33" s="1"/>
  <c r="AH30" i="33"/>
  <c r="B84" i="33"/>
  <c r="C42" i="33"/>
  <c r="C39" i="33"/>
  <c r="AD39" i="31"/>
  <c r="E118" i="31" s="1"/>
  <c r="Q47" i="31"/>
  <c r="Q44" i="31" s="1"/>
  <c r="Q40" i="31" s="1"/>
  <c r="AM42" i="31"/>
  <c r="AJ42" i="31"/>
  <c r="AB42" i="31"/>
  <c r="S42" i="31"/>
  <c r="F107" i="31" s="1"/>
  <c r="L42" i="31"/>
  <c r="E110" i="32"/>
  <c r="V35" i="32"/>
  <c r="B40" i="31"/>
  <c r="E121" i="32"/>
  <c r="AG35" i="32"/>
  <c r="F122" i="31"/>
  <c r="AH39" i="31"/>
  <c r="W37" i="32"/>
  <c r="W34" i="32" s="1"/>
  <c r="U42" i="31"/>
  <c r="J37" i="32"/>
  <c r="J34" i="32" s="1"/>
  <c r="J30" i="32" s="1"/>
  <c r="AD37" i="32"/>
  <c r="AD34" i="32" s="1"/>
  <c r="AD30" i="32" s="1"/>
  <c r="W47" i="31"/>
  <c r="W44" i="31" s="1"/>
  <c r="W40" i="31" s="1"/>
  <c r="E95" i="32"/>
  <c r="G35" i="32"/>
  <c r="E115" i="32"/>
  <c r="AA35" i="32"/>
  <c r="E128" i="32"/>
  <c r="AN35" i="32"/>
  <c r="O42" i="31"/>
  <c r="F108" i="32"/>
  <c r="T39" i="32"/>
  <c r="F105" i="32"/>
  <c r="Q39" i="32"/>
  <c r="T42" i="31"/>
  <c r="E47" i="31"/>
  <c r="E44" i="31" s="1"/>
  <c r="E40" i="31" s="1"/>
  <c r="E114" i="32"/>
  <c r="Z35" i="32"/>
  <c r="E109" i="32"/>
  <c r="U35" i="32"/>
  <c r="F92" i="31"/>
  <c r="D39" i="31"/>
  <c r="F120" i="31"/>
  <c r="AF39" i="31"/>
  <c r="F94" i="31"/>
  <c r="F39" i="31"/>
  <c r="AA35" i="31"/>
  <c r="AI39" i="31"/>
  <c r="AE42" i="31"/>
  <c r="F117" i="31"/>
  <c r="AC39" i="31"/>
  <c r="S39" i="31"/>
  <c r="E107" i="31" s="1"/>
  <c r="E106" i="32"/>
  <c r="R35" i="32"/>
  <c r="E96" i="32"/>
  <c r="H35" i="32"/>
  <c r="E102" i="32"/>
  <c r="N35" i="32"/>
  <c r="E116" i="32"/>
  <c r="AB35" i="32"/>
  <c r="E99" i="32"/>
  <c r="K35" i="32"/>
  <c r="E100" i="32"/>
  <c r="L35" i="32"/>
  <c r="E127" i="32"/>
  <c r="AM35" i="32"/>
  <c r="F107" i="32"/>
  <c r="S39" i="32"/>
  <c r="F124" i="32"/>
  <c r="AJ39" i="32"/>
  <c r="E123" i="32"/>
  <c r="AI35" i="32"/>
  <c r="E126" i="32"/>
  <c r="AL35" i="32"/>
  <c r="E112" i="32"/>
  <c r="X35" i="32"/>
  <c r="E125" i="32"/>
  <c r="AK35" i="32"/>
  <c r="E117" i="32"/>
  <c r="AC35" i="32"/>
  <c r="E94" i="32"/>
  <c r="F35" i="32"/>
  <c r="E122" i="32"/>
  <c r="AH35" i="32"/>
  <c r="E120" i="32"/>
  <c r="AF35" i="32"/>
  <c r="AG47" i="31"/>
  <c r="AG44" i="31" s="1"/>
  <c r="AG40" i="31" s="1"/>
  <c r="E103" i="32"/>
  <c r="O35" i="32"/>
  <c r="F102" i="31"/>
  <c r="N39" i="31"/>
  <c r="E101" i="32"/>
  <c r="M35" i="32"/>
  <c r="F114" i="31"/>
  <c r="Z39" i="31"/>
  <c r="F98" i="31"/>
  <c r="J39" i="31"/>
  <c r="E130" i="32"/>
  <c r="B35" i="32"/>
  <c r="I47" i="31"/>
  <c r="I44" i="31" s="1"/>
  <c r="I40" i="31" s="1"/>
  <c r="F128" i="31"/>
  <c r="AN39" i="31"/>
  <c r="AK47" i="31"/>
  <c r="AK44" i="31" s="1"/>
  <c r="AK40" i="31" s="1"/>
  <c r="Y47" i="31"/>
  <c r="Y44" i="31" s="1"/>
  <c r="Y40" i="31" s="1"/>
  <c r="F106" i="31"/>
  <c r="R39" i="31"/>
  <c r="E104" i="32"/>
  <c r="N117" i="32" s="1"/>
  <c r="Y117" i="32" s="1"/>
  <c r="P35" i="32"/>
  <c r="E119" i="32"/>
  <c r="AE35" i="32"/>
  <c r="E113" i="32"/>
  <c r="Y35" i="32"/>
  <c r="E93" i="32"/>
  <c r="E35" i="32"/>
  <c r="E92" i="32"/>
  <c r="D35" i="32"/>
  <c r="E97" i="32"/>
  <c r="I35" i="32"/>
  <c r="F112" i="31"/>
  <c r="X39" i="31"/>
  <c r="F99" i="31"/>
  <c r="K39" i="31"/>
  <c r="F101" i="31"/>
  <c r="M39" i="31"/>
  <c r="F126" i="31"/>
  <c r="AL39" i="31"/>
  <c r="F95" i="31"/>
  <c r="G39" i="31"/>
  <c r="F96" i="31"/>
  <c r="H39" i="31"/>
  <c r="F110" i="31"/>
  <c r="V39" i="31"/>
  <c r="P35" i="31"/>
  <c r="AL47" i="29"/>
  <c r="AL44" i="29" s="1"/>
  <c r="AL40" i="29" s="1"/>
  <c r="L42" i="30"/>
  <c r="F100" i="30" s="1"/>
  <c r="D42" i="30"/>
  <c r="F92" i="30" s="1"/>
  <c r="J47" i="29"/>
  <c r="J44" i="29" s="1"/>
  <c r="J40" i="29" s="1"/>
  <c r="E42" i="30"/>
  <c r="AG47" i="30"/>
  <c r="X42" i="30"/>
  <c r="F112" i="30" s="1"/>
  <c r="AC47" i="30"/>
  <c r="AC44" i="30" s="1"/>
  <c r="AC40" i="30"/>
  <c r="I52" i="30"/>
  <c r="I49" i="30" s="1"/>
  <c r="I45" i="30" s="1"/>
  <c r="U47" i="30"/>
  <c r="U44" i="30" s="1"/>
  <c r="U40" i="30" s="1"/>
  <c r="AB42" i="30"/>
  <c r="F116" i="30" s="1"/>
  <c r="AN42" i="30"/>
  <c r="F128" i="30" s="1"/>
  <c r="AF42" i="30"/>
  <c r="F120" i="30" s="1"/>
  <c r="B52" i="30"/>
  <c r="B49" i="30" s="1"/>
  <c r="B45" i="30" s="1"/>
  <c r="F120" i="29"/>
  <c r="AF39" i="29"/>
  <c r="G52" i="30"/>
  <c r="G49" i="30" s="1"/>
  <c r="G45" i="30" s="1"/>
  <c r="X42" i="29"/>
  <c r="F112" i="29" s="1"/>
  <c r="AE52" i="30"/>
  <c r="AE49" i="30" s="1"/>
  <c r="AE45" i="30"/>
  <c r="AK52" i="30"/>
  <c r="AK49" i="30" s="1"/>
  <c r="AK45" i="30"/>
  <c r="Z42" i="30"/>
  <c r="F114" i="30" s="1"/>
  <c r="AD42" i="30"/>
  <c r="F118" i="30" s="1"/>
  <c r="F111" i="29"/>
  <c r="W39" i="29"/>
  <c r="K47" i="30"/>
  <c r="K44" i="30" s="1"/>
  <c r="Z45" i="29"/>
  <c r="H42" i="30"/>
  <c r="N42" i="30"/>
  <c r="F102" i="30" s="1"/>
  <c r="O47" i="30"/>
  <c r="O44" i="30" s="1"/>
  <c r="P42" i="29"/>
  <c r="F104" i="29" s="1"/>
  <c r="AB47" i="29"/>
  <c r="AB44" i="29" s="1"/>
  <c r="AB40" i="29" s="1"/>
  <c r="R42" i="30"/>
  <c r="F106" i="30" s="1"/>
  <c r="T42" i="30"/>
  <c r="AD47" i="29"/>
  <c r="AD44" i="29" s="1"/>
  <c r="AD40" i="29" s="1"/>
  <c r="F47" i="29"/>
  <c r="F44" i="29" s="1"/>
  <c r="F40" i="29" s="1"/>
  <c r="L45" i="29"/>
  <c r="M52" i="30"/>
  <c r="M49" i="30" s="1"/>
  <c r="M45" i="30" s="1"/>
  <c r="H45" i="29"/>
  <c r="AJ42" i="29"/>
  <c r="F124" i="29" s="1"/>
  <c r="AH42" i="30"/>
  <c r="F122" i="30" s="1"/>
  <c r="P42" i="30"/>
  <c r="E42" i="29"/>
  <c r="F119" i="29"/>
  <c r="AE39" i="29"/>
  <c r="F127" i="29"/>
  <c r="AM39" i="29"/>
  <c r="AJ42" i="30"/>
  <c r="Y47" i="30"/>
  <c r="Y44" i="30" s="1"/>
  <c r="Y40" i="30" s="1"/>
  <c r="D42" i="29"/>
  <c r="F92" i="29" s="1"/>
  <c r="Q47" i="30"/>
  <c r="Q44" i="30" s="1"/>
  <c r="Q40" i="30" s="1"/>
  <c r="F103" i="29"/>
  <c r="O39" i="29"/>
  <c r="F109" i="29"/>
  <c r="U39" i="29"/>
  <c r="V52" i="29"/>
  <c r="V49" i="29" s="1"/>
  <c r="AH39" i="29"/>
  <c r="S52" i="30"/>
  <c r="S49" i="30" s="1"/>
  <c r="S45" i="30" s="1"/>
  <c r="AI52" i="30"/>
  <c r="AI49" i="30" s="1"/>
  <c r="AI45" i="30" s="1"/>
  <c r="AA52" i="30"/>
  <c r="AA49" i="30" s="1"/>
  <c r="AA45" i="30" s="1"/>
  <c r="AL42" i="30"/>
  <c r="AM47" i="30"/>
  <c r="AM44" i="30" s="1"/>
  <c r="AM40" i="30" s="1"/>
  <c r="L39" i="30"/>
  <c r="E100" i="30" s="1"/>
  <c r="T47" i="29"/>
  <c r="T44" i="29" s="1"/>
  <c r="T40" i="29" s="1"/>
  <c r="F115" i="29"/>
  <c r="AA39" i="29"/>
  <c r="F99" i="29"/>
  <c r="K39" i="29"/>
  <c r="N47" i="29"/>
  <c r="N44" i="29" s="1"/>
  <c r="N40" i="29" s="1"/>
  <c r="R47" i="29"/>
  <c r="R44" i="29" s="1"/>
  <c r="R40" i="29" s="1"/>
  <c r="AB39" i="30"/>
  <c r="E116" i="30" s="1"/>
  <c r="F123" i="29"/>
  <c r="AI39" i="29"/>
  <c r="AF39" i="30"/>
  <c r="E120" i="30" s="1"/>
  <c r="F130" i="29"/>
  <c r="H130" i="29" s="1"/>
  <c r="B39" i="29"/>
  <c r="F121" i="29"/>
  <c r="AG39" i="29"/>
  <c r="Y39" i="29"/>
  <c r="F42" i="30"/>
  <c r="AG44" i="30"/>
  <c r="I42" i="29"/>
  <c r="AN42" i="29"/>
  <c r="F95" i="29"/>
  <c r="G39" i="29"/>
  <c r="F117" i="29"/>
  <c r="AC39" i="29"/>
  <c r="F107" i="29"/>
  <c r="S39" i="29"/>
  <c r="V42" i="30"/>
  <c r="AK42" i="29"/>
  <c r="J42" i="30"/>
  <c r="Q42" i="29"/>
  <c r="W50" i="30"/>
  <c r="F101" i="29"/>
  <c r="M39" i="29"/>
  <c r="H57" i="27"/>
  <c r="AD57" i="27"/>
  <c r="AD54" i="27" s="1"/>
  <c r="AD50" i="27" s="1"/>
  <c r="O57" i="28"/>
  <c r="L55" i="28"/>
  <c r="AH55" i="28"/>
  <c r="Q55" i="27"/>
  <c r="AM55" i="27"/>
  <c r="AB55" i="27"/>
  <c r="M55" i="28"/>
  <c r="AI55" i="28"/>
  <c r="X55" i="28"/>
  <c r="G55" i="27"/>
  <c r="AL55" i="27"/>
  <c r="AK55" i="28"/>
  <c r="D57" i="28"/>
  <c r="Z57" i="28"/>
  <c r="Z54" i="28" s="1"/>
  <c r="Z50" i="28" s="1"/>
  <c r="P55" i="27"/>
  <c r="K55" i="27"/>
  <c r="Y55" i="27"/>
  <c r="J55" i="27"/>
  <c r="V55" i="28"/>
  <c r="T57" i="28"/>
  <c r="T54" i="28" s="1"/>
  <c r="T50" i="28" s="1"/>
  <c r="B57" i="27"/>
  <c r="AK55" i="27"/>
  <c r="V55" i="27"/>
  <c r="G55" i="28"/>
  <c r="AC55" i="28"/>
  <c r="N55" i="28"/>
  <c r="AN55" i="28"/>
  <c r="W55" i="27"/>
  <c r="L55" i="27"/>
  <c r="AH55" i="27"/>
  <c r="S55" i="28"/>
  <c r="W55" i="28"/>
  <c r="AC57" i="27"/>
  <c r="N57" i="27"/>
  <c r="N54" i="27" s="1"/>
  <c r="N50" i="27" s="1"/>
  <c r="AB55" i="28"/>
  <c r="AN57" i="27"/>
  <c r="AN54" i="27" s="1"/>
  <c r="H54" i="27"/>
  <c r="H50" i="27" s="1"/>
  <c r="M57" i="27"/>
  <c r="M54" i="27" s="1"/>
  <c r="Y57" i="28"/>
  <c r="Y54" i="28" s="1"/>
  <c r="AI57" i="27"/>
  <c r="AI54" i="27" s="1"/>
  <c r="B54" i="27"/>
  <c r="B50" i="27" s="1"/>
  <c r="J57" i="28"/>
  <c r="J54" i="28" s="1"/>
  <c r="O54" i="28"/>
  <c r="O50" i="28" s="1"/>
  <c r="X57" i="27"/>
  <c r="X54" i="27" s="1"/>
  <c r="AC54" i="27"/>
  <c r="AC50" i="27" s="1"/>
  <c r="AJ57" i="28"/>
  <c r="AJ54" i="28" s="1"/>
  <c r="D54" i="28"/>
  <c r="D50" i="28" s="1"/>
  <c r="I57" i="28"/>
  <c r="I54" i="28" s="1"/>
  <c r="S57" i="27"/>
  <c r="S54" i="27" s="1"/>
  <c r="AE57" i="28"/>
  <c r="AE54" i="28" s="1"/>
  <c r="AF62" i="27"/>
  <c r="AF59" i="27" s="1"/>
  <c r="Q62" i="28"/>
  <c r="Q59" i="28" s="1"/>
  <c r="Q55" i="28" s="1"/>
  <c r="AM62" i="28"/>
  <c r="AM59" i="28" s="1"/>
  <c r="I62" i="27"/>
  <c r="I59" i="27" s="1"/>
  <c r="I55" i="27" s="1"/>
  <c r="AE62" i="27"/>
  <c r="AE59" i="27" s="1"/>
  <c r="T55" i="27"/>
  <c r="T62" i="27"/>
  <c r="T59" i="27" s="1"/>
  <c r="E62" i="28"/>
  <c r="E59" i="28" s="1"/>
  <c r="AA62" i="28"/>
  <c r="AA59" i="28" s="1"/>
  <c r="AA55" i="28" s="1"/>
  <c r="P62" i="28"/>
  <c r="P59" i="28" s="1"/>
  <c r="AL62" i="28"/>
  <c r="AL59" i="28" s="1"/>
  <c r="AL55" i="28" s="1"/>
  <c r="U62" i="27"/>
  <c r="U59" i="27" s="1"/>
  <c r="F62" i="27"/>
  <c r="F59" i="27" s="1"/>
  <c r="F55" i="27" s="1"/>
  <c r="H62" i="28"/>
  <c r="H59" i="28" s="1"/>
  <c r="AD55" i="28"/>
  <c r="AG55" i="27"/>
  <c r="R55" i="27"/>
  <c r="B55" i="28"/>
  <c r="E55" i="27"/>
  <c r="E62" i="27"/>
  <c r="E59" i="27" s="1"/>
  <c r="AA62" i="27"/>
  <c r="AA59" i="27" s="1"/>
  <c r="AJ62" i="27"/>
  <c r="AJ59" i="27" s="1"/>
  <c r="AJ55" i="27" s="1"/>
  <c r="U62" i="28"/>
  <c r="U59" i="28" s="1"/>
  <c r="U55" i="28" s="1"/>
  <c r="F62" i="28"/>
  <c r="F59" i="28" s="1"/>
  <c r="F55" i="28" s="1"/>
  <c r="AF62" i="28"/>
  <c r="AF59" i="28" s="1"/>
  <c r="AF55" i="28" s="1"/>
  <c r="O62" i="27"/>
  <c r="O59" i="27" s="1"/>
  <c r="O55" i="27" s="1"/>
  <c r="D62" i="27"/>
  <c r="D59" i="27" s="1"/>
  <c r="D55" i="27" s="1"/>
  <c r="Z62" i="27"/>
  <c r="Z59" i="27" s="1"/>
  <c r="Z55" i="27" s="1"/>
  <c r="K62" i="28"/>
  <c r="K59" i="28" s="1"/>
  <c r="K55" i="28" s="1"/>
  <c r="AG62" i="28"/>
  <c r="AG59" i="28" s="1"/>
  <c r="AG55" i="28" s="1"/>
  <c r="R62" i="28"/>
  <c r="R59" i="28" s="1"/>
  <c r="AM60" i="26"/>
  <c r="Q67" i="26"/>
  <c r="AI62" i="26"/>
  <c r="AI59" i="26" s="1"/>
  <c r="L62" i="26"/>
  <c r="AJ62" i="26"/>
  <c r="D62" i="26"/>
  <c r="Z62" i="26"/>
  <c r="AL62" i="26"/>
  <c r="AL59" i="26" s="1"/>
  <c r="AL55" i="26"/>
  <c r="V62" i="26"/>
  <c r="AF62" i="26"/>
  <c r="G60" i="26"/>
  <c r="P62" i="26"/>
  <c r="AE62" i="26"/>
  <c r="AE59" i="26" s="1"/>
  <c r="AG67" i="26"/>
  <c r="AG64" i="26" s="1"/>
  <c r="AG60" i="26" s="1"/>
  <c r="AD62" i="26"/>
  <c r="AD59" i="26" s="1"/>
  <c r="AD55" i="26" s="1"/>
  <c r="V59" i="26"/>
  <c r="K62" i="26"/>
  <c r="K59" i="26" s="1"/>
  <c r="AB67" i="26"/>
  <c r="AB64" i="26" s="1"/>
  <c r="AB60" i="26" s="1"/>
  <c r="S67" i="26"/>
  <c r="S64" i="26" s="1"/>
  <c r="S60" i="26"/>
  <c r="T67" i="26"/>
  <c r="T64" i="26" s="1"/>
  <c r="T60" i="26" s="1"/>
  <c r="AK67" i="26"/>
  <c r="AK64" i="26" s="1"/>
  <c r="B67" i="26"/>
  <c r="B64" i="26" s="1"/>
  <c r="B60" i="26" s="1"/>
  <c r="W62" i="26"/>
  <c r="W59" i="26" s="1"/>
  <c r="O67" i="26"/>
  <c r="O64" i="26" s="1"/>
  <c r="O60" i="26" s="1"/>
  <c r="AH62" i="26"/>
  <c r="AH59" i="26" s="1"/>
  <c r="AH55" i="26" s="1"/>
  <c r="R62" i="26"/>
  <c r="R59" i="26" s="1"/>
  <c r="R55" i="26" s="1"/>
  <c r="F62" i="26"/>
  <c r="F59" i="26" s="1"/>
  <c r="F55" i="26" s="1"/>
  <c r="AJ59" i="26"/>
  <c r="AJ55" i="26" s="1"/>
  <c r="D59" i="26"/>
  <c r="J60" i="26"/>
  <c r="L59" i="26"/>
  <c r="Z59" i="26"/>
  <c r="Z55" i="26" s="1"/>
  <c r="N62" i="26"/>
  <c r="N59" i="26" s="1"/>
  <c r="N55" i="26"/>
  <c r="AN62" i="26"/>
  <c r="AN59" i="26" s="1"/>
  <c r="AN55" i="26" s="1"/>
  <c r="AF59" i="26"/>
  <c r="AF55" i="26" s="1"/>
  <c r="X62" i="26"/>
  <c r="X59" i="26" s="1"/>
  <c r="X55" i="26" s="1"/>
  <c r="P59" i="26"/>
  <c r="P55" i="26" s="1"/>
  <c r="H62" i="26"/>
  <c r="H59" i="26" s="1"/>
  <c r="Q64" i="26"/>
  <c r="M60" i="26"/>
  <c r="I60" i="26"/>
  <c r="AA67" i="26"/>
  <c r="AA64" i="26" s="1"/>
  <c r="AC60" i="26"/>
  <c r="E60" i="26"/>
  <c r="Y60" i="26"/>
  <c r="U60" i="26"/>
  <c r="G60" i="25"/>
  <c r="Y62" i="25"/>
  <c r="Y59" i="25" s="1"/>
  <c r="AM60" i="25"/>
  <c r="AA60" i="25"/>
  <c r="AF62" i="25"/>
  <c r="AF59" i="25" s="1"/>
  <c r="AF55" i="25" s="1"/>
  <c r="AG67" i="25"/>
  <c r="AG64" i="25" s="1"/>
  <c r="AG60" i="25" s="1"/>
  <c r="N62" i="25"/>
  <c r="N59" i="25" s="1"/>
  <c r="P62" i="25"/>
  <c r="P59" i="25" s="1"/>
  <c r="P55" i="25" s="1"/>
  <c r="B60" i="25"/>
  <c r="AD62" i="25"/>
  <c r="AD59" i="25" s="1"/>
  <c r="AD55" i="25" s="1"/>
  <c r="AL62" i="25"/>
  <c r="AL59" i="25" s="1"/>
  <c r="AL55" i="25" s="1"/>
  <c r="M62" i="25"/>
  <c r="M59" i="25" s="1"/>
  <c r="M55" i="25" s="1"/>
  <c r="AN62" i="25"/>
  <c r="AN59" i="25" s="1"/>
  <c r="AN55" i="25" s="1"/>
  <c r="X62" i="25"/>
  <c r="X59" i="25" s="1"/>
  <c r="X55" i="25" s="1"/>
  <c r="H62" i="25"/>
  <c r="H59" i="25" s="1"/>
  <c r="H55" i="25" s="1"/>
  <c r="AK67" i="25"/>
  <c r="AK64" i="25" s="1"/>
  <c r="AK60" i="25" s="1"/>
  <c r="AE62" i="25"/>
  <c r="AE59" i="25" s="1"/>
  <c r="AI67" i="25"/>
  <c r="AI64" i="25" s="1"/>
  <c r="AI60" i="25" s="1"/>
  <c r="Q60" i="25"/>
  <c r="Q67" i="25"/>
  <c r="Q64" i="25" s="1"/>
  <c r="K67" i="25"/>
  <c r="K64" i="25" s="1"/>
  <c r="K60" i="25" s="1"/>
  <c r="W62" i="25"/>
  <c r="W59" i="25" s="1"/>
  <c r="O67" i="25"/>
  <c r="O64" i="25" s="1"/>
  <c r="O60" i="25" s="1"/>
  <c r="AH62" i="25"/>
  <c r="AH59" i="25" s="1"/>
  <c r="AH55" i="25"/>
  <c r="R62" i="25"/>
  <c r="R59" i="25" s="1"/>
  <c r="R55" i="25" s="1"/>
  <c r="AC62" i="25"/>
  <c r="AC59" i="25" s="1"/>
  <c r="F62" i="25"/>
  <c r="F59" i="25" s="1"/>
  <c r="L60" i="25"/>
  <c r="I60" i="25"/>
  <c r="Z60" i="25"/>
  <c r="AJ60" i="25"/>
  <c r="D60" i="25"/>
  <c r="J60" i="25"/>
  <c r="V62" i="25"/>
  <c r="V59" i="25" s="1"/>
  <c r="V55" i="25" s="1"/>
  <c r="AB67" i="25"/>
  <c r="AB64" i="25" s="1"/>
  <c r="AB60" i="25" s="1"/>
  <c r="S67" i="25"/>
  <c r="S64" i="25" s="1"/>
  <c r="S60" i="25" s="1"/>
  <c r="T67" i="25"/>
  <c r="T64" i="25" s="1"/>
  <c r="T60" i="25" s="1"/>
  <c r="E60" i="25"/>
  <c r="U60" i="25"/>
  <c r="X70" i="24"/>
  <c r="X72" i="24" s="1"/>
  <c r="X69" i="24" s="1"/>
  <c r="X65" i="24" s="1"/>
  <c r="AD70" i="24"/>
  <c r="AB77" i="24"/>
  <c r="AB74" i="24" s="1"/>
  <c r="AB70" i="24" s="1"/>
  <c r="Y77" i="24"/>
  <c r="Y74" i="24" s="1"/>
  <c r="Y70" i="24" s="1"/>
  <c r="U77" i="24"/>
  <c r="U74" i="24" s="1"/>
  <c r="U70" i="24" s="1"/>
  <c r="P77" i="24"/>
  <c r="P74" i="24" s="1"/>
  <c r="P70" i="24" s="1"/>
  <c r="AI77" i="24"/>
  <c r="AI74" i="24" s="1"/>
  <c r="AI70" i="24" s="1"/>
  <c r="AI72" i="24" s="1"/>
  <c r="AI69" i="24" s="1"/>
  <c r="AI65" i="24" s="1"/>
  <c r="AI67" i="24" s="1"/>
  <c r="AI64" i="24" s="1"/>
  <c r="I77" i="24"/>
  <c r="I74" i="24" s="1"/>
  <c r="I70" i="24" s="1"/>
  <c r="I72" i="24" s="1"/>
  <c r="I69" i="24" s="1"/>
  <c r="I65" i="24" s="1"/>
  <c r="I67" i="24" s="1"/>
  <c r="I64" i="24" s="1"/>
  <c r="I60" i="24" s="1"/>
  <c r="AH77" i="24"/>
  <c r="AH74" i="24" s="1"/>
  <c r="AH70" i="24" s="1"/>
  <c r="AH72" i="24" s="1"/>
  <c r="AH69" i="24" s="1"/>
  <c r="AH65" i="24" s="1"/>
  <c r="AH67" i="24" s="1"/>
  <c r="AH64" i="24" s="1"/>
  <c r="AH60" i="24" s="1"/>
  <c r="W77" i="24"/>
  <c r="W74" i="24" s="1"/>
  <c r="W70" i="24" s="1"/>
  <c r="M77" i="24"/>
  <c r="M74" i="24" s="1"/>
  <c r="M70" i="24" s="1"/>
  <c r="M72" i="24" s="1"/>
  <c r="M69" i="24" s="1"/>
  <c r="M65" i="24" s="1"/>
  <c r="M67" i="24" s="1"/>
  <c r="M64" i="24" s="1"/>
  <c r="M60" i="24" s="1"/>
  <c r="AG77" i="24"/>
  <c r="AG74" i="24" s="1"/>
  <c r="AG70" i="24" s="1"/>
  <c r="AG72" i="24" s="1"/>
  <c r="V77" i="24"/>
  <c r="V74" i="24" s="1"/>
  <c r="V70" i="24" s="1"/>
  <c r="J77" i="24"/>
  <c r="J74" i="24" s="1"/>
  <c r="J70" i="24" s="1"/>
  <c r="F77" i="24"/>
  <c r="F74" i="24" s="1"/>
  <c r="F70" i="24" s="1"/>
  <c r="AN77" i="24"/>
  <c r="AN74" i="24" s="1"/>
  <c r="AN70" i="24" s="1"/>
  <c r="AC77" i="24"/>
  <c r="AC74" i="24" s="1"/>
  <c r="AC70" i="24" s="1"/>
  <c r="R77" i="24"/>
  <c r="R74" i="24" s="1"/>
  <c r="R70" i="24" s="1"/>
  <c r="G77" i="24"/>
  <c r="G74" i="24" s="1"/>
  <c r="G70" i="24" s="1"/>
  <c r="AK77" i="24"/>
  <c r="AK74" i="24" s="1"/>
  <c r="AK70" i="24" s="1"/>
  <c r="AA77" i="24"/>
  <c r="AA74" i="24" s="1"/>
  <c r="AA70" i="24" s="1"/>
  <c r="Q77" i="24"/>
  <c r="Q74" i="24" s="1"/>
  <c r="Q70" i="24" s="1"/>
  <c r="AM67" i="24"/>
  <c r="AM64" i="24" s="1"/>
  <c r="AM60" i="24" s="1"/>
  <c r="AL65" i="24"/>
  <c r="AJ67" i="24"/>
  <c r="AJ64" i="24" s="1"/>
  <c r="AJ60" i="24" s="1"/>
  <c r="AF62" i="24"/>
  <c r="AF59" i="24" s="1"/>
  <c r="AF55" i="24" s="1"/>
  <c r="AE67" i="24"/>
  <c r="AE64" i="24" s="1"/>
  <c r="AD72" i="24"/>
  <c r="AD69" i="24" s="1"/>
  <c r="AD65" i="24" s="1"/>
  <c r="Z67" i="24"/>
  <c r="Z64" i="24" s="1"/>
  <c r="Z60" i="24" s="1"/>
  <c r="X67" i="24"/>
  <c r="X64" i="24" s="1"/>
  <c r="X60" i="24" s="1"/>
  <c r="T65" i="24"/>
  <c r="S67" i="24"/>
  <c r="S64" i="24" s="1"/>
  <c r="O67" i="24"/>
  <c r="O64" i="24" s="1"/>
  <c r="O60" i="24" s="1"/>
  <c r="N72" i="24"/>
  <c r="N69" i="24" s="1"/>
  <c r="N65" i="24" s="1"/>
  <c r="L67" i="24"/>
  <c r="L64" i="24" s="1"/>
  <c r="K67" i="24"/>
  <c r="K64" i="24" s="1"/>
  <c r="K60" i="24" s="1"/>
  <c r="H67" i="24"/>
  <c r="H64" i="24" s="1"/>
  <c r="H60" i="24" s="1"/>
  <c r="E67" i="24"/>
  <c r="E64" i="24" s="1"/>
  <c r="E60" i="24" s="1"/>
  <c r="D67" i="24"/>
  <c r="D64" i="24" s="1"/>
  <c r="D60" i="24" s="1"/>
  <c r="B77" i="24"/>
  <c r="B74" i="24" s="1"/>
  <c r="B70" i="24" s="1"/>
  <c r="B70" i="23"/>
  <c r="B13" i="22"/>
  <c r="A19" i="22"/>
  <c r="B29" i="22"/>
  <c r="C27" i="22"/>
  <c r="E27" i="22" s="1"/>
  <c r="B29" i="20"/>
  <c r="D28" i="20"/>
  <c r="A19" i="20"/>
  <c r="A20" i="20" s="1"/>
  <c r="A21" i="20" s="1"/>
  <c r="A22" i="20" s="1"/>
  <c r="A23" i="20" s="1"/>
  <c r="A24" i="20" s="1"/>
  <c r="A25" i="20" s="1"/>
  <c r="A26" i="20" s="1"/>
  <c r="A27" i="20" s="1"/>
  <c r="A28" i="20" s="1"/>
  <c r="B13" i="20"/>
  <c r="C27" i="20" s="1"/>
  <c r="B12" i="20"/>
  <c r="B14" i="20" s="1"/>
  <c r="AL31" i="33" l="1"/>
  <c r="AH31" i="33"/>
  <c r="AD31" i="33"/>
  <c r="AD32" i="33" s="1"/>
  <c r="AD29" i="33" s="1"/>
  <c r="Z31" i="33"/>
  <c r="V31" i="33"/>
  <c r="V32" i="33" s="1"/>
  <c r="V29" i="33" s="1"/>
  <c r="R31" i="33"/>
  <c r="R32" i="33" s="1"/>
  <c r="R29" i="33" s="1"/>
  <c r="AM31" i="33"/>
  <c r="AM32" i="33" s="1"/>
  <c r="AM29" i="33" s="1"/>
  <c r="AI31" i="33"/>
  <c r="AI32" i="33" s="1"/>
  <c r="AI29" i="33" s="1"/>
  <c r="AI84" i="33" s="1"/>
  <c r="AE31" i="33"/>
  <c r="AE32" i="33" s="1"/>
  <c r="AE29" i="33" s="1"/>
  <c r="AA31" i="33"/>
  <c r="AA32" i="33" s="1"/>
  <c r="AA29" i="33" s="1"/>
  <c r="W31" i="33"/>
  <c r="W32" i="33" s="1"/>
  <c r="W29" i="33" s="1"/>
  <c r="W84" i="33" s="1"/>
  <c r="S31" i="33"/>
  <c r="S32" i="33" s="1"/>
  <c r="S29" i="33" s="1"/>
  <c r="O31" i="33"/>
  <c r="O32" i="33" s="1"/>
  <c r="O29" i="33" s="1"/>
  <c r="K31" i="33"/>
  <c r="K32" i="33" s="1"/>
  <c r="K29" i="33" s="1"/>
  <c r="G31" i="33"/>
  <c r="G32" i="33" s="1"/>
  <c r="G29" i="33" s="1"/>
  <c r="G84" i="33" s="1"/>
  <c r="L31" i="33"/>
  <c r="L32" i="33" s="1"/>
  <c r="L29" i="33" s="1"/>
  <c r="D31" i="33"/>
  <c r="D32" i="33" s="1"/>
  <c r="D29" i="33" s="1"/>
  <c r="D84" i="33" s="1"/>
  <c r="J31" i="33"/>
  <c r="J32" i="33" s="1"/>
  <c r="J29" i="33" s="1"/>
  <c r="AN31" i="33"/>
  <c r="AN32" i="33" s="1"/>
  <c r="AN29" i="33" s="1"/>
  <c r="AN84" i="33" s="1"/>
  <c r="AJ31" i="33"/>
  <c r="AJ32" i="33" s="1"/>
  <c r="AJ29" i="33" s="1"/>
  <c r="AF31" i="33"/>
  <c r="AF32" i="33" s="1"/>
  <c r="AF29" i="33" s="1"/>
  <c r="AF84" i="33" s="1"/>
  <c r="AB31" i="33"/>
  <c r="AB32" i="33" s="1"/>
  <c r="AB29" i="33" s="1"/>
  <c r="X31" i="33"/>
  <c r="X32" i="33" s="1"/>
  <c r="X29" i="33" s="1"/>
  <c r="T31" i="33"/>
  <c r="T32" i="33" s="1"/>
  <c r="T29" i="33" s="1"/>
  <c r="T84" i="33" s="1"/>
  <c r="P31" i="33"/>
  <c r="P32" i="33" s="1"/>
  <c r="P29" i="33" s="1"/>
  <c r="P84" i="33" s="1"/>
  <c r="AK31" i="33"/>
  <c r="AK32" i="33" s="1"/>
  <c r="AK29" i="33" s="1"/>
  <c r="AG31" i="33"/>
  <c r="AC31" i="33"/>
  <c r="AC32" i="33" s="1"/>
  <c r="AC29" i="33" s="1"/>
  <c r="Y31" i="33"/>
  <c r="Y32" i="33" s="1"/>
  <c r="Y29" i="33" s="1"/>
  <c r="Y84" i="33" s="1"/>
  <c r="U31" i="33"/>
  <c r="U32" i="33" s="1"/>
  <c r="U29" i="33" s="1"/>
  <c r="Q31" i="33"/>
  <c r="Q32" i="33" s="1"/>
  <c r="Q29" i="33" s="1"/>
  <c r="Q84" i="33" s="1"/>
  <c r="M31" i="33"/>
  <c r="I31" i="33"/>
  <c r="I32" i="33" s="1"/>
  <c r="I29" i="33" s="1"/>
  <c r="E31" i="33"/>
  <c r="E32" i="33" s="1"/>
  <c r="E29" i="33" s="1"/>
  <c r="E84" i="33" s="1"/>
  <c r="H31" i="33"/>
  <c r="H32" i="33" s="1"/>
  <c r="H29" i="33" s="1"/>
  <c r="H84" i="33" s="1"/>
  <c r="N31" i="33"/>
  <c r="F31" i="33"/>
  <c r="F32" i="33" s="1"/>
  <c r="F29" i="33" s="1"/>
  <c r="F84" i="33" s="1"/>
  <c r="AN31" i="34"/>
  <c r="AN32" i="34" s="1"/>
  <c r="AN29" i="34" s="1"/>
  <c r="AL31" i="34"/>
  <c r="AL32" i="34" s="1"/>
  <c r="AL29" i="34" s="1"/>
  <c r="AJ31" i="34"/>
  <c r="AJ32" i="34" s="1"/>
  <c r="AJ29" i="34" s="1"/>
  <c r="AH31" i="34"/>
  <c r="AH32" i="34" s="1"/>
  <c r="AH29" i="34" s="1"/>
  <c r="AF31" i="34"/>
  <c r="AF32" i="34" s="1"/>
  <c r="AF29" i="34" s="1"/>
  <c r="AD31" i="34"/>
  <c r="AD32" i="34" s="1"/>
  <c r="AD29" i="34" s="1"/>
  <c r="AB31" i="34"/>
  <c r="AB32" i="34" s="1"/>
  <c r="AB29" i="34" s="1"/>
  <c r="Z31" i="34"/>
  <c r="Z32" i="34" s="1"/>
  <c r="Z29" i="34" s="1"/>
  <c r="X31" i="34"/>
  <c r="X32" i="34" s="1"/>
  <c r="X29" i="34" s="1"/>
  <c r="V31" i="34"/>
  <c r="V32" i="34" s="1"/>
  <c r="V29" i="34" s="1"/>
  <c r="T31" i="34"/>
  <c r="T32" i="34" s="1"/>
  <c r="T29" i="34" s="1"/>
  <c r="R31" i="34"/>
  <c r="R32" i="34" s="1"/>
  <c r="R29" i="34" s="1"/>
  <c r="P31" i="34"/>
  <c r="P32" i="34" s="1"/>
  <c r="P29" i="34" s="1"/>
  <c r="N31" i="34"/>
  <c r="N32" i="34" s="1"/>
  <c r="N29" i="34" s="1"/>
  <c r="L31" i="34"/>
  <c r="L32" i="34" s="1"/>
  <c r="L29" i="34" s="1"/>
  <c r="J31" i="34"/>
  <c r="J32" i="34" s="1"/>
  <c r="J29" i="34" s="1"/>
  <c r="H31" i="34"/>
  <c r="H32" i="34" s="1"/>
  <c r="H29" i="34" s="1"/>
  <c r="F31" i="34"/>
  <c r="F32" i="34" s="1"/>
  <c r="F29" i="34" s="1"/>
  <c r="D31" i="34"/>
  <c r="D32" i="34" s="1"/>
  <c r="D29" i="34" s="1"/>
  <c r="AM31" i="34"/>
  <c r="AM32" i="34" s="1"/>
  <c r="AM29" i="34" s="1"/>
  <c r="AK31" i="34"/>
  <c r="AK32" i="34" s="1"/>
  <c r="AK29" i="34" s="1"/>
  <c r="AI31" i="34"/>
  <c r="AI32" i="34" s="1"/>
  <c r="AI29" i="34" s="1"/>
  <c r="AG31" i="34"/>
  <c r="AG32" i="34" s="1"/>
  <c r="AG29" i="34" s="1"/>
  <c r="AE31" i="34"/>
  <c r="AE32" i="34" s="1"/>
  <c r="AE29" i="34" s="1"/>
  <c r="AC31" i="34"/>
  <c r="AC32" i="34" s="1"/>
  <c r="AC29" i="34" s="1"/>
  <c r="AA31" i="34"/>
  <c r="AA32" i="34" s="1"/>
  <c r="AA29" i="34" s="1"/>
  <c r="Y31" i="34"/>
  <c r="Y32" i="34" s="1"/>
  <c r="Y29" i="34" s="1"/>
  <c r="W31" i="34"/>
  <c r="W32" i="34" s="1"/>
  <c r="W29" i="34" s="1"/>
  <c r="U31" i="34"/>
  <c r="U32" i="34" s="1"/>
  <c r="U29" i="34" s="1"/>
  <c r="S31" i="34"/>
  <c r="S32" i="34" s="1"/>
  <c r="S29" i="34" s="1"/>
  <c r="Q31" i="34"/>
  <c r="Q32" i="34" s="1"/>
  <c r="Q29" i="34" s="1"/>
  <c r="O31" i="34"/>
  <c r="O32" i="34" s="1"/>
  <c r="O29" i="34" s="1"/>
  <c r="M31" i="34"/>
  <c r="M32" i="34" s="1"/>
  <c r="M29" i="34" s="1"/>
  <c r="K31" i="34"/>
  <c r="K32" i="34" s="1"/>
  <c r="K29" i="34" s="1"/>
  <c r="I31" i="34"/>
  <c r="I32" i="34" s="1"/>
  <c r="I29" i="34" s="1"/>
  <c r="G31" i="34"/>
  <c r="G32" i="34" s="1"/>
  <c r="G29" i="34" s="1"/>
  <c r="E31" i="34"/>
  <c r="E32" i="34" s="1"/>
  <c r="E29" i="34" s="1"/>
  <c r="AM23" i="34"/>
  <c r="AM25" i="34" s="1"/>
  <c r="H127" i="34" s="1"/>
  <c r="AK23" i="34"/>
  <c r="AK25" i="34" s="1"/>
  <c r="H125" i="34" s="1"/>
  <c r="AI23" i="34"/>
  <c r="AI25" i="34" s="1"/>
  <c r="H123" i="34" s="1"/>
  <c r="AG23" i="34"/>
  <c r="AG25" i="34" s="1"/>
  <c r="H121" i="34" s="1"/>
  <c r="AE23" i="34"/>
  <c r="AE25" i="34" s="1"/>
  <c r="H119" i="34" s="1"/>
  <c r="AC23" i="34"/>
  <c r="AC25" i="34" s="1"/>
  <c r="H117" i="34" s="1"/>
  <c r="AA23" i="34"/>
  <c r="AA25" i="34" s="1"/>
  <c r="H115" i="34" s="1"/>
  <c r="Y23" i="34"/>
  <c r="Y25" i="34" s="1"/>
  <c r="H113" i="34" s="1"/>
  <c r="W23" i="34"/>
  <c r="W25" i="34" s="1"/>
  <c r="H111" i="34" s="1"/>
  <c r="U23" i="34"/>
  <c r="U25" i="34" s="1"/>
  <c r="H109" i="34" s="1"/>
  <c r="S23" i="34"/>
  <c r="S25" i="34" s="1"/>
  <c r="H107" i="34" s="1"/>
  <c r="Q23" i="34"/>
  <c r="Q25" i="34" s="1"/>
  <c r="H105" i="34" s="1"/>
  <c r="O23" i="34"/>
  <c r="O25" i="34" s="1"/>
  <c r="H103" i="34" s="1"/>
  <c r="M23" i="34"/>
  <c r="M25" i="34" s="1"/>
  <c r="H101" i="34" s="1"/>
  <c r="K23" i="34"/>
  <c r="K25" i="34" s="1"/>
  <c r="H99" i="34" s="1"/>
  <c r="I23" i="34"/>
  <c r="I25" i="34" s="1"/>
  <c r="H97" i="34" s="1"/>
  <c r="G23" i="34"/>
  <c r="G25" i="34" s="1"/>
  <c r="H95" i="34" s="1"/>
  <c r="E23" i="34"/>
  <c r="E25" i="34" s="1"/>
  <c r="H93" i="34" s="1"/>
  <c r="AN23" i="34"/>
  <c r="AN25" i="34" s="1"/>
  <c r="H128" i="34" s="1"/>
  <c r="AL23" i="34"/>
  <c r="AL25" i="34" s="1"/>
  <c r="H126" i="34" s="1"/>
  <c r="AJ23" i="34"/>
  <c r="AJ25" i="34" s="1"/>
  <c r="H124" i="34" s="1"/>
  <c r="AH23" i="34"/>
  <c r="AH25" i="34" s="1"/>
  <c r="H122" i="34" s="1"/>
  <c r="AF23" i="34"/>
  <c r="AF25" i="34" s="1"/>
  <c r="H120" i="34" s="1"/>
  <c r="AD23" i="34"/>
  <c r="AD25" i="34" s="1"/>
  <c r="H118" i="34" s="1"/>
  <c r="AB23" i="34"/>
  <c r="AB25" i="34" s="1"/>
  <c r="H116" i="34" s="1"/>
  <c r="Z23" i="34"/>
  <c r="Z25" i="34" s="1"/>
  <c r="H114" i="34" s="1"/>
  <c r="X23" i="34"/>
  <c r="X25" i="34" s="1"/>
  <c r="H112" i="34" s="1"/>
  <c r="V23" i="34"/>
  <c r="V25" i="34" s="1"/>
  <c r="H110" i="34" s="1"/>
  <c r="T23" i="34"/>
  <c r="T25" i="34" s="1"/>
  <c r="H108" i="34" s="1"/>
  <c r="R23" i="34"/>
  <c r="R25" i="34" s="1"/>
  <c r="H106" i="34" s="1"/>
  <c r="P23" i="34"/>
  <c r="P25" i="34" s="1"/>
  <c r="H104" i="34" s="1"/>
  <c r="N23" i="34"/>
  <c r="N25" i="34" s="1"/>
  <c r="H102" i="34" s="1"/>
  <c r="L23" i="34"/>
  <c r="L25" i="34" s="1"/>
  <c r="H100" i="34" s="1"/>
  <c r="J23" i="34"/>
  <c r="J25" i="34" s="1"/>
  <c r="H98" i="34" s="1"/>
  <c r="H23" i="34"/>
  <c r="F23" i="34"/>
  <c r="D23" i="34"/>
  <c r="AN24" i="34"/>
  <c r="AN26" i="34" s="1"/>
  <c r="G128" i="34" s="1"/>
  <c r="AL24" i="34"/>
  <c r="AL26" i="34" s="1"/>
  <c r="G126" i="34" s="1"/>
  <c r="AJ24" i="34"/>
  <c r="AJ26" i="34" s="1"/>
  <c r="G124" i="34" s="1"/>
  <c r="AH24" i="34"/>
  <c r="AH26" i="34" s="1"/>
  <c r="G122" i="34" s="1"/>
  <c r="AF24" i="34"/>
  <c r="AF26" i="34" s="1"/>
  <c r="G120" i="34" s="1"/>
  <c r="AD24" i="34"/>
  <c r="AD26" i="34" s="1"/>
  <c r="G118" i="34" s="1"/>
  <c r="AB24" i="34"/>
  <c r="AB26" i="34" s="1"/>
  <c r="G116" i="34" s="1"/>
  <c r="Z24" i="34"/>
  <c r="Z26" i="34" s="1"/>
  <c r="G114" i="34" s="1"/>
  <c r="X24" i="34"/>
  <c r="X26" i="34" s="1"/>
  <c r="G112" i="34" s="1"/>
  <c r="V24" i="34"/>
  <c r="V26" i="34" s="1"/>
  <c r="G110" i="34" s="1"/>
  <c r="T24" i="34"/>
  <c r="T26" i="34" s="1"/>
  <c r="G108" i="34" s="1"/>
  <c r="R24" i="34"/>
  <c r="R26" i="34" s="1"/>
  <c r="G106" i="34" s="1"/>
  <c r="P24" i="34"/>
  <c r="P26" i="34" s="1"/>
  <c r="G104" i="34" s="1"/>
  <c r="N24" i="34"/>
  <c r="N26" i="34" s="1"/>
  <c r="G102" i="34" s="1"/>
  <c r="L24" i="34"/>
  <c r="L26" i="34" s="1"/>
  <c r="G100" i="34" s="1"/>
  <c r="J24" i="34"/>
  <c r="J26" i="34" s="1"/>
  <c r="G98" i="34" s="1"/>
  <c r="H24" i="34"/>
  <c r="H26" i="34" s="1"/>
  <c r="G96" i="34" s="1"/>
  <c r="F24" i="34"/>
  <c r="F26" i="34" s="1"/>
  <c r="G94" i="34" s="1"/>
  <c r="D24" i="34"/>
  <c r="D26" i="34" s="1"/>
  <c r="G92" i="34" s="1"/>
  <c r="AM24" i="34"/>
  <c r="AM26" i="34" s="1"/>
  <c r="G127" i="34" s="1"/>
  <c r="AK24" i="34"/>
  <c r="AK26" i="34" s="1"/>
  <c r="G125" i="34" s="1"/>
  <c r="AI24" i="34"/>
  <c r="AI26" i="34" s="1"/>
  <c r="G123" i="34" s="1"/>
  <c r="AG24" i="34"/>
  <c r="AG26" i="34" s="1"/>
  <c r="G121" i="34" s="1"/>
  <c r="AE24" i="34"/>
  <c r="AE26" i="34" s="1"/>
  <c r="G119" i="34" s="1"/>
  <c r="AC24" i="34"/>
  <c r="AC26" i="34" s="1"/>
  <c r="G117" i="34" s="1"/>
  <c r="AA24" i="34"/>
  <c r="AA26" i="34" s="1"/>
  <c r="G115" i="34" s="1"/>
  <c r="Y24" i="34"/>
  <c r="Y26" i="34" s="1"/>
  <c r="G113" i="34" s="1"/>
  <c r="W24" i="34"/>
  <c r="W26" i="34" s="1"/>
  <c r="G111" i="34" s="1"/>
  <c r="U24" i="34"/>
  <c r="U26" i="34" s="1"/>
  <c r="G109" i="34" s="1"/>
  <c r="S24" i="34"/>
  <c r="S26" i="34" s="1"/>
  <c r="G107" i="34" s="1"/>
  <c r="Q24" i="34"/>
  <c r="Q26" i="34" s="1"/>
  <c r="G105" i="34" s="1"/>
  <c r="O24" i="34"/>
  <c r="O26" i="34" s="1"/>
  <c r="G103" i="34" s="1"/>
  <c r="M24" i="34"/>
  <c r="M26" i="34" s="1"/>
  <c r="G101" i="34" s="1"/>
  <c r="K24" i="34"/>
  <c r="K26" i="34" s="1"/>
  <c r="G99" i="34" s="1"/>
  <c r="I24" i="34"/>
  <c r="I26" i="34" s="1"/>
  <c r="G97" i="34" s="1"/>
  <c r="G24" i="34"/>
  <c r="G26" i="34" s="1"/>
  <c r="G95" i="34" s="1"/>
  <c r="E24" i="34"/>
  <c r="E26" i="34" s="1"/>
  <c r="G93" i="34" s="1"/>
  <c r="AM84" i="33"/>
  <c r="AM28" i="33"/>
  <c r="Z32" i="33"/>
  <c r="Z29" i="33" s="1"/>
  <c r="Z84" i="33" s="1"/>
  <c r="AL32" i="33"/>
  <c r="AL29" i="33" s="1"/>
  <c r="AL84" i="33" s="1"/>
  <c r="AG32" i="33"/>
  <c r="AG29" i="33" s="1"/>
  <c r="AG84" i="33" s="1"/>
  <c r="J84" i="33"/>
  <c r="J28" i="33"/>
  <c r="L84" i="33"/>
  <c r="L28" i="33"/>
  <c r="S84" i="33"/>
  <c r="S28" i="33"/>
  <c r="V84" i="33"/>
  <c r="V28" i="33"/>
  <c r="AN24" i="33"/>
  <c r="AN26" i="33" s="1"/>
  <c r="G128" i="33" s="1"/>
  <c r="AL24" i="33"/>
  <c r="AJ24" i="33"/>
  <c r="AJ26" i="33" s="1"/>
  <c r="G124" i="33" s="1"/>
  <c r="AH24" i="33"/>
  <c r="AF24" i="33"/>
  <c r="AF26" i="33" s="1"/>
  <c r="G120" i="33" s="1"/>
  <c r="AD24" i="33"/>
  <c r="AD26" i="33" s="1"/>
  <c r="G118" i="33" s="1"/>
  <c r="AB24" i="33"/>
  <c r="AB26" i="33" s="1"/>
  <c r="G116" i="33" s="1"/>
  <c r="Z24" i="33"/>
  <c r="X24" i="33"/>
  <c r="X26" i="33" s="1"/>
  <c r="G112" i="33" s="1"/>
  <c r="V24" i="33"/>
  <c r="V26" i="33" s="1"/>
  <c r="G110" i="33" s="1"/>
  <c r="T24" i="33"/>
  <c r="T26" i="33" s="1"/>
  <c r="G108" i="33" s="1"/>
  <c r="R24" i="33"/>
  <c r="R26" i="33" s="1"/>
  <c r="G106" i="33" s="1"/>
  <c r="P24" i="33"/>
  <c r="P26" i="33" s="1"/>
  <c r="G104" i="33" s="1"/>
  <c r="N24" i="33"/>
  <c r="L24" i="33"/>
  <c r="L26" i="33" s="1"/>
  <c r="G100" i="33" s="1"/>
  <c r="J24" i="33"/>
  <c r="J26" i="33" s="1"/>
  <c r="G98" i="33" s="1"/>
  <c r="H24" i="33"/>
  <c r="H26" i="33" s="1"/>
  <c r="G96" i="33" s="1"/>
  <c r="F24" i="33"/>
  <c r="F26" i="33" s="1"/>
  <c r="G94" i="33" s="1"/>
  <c r="D24" i="33"/>
  <c r="D26" i="33" s="1"/>
  <c r="G92" i="33" s="1"/>
  <c r="AM24" i="33"/>
  <c r="AM26" i="33" s="1"/>
  <c r="G127" i="33" s="1"/>
  <c r="AK24" i="33"/>
  <c r="AK26" i="33" s="1"/>
  <c r="G125" i="33" s="1"/>
  <c r="AI24" i="33"/>
  <c r="AI26" i="33" s="1"/>
  <c r="G123" i="33" s="1"/>
  <c r="AG24" i="33"/>
  <c r="AE24" i="33"/>
  <c r="AE26" i="33" s="1"/>
  <c r="G119" i="33" s="1"/>
  <c r="AC24" i="33"/>
  <c r="AC26" i="33" s="1"/>
  <c r="G117" i="33" s="1"/>
  <c r="AA24" i="33"/>
  <c r="AA26" i="33" s="1"/>
  <c r="G115" i="33" s="1"/>
  <c r="Y24" i="33"/>
  <c r="Y26" i="33" s="1"/>
  <c r="G113" i="33" s="1"/>
  <c r="W24" i="33"/>
  <c r="W26" i="33" s="1"/>
  <c r="G111" i="33" s="1"/>
  <c r="U24" i="33"/>
  <c r="U26" i="33" s="1"/>
  <c r="G109" i="33" s="1"/>
  <c r="S24" i="33"/>
  <c r="S26" i="33" s="1"/>
  <c r="G107" i="33" s="1"/>
  <c r="Q24" i="33"/>
  <c r="Q26" i="33" s="1"/>
  <c r="G105" i="33" s="1"/>
  <c r="O24" i="33"/>
  <c r="O26" i="33" s="1"/>
  <c r="G103" i="33" s="1"/>
  <c r="M24" i="33"/>
  <c r="K24" i="33"/>
  <c r="K26" i="33" s="1"/>
  <c r="G99" i="33" s="1"/>
  <c r="I24" i="33"/>
  <c r="I26" i="33" s="1"/>
  <c r="G97" i="33" s="1"/>
  <c r="G24" i="33"/>
  <c r="G26" i="33" s="1"/>
  <c r="G95" i="33" s="1"/>
  <c r="E24" i="33"/>
  <c r="E26" i="33" s="1"/>
  <c r="G93" i="33" s="1"/>
  <c r="AM23" i="33"/>
  <c r="AM25" i="33" s="1"/>
  <c r="H127" i="33" s="1"/>
  <c r="AK23" i="33"/>
  <c r="AK25" i="33" s="1"/>
  <c r="H125" i="33" s="1"/>
  <c r="AI23" i="33"/>
  <c r="AI25" i="33" s="1"/>
  <c r="H123" i="33" s="1"/>
  <c r="AG23" i="33"/>
  <c r="AG25" i="33" s="1"/>
  <c r="H121" i="33" s="1"/>
  <c r="AE23" i="33"/>
  <c r="AE25" i="33" s="1"/>
  <c r="H119" i="33" s="1"/>
  <c r="AC23" i="33"/>
  <c r="AC25" i="33" s="1"/>
  <c r="H117" i="33" s="1"/>
  <c r="AA23" i="33"/>
  <c r="AA25" i="33" s="1"/>
  <c r="H115" i="33" s="1"/>
  <c r="Y23" i="33"/>
  <c r="Y25" i="33" s="1"/>
  <c r="H113" i="33" s="1"/>
  <c r="W23" i="33"/>
  <c r="W25" i="33" s="1"/>
  <c r="H111" i="33" s="1"/>
  <c r="U23" i="33"/>
  <c r="U25" i="33" s="1"/>
  <c r="H109" i="33" s="1"/>
  <c r="S23" i="33"/>
  <c r="S25" i="33" s="1"/>
  <c r="H107" i="33" s="1"/>
  <c r="Q23" i="33"/>
  <c r="Q25" i="33" s="1"/>
  <c r="H105" i="33" s="1"/>
  <c r="O23" i="33"/>
  <c r="O25" i="33" s="1"/>
  <c r="H103" i="33" s="1"/>
  <c r="M23" i="33"/>
  <c r="K23" i="33"/>
  <c r="K25" i="33" s="1"/>
  <c r="H99" i="33" s="1"/>
  <c r="I23" i="33"/>
  <c r="I25" i="33" s="1"/>
  <c r="H97" i="33" s="1"/>
  <c r="G23" i="33"/>
  <c r="G25" i="33" s="1"/>
  <c r="H95" i="33" s="1"/>
  <c r="E23" i="33"/>
  <c r="E25" i="33" s="1"/>
  <c r="H93" i="33" s="1"/>
  <c r="AN23" i="33"/>
  <c r="AN25" i="33" s="1"/>
  <c r="H128" i="33" s="1"/>
  <c r="AL23" i="33"/>
  <c r="AL25" i="33" s="1"/>
  <c r="H126" i="33" s="1"/>
  <c r="AJ23" i="33"/>
  <c r="AJ25" i="33" s="1"/>
  <c r="H124" i="33" s="1"/>
  <c r="AH23" i="33"/>
  <c r="AF23" i="33"/>
  <c r="AF25" i="33" s="1"/>
  <c r="H120" i="33" s="1"/>
  <c r="AD23" i="33"/>
  <c r="AD25" i="33" s="1"/>
  <c r="H118" i="33" s="1"/>
  <c r="AB23" i="33"/>
  <c r="AB25" i="33" s="1"/>
  <c r="H116" i="33" s="1"/>
  <c r="Z23" i="33"/>
  <c r="Z25" i="33" s="1"/>
  <c r="H114" i="33" s="1"/>
  <c r="X23" i="33"/>
  <c r="X25" i="33" s="1"/>
  <c r="H112" i="33" s="1"/>
  <c r="V23" i="33"/>
  <c r="V25" i="33" s="1"/>
  <c r="H110" i="33" s="1"/>
  <c r="T23" i="33"/>
  <c r="T25" i="33" s="1"/>
  <c r="H108" i="33" s="1"/>
  <c r="R23" i="33"/>
  <c r="R25" i="33" s="1"/>
  <c r="H106" i="33" s="1"/>
  <c r="P23" i="33"/>
  <c r="P25" i="33" s="1"/>
  <c r="H104" i="33" s="1"/>
  <c r="N23" i="33"/>
  <c r="L23" i="33"/>
  <c r="L25" i="33" s="1"/>
  <c r="H100" i="33" s="1"/>
  <c r="J23" i="33"/>
  <c r="J25" i="33" s="1"/>
  <c r="H98" i="33" s="1"/>
  <c r="H23" i="33"/>
  <c r="H25" i="33" s="1"/>
  <c r="H96" i="33" s="1"/>
  <c r="F23" i="33"/>
  <c r="F25" i="33" s="1"/>
  <c r="H94" i="33" s="1"/>
  <c r="D23" i="33"/>
  <c r="D25" i="33" s="1"/>
  <c r="H92" i="33" s="1"/>
  <c r="H28" i="33"/>
  <c r="D28" i="33"/>
  <c r="W28" i="33"/>
  <c r="Q28" i="33"/>
  <c r="AN28" i="33"/>
  <c r="AI28" i="33"/>
  <c r="Y28" i="33"/>
  <c r="P28" i="33"/>
  <c r="E28" i="33"/>
  <c r="F28" i="33"/>
  <c r="T28" i="33"/>
  <c r="G28" i="33"/>
  <c r="U84" i="33"/>
  <c r="U28" i="33"/>
  <c r="AC84" i="33"/>
  <c r="AC28" i="33"/>
  <c r="AK84" i="33"/>
  <c r="AK28" i="33"/>
  <c r="AB84" i="33"/>
  <c r="AB28" i="33"/>
  <c r="AJ84" i="33"/>
  <c r="AJ28" i="33"/>
  <c r="AF28" i="33"/>
  <c r="AH32" i="33"/>
  <c r="AH29" i="33" s="1"/>
  <c r="AH84" i="33" s="1"/>
  <c r="M32" i="33"/>
  <c r="M29" i="33" s="1"/>
  <c r="M84" i="33" s="1"/>
  <c r="N32" i="33"/>
  <c r="N29" i="33" s="1"/>
  <c r="N84" i="33" s="1"/>
  <c r="K84" i="33"/>
  <c r="K28" i="33"/>
  <c r="O84" i="33"/>
  <c r="O28" i="33"/>
  <c r="AA84" i="33"/>
  <c r="AA28" i="33"/>
  <c r="AE84" i="33"/>
  <c r="AE28" i="33"/>
  <c r="AD84" i="33"/>
  <c r="AD28" i="33"/>
  <c r="AD35" i="31"/>
  <c r="AG42" i="31"/>
  <c r="E42" i="31"/>
  <c r="AK42" i="31"/>
  <c r="W42" i="31"/>
  <c r="Q42" i="31"/>
  <c r="P37" i="31"/>
  <c r="P34" i="31" s="1"/>
  <c r="P30" i="31" s="1"/>
  <c r="E110" i="31"/>
  <c r="V35" i="31"/>
  <c r="E96" i="31"/>
  <c r="H35" i="31"/>
  <c r="E95" i="31"/>
  <c r="G35" i="31"/>
  <c r="Y37" i="32"/>
  <c r="Y34" i="32" s="1"/>
  <c r="Y30" i="32" s="1"/>
  <c r="Y42" i="31"/>
  <c r="I42" i="31"/>
  <c r="E98" i="31"/>
  <c r="J35" i="31"/>
  <c r="E114" i="31"/>
  <c r="Z35" i="31"/>
  <c r="M37" i="32"/>
  <c r="M34" i="32" s="1"/>
  <c r="M30" i="32" s="1"/>
  <c r="AH37" i="32"/>
  <c r="AH34" i="32" s="1"/>
  <c r="AH30" i="32" s="1"/>
  <c r="AK37" i="32"/>
  <c r="AK34" i="32" s="1"/>
  <c r="AK30" i="32" s="1"/>
  <c r="X37" i="32"/>
  <c r="X34" i="32" s="1"/>
  <c r="X30" i="32" s="1"/>
  <c r="AM37" i="32"/>
  <c r="AM34" i="32" s="1"/>
  <c r="AM30" i="32" s="1"/>
  <c r="L37" i="32"/>
  <c r="L34" i="32" s="1"/>
  <c r="L30" i="32" s="1"/>
  <c r="K37" i="32"/>
  <c r="K34" i="32" s="1"/>
  <c r="K30" i="32" s="1"/>
  <c r="AB37" i="32"/>
  <c r="AB34" i="32" s="1"/>
  <c r="AB30" i="32"/>
  <c r="H37" i="32"/>
  <c r="H34" i="32" s="1"/>
  <c r="H30" i="32" s="1"/>
  <c r="E123" i="31"/>
  <c r="AI35" i="31"/>
  <c r="E94" i="31"/>
  <c r="F35" i="31"/>
  <c r="E120" i="31"/>
  <c r="AF35" i="31"/>
  <c r="E92" i="31"/>
  <c r="D35" i="31"/>
  <c r="U37" i="32"/>
  <c r="U34" i="32" s="1"/>
  <c r="U30" i="32" s="1"/>
  <c r="Z37" i="32"/>
  <c r="Z34" i="32" s="1"/>
  <c r="Z30" i="32" s="1"/>
  <c r="E105" i="32"/>
  <c r="Q35" i="32"/>
  <c r="E108" i="32"/>
  <c r="T35" i="32"/>
  <c r="F103" i="31"/>
  <c r="O39" i="31"/>
  <c r="AN37" i="32"/>
  <c r="AN34" i="32" s="1"/>
  <c r="AN30" i="32" s="1"/>
  <c r="AA37" i="32"/>
  <c r="AA34" i="32" s="1"/>
  <c r="AA30" i="32" s="1"/>
  <c r="W30" i="32"/>
  <c r="E122" i="31"/>
  <c r="AH35" i="31"/>
  <c r="AG37" i="32"/>
  <c r="AG34" i="32" s="1"/>
  <c r="AG30" i="32" s="1"/>
  <c r="V37" i="32"/>
  <c r="V34" i="32" s="1"/>
  <c r="V30" i="32" s="1"/>
  <c r="F124" i="31"/>
  <c r="AJ39" i="31"/>
  <c r="E126" i="31"/>
  <c r="AL35" i="31"/>
  <c r="E101" i="31"/>
  <c r="M35" i="31"/>
  <c r="E99" i="31"/>
  <c r="K35" i="31"/>
  <c r="E112" i="31"/>
  <c r="X35" i="31"/>
  <c r="I37" i="32"/>
  <c r="I34" i="32" s="1"/>
  <c r="I30" i="32" s="1"/>
  <c r="D37" i="32"/>
  <c r="D34" i="32" s="1"/>
  <c r="D30" i="32" s="1"/>
  <c r="E37" i="32"/>
  <c r="E34" i="32" s="1"/>
  <c r="E30" i="32" s="1"/>
  <c r="AE37" i="32"/>
  <c r="AE34" i="32" s="1"/>
  <c r="AE30" i="32" s="1"/>
  <c r="P37" i="32"/>
  <c r="P34" i="32" s="1"/>
  <c r="P30" i="32" s="1"/>
  <c r="E106" i="31"/>
  <c r="R35" i="31"/>
  <c r="E128" i="31"/>
  <c r="AN35" i="31"/>
  <c r="B37" i="32"/>
  <c r="B34" i="32" s="1"/>
  <c r="B30" i="32" s="1"/>
  <c r="L117" i="32"/>
  <c r="G130" i="32"/>
  <c r="M117" i="32" s="1"/>
  <c r="Y112" i="32" s="1"/>
  <c r="E102" i="31"/>
  <c r="N35" i="31"/>
  <c r="O37" i="32"/>
  <c r="O34" i="32" s="1"/>
  <c r="O30" i="32" s="1"/>
  <c r="AF37" i="32"/>
  <c r="AF34" i="32" s="1"/>
  <c r="AF30" i="32" s="1"/>
  <c r="F37" i="32"/>
  <c r="F34" i="32" s="1"/>
  <c r="F30" i="32" s="1"/>
  <c r="AC37" i="32"/>
  <c r="AC34" i="32" s="1"/>
  <c r="AC30" i="32" s="1"/>
  <c r="AL37" i="32"/>
  <c r="AL34" i="32" s="1"/>
  <c r="AL30" i="32" s="1"/>
  <c r="AI37" i="32"/>
  <c r="AI34" i="32" s="1"/>
  <c r="AI30" i="32" s="1"/>
  <c r="E124" i="32"/>
  <c r="AJ35" i="32"/>
  <c r="E107" i="32"/>
  <c r="S35" i="32"/>
  <c r="N37" i="32"/>
  <c r="N34" i="32" s="1"/>
  <c r="N30" i="32" s="1"/>
  <c r="R37" i="32"/>
  <c r="R34" i="32" s="1"/>
  <c r="R30" i="32" s="1"/>
  <c r="AD37" i="31"/>
  <c r="AD34" i="31" s="1"/>
  <c r="AD30" i="31" s="1"/>
  <c r="E117" i="31"/>
  <c r="AC35" i="31"/>
  <c r="F119" i="31"/>
  <c r="AE39" i="31"/>
  <c r="AA37" i="31"/>
  <c r="AA34" i="31" s="1"/>
  <c r="AA30" i="31" s="1"/>
  <c r="F108" i="31"/>
  <c r="T39" i="31"/>
  <c r="G30" i="32"/>
  <c r="G37" i="32"/>
  <c r="G34" i="32" s="1"/>
  <c r="F109" i="31"/>
  <c r="U39" i="31"/>
  <c r="B42" i="31"/>
  <c r="F100" i="31"/>
  <c r="L39" i="31"/>
  <c r="S35" i="31"/>
  <c r="F116" i="31"/>
  <c r="AB39" i="31"/>
  <c r="F127" i="31"/>
  <c r="AM39" i="31"/>
  <c r="L35" i="30"/>
  <c r="N39" i="30"/>
  <c r="E102" i="30" s="1"/>
  <c r="P39" i="29"/>
  <c r="E104" i="29" s="1"/>
  <c r="N116" i="30" s="1"/>
  <c r="N124" i="32" s="1"/>
  <c r="M47" i="30"/>
  <c r="M44" i="30" s="1"/>
  <c r="M40" i="30" s="1"/>
  <c r="AD42" i="29"/>
  <c r="F118" i="29" s="1"/>
  <c r="O40" i="30"/>
  <c r="K40" i="30"/>
  <c r="I47" i="30"/>
  <c r="I44" i="30" s="1"/>
  <c r="I40" i="30" s="1"/>
  <c r="J42" i="29"/>
  <c r="F98" i="29" s="1"/>
  <c r="R42" i="29"/>
  <c r="F106" i="29" s="1"/>
  <c r="AM42" i="30"/>
  <c r="U42" i="30"/>
  <c r="E101" i="29"/>
  <c r="M35" i="29"/>
  <c r="W52" i="30"/>
  <c r="W49" i="30" s="1"/>
  <c r="W45" i="30" s="1"/>
  <c r="F98" i="30"/>
  <c r="J39" i="30"/>
  <c r="F110" i="30"/>
  <c r="V39" i="30"/>
  <c r="E95" i="29"/>
  <c r="G35" i="29"/>
  <c r="F128" i="29"/>
  <c r="AN39" i="29"/>
  <c r="E113" i="29"/>
  <c r="Y35" i="29"/>
  <c r="E123" i="29"/>
  <c r="AI35" i="29"/>
  <c r="N42" i="29"/>
  <c r="E115" i="29"/>
  <c r="AA35" i="29"/>
  <c r="T42" i="29"/>
  <c r="F108" i="29" s="1"/>
  <c r="AA47" i="30"/>
  <c r="AA44" i="30" s="1"/>
  <c r="S47" i="30"/>
  <c r="S44" i="30" s="1"/>
  <c r="V45" i="29"/>
  <c r="Q42" i="30"/>
  <c r="Y42" i="30"/>
  <c r="F124" i="30"/>
  <c r="AJ39" i="30"/>
  <c r="F104" i="30"/>
  <c r="P39" i="30"/>
  <c r="F42" i="29"/>
  <c r="F108" i="30"/>
  <c r="T39" i="30"/>
  <c r="AB42" i="29"/>
  <c r="F116" i="29" s="1"/>
  <c r="F96" i="30"/>
  <c r="H39" i="30"/>
  <c r="AK47" i="30"/>
  <c r="AK44" i="30" s="1"/>
  <c r="AK40" i="30" s="1"/>
  <c r="AE47" i="30"/>
  <c r="AE44" i="30" s="1"/>
  <c r="G47" i="30"/>
  <c r="G44" i="30" s="1"/>
  <c r="G40" i="30" s="1"/>
  <c r="AF35" i="30"/>
  <c r="Z39" i="30"/>
  <c r="D39" i="29"/>
  <c r="AC42" i="30"/>
  <c r="AG40" i="30"/>
  <c r="AJ39" i="29"/>
  <c r="L37" i="30"/>
  <c r="L34" i="30" s="1"/>
  <c r="L30" i="30" s="1"/>
  <c r="AL42" i="29"/>
  <c r="F105" i="29"/>
  <c r="Q39" i="29"/>
  <c r="F125" i="29"/>
  <c r="AK39" i="29"/>
  <c r="E107" i="29"/>
  <c r="S35" i="29"/>
  <c r="E117" i="29"/>
  <c r="AC35" i="29"/>
  <c r="X39" i="30"/>
  <c r="F97" i="29"/>
  <c r="I39" i="29"/>
  <c r="F94" i="30"/>
  <c r="F39" i="30"/>
  <c r="E121" i="29"/>
  <c r="AG35" i="29"/>
  <c r="E130" i="29"/>
  <c r="B35" i="29"/>
  <c r="AN39" i="30"/>
  <c r="R39" i="29"/>
  <c r="E106" i="29" s="1"/>
  <c r="E99" i="29"/>
  <c r="K35" i="29"/>
  <c r="D39" i="30"/>
  <c r="F126" i="30"/>
  <c r="AL39" i="30"/>
  <c r="AI47" i="30"/>
  <c r="AI44" i="30" s="1"/>
  <c r="AI40" i="30" s="1"/>
  <c r="E122" i="29"/>
  <c r="AH35" i="29"/>
  <c r="E109" i="29"/>
  <c r="U35" i="29"/>
  <c r="E103" i="29"/>
  <c r="O35" i="29"/>
  <c r="E127" i="29"/>
  <c r="AM35" i="29"/>
  <c r="E119" i="29"/>
  <c r="AE35" i="29"/>
  <c r="F93" i="29"/>
  <c r="E39" i="29"/>
  <c r="H47" i="29"/>
  <c r="H44" i="29" s="1"/>
  <c r="H40" i="29"/>
  <c r="L47" i="29"/>
  <c r="L44" i="29" s="1"/>
  <c r="L40" i="29"/>
  <c r="P35" i="29"/>
  <c r="Z47" i="29"/>
  <c r="Z44" i="29" s="1"/>
  <c r="Z40" i="29" s="1"/>
  <c r="E111" i="29"/>
  <c r="W35" i="29"/>
  <c r="E120" i="29"/>
  <c r="AF35" i="29"/>
  <c r="B47" i="30"/>
  <c r="B44" i="30" s="1"/>
  <c r="B40" i="30"/>
  <c r="AH39" i="30"/>
  <c r="R39" i="30"/>
  <c r="AB35" i="30"/>
  <c r="AD39" i="30"/>
  <c r="F93" i="30"/>
  <c r="E39" i="30"/>
  <c r="J39" i="29"/>
  <c r="E98" i="29" s="1"/>
  <c r="X39" i="29"/>
  <c r="K57" i="28"/>
  <c r="AF57" i="28"/>
  <c r="AE50" i="28"/>
  <c r="S50" i="27"/>
  <c r="I50" i="28"/>
  <c r="AJ50" i="28"/>
  <c r="X50" i="27"/>
  <c r="J50" i="28"/>
  <c r="AI50" i="27"/>
  <c r="Y50" i="28"/>
  <c r="M50" i="27"/>
  <c r="AN50" i="27"/>
  <c r="D57" i="27"/>
  <c r="U57" i="28"/>
  <c r="Z52" i="28"/>
  <c r="N52" i="27"/>
  <c r="D52" i="28"/>
  <c r="AC52" i="27"/>
  <c r="AC49" i="27" s="1"/>
  <c r="O52" i="28"/>
  <c r="B52" i="27"/>
  <c r="AD52" i="27"/>
  <c r="T52" i="28"/>
  <c r="H52" i="27"/>
  <c r="K54" i="28"/>
  <c r="K50" i="28" s="1"/>
  <c r="Z57" i="27"/>
  <c r="Z54" i="27" s="1"/>
  <c r="D54" i="27"/>
  <c r="O57" i="27"/>
  <c r="O54" i="27" s="1"/>
  <c r="AF54" i="28"/>
  <c r="AF50" i="28" s="1"/>
  <c r="F57" i="28"/>
  <c r="F54" i="28" s="1"/>
  <c r="U54" i="28"/>
  <c r="R55" i="28"/>
  <c r="AA55" i="27"/>
  <c r="R57" i="27"/>
  <c r="R54" i="27" s="1"/>
  <c r="R50" i="27" s="1"/>
  <c r="AD57" i="28"/>
  <c r="AD54" i="28" s="1"/>
  <c r="H55" i="28"/>
  <c r="U55" i="27"/>
  <c r="P55" i="28"/>
  <c r="E55" i="28"/>
  <c r="AE55" i="27"/>
  <c r="AM55" i="28"/>
  <c r="AF55" i="27"/>
  <c r="AB57" i="28"/>
  <c r="AB54" i="28" s="1"/>
  <c r="N49" i="27"/>
  <c r="N45" i="27" s="1"/>
  <c r="W50" i="28"/>
  <c r="W57" i="28"/>
  <c r="W54" i="28" s="1"/>
  <c r="S57" i="28"/>
  <c r="S54" i="28" s="1"/>
  <c r="AH57" i="27"/>
  <c r="AH54" i="27" s="1"/>
  <c r="AH50" i="27" s="1"/>
  <c r="L57" i="27"/>
  <c r="L54" i="27" s="1"/>
  <c r="W57" i="27"/>
  <c r="W54" i="27" s="1"/>
  <c r="W50" i="27" s="1"/>
  <c r="AN57" i="28"/>
  <c r="AN54" i="28" s="1"/>
  <c r="N50" i="28"/>
  <c r="N57" i="28"/>
  <c r="N54" i="28" s="1"/>
  <c r="AC57" i="28"/>
  <c r="AC54" i="28" s="1"/>
  <c r="G57" i="28"/>
  <c r="G54" i="28" s="1"/>
  <c r="G50" i="28" s="1"/>
  <c r="V57" i="27"/>
  <c r="V54" i="27" s="1"/>
  <c r="AK57" i="27"/>
  <c r="AK54" i="27" s="1"/>
  <c r="AK50" i="27" s="1"/>
  <c r="B49" i="27"/>
  <c r="T49" i="28"/>
  <c r="V57" i="28"/>
  <c r="V54" i="28" s="1"/>
  <c r="J57" i="27"/>
  <c r="J54" i="27" s="1"/>
  <c r="J50" i="27" s="1"/>
  <c r="Y57" i="27"/>
  <c r="Y54" i="27" s="1"/>
  <c r="K57" i="27"/>
  <c r="K54" i="27" s="1"/>
  <c r="K50" i="27" s="1"/>
  <c r="P57" i="27"/>
  <c r="P54" i="27" s="1"/>
  <c r="Z49" i="28"/>
  <c r="Z45" i="28" s="1"/>
  <c r="D49" i="28"/>
  <c r="O49" i="28"/>
  <c r="O45" i="28" s="1"/>
  <c r="AD49" i="27"/>
  <c r="H49" i="27"/>
  <c r="AG57" i="28"/>
  <c r="AG54" i="28" s="1"/>
  <c r="AJ57" i="27"/>
  <c r="AJ54" i="27" s="1"/>
  <c r="E57" i="27"/>
  <c r="E54" i="27" s="1"/>
  <c r="B50" i="28"/>
  <c r="B57" i="28"/>
  <c r="B54" i="28" s="1"/>
  <c r="AG57" i="27"/>
  <c r="AG54" i="27" s="1"/>
  <c r="AG50" i="27" s="1"/>
  <c r="F57" i="27"/>
  <c r="F54" i="27" s="1"/>
  <c r="AL57" i="28"/>
  <c r="AL54" i="28" s="1"/>
  <c r="AA57" i="28"/>
  <c r="AA54" i="28" s="1"/>
  <c r="T57" i="27"/>
  <c r="T54" i="27" s="1"/>
  <c r="I57" i="27"/>
  <c r="I54" i="27" s="1"/>
  <c r="Q57" i="28"/>
  <c r="Q54" i="28" s="1"/>
  <c r="AK57" i="28"/>
  <c r="AK54" i="28" s="1"/>
  <c r="AK50" i="28" s="1"/>
  <c r="AL57" i="27"/>
  <c r="AL54" i="27" s="1"/>
  <c r="AL50" i="27" s="1"/>
  <c r="G50" i="27"/>
  <c r="G57" i="27"/>
  <c r="G54" i="27" s="1"/>
  <c r="X57" i="28"/>
  <c r="X54" i="28" s="1"/>
  <c r="X50" i="28" s="1"/>
  <c r="AI57" i="28"/>
  <c r="AI54" i="28" s="1"/>
  <c r="AI50" i="28" s="1"/>
  <c r="M57" i="28"/>
  <c r="M54" i="28" s="1"/>
  <c r="M50" i="28" s="1"/>
  <c r="AB50" i="27"/>
  <c r="AB57" i="27"/>
  <c r="AB54" i="27" s="1"/>
  <c r="AM57" i="27"/>
  <c r="AM54" i="27" s="1"/>
  <c r="AM50" i="27" s="1"/>
  <c r="Q57" i="27"/>
  <c r="Q54" i="27" s="1"/>
  <c r="Q50" i="27" s="1"/>
  <c r="AH57" i="28"/>
  <c r="AH54" i="28" s="1"/>
  <c r="AH50" i="28" s="1"/>
  <c r="L57" i="28"/>
  <c r="L54" i="28" s="1"/>
  <c r="L50" i="28" s="1"/>
  <c r="AN57" i="26"/>
  <c r="AN54" i="26" s="1"/>
  <c r="AN50" i="26" s="1"/>
  <c r="P57" i="26"/>
  <c r="AF57" i="26"/>
  <c r="Z57" i="26"/>
  <c r="AJ57" i="26"/>
  <c r="O62" i="26"/>
  <c r="O59" i="26" s="1"/>
  <c r="B62" i="26"/>
  <c r="B59" i="26" s="1"/>
  <c r="B55" i="26"/>
  <c r="T62" i="26"/>
  <c r="T59" i="26" s="1"/>
  <c r="T55" i="26"/>
  <c r="X57" i="26"/>
  <c r="R57" i="26"/>
  <c r="R54" i="26" s="1"/>
  <c r="R50" i="26" s="1"/>
  <c r="AB62" i="26"/>
  <c r="AB59" i="26" s="1"/>
  <c r="AB55" i="26" s="1"/>
  <c r="U62" i="26"/>
  <c r="U59" i="26" s="1"/>
  <c r="U55" i="26" s="1"/>
  <c r="X54" i="26"/>
  <c r="N57" i="26"/>
  <c r="N54" i="26" s="1"/>
  <c r="N50" i="26" s="1"/>
  <c r="Y62" i="26"/>
  <c r="Y59" i="26" s="1"/>
  <c r="Y55" i="26"/>
  <c r="AC62" i="26"/>
  <c r="AC59" i="26" s="1"/>
  <c r="AC55" i="26" s="1"/>
  <c r="AA60" i="26"/>
  <c r="I62" i="26"/>
  <c r="I59" i="26" s="1"/>
  <c r="I55" i="26" s="1"/>
  <c r="H55" i="26"/>
  <c r="W55" i="26"/>
  <c r="AK60" i="26"/>
  <c r="K55" i="26"/>
  <c r="AE55" i="26"/>
  <c r="P54" i="26"/>
  <c r="P50" i="26" s="1"/>
  <c r="G62" i="26"/>
  <c r="G59" i="26" s="1"/>
  <c r="AF54" i="26"/>
  <c r="V55" i="26"/>
  <c r="Z54" i="26"/>
  <c r="Z50" i="26" s="1"/>
  <c r="D55" i="26"/>
  <c r="AJ54" i="26"/>
  <c r="L55" i="26"/>
  <c r="AI55" i="26"/>
  <c r="E62" i="26"/>
  <c r="E59" i="26" s="1"/>
  <c r="E55" i="26" s="1"/>
  <c r="M62" i="26"/>
  <c r="M59" i="26" s="1"/>
  <c r="M55" i="26" s="1"/>
  <c r="J62" i="26"/>
  <c r="J59" i="26" s="1"/>
  <c r="J55" i="26"/>
  <c r="F57" i="26"/>
  <c r="F54" i="26" s="1"/>
  <c r="F50" i="26" s="1"/>
  <c r="AH57" i="26"/>
  <c r="AH54" i="26" s="1"/>
  <c r="AH50" i="26" s="1"/>
  <c r="S62" i="26"/>
  <c r="S59" i="26" s="1"/>
  <c r="S55" i="26" s="1"/>
  <c r="AD57" i="26"/>
  <c r="AD54" i="26" s="1"/>
  <c r="AD50" i="26" s="1"/>
  <c r="AG62" i="26"/>
  <c r="AG59" i="26" s="1"/>
  <c r="AG55" i="26" s="1"/>
  <c r="AL57" i="26"/>
  <c r="AL54" i="26" s="1"/>
  <c r="AL50" i="26" s="1"/>
  <c r="Q60" i="26"/>
  <c r="AM62" i="26"/>
  <c r="AM59" i="26" s="1"/>
  <c r="AB62" i="25"/>
  <c r="AB59" i="25" s="1"/>
  <c r="O62" i="25"/>
  <c r="T62" i="25"/>
  <c r="T59" i="25" s="1"/>
  <c r="R57" i="25"/>
  <c r="AI62" i="25"/>
  <c r="AI59" i="25" s="1"/>
  <c r="P57" i="25"/>
  <c r="AF57" i="25"/>
  <c r="AF54" i="25" s="1"/>
  <c r="M57" i="25"/>
  <c r="M54" i="25" s="1"/>
  <c r="N55" i="25"/>
  <c r="AC55" i="25"/>
  <c r="K62" i="25"/>
  <c r="H57" i="25"/>
  <c r="H54" i="25" s="1"/>
  <c r="H50" i="25" s="1"/>
  <c r="X57" i="25"/>
  <c r="X54" i="25" s="1"/>
  <c r="X50" i="25" s="1"/>
  <c r="AN57" i="25"/>
  <c r="AN54" i="25" s="1"/>
  <c r="AN50" i="25" s="1"/>
  <c r="AD57" i="25"/>
  <c r="AD54" i="25" s="1"/>
  <c r="AD50" i="25" s="1"/>
  <c r="U62" i="25"/>
  <c r="U59" i="25" s="1"/>
  <c r="U55" i="25"/>
  <c r="S62" i="25"/>
  <c r="S59" i="25" s="1"/>
  <c r="V57" i="25"/>
  <c r="V54" i="25" s="1"/>
  <c r="V50" i="25" s="1"/>
  <c r="AJ62" i="25"/>
  <c r="AJ59" i="25" s="1"/>
  <c r="AJ55" i="25" s="1"/>
  <c r="R54" i="25"/>
  <c r="AH57" i="25"/>
  <c r="AH54" i="25" s="1"/>
  <c r="AH50" i="25" s="1"/>
  <c r="O59" i="25"/>
  <c r="K59" i="25"/>
  <c r="E62" i="25"/>
  <c r="E59" i="25" s="1"/>
  <c r="E55" i="25" s="1"/>
  <c r="D62" i="25"/>
  <c r="D59" i="25" s="1"/>
  <c r="D55" i="25" s="1"/>
  <c r="Z62" i="25"/>
  <c r="Z59" i="25" s="1"/>
  <c r="Z55" i="25" s="1"/>
  <c r="L62" i="25"/>
  <c r="L59" i="25" s="1"/>
  <c r="L55" i="25" s="1"/>
  <c r="F55" i="25"/>
  <c r="W55" i="25"/>
  <c r="AE55" i="25"/>
  <c r="P54" i="25"/>
  <c r="P50" i="25" s="1"/>
  <c r="Y55" i="25"/>
  <c r="J62" i="25"/>
  <c r="J59" i="25" s="1"/>
  <c r="J55" i="25" s="1"/>
  <c r="I62" i="25"/>
  <c r="I59" i="25" s="1"/>
  <c r="I55" i="25" s="1"/>
  <c r="Q62" i="25"/>
  <c r="Q59" i="25" s="1"/>
  <c r="AK62" i="25"/>
  <c r="AK59" i="25" s="1"/>
  <c r="AL57" i="25"/>
  <c r="AL54" i="25" s="1"/>
  <c r="AL50" i="25" s="1"/>
  <c r="B62" i="25"/>
  <c r="B59" i="25" s="1"/>
  <c r="B55" i="25" s="1"/>
  <c r="AG62" i="25"/>
  <c r="AG59" i="25" s="1"/>
  <c r="AG55" i="25" s="1"/>
  <c r="AA62" i="25"/>
  <c r="AA59" i="25" s="1"/>
  <c r="AA55" i="25" s="1"/>
  <c r="AM62" i="25"/>
  <c r="AM59" i="25" s="1"/>
  <c r="G62" i="25"/>
  <c r="G59" i="25" s="1"/>
  <c r="G55" i="25" s="1"/>
  <c r="U72" i="24"/>
  <c r="U69" i="24" s="1"/>
  <c r="U65" i="24" s="1"/>
  <c r="U67" i="24" s="1"/>
  <c r="AB72" i="24"/>
  <c r="AB69" i="24" s="1"/>
  <c r="AB65" i="24" s="1"/>
  <c r="AB67" i="24" s="1"/>
  <c r="P72" i="24"/>
  <c r="P69" i="24" s="1"/>
  <c r="P65" i="24" s="1"/>
  <c r="P67" i="24" s="1"/>
  <c r="Y72" i="24"/>
  <c r="Y69" i="24" s="1"/>
  <c r="Y65" i="24" s="1"/>
  <c r="Y67" i="24" s="1"/>
  <c r="AA72" i="24"/>
  <c r="AA69" i="24" s="1"/>
  <c r="AA65" i="24" s="1"/>
  <c r="AA67" i="24" s="1"/>
  <c r="AA64" i="24" s="1"/>
  <c r="AA60" i="24" s="1"/>
  <c r="AA62" i="24" s="1"/>
  <c r="AA59" i="24" s="1"/>
  <c r="AA55" i="24" s="1"/>
  <c r="AC72" i="24"/>
  <c r="AC69" i="24" s="1"/>
  <c r="AC65" i="24" s="1"/>
  <c r="AC67" i="24" s="1"/>
  <c r="V72" i="24"/>
  <c r="V69" i="24" s="1"/>
  <c r="V65" i="24" s="1"/>
  <c r="V67" i="24" s="1"/>
  <c r="Q72" i="24"/>
  <c r="Q69" i="24" s="1"/>
  <c r="Q65" i="24" s="1"/>
  <c r="Q67" i="24" s="1"/>
  <c r="AK72" i="24"/>
  <c r="AK69" i="24" s="1"/>
  <c r="AK65" i="24" s="1"/>
  <c r="AK67" i="24" s="1"/>
  <c r="AK64" i="24" s="1"/>
  <c r="AK60" i="24" s="1"/>
  <c r="AK62" i="24" s="1"/>
  <c r="AK59" i="24" s="1"/>
  <c r="AK55" i="24" s="1"/>
  <c r="R72" i="24"/>
  <c r="R69" i="24" s="1"/>
  <c r="R65" i="24" s="1"/>
  <c r="R67" i="24" s="1"/>
  <c r="AN72" i="24"/>
  <c r="AN69" i="24" s="1"/>
  <c r="AN65" i="24" s="1"/>
  <c r="AN67" i="24" s="1"/>
  <c r="J72" i="24"/>
  <c r="J69" i="24" s="1"/>
  <c r="J65" i="24" s="1"/>
  <c r="J67" i="24" s="1"/>
  <c r="W72" i="24"/>
  <c r="W69" i="24" s="1"/>
  <c r="W65" i="24" s="1"/>
  <c r="W67" i="24" s="1"/>
  <c r="G72" i="24"/>
  <c r="G69" i="24" s="1"/>
  <c r="G65" i="24" s="1"/>
  <c r="G67" i="24" s="1"/>
  <c r="AG69" i="24"/>
  <c r="AG65" i="24" s="1"/>
  <c r="AG67" i="24" s="1"/>
  <c r="AG64" i="24" s="1"/>
  <c r="AG60" i="24" s="1"/>
  <c r="AG62" i="24" s="1"/>
  <c r="AG59" i="24" s="1"/>
  <c r="F72" i="24"/>
  <c r="F69" i="24" s="1"/>
  <c r="AM62" i="24"/>
  <c r="AM59" i="24" s="1"/>
  <c r="AM55" i="24" s="1"/>
  <c r="AL67" i="24"/>
  <c r="AL64" i="24" s="1"/>
  <c r="AL60" i="24" s="1"/>
  <c r="AJ62" i="24"/>
  <c r="AJ59" i="24" s="1"/>
  <c r="AJ55" i="24" s="1"/>
  <c r="AI60" i="24"/>
  <c r="AH62" i="24"/>
  <c r="AH59" i="24" s="1"/>
  <c r="AH55" i="24" s="1"/>
  <c r="AF57" i="24"/>
  <c r="AF54" i="24" s="1"/>
  <c r="AF50" i="24" s="1"/>
  <c r="AE60" i="24"/>
  <c r="AD67" i="24"/>
  <c r="AD64" i="24" s="1"/>
  <c r="AD60" i="24" s="1"/>
  <c r="Z62" i="24"/>
  <c r="Z59" i="24" s="1"/>
  <c r="Z55" i="24" s="1"/>
  <c r="X62" i="24"/>
  <c r="X59" i="24" s="1"/>
  <c r="X55" i="24" s="1"/>
  <c r="T67" i="24"/>
  <c r="T64" i="24" s="1"/>
  <c r="T60" i="24" s="1"/>
  <c r="S60" i="24"/>
  <c r="O62" i="24"/>
  <c r="O59" i="24" s="1"/>
  <c r="O55" i="24" s="1"/>
  <c r="N67" i="24"/>
  <c r="N64" i="24" s="1"/>
  <c r="N60" i="24" s="1"/>
  <c r="M62" i="24"/>
  <c r="M59" i="24" s="1"/>
  <c r="M55" i="24" s="1"/>
  <c r="L60" i="24"/>
  <c r="K62" i="24"/>
  <c r="K59" i="24" s="1"/>
  <c r="K55" i="24" s="1"/>
  <c r="I62" i="24"/>
  <c r="I59" i="24" s="1"/>
  <c r="I55" i="24" s="1"/>
  <c r="H62" i="24"/>
  <c r="H59" i="24" s="1"/>
  <c r="H55" i="24" s="1"/>
  <c r="E62" i="24"/>
  <c r="E59" i="24" s="1"/>
  <c r="E55" i="24" s="1"/>
  <c r="D62" i="24"/>
  <c r="D59" i="24" s="1"/>
  <c r="D55" i="24" s="1"/>
  <c r="B72" i="24"/>
  <c r="B69" i="24" s="1"/>
  <c r="B65" i="24" s="1"/>
  <c r="B67" i="23"/>
  <c r="A20" i="22"/>
  <c r="A21" i="22" s="1"/>
  <c r="A22" i="22" s="1"/>
  <c r="A23" i="22" s="1"/>
  <c r="A24" i="22" s="1"/>
  <c r="A25" i="22" s="1"/>
  <c r="A26" i="22" s="1"/>
  <c r="A27" i="22" s="1"/>
  <c r="A28" i="22" s="1"/>
  <c r="D27" i="22"/>
  <c r="E27" i="20"/>
  <c r="K58" i="19"/>
  <c r="O57" i="19"/>
  <c r="M57" i="19" s="1"/>
  <c r="O56" i="19"/>
  <c r="M56" i="19" s="1"/>
  <c r="O55" i="19"/>
  <c r="M55" i="19" s="1"/>
  <c r="O54" i="19"/>
  <c r="M54" i="19" s="1"/>
  <c r="O53" i="19"/>
  <c r="M53" i="19" s="1"/>
  <c r="O52" i="19"/>
  <c r="M52" i="19" s="1"/>
  <c r="O51" i="19"/>
  <c r="M51" i="19" s="1"/>
  <c r="O50" i="19"/>
  <c r="M50" i="19" s="1"/>
  <c r="O49" i="19"/>
  <c r="M49" i="19" s="1"/>
  <c r="O48" i="19"/>
  <c r="L48" i="19" s="1"/>
  <c r="D25" i="34" l="1"/>
  <c r="H92" i="34" s="1"/>
  <c r="H25" i="34"/>
  <c r="H96" i="34" s="1"/>
  <c r="Y132" i="32"/>
  <c r="F25" i="34"/>
  <c r="H94" i="34" s="1"/>
  <c r="N28" i="33"/>
  <c r="M28" i="33"/>
  <c r="AH28" i="33"/>
  <c r="N25" i="33"/>
  <c r="H102" i="33" s="1"/>
  <c r="AH25" i="33"/>
  <c r="H122" i="33" s="1"/>
  <c r="M25" i="33"/>
  <c r="H101" i="33" s="1"/>
  <c r="AG26" i="33"/>
  <c r="G121" i="33" s="1"/>
  <c r="R84" i="33"/>
  <c r="R28" i="33"/>
  <c r="I84" i="33"/>
  <c r="I28" i="33"/>
  <c r="X84" i="33"/>
  <c r="X28" i="33"/>
  <c r="G84" i="34"/>
  <c r="G28" i="34"/>
  <c r="K84" i="34"/>
  <c r="K28" i="34"/>
  <c r="O84" i="34"/>
  <c r="O28" i="34"/>
  <c r="S84" i="34"/>
  <c r="S28" i="34"/>
  <c r="W84" i="34"/>
  <c r="W28" i="34"/>
  <c r="AA84" i="34"/>
  <c r="AA28" i="34"/>
  <c r="AE84" i="34"/>
  <c r="AE28" i="34"/>
  <c r="AI84" i="34"/>
  <c r="AI28" i="34"/>
  <c r="AM84" i="34"/>
  <c r="AM28" i="34"/>
  <c r="F84" i="34"/>
  <c r="F28" i="34"/>
  <c r="J84" i="34"/>
  <c r="J28" i="34"/>
  <c r="N84" i="34"/>
  <c r="N28" i="34"/>
  <c r="R84" i="34"/>
  <c r="R28" i="34"/>
  <c r="V84" i="34"/>
  <c r="V28" i="34"/>
  <c r="Z84" i="34"/>
  <c r="Z28" i="34"/>
  <c r="AD84" i="34"/>
  <c r="AD28" i="34"/>
  <c r="AH84" i="34"/>
  <c r="AH28" i="34"/>
  <c r="AL84" i="34"/>
  <c r="AL28" i="34"/>
  <c r="E84" i="34"/>
  <c r="E28" i="34"/>
  <c r="I84" i="34"/>
  <c r="I28" i="34"/>
  <c r="M84" i="34"/>
  <c r="M28" i="34"/>
  <c r="Q84" i="34"/>
  <c r="Q28" i="34"/>
  <c r="U84" i="34"/>
  <c r="U28" i="34"/>
  <c r="Y84" i="34"/>
  <c r="Y28" i="34"/>
  <c r="AC84" i="34"/>
  <c r="AC28" i="34"/>
  <c r="AG84" i="34"/>
  <c r="AG28" i="34"/>
  <c r="AK84" i="34"/>
  <c r="AK28" i="34"/>
  <c r="D84" i="34"/>
  <c r="D28" i="34"/>
  <c r="H84" i="34"/>
  <c r="H28" i="34"/>
  <c r="L84" i="34"/>
  <c r="L28" i="34"/>
  <c r="P84" i="34"/>
  <c r="P28" i="34"/>
  <c r="T84" i="34"/>
  <c r="T28" i="34"/>
  <c r="X84" i="34"/>
  <c r="X28" i="34"/>
  <c r="AB84" i="34"/>
  <c r="AB28" i="34"/>
  <c r="AF84" i="34"/>
  <c r="AF28" i="34"/>
  <c r="AJ84" i="34"/>
  <c r="AJ28" i="34"/>
  <c r="AN84" i="34"/>
  <c r="AN28" i="34"/>
  <c r="N26" i="33"/>
  <c r="G102" i="33" s="1"/>
  <c r="Z26" i="33"/>
  <c r="G114" i="33" s="1"/>
  <c r="AH26" i="33"/>
  <c r="G122" i="33" s="1"/>
  <c r="AL26" i="33"/>
  <c r="G126" i="33" s="1"/>
  <c r="AG28" i="33"/>
  <c r="AL28" i="33"/>
  <c r="Z28" i="33"/>
  <c r="M26" i="33"/>
  <c r="G101" i="33" s="1"/>
  <c r="E100" i="31"/>
  <c r="L35" i="31"/>
  <c r="F130" i="31"/>
  <c r="H130" i="31" s="1"/>
  <c r="B39" i="31"/>
  <c r="E108" i="31"/>
  <c r="T35" i="31"/>
  <c r="AC37" i="31"/>
  <c r="AC34" i="31" s="1"/>
  <c r="AC30" i="31" s="1"/>
  <c r="S37" i="32"/>
  <c r="S34" i="32" s="1"/>
  <c r="S30" i="32" s="1"/>
  <c r="AJ37" i="32"/>
  <c r="AJ34" i="32" s="1"/>
  <c r="AJ30" i="32" s="1"/>
  <c r="N37" i="31"/>
  <c r="N34" i="31" s="1"/>
  <c r="N30" i="31" s="1"/>
  <c r="B29" i="32"/>
  <c r="AN37" i="31"/>
  <c r="AN34" i="31" s="1"/>
  <c r="AN30" i="31" s="1"/>
  <c r="M37" i="31"/>
  <c r="M34" i="31" s="1"/>
  <c r="M30" i="31" s="1"/>
  <c r="AL37" i="31"/>
  <c r="AL34" i="31" s="1"/>
  <c r="AL30" i="31" s="1"/>
  <c r="E124" i="31"/>
  <c r="AJ35" i="31"/>
  <c r="T37" i="32"/>
  <c r="T34" i="32" s="1"/>
  <c r="T30" i="32" s="1"/>
  <c r="Q37" i="32"/>
  <c r="Q34" i="32" s="1"/>
  <c r="Q30" i="32" s="1"/>
  <c r="AF37" i="31"/>
  <c r="AF34" i="31" s="1"/>
  <c r="AF30" i="31" s="1"/>
  <c r="J37" i="31"/>
  <c r="J34" i="31" s="1"/>
  <c r="J30" i="31" s="1"/>
  <c r="F97" i="31"/>
  <c r="I39" i="31"/>
  <c r="G37" i="31"/>
  <c r="G34" i="31" s="1"/>
  <c r="G30" i="31"/>
  <c r="H37" i="31"/>
  <c r="H34" i="31" s="1"/>
  <c r="H30" i="31" s="1"/>
  <c r="F105" i="31"/>
  <c r="Q39" i="31"/>
  <c r="F125" i="31"/>
  <c r="AK39" i="31"/>
  <c r="F93" i="31"/>
  <c r="E39" i="31"/>
  <c r="E127" i="31"/>
  <c r="AM35" i="31"/>
  <c r="E116" i="31"/>
  <c r="AB35" i="31"/>
  <c r="S37" i="31"/>
  <c r="S34" i="31" s="1"/>
  <c r="S30" i="31" s="1"/>
  <c r="E109" i="31"/>
  <c r="U35" i="31"/>
  <c r="E119" i="31"/>
  <c r="AE35" i="31"/>
  <c r="R37" i="31"/>
  <c r="R34" i="31" s="1"/>
  <c r="R30" i="31" s="1"/>
  <c r="X37" i="31"/>
  <c r="X34" i="31" s="1"/>
  <c r="X30" i="31" s="1"/>
  <c r="K37" i="31"/>
  <c r="K34" i="31" s="1"/>
  <c r="K30" i="31" s="1"/>
  <c r="AH37" i="31"/>
  <c r="AH34" i="31" s="1"/>
  <c r="AH30" i="31" s="1"/>
  <c r="E103" i="31"/>
  <c r="O35" i="31"/>
  <c r="D37" i="31"/>
  <c r="D34" i="31" s="1"/>
  <c r="D30" i="31" s="1"/>
  <c r="F37" i="31"/>
  <c r="F34" i="31" s="1"/>
  <c r="F30" i="31" s="1"/>
  <c r="AI37" i="31"/>
  <c r="AI34" i="31" s="1"/>
  <c r="AI30" i="31"/>
  <c r="Z37" i="31"/>
  <c r="Z34" i="31" s="1"/>
  <c r="Z30" i="31" s="1"/>
  <c r="F113" i="31"/>
  <c r="Y39" i="31"/>
  <c r="V37" i="31"/>
  <c r="V34" i="31" s="1"/>
  <c r="V30" i="31" s="1"/>
  <c r="F111" i="31"/>
  <c r="W39" i="31"/>
  <c r="F121" i="31"/>
  <c r="AG39" i="31"/>
  <c r="N35" i="30"/>
  <c r="T39" i="29"/>
  <c r="E108" i="29" s="1"/>
  <c r="AA40" i="30"/>
  <c r="AE40" i="30"/>
  <c r="S40" i="30"/>
  <c r="E112" i="29"/>
  <c r="X35" i="29"/>
  <c r="E118" i="30"/>
  <c r="AD35" i="30"/>
  <c r="E106" i="30"/>
  <c r="R35" i="30"/>
  <c r="E122" i="30"/>
  <c r="AH35" i="30"/>
  <c r="B42" i="30"/>
  <c r="AF37" i="29"/>
  <c r="AF34" i="29" s="1"/>
  <c r="AF30" i="29" s="1"/>
  <c r="Z42" i="29"/>
  <c r="P37" i="29"/>
  <c r="P34" i="29" s="1"/>
  <c r="P30" i="29" s="1"/>
  <c r="L42" i="29"/>
  <c r="F100" i="29" s="1"/>
  <c r="E93" i="29"/>
  <c r="E35" i="29"/>
  <c r="AE37" i="29"/>
  <c r="AE34" i="29" s="1"/>
  <c r="O37" i="29"/>
  <c r="O34" i="29" s="1"/>
  <c r="O30" i="29" s="1"/>
  <c r="AI42" i="30"/>
  <c r="E126" i="30"/>
  <c r="AL35" i="30"/>
  <c r="E92" i="30"/>
  <c r="D35" i="30"/>
  <c r="K37" i="29"/>
  <c r="K34" i="29" s="1"/>
  <c r="K30" i="29" s="1"/>
  <c r="B37" i="29"/>
  <c r="B34" i="29" s="1"/>
  <c r="B29" i="29" s="1"/>
  <c r="L116" i="30"/>
  <c r="L124" i="32" s="1"/>
  <c r="Y127" i="32" s="1"/>
  <c r="G130" i="29"/>
  <c r="M116" i="30" s="1"/>
  <c r="M124" i="32" s="1"/>
  <c r="S37" i="29"/>
  <c r="S34" i="29" s="1"/>
  <c r="S30" i="29" s="1"/>
  <c r="E125" i="29"/>
  <c r="AK35" i="29"/>
  <c r="E105" i="29"/>
  <c r="Q35" i="29"/>
  <c r="F126" i="29"/>
  <c r="AL39" i="29"/>
  <c r="E124" i="29"/>
  <c r="AJ35" i="29"/>
  <c r="F117" i="30"/>
  <c r="AC39" i="30"/>
  <c r="E114" i="30"/>
  <c r="Z35" i="30"/>
  <c r="AF37" i="30"/>
  <c r="AF34" i="30" s="1"/>
  <c r="AF30" i="30" s="1"/>
  <c r="G42" i="30"/>
  <c r="F95" i="30" s="1"/>
  <c r="AK42" i="30"/>
  <c r="E96" i="30"/>
  <c r="H35" i="30"/>
  <c r="E104" i="30"/>
  <c r="N117" i="30" s="1"/>
  <c r="N123" i="32" s="1"/>
  <c r="P35" i="30"/>
  <c r="E124" i="30"/>
  <c r="AJ35" i="30"/>
  <c r="F113" i="30"/>
  <c r="Y39" i="30"/>
  <c r="V47" i="29"/>
  <c r="V44" i="29" s="1"/>
  <c r="V40" i="29" s="1"/>
  <c r="Y37" i="29"/>
  <c r="Y34" i="29" s="1"/>
  <c r="Y30" i="29" s="1"/>
  <c r="E128" i="29"/>
  <c r="AN35" i="29"/>
  <c r="R35" i="29"/>
  <c r="I42" i="30"/>
  <c r="F97" i="30" s="1"/>
  <c r="K42" i="30"/>
  <c r="O42" i="30"/>
  <c r="M42" i="30"/>
  <c r="E93" i="30"/>
  <c r="E35" i="30"/>
  <c r="AB37" i="30"/>
  <c r="AB34" i="30" s="1"/>
  <c r="AB30" i="30" s="1"/>
  <c r="W37" i="29"/>
  <c r="W34" i="29" s="1"/>
  <c r="W30" i="29" s="1"/>
  <c r="N37" i="30"/>
  <c r="N34" i="30" s="1"/>
  <c r="N30" i="30" s="1"/>
  <c r="AD39" i="29"/>
  <c r="H42" i="29"/>
  <c r="AM37" i="29"/>
  <c r="AM34" i="29" s="1"/>
  <c r="AM30" i="29" s="1"/>
  <c r="U37" i="29"/>
  <c r="U34" i="29" s="1"/>
  <c r="AH37" i="29"/>
  <c r="AH34" i="29" s="1"/>
  <c r="AH30" i="29" s="1"/>
  <c r="E128" i="30"/>
  <c r="AN35" i="30"/>
  <c r="AG37" i="29"/>
  <c r="AG34" i="29" s="1"/>
  <c r="AG30" i="29" s="1"/>
  <c r="E94" i="30"/>
  <c r="F35" i="30"/>
  <c r="E97" i="29"/>
  <c r="I35" i="29"/>
  <c r="E112" i="30"/>
  <c r="X35" i="30"/>
  <c r="AC37" i="29"/>
  <c r="AC34" i="29" s="1"/>
  <c r="AC30" i="29" s="1"/>
  <c r="AG42" i="30"/>
  <c r="E92" i="29"/>
  <c r="D35" i="29"/>
  <c r="E108" i="30"/>
  <c r="T35" i="30"/>
  <c r="F94" i="29"/>
  <c r="F39" i="29"/>
  <c r="F105" i="30"/>
  <c r="Q39" i="30"/>
  <c r="AA37" i="29"/>
  <c r="AA34" i="29" s="1"/>
  <c r="F102" i="29"/>
  <c r="N39" i="29"/>
  <c r="AI37" i="29"/>
  <c r="AI34" i="29" s="1"/>
  <c r="AI30" i="29" s="1"/>
  <c r="G37" i="29"/>
  <c r="G34" i="29" s="1"/>
  <c r="E110" i="30"/>
  <c r="V35" i="30"/>
  <c r="E98" i="30"/>
  <c r="J35" i="30"/>
  <c r="W47" i="30"/>
  <c r="W44" i="30" s="1"/>
  <c r="W40" i="30"/>
  <c r="M37" i="29"/>
  <c r="M34" i="29" s="1"/>
  <c r="F109" i="30"/>
  <c r="U39" i="30"/>
  <c r="F127" i="30"/>
  <c r="AM39" i="30"/>
  <c r="J35" i="29"/>
  <c r="AB39" i="29"/>
  <c r="AM52" i="27"/>
  <c r="X52" i="28"/>
  <c r="X49" i="28" s="1"/>
  <c r="X45" i="28" s="1"/>
  <c r="Q50" i="28"/>
  <c r="T50" i="27"/>
  <c r="AL50" i="28"/>
  <c r="AG52" i="27"/>
  <c r="AG49" i="27" s="1"/>
  <c r="AG45" i="27" s="1"/>
  <c r="AJ50" i="27"/>
  <c r="O47" i="28"/>
  <c r="O44" i="28" s="1"/>
  <c r="O40" i="28" s="1"/>
  <c r="Z47" i="28"/>
  <c r="N47" i="27"/>
  <c r="N44" i="27" s="1"/>
  <c r="AF52" i="28"/>
  <c r="K52" i="28"/>
  <c r="AH52" i="28"/>
  <c r="M52" i="28"/>
  <c r="AL52" i="27"/>
  <c r="I50" i="27"/>
  <c r="AA50" i="28"/>
  <c r="F50" i="27"/>
  <c r="E50" i="27"/>
  <c r="AG50" i="28"/>
  <c r="F50" i="28"/>
  <c r="O50" i="27"/>
  <c r="Z50" i="27"/>
  <c r="L52" i="28"/>
  <c r="L49" i="28" s="1"/>
  <c r="AH49" i="28"/>
  <c r="AH45" i="28" s="1"/>
  <c r="Q52" i="27"/>
  <c r="Q49" i="27" s="1"/>
  <c r="AM49" i="27"/>
  <c r="AM45" i="27" s="1"/>
  <c r="M49" i="28"/>
  <c r="M45" i="28" s="1"/>
  <c r="AL49" i="27"/>
  <c r="P50" i="27"/>
  <c r="Y50" i="27"/>
  <c r="V50" i="28"/>
  <c r="V50" i="27"/>
  <c r="AC50" i="28"/>
  <c r="AN50" i="28"/>
  <c r="L50" i="27"/>
  <c r="S50" i="28"/>
  <c r="AB50" i="28"/>
  <c r="AF57" i="27"/>
  <c r="AF54" i="27" s="1"/>
  <c r="AE50" i="27"/>
  <c r="AE57" i="27"/>
  <c r="AE54" i="27" s="1"/>
  <c r="P57" i="28"/>
  <c r="P54" i="28" s="1"/>
  <c r="H57" i="28"/>
  <c r="H54" i="28" s="1"/>
  <c r="H50" i="28" s="1"/>
  <c r="AD50" i="28"/>
  <c r="R57" i="28"/>
  <c r="R54" i="28" s="1"/>
  <c r="R50" i="28" s="1"/>
  <c r="H45" i="27"/>
  <c r="T45" i="28"/>
  <c r="AD45" i="27"/>
  <c r="B45" i="27"/>
  <c r="AC45" i="27"/>
  <c r="D45" i="28"/>
  <c r="Z44" i="28"/>
  <c r="U50" i="28"/>
  <c r="D50" i="27"/>
  <c r="AF49" i="28"/>
  <c r="AF45" i="28" s="1"/>
  <c r="K49" i="28"/>
  <c r="K45" i="28" s="1"/>
  <c r="AB52" i="27"/>
  <c r="AB49" i="27" s="1"/>
  <c r="AI52" i="28"/>
  <c r="AI49" i="28" s="1"/>
  <c r="G52" i="27"/>
  <c r="G49" i="27" s="1"/>
  <c r="AK52" i="28"/>
  <c r="AK49" i="28" s="1"/>
  <c r="B52" i="28"/>
  <c r="B49" i="28" s="1"/>
  <c r="K52" i="27"/>
  <c r="K49" i="27" s="1"/>
  <c r="J52" i="27"/>
  <c r="J49" i="27" s="1"/>
  <c r="AK52" i="27"/>
  <c r="AK49" i="27" s="1"/>
  <c r="G52" i="28"/>
  <c r="G49" i="28" s="1"/>
  <c r="N52" i="28"/>
  <c r="N49" i="28" s="1"/>
  <c r="W52" i="27"/>
  <c r="W49" i="27" s="1"/>
  <c r="AH52" i="27"/>
  <c r="AH49" i="27" s="1"/>
  <c r="W52" i="28"/>
  <c r="W49" i="28" s="1"/>
  <c r="AM57" i="28"/>
  <c r="AM54" i="28" s="1"/>
  <c r="E57" i="28"/>
  <c r="E54" i="28" s="1"/>
  <c r="E50" i="28" s="1"/>
  <c r="U57" i="27"/>
  <c r="U54" i="27" s="1"/>
  <c r="R52" i="27"/>
  <c r="R49" i="27" s="1"/>
  <c r="AA57" i="27"/>
  <c r="AA54" i="27" s="1"/>
  <c r="AN52" i="27"/>
  <c r="AN49" i="27" s="1"/>
  <c r="AN45" i="27" s="1"/>
  <c r="M52" i="27"/>
  <c r="M49" i="27" s="1"/>
  <c r="Y52" i="28"/>
  <c r="Y49" i="28" s="1"/>
  <c r="Y45" i="28" s="1"/>
  <c r="AI52" i="27"/>
  <c r="AI49" i="27" s="1"/>
  <c r="J52" i="28"/>
  <c r="J49" i="28" s="1"/>
  <c r="J45" i="28" s="1"/>
  <c r="X52" i="27"/>
  <c r="X49" i="27" s="1"/>
  <c r="X45" i="27" s="1"/>
  <c r="AJ52" i="28"/>
  <c r="AJ49" i="28" s="1"/>
  <c r="AJ45" i="28" s="1"/>
  <c r="I52" i="28"/>
  <c r="I49" i="28" s="1"/>
  <c r="I45" i="28" s="1"/>
  <c r="S52" i="27"/>
  <c r="S49" i="27" s="1"/>
  <c r="S45" i="27" s="1"/>
  <c r="AE52" i="28"/>
  <c r="AE49" i="28" s="1"/>
  <c r="AE45" i="28" s="1"/>
  <c r="AG57" i="26"/>
  <c r="M57" i="26"/>
  <c r="M54" i="26" s="1"/>
  <c r="N52" i="26"/>
  <c r="N49" i="26" s="1"/>
  <c r="N45" i="26"/>
  <c r="U57" i="26"/>
  <c r="U54" i="26" s="1"/>
  <c r="U50" i="26"/>
  <c r="F52" i="26"/>
  <c r="F49" i="26" s="1"/>
  <c r="F45" i="26" s="1"/>
  <c r="Z52" i="26"/>
  <c r="P52" i="26"/>
  <c r="I57" i="26"/>
  <c r="I54" i="26" s="1"/>
  <c r="AC57" i="26"/>
  <c r="AC54" i="26" s="1"/>
  <c r="AC50" i="26" s="1"/>
  <c r="AN52" i="26"/>
  <c r="AN49" i="26" s="1"/>
  <c r="AN45" i="26" s="1"/>
  <c r="AL52" i="26"/>
  <c r="AL49" i="26" s="1"/>
  <c r="AL45" i="26"/>
  <c r="AG54" i="26"/>
  <c r="AD52" i="26"/>
  <c r="AD49" i="26" s="1"/>
  <c r="AD45" i="26" s="1"/>
  <c r="AM55" i="26"/>
  <c r="L57" i="26"/>
  <c r="L54" i="26" s="1"/>
  <c r="L50" i="26" s="1"/>
  <c r="D57" i="26"/>
  <c r="D54" i="26" s="1"/>
  <c r="D50" i="26" s="1"/>
  <c r="V57" i="26"/>
  <c r="V54" i="26" s="1"/>
  <c r="V50" i="26"/>
  <c r="G55" i="26"/>
  <c r="AE57" i="26"/>
  <c r="AE54" i="26" s="1"/>
  <c r="AE50" i="26" s="1"/>
  <c r="AK62" i="26"/>
  <c r="AK59" i="26" s="1"/>
  <c r="AK55" i="26" s="1"/>
  <c r="H57" i="26"/>
  <c r="H54" i="26" s="1"/>
  <c r="H50" i="26"/>
  <c r="AA62" i="26"/>
  <c r="AA59" i="26" s="1"/>
  <c r="AA55" i="26"/>
  <c r="X50" i="26"/>
  <c r="O55" i="26"/>
  <c r="AJ50" i="26"/>
  <c r="Z49" i="26"/>
  <c r="Z45" i="26" s="1"/>
  <c r="AF50" i="26"/>
  <c r="P49" i="26"/>
  <c r="P45" i="26" s="1"/>
  <c r="Q62" i="26"/>
  <c r="Q59" i="26" s="1"/>
  <c r="Q55" i="26"/>
  <c r="S57" i="26"/>
  <c r="S54" i="26" s="1"/>
  <c r="S50" i="26" s="1"/>
  <c r="AH52" i="26"/>
  <c r="AH49" i="26" s="1"/>
  <c r="AH45" i="26" s="1"/>
  <c r="J57" i="26"/>
  <c r="J54" i="26" s="1"/>
  <c r="J50" i="26" s="1"/>
  <c r="E57" i="26"/>
  <c r="E54" i="26" s="1"/>
  <c r="AI57" i="26"/>
  <c r="AI54" i="26" s="1"/>
  <c r="AI50" i="26" s="1"/>
  <c r="K57" i="26"/>
  <c r="K54" i="26" s="1"/>
  <c r="K50" i="26"/>
  <c r="W57" i="26"/>
  <c r="W54" i="26" s="1"/>
  <c r="W50" i="26" s="1"/>
  <c r="Y57" i="26"/>
  <c r="Y54" i="26" s="1"/>
  <c r="AB57" i="26"/>
  <c r="AB54" i="26" s="1"/>
  <c r="AB50" i="26" s="1"/>
  <c r="R52" i="26"/>
  <c r="R49" i="26" s="1"/>
  <c r="R45" i="26" s="1"/>
  <c r="T57" i="26"/>
  <c r="T54" i="26" s="1"/>
  <c r="T50" i="26" s="1"/>
  <c r="B57" i="26"/>
  <c r="B54" i="26" s="1"/>
  <c r="B50" i="26"/>
  <c r="G57" i="25"/>
  <c r="AK55" i="25"/>
  <c r="I57" i="25"/>
  <c r="D57" i="25"/>
  <c r="D54" i="25" s="1"/>
  <c r="D50" i="25" s="1"/>
  <c r="X52" i="25"/>
  <c r="X49" i="25" s="1"/>
  <c r="X45" i="25" s="1"/>
  <c r="Q55" i="25"/>
  <c r="P52" i="25"/>
  <c r="L57" i="25"/>
  <c r="L54" i="25" s="1"/>
  <c r="L50" i="25" s="1"/>
  <c r="AH52" i="25"/>
  <c r="AH49" i="25" s="1"/>
  <c r="AH45" i="25" s="1"/>
  <c r="AJ57" i="25"/>
  <c r="AJ54" i="25" s="1"/>
  <c r="AJ50" i="25" s="1"/>
  <c r="AD52" i="25"/>
  <c r="AD49" i="25" s="1"/>
  <c r="AD45" i="25" s="1"/>
  <c r="G54" i="25"/>
  <c r="G50" i="25" s="1"/>
  <c r="AA57" i="25"/>
  <c r="AA54" i="25" s="1"/>
  <c r="AA50" i="25" s="1"/>
  <c r="B57" i="25"/>
  <c r="B54" i="25" s="1"/>
  <c r="B50" i="25" s="1"/>
  <c r="I54" i="25"/>
  <c r="J57" i="25"/>
  <c r="J54" i="25" s="1"/>
  <c r="J50" i="25" s="1"/>
  <c r="AM55" i="25"/>
  <c r="AE57" i="25"/>
  <c r="AE54" i="25" s="1"/>
  <c r="AE50" i="25" s="1"/>
  <c r="F57" i="25"/>
  <c r="F54" i="25" s="1"/>
  <c r="F50" i="25" s="1"/>
  <c r="S55" i="25"/>
  <c r="AC57" i="25"/>
  <c r="AC54" i="25" s="1"/>
  <c r="AC50" i="25" s="1"/>
  <c r="N57" i="25"/>
  <c r="N54" i="25" s="1"/>
  <c r="N50" i="25" s="1"/>
  <c r="M50" i="25"/>
  <c r="AF50" i="25"/>
  <c r="P49" i="25"/>
  <c r="P45" i="25" s="1"/>
  <c r="AI55" i="25"/>
  <c r="R50" i="25"/>
  <c r="T55" i="25"/>
  <c r="O55" i="25"/>
  <c r="AB55" i="25"/>
  <c r="AG57" i="25"/>
  <c r="AG54" i="25" s="1"/>
  <c r="AG50" i="25" s="1"/>
  <c r="AL52" i="25"/>
  <c r="AL49" i="25" s="1"/>
  <c r="AL45" i="25" s="1"/>
  <c r="Y57" i="25"/>
  <c r="Y54" i="25" s="1"/>
  <c r="Y50" i="25" s="1"/>
  <c r="W57" i="25"/>
  <c r="W54" i="25" s="1"/>
  <c r="W50" i="25" s="1"/>
  <c r="Z57" i="25"/>
  <c r="Z54" i="25" s="1"/>
  <c r="Z50" i="25" s="1"/>
  <c r="E57" i="25"/>
  <c r="E54" i="25" s="1"/>
  <c r="V52" i="25"/>
  <c r="V49" i="25" s="1"/>
  <c r="V45" i="25" s="1"/>
  <c r="U57" i="25"/>
  <c r="U54" i="25" s="1"/>
  <c r="AN52" i="25"/>
  <c r="AN49" i="25" s="1"/>
  <c r="AN45" i="25" s="1"/>
  <c r="H52" i="25"/>
  <c r="H49" i="25" s="1"/>
  <c r="H45" i="25" s="1"/>
  <c r="K55" i="25"/>
  <c r="AG55" i="24"/>
  <c r="Y64" i="24"/>
  <c r="Y60" i="24" s="1"/>
  <c r="Y62" i="24" s="1"/>
  <c r="Y59" i="24" s="1"/>
  <c r="Y55" i="24" s="1"/>
  <c r="Y57" i="24" s="1"/>
  <c r="Y54" i="24" s="1"/>
  <c r="Y50" i="24" s="1"/>
  <c r="P64" i="24"/>
  <c r="P60" i="24" s="1"/>
  <c r="P62" i="24" s="1"/>
  <c r="P59" i="24" s="1"/>
  <c r="P55" i="24" s="1"/>
  <c r="AB64" i="24"/>
  <c r="AB60" i="24" s="1"/>
  <c r="AB62" i="24" s="1"/>
  <c r="AB59" i="24" s="1"/>
  <c r="AB55" i="24" s="1"/>
  <c r="AB57" i="24" s="1"/>
  <c r="AB54" i="24" s="1"/>
  <c r="AB50" i="24" s="1"/>
  <c r="U64" i="24"/>
  <c r="U60" i="24" s="1"/>
  <c r="U62" i="24" s="1"/>
  <c r="U59" i="24" s="1"/>
  <c r="U55" i="24" s="1"/>
  <c r="F65" i="24"/>
  <c r="G64" i="24"/>
  <c r="W64" i="24"/>
  <c r="W60" i="24" s="1"/>
  <c r="W62" i="24" s="1"/>
  <c r="W59" i="24" s="1"/>
  <c r="W55" i="24" s="1"/>
  <c r="W57" i="24" s="1"/>
  <c r="W54" i="24" s="1"/>
  <c r="W50" i="24" s="1"/>
  <c r="J64" i="24"/>
  <c r="AN64" i="24"/>
  <c r="AN60" i="24" s="1"/>
  <c r="AN62" i="24" s="1"/>
  <c r="R64" i="24"/>
  <c r="R60" i="24" s="1"/>
  <c r="R62" i="24" s="1"/>
  <c r="R59" i="24" s="1"/>
  <c r="R55" i="24" s="1"/>
  <c r="Q64" i="24"/>
  <c r="Q60" i="24" s="1"/>
  <c r="Q62" i="24" s="1"/>
  <c r="Q59" i="24" s="1"/>
  <c r="Q55" i="24" s="1"/>
  <c r="Q57" i="24" s="1"/>
  <c r="Q54" i="24" s="1"/>
  <c r="Q50" i="24" s="1"/>
  <c r="V64" i="24"/>
  <c r="AC64" i="24"/>
  <c r="AC60" i="24" s="1"/>
  <c r="AC62" i="24" s="1"/>
  <c r="AC59" i="24" s="1"/>
  <c r="AC55" i="24" s="1"/>
  <c r="AC57" i="24" s="1"/>
  <c r="AC54" i="24" s="1"/>
  <c r="AC50" i="24" s="1"/>
  <c r="AM57" i="24"/>
  <c r="AM54" i="24"/>
  <c r="AM50" i="24" s="1"/>
  <c r="AL62" i="24"/>
  <c r="AL59" i="24" s="1"/>
  <c r="AK57" i="24"/>
  <c r="AK54" i="24" s="1"/>
  <c r="AK50" i="24" s="1"/>
  <c r="AJ57" i="24"/>
  <c r="AJ54" i="24"/>
  <c r="AJ50" i="24" s="1"/>
  <c r="AI62" i="24"/>
  <c r="AI59" i="24" s="1"/>
  <c r="AI55" i="24" s="1"/>
  <c r="AH57" i="24"/>
  <c r="AH54" i="24" s="1"/>
  <c r="AH50" i="24" s="1"/>
  <c r="AG57" i="24"/>
  <c r="AG54" i="24" s="1"/>
  <c r="AG50" i="24" s="1"/>
  <c r="AF52" i="24"/>
  <c r="AF49" i="24" s="1"/>
  <c r="AF45" i="24" s="1"/>
  <c r="AE62" i="24"/>
  <c r="AE59" i="24" s="1"/>
  <c r="AE55" i="24" s="1"/>
  <c r="AD62" i="24"/>
  <c r="AD59" i="24" s="1"/>
  <c r="AD55" i="24" s="1"/>
  <c r="AA57" i="24"/>
  <c r="AA54" i="24" s="1"/>
  <c r="AA50" i="24" s="1"/>
  <c r="Z57" i="24"/>
  <c r="Z54" i="24" s="1"/>
  <c r="Z50" i="24" s="1"/>
  <c r="X57" i="24"/>
  <c r="X54" i="24" s="1"/>
  <c r="X50" i="24" s="1"/>
  <c r="U57" i="24"/>
  <c r="U54" i="24" s="1"/>
  <c r="U50" i="24" s="1"/>
  <c r="T62" i="24"/>
  <c r="T59" i="24" s="1"/>
  <c r="S62" i="24"/>
  <c r="S59" i="24" s="1"/>
  <c r="S55" i="24" s="1"/>
  <c r="R57" i="24"/>
  <c r="R54" i="24" s="1"/>
  <c r="R50" i="24" s="1"/>
  <c r="P57" i="24"/>
  <c r="P54" i="24" s="1"/>
  <c r="P50" i="24" s="1"/>
  <c r="O57" i="24"/>
  <c r="O54" i="24" s="1"/>
  <c r="O50" i="24" s="1"/>
  <c r="N62" i="24"/>
  <c r="N59" i="24" s="1"/>
  <c r="N55" i="24" s="1"/>
  <c r="M57" i="24"/>
  <c r="M54" i="24" s="1"/>
  <c r="M50" i="24" s="1"/>
  <c r="L62" i="24"/>
  <c r="L59" i="24" s="1"/>
  <c r="L55" i="24" s="1"/>
  <c r="K57" i="24"/>
  <c r="K54" i="24" s="1"/>
  <c r="I57" i="24"/>
  <c r="I54" i="24" s="1"/>
  <c r="I50" i="24" s="1"/>
  <c r="H57" i="24"/>
  <c r="H54" i="24" s="1"/>
  <c r="H50" i="24" s="1"/>
  <c r="E57" i="24"/>
  <c r="E54" i="24" s="1"/>
  <c r="E50" i="24" s="1"/>
  <c r="D57" i="24"/>
  <c r="D54" i="24" s="1"/>
  <c r="D50" i="24" s="1"/>
  <c r="B67" i="24"/>
  <c r="B64" i="24" s="1"/>
  <c r="B60" i="24" s="1"/>
  <c r="B63" i="23"/>
  <c r="K48" i="19"/>
  <c r="M48" i="19"/>
  <c r="L49" i="19"/>
  <c r="N49" i="19"/>
  <c r="P49" i="19" s="1"/>
  <c r="L50" i="19"/>
  <c r="N50" i="19"/>
  <c r="P50" i="19" s="1"/>
  <c r="L51" i="19"/>
  <c r="N51" i="19"/>
  <c r="P51" i="19" s="1"/>
  <c r="L52" i="19"/>
  <c r="N52" i="19"/>
  <c r="P52" i="19" s="1"/>
  <c r="L53" i="19"/>
  <c r="N53" i="19"/>
  <c r="P53" i="19" s="1"/>
  <c r="L54" i="19"/>
  <c r="N54" i="19"/>
  <c r="P54" i="19" s="1"/>
  <c r="L55" i="19"/>
  <c r="N55" i="19"/>
  <c r="P55" i="19" s="1"/>
  <c r="L56" i="19"/>
  <c r="N56" i="19"/>
  <c r="P56" i="19" s="1"/>
  <c r="L57" i="19"/>
  <c r="N57" i="19"/>
  <c r="P57" i="19" s="1"/>
  <c r="N48" i="19"/>
  <c r="K49" i="19"/>
  <c r="K50" i="19"/>
  <c r="K51" i="19"/>
  <c r="K52" i="19"/>
  <c r="K53" i="19"/>
  <c r="K54" i="19"/>
  <c r="K55" i="19"/>
  <c r="K56" i="19"/>
  <c r="K57" i="19"/>
  <c r="D27" i="20"/>
  <c r="C26" i="20" s="1"/>
  <c r="C26" i="22"/>
  <c r="B29" i="19"/>
  <c r="D28" i="19"/>
  <c r="A19" i="19"/>
  <c r="A20" i="19" s="1"/>
  <c r="A21" i="19" s="1"/>
  <c r="A22" i="19" s="1"/>
  <c r="A23" i="19" s="1"/>
  <c r="A24" i="19" s="1"/>
  <c r="A25" i="19" s="1"/>
  <c r="A26" i="19" s="1"/>
  <c r="A27" i="19" s="1"/>
  <c r="A28" i="19" s="1"/>
  <c r="B12" i="19"/>
  <c r="B14" i="19" s="1"/>
  <c r="Y131" i="32" l="1"/>
  <c r="P48" i="19"/>
  <c r="E121" i="31"/>
  <c r="AG35" i="31"/>
  <c r="E111" i="31"/>
  <c r="W35" i="31"/>
  <c r="O37" i="31"/>
  <c r="O34" i="31" s="1"/>
  <c r="O30" i="31" s="1"/>
  <c r="U37" i="31"/>
  <c r="U34" i="31" s="1"/>
  <c r="U30" i="31" s="1"/>
  <c r="E93" i="31"/>
  <c r="E35" i="31"/>
  <c r="E125" i="31"/>
  <c r="AK35" i="31"/>
  <c r="E105" i="31"/>
  <c r="Q35" i="31"/>
  <c r="E97" i="31"/>
  <c r="I35" i="31"/>
  <c r="B84" i="32"/>
  <c r="C42" i="32"/>
  <c r="C39" i="32"/>
  <c r="E113" i="31"/>
  <c r="Y35" i="31"/>
  <c r="AE37" i="31"/>
  <c r="AE34" i="31" s="1"/>
  <c r="AE30" i="31" s="1"/>
  <c r="AB37" i="31"/>
  <c r="AB34" i="31" s="1"/>
  <c r="AB30" i="31" s="1"/>
  <c r="AM37" i="31"/>
  <c r="AM34" i="31" s="1"/>
  <c r="AM30" i="31" s="1"/>
  <c r="AJ37" i="31"/>
  <c r="AJ34" i="31" s="1"/>
  <c r="AJ30" i="31" s="1"/>
  <c r="T37" i="31"/>
  <c r="T34" i="31" s="1"/>
  <c r="T30" i="31" s="1"/>
  <c r="E130" i="31"/>
  <c r="B35" i="31"/>
  <c r="L37" i="31"/>
  <c r="L34" i="31" s="1"/>
  <c r="L30" i="31" s="1"/>
  <c r="B28" i="32"/>
  <c r="T35" i="29"/>
  <c r="B84" i="29"/>
  <c r="C42" i="29"/>
  <c r="C39" i="29"/>
  <c r="J37" i="29"/>
  <c r="J34" i="29" s="1"/>
  <c r="J30" i="29" s="1"/>
  <c r="E127" i="30"/>
  <c r="AM35" i="30"/>
  <c r="E109" i="30"/>
  <c r="U35" i="30"/>
  <c r="M30" i="29"/>
  <c r="W42" i="30"/>
  <c r="J37" i="30"/>
  <c r="J34" i="30" s="1"/>
  <c r="J30" i="30" s="1"/>
  <c r="G30" i="29"/>
  <c r="E102" i="29"/>
  <c r="N35" i="29"/>
  <c r="AA30" i="29"/>
  <c r="E105" i="30"/>
  <c r="Q35" i="30"/>
  <c r="E94" i="29"/>
  <c r="F35" i="29"/>
  <c r="F121" i="30"/>
  <c r="AG39" i="30"/>
  <c r="I37" i="29"/>
  <c r="I34" i="29" s="1"/>
  <c r="U30" i="29"/>
  <c r="F96" i="29"/>
  <c r="H39" i="29"/>
  <c r="E37" i="30"/>
  <c r="E34" i="30" s="1"/>
  <c r="F101" i="30"/>
  <c r="M39" i="30"/>
  <c r="F99" i="30"/>
  <c r="K39" i="30"/>
  <c r="AN37" i="29"/>
  <c r="AN34" i="29" s="1"/>
  <c r="AN30" i="29" s="1"/>
  <c r="V42" i="29"/>
  <c r="AJ37" i="30"/>
  <c r="AJ34" i="30" s="1"/>
  <c r="AJ30" i="30" s="1"/>
  <c r="H37" i="30"/>
  <c r="H34" i="30" s="1"/>
  <c r="H30" i="30" s="1"/>
  <c r="F125" i="30"/>
  <c r="AK39" i="30"/>
  <c r="E117" i="30"/>
  <c r="AC35" i="30"/>
  <c r="AJ37" i="29"/>
  <c r="AJ34" i="29" s="1"/>
  <c r="AJ30" i="29" s="1"/>
  <c r="Q37" i="29"/>
  <c r="Q34" i="29" s="1"/>
  <c r="Q30" i="29" s="1"/>
  <c r="B30" i="29"/>
  <c r="B28" i="29" s="1"/>
  <c r="AL37" i="30"/>
  <c r="AL34" i="30" s="1"/>
  <c r="AL30" i="30" s="1"/>
  <c r="F123" i="30"/>
  <c r="AI39" i="30"/>
  <c r="AE30" i="29"/>
  <c r="E37" i="29"/>
  <c r="E34" i="29" s="1"/>
  <c r="E30" i="29" s="1"/>
  <c r="F114" i="29"/>
  <c r="Z39" i="29"/>
  <c r="F130" i="30"/>
  <c r="H130" i="30" s="1"/>
  <c r="B39" i="30"/>
  <c r="AH37" i="30"/>
  <c r="AH34" i="30" s="1"/>
  <c r="AH30" i="30" s="1"/>
  <c r="AD37" i="30"/>
  <c r="AD34" i="30" s="1"/>
  <c r="AD30" i="30" s="1"/>
  <c r="AE42" i="30"/>
  <c r="L39" i="29"/>
  <c r="E116" i="29"/>
  <c r="AB35" i="29"/>
  <c r="V37" i="30"/>
  <c r="V34" i="30" s="1"/>
  <c r="V30" i="30" s="1"/>
  <c r="T37" i="29"/>
  <c r="T34" i="29" s="1"/>
  <c r="T30" i="29" s="1"/>
  <c r="T37" i="30"/>
  <c r="T34" i="30" s="1"/>
  <c r="T30" i="30" s="1"/>
  <c r="D37" i="29"/>
  <c r="D34" i="29" s="1"/>
  <c r="D30" i="29" s="1"/>
  <c r="X37" i="30"/>
  <c r="X34" i="30" s="1"/>
  <c r="X30" i="30"/>
  <c r="F37" i="30"/>
  <c r="F34" i="30" s="1"/>
  <c r="F30" i="30"/>
  <c r="AN37" i="30"/>
  <c r="AN34" i="30" s="1"/>
  <c r="AN30" i="30"/>
  <c r="E118" i="29"/>
  <c r="AD35" i="29"/>
  <c r="F103" i="30"/>
  <c r="O39" i="30"/>
  <c r="R37" i="29"/>
  <c r="R34" i="29" s="1"/>
  <c r="R30" i="29" s="1"/>
  <c r="E113" i="30"/>
  <c r="Y35" i="30"/>
  <c r="P37" i="30"/>
  <c r="P34" i="30" s="1"/>
  <c r="P30" i="30" s="1"/>
  <c r="Z37" i="30"/>
  <c r="Z34" i="30" s="1"/>
  <c r="Z30" i="30" s="1"/>
  <c r="E126" i="29"/>
  <c r="AL35" i="29"/>
  <c r="AK37" i="29"/>
  <c r="AK34" i="29" s="1"/>
  <c r="AK30" i="29" s="1"/>
  <c r="D37" i="30"/>
  <c r="D34" i="30" s="1"/>
  <c r="D30" i="30"/>
  <c r="R37" i="30"/>
  <c r="R34" i="30" s="1"/>
  <c r="R30" i="30"/>
  <c r="X37" i="29"/>
  <c r="X34" i="29" s="1"/>
  <c r="X30" i="29" s="1"/>
  <c r="S42" i="30"/>
  <c r="G39" i="30"/>
  <c r="AA42" i="30"/>
  <c r="I39" i="30"/>
  <c r="AE47" i="28"/>
  <c r="AE44" i="28" s="1"/>
  <c r="X47" i="27"/>
  <c r="X44" i="27" s="1"/>
  <c r="R45" i="27"/>
  <c r="AH45" i="27"/>
  <c r="N45" i="28"/>
  <c r="AK45" i="27"/>
  <c r="K45" i="27"/>
  <c r="AK45" i="28"/>
  <c r="AI45" i="28"/>
  <c r="K47" i="28"/>
  <c r="K44" i="28" s="1"/>
  <c r="K40" i="28" s="1"/>
  <c r="O42" i="28"/>
  <c r="F103" i="28" s="1"/>
  <c r="M47" i="28"/>
  <c r="M44" i="28" s="1"/>
  <c r="M40" i="28" s="1"/>
  <c r="Q45" i="27"/>
  <c r="L45" i="28"/>
  <c r="I47" i="28"/>
  <c r="I44" i="28" s="1"/>
  <c r="I40" i="28" s="1"/>
  <c r="W45" i="28"/>
  <c r="W45" i="27"/>
  <c r="G45" i="28"/>
  <c r="J45" i="27"/>
  <c r="B45" i="28"/>
  <c r="G45" i="27"/>
  <c r="AB45" i="27"/>
  <c r="AF47" i="28"/>
  <c r="AG47" i="27"/>
  <c r="X47" i="28"/>
  <c r="AM47" i="27"/>
  <c r="AH47" i="28"/>
  <c r="S47" i="27"/>
  <c r="S44" i="27" s="1"/>
  <c r="J47" i="28"/>
  <c r="J44" i="28" s="1"/>
  <c r="AI45" i="27"/>
  <c r="M45" i="27"/>
  <c r="AN47" i="27"/>
  <c r="AN44" i="27" s="1"/>
  <c r="AN40" i="27" s="1"/>
  <c r="AA50" i="27"/>
  <c r="U50" i="27"/>
  <c r="AM50" i="28"/>
  <c r="U52" i="28"/>
  <c r="U49" i="28" s="1"/>
  <c r="U45" i="28" s="1"/>
  <c r="AC47" i="27"/>
  <c r="AC44" i="27" s="1"/>
  <c r="B47" i="27"/>
  <c r="B44" i="27" s="1"/>
  <c r="B40" i="27" s="1"/>
  <c r="T47" i="28"/>
  <c r="T44" i="28" s="1"/>
  <c r="P50" i="28"/>
  <c r="AF50" i="27"/>
  <c r="AB52" i="28"/>
  <c r="AB49" i="28" s="1"/>
  <c r="AB45" i="28" s="1"/>
  <c r="L52" i="27"/>
  <c r="L49" i="27" s="1"/>
  <c r="L45" i="27" s="1"/>
  <c r="AC52" i="28"/>
  <c r="AC49" i="28" s="1"/>
  <c r="AC45" i="28" s="1"/>
  <c r="V52" i="28"/>
  <c r="V49" i="28" s="1"/>
  <c r="P52" i="27"/>
  <c r="P49" i="27" s="1"/>
  <c r="P45" i="27" s="1"/>
  <c r="Z52" i="27"/>
  <c r="Z49" i="27" s="1"/>
  <c r="Z45" i="27" s="1"/>
  <c r="O52" i="27"/>
  <c r="O49" i="27" s="1"/>
  <c r="O45" i="27" s="1"/>
  <c r="F52" i="28"/>
  <c r="F49" i="28" s="1"/>
  <c r="F45" i="28"/>
  <c r="I52" i="27"/>
  <c r="I49" i="27" s="1"/>
  <c r="I45" i="27" s="1"/>
  <c r="AL45" i="27"/>
  <c r="AH44" i="28"/>
  <c r="AH40" i="28" s="1"/>
  <c r="AF44" i="28"/>
  <c r="AF40" i="28" s="1"/>
  <c r="Z40" i="28"/>
  <c r="O39" i="28"/>
  <c r="E103" i="28" s="1"/>
  <c r="AG44" i="27"/>
  <c r="X44" i="28"/>
  <c r="X40" i="28" s="1"/>
  <c r="AM44" i="27"/>
  <c r="AJ47" i="28"/>
  <c r="AJ44" i="28" s="1"/>
  <c r="Y47" i="28"/>
  <c r="Y44" i="28" s="1"/>
  <c r="E52" i="28"/>
  <c r="E49" i="28" s="1"/>
  <c r="D52" i="27"/>
  <c r="D49" i="27" s="1"/>
  <c r="D45" i="27" s="1"/>
  <c r="D47" i="28"/>
  <c r="D44" i="28" s="1"/>
  <c r="AD47" i="27"/>
  <c r="AD44" i="27" s="1"/>
  <c r="AD40" i="27" s="1"/>
  <c r="H47" i="27"/>
  <c r="H44" i="27" s="1"/>
  <c r="R52" i="28"/>
  <c r="R49" i="28" s="1"/>
  <c r="AD52" i="28"/>
  <c r="AD49" i="28" s="1"/>
  <c r="H52" i="28"/>
  <c r="H49" i="28" s="1"/>
  <c r="AE52" i="27"/>
  <c r="AE49" i="27" s="1"/>
  <c r="S52" i="28"/>
  <c r="S49" i="28" s="1"/>
  <c r="S45" i="28" s="1"/>
  <c r="AN52" i="28"/>
  <c r="AN49" i="28" s="1"/>
  <c r="V52" i="27"/>
  <c r="V49" i="27" s="1"/>
  <c r="V45" i="27" s="1"/>
  <c r="Y52" i="27"/>
  <c r="Y49" i="27" s="1"/>
  <c r="AG52" i="28"/>
  <c r="AG49" i="28" s="1"/>
  <c r="AG45" i="28" s="1"/>
  <c r="E52" i="27"/>
  <c r="E49" i="27" s="1"/>
  <c r="F52" i="27"/>
  <c r="F49" i="27" s="1"/>
  <c r="F45" i="27" s="1"/>
  <c r="AA52" i="28"/>
  <c r="AA49" i="28" s="1"/>
  <c r="N40" i="27"/>
  <c r="AJ52" i="27"/>
  <c r="AJ49" i="27" s="1"/>
  <c r="AJ45" i="27" s="1"/>
  <c r="AL52" i="28"/>
  <c r="AL49" i="28" s="1"/>
  <c r="AL45" i="28" s="1"/>
  <c r="T52" i="27"/>
  <c r="T49" i="27" s="1"/>
  <c r="T45" i="27" s="1"/>
  <c r="Q52" i="28"/>
  <c r="Q49" i="28" s="1"/>
  <c r="Q45" i="28" s="1"/>
  <c r="T52" i="26"/>
  <c r="AI52" i="26"/>
  <c r="AI49" i="26" s="1"/>
  <c r="J52" i="26"/>
  <c r="J49" i="26" s="1"/>
  <c r="J45" i="26" s="1"/>
  <c r="P47" i="26"/>
  <c r="Z47" i="26"/>
  <c r="AK57" i="26"/>
  <c r="AK54" i="26" s="1"/>
  <c r="D52" i="26"/>
  <c r="D49" i="26" s="1"/>
  <c r="D45" i="26" s="1"/>
  <c r="AB52" i="26"/>
  <c r="AB49" i="26" s="1"/>
  <c r="AB45" i="26" s="1"/>
  <c r="W52" i="26"/>
  <c r="S52" i="26"/>
  <c r="S49" i="26" s="1"/>
  <c r="AN47" i="26"/>
  <c r="AN44" i="26" s="1"/>
  <c r="AN40" i="26" s="1"/>
  <c r="F47" i="26"/>
  <c r="F44" i="26" s="1"/>
  <c r="F40" i="26" s="1"/>
  <c r="W49" i="26"/>
  <c r="W45" i="26" s="1"/>
  <c r="K52" i="26"/>
  <c r="K49" i="26" s="1"/>
  <c r="K45" i="26"/>
  <c r="AH47" i="26"/>
  <c r="AH44" i="26" s="1"/>
  <c r="AH40" i="26" s="1"/>
  <c r="Q57" i="26"/>
  <c r="Q54" i="26" s="1"/>
  <c r="Q50" i="26" s="1"/>
  <c r="O57" i="26"/>
  <c r="O54" i="26" s="1"/>
  <c r="O50" i="26" s="1"/>
  <c r="AA57" i="26"/>
  <c r="AA54" i="26" s="1"/>
  <c r="AA50" i="26" s="1"/>
  <c r="H52" i="26"/>
  <c r="H49" i="26" s="1"/>
  <c r="H45" i="26"/>
  <c r="AE52" i="26"/>
  <c r="AE49" i="26" s="1"/>
  <c r="AE45" i="26"/>
  <c r="G57" i="26"/>
  <c r="G54" i="26" s="1"/>
  <c r="G50" i="26"/>
  <c r="V52" i="26"/>
  <c r="V49" i="26" s="1"/>
  <c r="V45" i="26" s="1"/>
  <c r="L52" i="26"/>
  <c r="L49" i="26" s="1"/>
  <c r="L45" i="26" s="1"/>
  <c r="AM57" i="26"/>
  <c r="AM54" i="26" s="1"/>
  <c r="AM50" i="26" s="1"/>
  <c r="AD47" i="26"/>
  <c r="AD44" i="26" s="1"/>
  <c r="AD40" i="26"/>
  <c r="AL47" i="26"/>
  <c r="AL44" i="26" s="1"/>
  <c r="AL40" i="26"/>
  <c r="AC52" i="26"/>
  <c r="AC49" i="26" s="1"/>
  <c r="AC45" i="26"/>
  <c r="P44" i="26"/>
  <c r="P40" i="26" s="1"/>
  <c r="Z44" i="26"/>
  <c r="U52" i="26"/>
  <c r="U49" i="26" s="1"/>
  <c r="N47" i="26"/>
  <c r="N44" i="26" s="1"/>
  <c r="N40" i="26" s="1"/>
  <c r="AG50" i="26"/>
  <c r="B52" i="26"/>
  <c r="B49" i="26" s="1"/>
  <c r="T49" i="26"/>
  <c r="R47" i="26"/>
  <c r="R44" i="26" s="1"/>
  <c r="R40" i="26"/>
  <c r="Y50" i="26"/>
  <c r="E50" i="26"/>
  <c r="AF52" i="26"/>
  <c r="AF49" i="26" s="1"/>
  <c r="AF45" i="26" s="1"/>
  <c r="AJ52" i="26"/>
  <c r="AJ49" i="26" s="1"/>
  <c r="AJ45" i="26" s="1"/>
  <c r="X52" i="26"/>
  <c r="X49" i="26" s="1"/>
  <c r="X45" i="26" s="1"/>
  <c r="I50" i="26"/>
  <c r="M50" i="26"/>
  <c r="AN47" i="25"/>
  <c r="AN44" i="25" s="1"/>
  <c r="AN40" i="25" s="1"/>
  <c r="Z52" i="25"/>
  <c r="Z49" i="25" s="1"/>
  <c r="Z45" i="25" s="1"/>
  <c r="AA52" i="25"/>
  <c r="AA49" i="25" s="1"/>
  <c r="AA45" i="25" s="1"/>
  <c r="AH47" i="25"/>
  <c r="AH44" i="25" s="1"/>
  <c r="AH40" i="25" s="1"/>
  <c r="D52" i="25"/>
  <c r="D49" i="25" s="1"/>
  <c r="D45" i="25" s="1"/>
  <c r="V47" i="25"/>
  <c r="P47" i="25"/>
  <c r="F52" i="25"/>
  <c r="F49" i="25" s="1"/>
  <c r="F45" i="25" s="1"/>
  <c r="G52" i="25"/>
  <c r="L52" i="25"/>
  <c r="L49" i="25" s="1"/>
  <c r="L45" i="25" s="1"/>
  <c r="H47" i="25"/>
  <c r="H44" i="25" s="1"/>
  <c r="H40" i="25" s="1"/>
  <c r="V44" i="25"/>
  <c r="V40" i="25" s="1"/>
  <c r="W52" i="25"/>
  <c r="W49" i="25" s="1"/>
  <c r="W45" i="25" s="1"/>
  <c r="U50" i="25"/>
  <c r="E50" i="25"/>
  <c r="AB57" i="25"/>
  <c r="AB54" i="25" s="1"/>
  <c r="AB50" i="25" s="1"/>
  <c r="T57" i="25"/>
  <c r="T54" i="25" s="1"/>
  <c r="T50" i="25" s="1"/>
  <c r="AI57" i="25"/>
  <c r="AI54" i="25" s="1"/>
  <c r="AI50" i="25" s="1"/>
  <c r="AF52" i="25"/>
  <c r="AF49" i="25" s="1"/>
  <c r="AF45" i="25" s="1"/>
  <c r="S57" i="25"/>
  <c r="S54" i="25" s="1"/>
  <c r="S50" i="25" s="1"/>
  <c r="P44" i="25"/>
  <c r="P40" i="25" s="1"/>
  <c r="G49" i="25"/>
  <c r="G45" i="25" s="1"/>
  <c r="K57" i="25"/>
  <c r="K54" i="25" s="1"/>
  <c r="K50" i="25" s="1"/>
  <c r="Y52" i="25"/>
  <c r="Y49" i="25" s="1"/>
  <c r="Y45" i="25" s="1"/>
  <c r="AL47" i="25"/>
  <c r="AL44" i="25" s="1"/>
  <c r="AL40" i="25" s="1"/>
  <c r="AG52" i="25"/>
  <c r="AG49" i="25" s="1"/>
  <c r="AG45" i="25" s="1"/>
  <c r="O57" i="25"/>
  <c r="O54" i="25" s="1"/>
  <c r="O50" i="25" s="1"/>
  <c r="R52" i="25"/>
  <c r="R49" i="25" s="1"/>
  <c r="R45" i="25" s="1"/>
  <c r="M52" i="25"/>
  <c r="M49" i="25" s="1"/>
  <c r="M45" i="25" s="1"/>
  <c r="N52" i="25"/>
  <c r="N49" i="25" s="1"/>
  <c r="N45" i="25" s="1"/>
  <c r="AC52" i="25"/>
  <c r="AC49" i="25" s="1"/>
  <c r="AC45" i="25"/>
  <c r="AE52" i="25"/>
  <c r="AE49" i="25" s="1"/>
  <c r="AE45" i="25" s="1"/>
  <c r="AM57" i="25"/>
  <c r="AM54" i="25" s="1"/>
  <c r="AM50" i="25" s="1"/>
  <c r="J52" i="25"/>
  <c r="J49" i="25" s="1"/>
  <c r="J45" i="25" s="1"/>
  <c r="B52" i="25"/>
  <c r="B49" i="25" s="1"/>
  <c r="B45" i="25" s="1"/>
  <c r="AD47" i="25"/>
  <c r="AD44" i="25" s="1"/>
  <c r="AD40" i="25" s="1"/>
  <c r="AJ52" i="25"/>
  <c r="AJ49" i="25" s="1"/>
  <c r="AJ45" i="25" s="1"/>
  <c r="Q57" i="25"/>
  <c r="Q54" i="25" s="1"/>
  <c r="Q50" i="25" s="1"/>
  <c r="X47" i="25"/>
  <c r="X44" i="25" s="1"/>
  <c r="X40" i="25" s="1"/>
  <c r="I50" i="25"/>
  <c r="AK57" i="25"/>
  <c r="AK54" i="25" s="1"/>
  <c r="V60" i="24"/>
  <c r="V62" i="24" s="1"/>
  <c r="V59" i="24" s="1"/>
  <c r="V55" i="24" s="1"/>
  <c r="V57" i="24" s="1"/>
  <c r="V54" i="24" s="1"/>
  <c r="V50" i="24" s="1"/>
  <c r="V52" i="24" s="1"/>
  <c r="V49" i="24" s="1"/>
  <c r="V45" i="24" s="1"/>
  <c r="J60" i="24"/>
  <c r="G60" i="24"/>
  <c r="AN59" i="24"/>
  <c r="F67" i="24"/>
  <c r="F64" i="24" s="1"/>
  <c r="F60" i="24" s="1"/>
  <c r="AM52" i="24"/>
  <c r="AM49" i="24" s="1"/>
  <c r="AM45" i="24" s="1"/>
  <c r="AL55" i="24"/>
  <c r="AK52" i="24"/>
  <c r="AK49" i="24" s="1"/>
  <c r="AK45" i="24" s="1"/>
  <c r="AJ52" i="24"/>
  <c r="AJ49" i="24" s="1"/>
  <c r="AJ45" i="24" s="1"/>
  <c r="AI57" i="24"/>
  <c r="AI54" i="24" s="1"/>
  <c r="AH52" i="24"/>
  <c r="AH49" i="24" s="1"/>
  <c r="AH45" i="24" s="1"/>
  <c r="AG52" i="24"/>
  <c r="AG49" i="24" s="1"/>
  <c r="AF47" i="24"/>
  <c r="AF44" i="24" s="1"/>
  <c r="AF40" i="24" s="1"/>
  <c r="AE57" i="24"/>
  <c r="AE54" i="24" s="1"/>
  <c r="AE50" i="24" s="1"/>
  <c r="AD57" i="24"/>
  <c r="AD54" i="24" s="1"/>
  <c r="AD50" i="24" s="1"/>
  <c r="AC52" i="24"/>
  <c r="AC49" i="24" s="1"/>
  <c r="AC45" i="24" s="1"/>
  <c r="AB52" i="24"/>
  <c r="AB49" i="24" s="1"/>
  <c r="AB45" i="24" s="1"/>
  <c r="AA52" i="24"/>
  <c r="AA49" i="24" s="1"/>
  <c r="AA45" i="24" s="1"/>
  <c r="Z52" i="24"/>
  <c r="Z49" i="24" s="1"/>
  <c r="Z45" i="24" s="1"/>
  <c r="Y52" i="24"/>
  <c r="Y49" i="24" s="1"/>
  <c r="Y45" i="24" s="1"/>
  <c r="X52" i="24"/>
  <c r="X49" i="24" s="1"/>
  <c r="X45" i="24" s="1"/>
  <c r="W52" i="24"/>
  <c r="W49" i="24" s="1"/>
  <c r="W45" i="24" s="1"/>
  <c r="U52" i="24"/>
  <c r="U49" i="24" s="1"/>
  <c r="U45" i="24" s="1"/>
  <c r="T55" i="24"/>
  <c r="S57" i="24"/>
  <c r="S54" i="24" s="1"/>
  <c r="S50" i="24" s="1"/>
  <c r="R52" i="24"/>
  <c r="R49" i="24" s="1"/>
  <c r="R45" i="24" s="1"/>
  <c r="Q52" i="24"/>
  <c r="Q49" i="24" s="1"/>
  <c r="Q45" i="24" s="1"/>
  <c r="P52" i="24"/>
  <c r="P49" i="24" s="1"/>
  <c r="P45" i="24" s="1"/>
  <c r="O52" i="24"/>
  <c r="O49" i="24" s="1"/>
  <c r="O45" i="24" s="1"/>
  <c r="N57" i="24"/>
  <c r="N54" i="24" s="1"/>
  <c r="N50" i="24" s="1"/>
  <c r="M52" i="24"/>
  <c r="M49" i="24" s="1"/>
  <c r="M45" i="24" s="1"/>
  <c r="L57" i="24"/>
  <c r="L54" i="24" s="1"/>
  <c r="L50" i="24" s="1"/>
  <c r="K50" i="24"/>
  <c r="I52" i="24"/>
  <c r="I49" i="24" s="1"/>
  <c r="I45" i="24" s="1"/>
  <c r="H52" i="24"/>
  <c r="H49" i="24" s="1"/>
  <c r="H45" i="24" s="1"/>
  <c r="E52" i="24"/>
  <c r="E49" i="24" s="1"/>
  <c r="D52" i="24"/>
  <c r="D49" i="24" s="1"/>
  <c r="D45" i="24" s="1"/>
  <c r="B62" i="24"/>
  <c r="B59" i="24" s="1"/>
  <c r="B55" i="24" s="1"/>
  <c r="B65" i="23"/>
  <c r="E26" i="22"/>
  <c r="E26" i="20"/>
  <c r="B13" i="19"/>
  <c r="C27" i="19" s="1"/>
  <c r="E27" i="19" s="1"/>
  <c r="D27" i="19" s="1"/>
  <c r="B37" i="31" l="1"/>
  <c r="B34" i="31" s="1"/>
  <c r="B30" i="31" s="1"/>
  <c r="L118" i="32"/>
  <c r="G130" i="31"/>
  <c r="M118" i="32" s="1"/>
  <c r="Y113" i="32" s="1"/>
  <c r="Y37" i="31"/>
  <c r="Y34" i="31" s="1"/>
  <c r="Y30" i="31" s="1"/>
  <c r="AM23" i="32"/>
  <c r="AK23" i="32"/>
  <c r="AI23" i="32"/>
  <c r="AG23" i="32"/>
  <c r="AE23" i="32"/>
  <c r="AC23" i="32"/>
  <c r="AA23" i="32"/>
  <c r="Y23" i="32"/>
  <c r="W23" i="32"/>
  <c r="U23" i="32"/>
  <c r="S23" i="32"/>
  <c r="Q23" i="32"/>
  <c r="O23" i="32"/>
  <c r="M23" i="32"/>
  <c r="K23" i="32"/>
  <c r="I23" i="32"/>
  <c r="G23" i="32"/>
  <c r="E23" i="32"/>
  <c r="AN23" i="32"/>
  <c r="AL23" i="32"/>
  <c r="AJ23" i="32"/>
  <c r="AH23" i="32"/>
  <c r="AF23" i="32"/>
  <c r="AD23" i="32"/>
  <c r="AB23" i="32"/>
  <c r="Z23" i="32"/>
  <c r="X23" i="32"/>
  <c r="V23" i="32"/>
  <c r="T23" i="32"/>
  <c r="R23" i="32"/>
  <c r="P23" i="32"/>
  <c r="N23" i="32"/>
  <c r="L23" i="32"/>
  <c r="J23" i="32"/>
  <c r="H23" i="32"/>
  <c r="F23" i="32"/>
  <c r="D23" i="32"/>
  <c r="AK37" i="31"/>
  <c r="AK34" i="31" s="1"/>
  <c r="AK30" i="31" s="1"/>
  <c r="W37" i="31"/>
  <c r="W34" i="31" s="1"/>
  <c r="W30" i="31" s="1"/>
  <c r="P117" i="32"/>
  <c r="Z112" i="32" s="1"/>
  <c r="AA112" i="32" s="1"/>
  <c r="AN31" i="32"/>
  <c r="AN32" i="32" s="1"/>
  <c r="AN29" i="32" s="1"/>
  <c r="AL31" i="32"/>
  <c r="AL32" i="32" s="1"/>
  <c r="AL29" i="32" s="1"/>
  <c r="AJ31" i="32"/>
  <c r="AJ32" i="32" s="1"/>
  <c r="AJ29" i="32" s="1"/>
  <c r="AH31" i="32"/>
  <c r="AH32" i="32" s="1"/>
  <c r="AH29" i="32" s="1"/>
  <c r="AF31" i="32"/>
  <c r="AF32" i="32" s="1"/>
  <c r="AF29" i="32" s="1"/>
  <c r="AD31" i="32"/>
  <c r="AD32" i="32" s="1"/>
  <c r="AD29" i="32" s="1"/>
  <c r="AB31" i="32"/>
  <c r="AB32" i="32" s="1"/>
  <c r="AB29" i="32" s="1"/>
  <c r="Z31" i="32"/>
  <c r="Z32" i="32" s="1"/>
  <c r="Z29" i="32" s="1"/>
  <c r="X31" i="32"/>
  <c r="X32" i="32" s="1"/>
  <c r="X29" i="32" s="1"/>
  <c r="V31" i="32"/>
  <c r="V32" i="32" s="1"/>
  <c r="V29" i="32" s="1"/>
  <c r="T31" i="32"/>
  <c r="T32" i="32" s="1"/>
  <c r="T29" i="32" s="1"/>
  <c r="R31" i="32"/>
  <c r="R32" i="32" s="1"/>
  <c r="R29" i="32" s="1"/>
  <c r="P31" i="32"/>
  <c r="P32" i="32" s="1"/>
  <c r="P29" i="32" s="1"/>
  <c r="N31" i="32"/>
  <c r="N32" i="32" s="1"/>
  <c r="N29" i="32" s="1"/>
  <c r="L31" i="32"/>
  <c r="L32" i="32" s="1"/>
  <c r="L29" i="32" s="1"/>
  <c r="J31" i="32"/>
  <c r="J32" i="32" s="1"/>
  <c r="J29" i="32" s="1"/>
  <c r="H31" i="32"/>
  <c r="H32" i="32" s="1"/>
  <c r="H29" i="32" s="1"/>
  <c r="F31" i="32"/>
  <c r="F32" i="32" s="1"/>
  <c r="F29" i="32" s="1"/>
  <c r="D31" i="32"/>
  <c r="D32" i="32" s="1"/>
  <c r="D29" i="32" s="1"/>
  <c r="AM31" i="32"/>
  <c r="AM32" i="32" s="1"/>
  <c r="AM29" i="32" s="1"/>
  <c r="AK31" i="32"/>
  <c r="AK32" i="32" s="1"/>
  <c r="AK29" i="32" s="1"/>
  <c r="AI31" i="32"/>
  <c r="AI32" i="32" s="1"/>
  <c r="AI29" i="32" s="1"/>
  <c r="AG31" i="32"/>
  <c r="AG32" i="32" s="1"/>
  <c r="AG29" i="32" s="1"/>
  <c r="AE31" i="32"/>
  <c r="AE32" i="32" s="1"/>
  <c r="AE29" i="32" s="1"/>
  <c r="AC31" i="32"/>
  <c r="AC32" i="32" s="1"/>
  <c r="AC29" i="32" s="1"/>
  <c r="AA31" i="32"/>
  <c r="AA32" i="32" s="1"/>
  <c r="AA29" i="32" s="1"/>
  <c r="Y31" i="32"/>
  <c r="Y32" i="32" s="1"/>
  <c r="Y29" i="32" s="1"/>
  <c r="W31" i="32"/>
  <c r="W32" i="32" s="1"/>
  <c r="W29" i="32" s="1"/>
  <c r="U31" i="32"/>
  <c r="U32" i="32" s="1"/>
  <c r="U29" i="32" s="1"/>
  <c r="S31" i="32"/>
  <c r="S32" i="32" s="1"/>
  <c r="S29" i="32" s="1"/>
  <c r="Q31" i="32"/>
  <c r="Q32" i="32" s="1"/>
  <c r="Q29" i="32" s="1"/>
  <c r="O31" i="32"/>
  <c r="O32" i="32" s="1"/>
  <c r="O29" i="32" s="1"/>
  <c r="M31" i="32"/>
  <c r="M32" i="32" s="1"/>
  <c r="M29" i="32" s="1"/>
  <c r="K31" i="32"/>
  <c r="K32" i="32" s="1"/>
  <c r="K29" i="32" s="1"/>
  <c r="I31" i="32"/>
  <c r="I32" i="32" s="1"/>
  <c r="I29" i="32" s="1"/>
  <c r="G31" i="32"/>
  <c r="G32" i="32" s="1"/>
  <c r="G29" i="32" s="1"/>
  <c r="E31" i="32"/>
  <c r="E32" i="32" s="1"/>
  <c r="E29" i="32" s="1"/>
  <c r="AN24" i="32"/>
  <c r="AL24" i="32"/>
  <c r="AL26" i="32" s="1"/>
  <c r="G126" i="32" s="1"/>
  <c r="AJ24" i="32"/>
  <c r="AH24" i="32"/>
  <c r="AH26" i="32" s="1"/>
  <c r="G122" i="32" s="1"/>
  <c r="AF24" i="32"/>
  <c r="AD24" i="32"/>
  <c r="AD26" i="32" s="1"/>
  <c r="G118" i="32" s="1"/>
  <c r="AB24" i="32"/>
  <c r="Z24" i="32"/>
  <c r="Z26" i="32" s="1"/>
  <c r="G114" i="32" s="1"/>
  <c r="X24" i="32"/>
  <c r="V24" i="32"/>
  <c r="V26" i="32" s="1"/>
  <c r="G110" i="32" s="1"/>
  <c r="T24" i="32"/>
  <c r="R24" i="32"/>
  <c r="R26" i="32" s="1"/>
  <c r="G106" i="32" s="1"/>
  <c r="P24" i="32"/>
  <c r="N24" i="32"/>
  <c r="N26" i="32" s="1"/>
  <c r="G102" i="32" s="1"/>
  <c r="L24" i="32"/>
  <c r="J24" i="32"/>
  <c r="J26" i="32" s="1"/>
  <c r="G98" i="32" s="1"/>
  <c r="H24" i="32"/>
  <c r="F24" i="32"/>
  <c r="F26" i="32" s="1"/>
  <c r="G94" i="32" s="1"/>
  <c r="D24" i="32"/>
  <c r="AM24" i="32"/>
  <c r="AM26" i="32" s="1"/>
  <c r="G127" i="32" s="1"/>
  <c r="AK24" i="32"/>
  <c r="AI24" i="32"/>
  <c r="AI26" i="32" s="1"/>
  <c r="G123" i="32" s="1"/>
  <c r="AG24" i="32"/>
  <c r="AE24" i="32"/>
  <c r="AE26" i="32" s="1"/>
  <c r="G119" i="32" s="1"/>
  <c r="AC24" i="32"/>
  <c r="AA24" i="32"/>
  <c r="AA26" i="32" s="1"/>
  <c r="G115" i="32" s="1"/>
  <c r="Y24" i="32"/>
  <c r="W24" i="32"/>
  <c r="W26" i="32" s="1"/>
  <c r="G111" i="32" s="1"/>
  <c r="U24" i="32"/>
  <c r="S24" i="32"/>
  <c r="S26" i="32" s="1"/>
  <c r="G107" i="32" s="1"/>
  <c r="Q24" i="32"/>
  <c r="O24" i="32"/>
  <c r="O26" i="32" s="1"/>
  <c r="G103" i="32" s="1"/>
  <c r="M24" i="32"/>
  <c r="K24" i="32"/>
  <c r="K26" i="32" s="1"/>
  <c r="G99" i="32" s="1"/>
  <c r="I24" i="32"/>
  <c r="G24" i="32"/>
  <c r="G26" i="32" s="1"/>
  <c r="G95" i="32" s="1"/>
  <c r="E24" i="32"/>
  <c r="I37" i="31"/>
  <c r="I34" i="31" s="1"/>
  <c r="I30" i="31" s="1"/>
  <c r="Q37" i="31"/>
  <c r="Q34" i="31" s="1"/>
  <c r="Q30" i="31" s="1"/>
  <c r="E37" i="31"/>
  <c r="E34" i="31" s="1"/>
  <c r="E30" i="31" s="1"/>
  <c r="AG37" i="31"/>
  <c r="AG34" i="31" s="1"/>
  <c r="AG30" i="31" s="1"/>
  <c r="E97" i="30"/>
  <c r="I35" i="30"/>
  <c r="E95" i="30"/>
  <c r="G35" i="30"/>
  <c r="AD37" i="29"/>
  <c r="AD34" i="29" s="1"/>
  <c r="AD30" i="29" s="1"/>
  <c r="E100" i="29"/>
  <c r="L35" i="29"/>
  <c r="E130" i="30"/>
  <c r="B35" i="30"/>
  <c r="AN31" i="29"/>
  <c r="AN32" i="29" s="1"/>
  <c r="AN29" i="29" s="1"/>
  <c r="AL31" i="29"/>
  <c r="AJ31" i="29"/>
  <c r="AJ32" i="29" s="1"/>
  <c r="AJ29" i="29" s="1"/>
  <c r="AH31" i="29"/>
  <c r="AH32" i="29" s="1"/>
  <c r="AH29" i="29" s="1"/>
  <c r="AF31" i="29"/>
  <c r="AF32" i="29" s="1"/>
  <c r="AF29" i="29" s="1"/>
  <c r="AD31" i="29"/>
  <c r="AB31" i="29"/>
  <c r="Z31" i="29"/>
  <c r="X31" i="29"/>
  <c r="X32" i="29" s="1"/>
  <c r="X29" i="29" s="1"/>
  <c r="V31" i="29"/>
  <c r="T31" i="29"/>
  <c r="T32" i="29" s="1"/>
  <c r="T29" i="29" s="1"/>
  <c r="R31" i="29"/>
  <c r="R32" i="29" s="1"/>
  <c r="R29" i="29" s="1"/>
  <c r="P31" i="29"/>
  <c r="P32" i="29" s="1"/>
  <c r="P29" i="29" s="1"/>
  <c r="N31" i="29"/>
  <c r="L31" i="29"/>
  <c r="J31" i="29"/>
  <c r="H31" i="29"/>
  <c r="F31" i="29"/>
  <c r="D31" i="29"/>
  <c r="D32" i="29" s="1"/>
  <c r="D29" i="29" s="1"/>
  <c r="AM31" i="29"/>
  <c r="AM32" i="29" s="1"/>
  <c r="AM29" i="29" s="1"/>
  <c r="AI31" i="29"/>
  <c r="AI32" i="29" s="1"/>
  <c r="AI29" i="29" s="1"/>
  <c r="AE31" i="29"/>
  <c r="AE32" i="29" s="1"/>
  <c r="AE29" i="29" s="1"/>
  <c r="AE84" i="29" s="1"/>
  <c r="AA31" i="29"/>
  <c r="W31" i="29"/>
  <c r="W32" i="29" s="1"/>
  <c r="W29" i="29" s="1"/>
  <c r="S31" i="29"/>
  <c r="S32" i="29" s="1"/>
  <c r="S29" i="29" s="1"/>
  <c r="O31" i="29"/>
  <c r="O32" i="29" s="1"/>
  <c r="O29" i="29" s="1"/>
  <c r="K31" i="29"/>
  <c r="K32" i="29" s="1"/>
  <c r="K29" i="29" s="1"/>
  <c r="G31" i="29"/>
  <c r="AK31" i="29"/>
  <c r="AK32" i="29" s="1"/>
  <c r="AK29" i="29" s="1"/>
  <c r="AG31" i="29"/>
  <c r="AG32" i="29" s="1"/>
  <c r="AG29" i="29" s="1"/>
  <c r="AC31" i="29"/>
  <c r="AC32" i="29" s="1"/>
  <c r="AC29" i="29" s="1"/>
  <c r="Y31" i="29"/>
  <c r="Y32" i="29" s="1"/>
  <c r="Y29" i="29" s="1"/>
  <c r="U31" i="29"/>
  <c r="U32" i="29" s="1"/>
  <c r="U29" i="29" s="1"/>
  <c r="Q31" i="29"/>
  <c r="Q32" i="29" s="1"/>
  <c r="Q29" i="29" s="1"/>
  <c r="Q84" i="29" s="1"/>
  <c r="M31" i="29"/>
  <c r="M32" i="29" s="1"/>
  <c r="M29" i="29" s="1"/>
  <c r="I31" i="29"/>
  <c r="E31" i="29"/>
  <c r="E32" i="29" s="1"/>
  <c r="E29" i="29" s="1"/>
  <c r="E125" i="30"/>
  <c r="AK35" i="30"/>
  <c r="F110" i="29"/>
  <c r="V39" i="29"/>
  <c r="E99" i="30"/>
  <c r="K35" i="30"/>
  <c r="E101" i="30"/>
  <c r="M35" i="30"/>
  <c r="E30" i="30"/>
  <c r="I30" i="29"/>
  <c r="N37" i="29"/>
  <c r="N34" i="29" s="1"/>
  <c r="N30" i="29" s="1"/>
  <c r="U37" i="30"/>
  <c r="U34" i="30" s="1"/>
  <c r="U30" i="30" s="1"/>
  <c r="AN23" i="29"/>
  <c r="AL23" i="29"/>
  <c r="AJ23" i="29"/>
  <c r="AH23" i="29"/>
  <c r="AH25" i="29" s="1"/>
  <c r="H122" i="29" s="1"/>
  <c r="AF23" i="29"/>
  <c r="AF25" i="29" s="1"/>
  <c r="H120" i="29" s="1"/>
  <c r="AD23" i="29"/>
  <c r="AB23" i="29"/>
  <c r="Z23" i="29"/>
  <c r="X23" i="29"/>
  <c r="V23" i="29"/>
  <c r="T23" i="29"/>
  <c r="R23" i="29"/>
  <c r="P23" i="29"/>
  <c r="P25" i="29" s="1"/>
  <c r="H104" i="29" s="1"/>
  <c r="N23" i="29"/>
  <c r="L23" i="29"/>
  <c r="J23" i="29"/>
  <c r="H23" i="29"/>
  <c r="F23" i="29"/>
  <c r="D23" i="29"/>
  <c r="AK23" i="29"/>
  <c r="AG23" i="29"/>
  <c r="AG25" i="29" s="1"/>
  <c r="H121" i="29" s="1"/>
  <c r="AC23" i="29"/>
  <c r="Y23" i="29"/>
  <c r="Y25" i="29" s="1"/>
  <c r="H113" i="29" s="1"/>
  <c r="U23" i="29"/>
  <c r="Q23" i="29"/>
  <c r="M23" i="29"/>
  <c r="I23" i="29"/>
  <c r="E23" i="29"/>
  <c r="AM23" i="29"/>
  <c r="AM25" i="29" s="1"/>
  <c r="H127" i="29" s="1"/>
  <c r="AI23" i="29"/>
  <c r="AE23" i="29"/>
  <c r="AA23" i="29"/>
  <c r="W23" i="29"/>
  <c r="W25" i="29" s="1"/>
  <c r="H111" i="29" s="1"/>
  <c r="S23" i="29"/>
  <c r="O23" i="29"/>
  <c r="O25" i="29" s="1"/>
  <c r="H103" i="29" s="1"/>
  <c r="K23" i="29"/>
  <c r="G23" i="29"/>
  <c r="F115" i="30"/>
  <c r="AA39" i="30"/>
  <c r="F107" i="30"/>
  <c r="S39" i="30"/>
  <c r="AL37" i="29"/>
  <c r="AL34" i="29" s="1"/>
  <c r="AL30" i="29"/>
  <c r="Y37" i="30"/>
  <c r="Y34" i="30" s="1"/>
  <c r="E103" i="30"/>
  <c r="O35" i="30"/>
  <c r="AB37" i="29"/>
  <c r="AB34" i="29" s="1"/>
  <c r="AB30" i="29" s="1"/>
  <c r="F119" i="30"/>
  <c r="AE39" i="30"/>
  <c r="E114" i="29"/>
  <c r="Z35" i="29"/>
  <c r="E123" i="30"/>
  <c r="AI35" i="30"/>
  <c r="AC37" i="30"/>
  <c r="AC34" i="30" s="1"/>
  <c r="AC30" i="30" s="1"/>
  <c r="E96" i="29"/>
  <c r="H35" i="29"/>
  <c r="E121" i="30"/>
  <c r="AG35" i="30"/>
  <c r="F37" i="29"/>
  <c r="F34" i="29" s="1"/>
  <c r="F30" i="29" s="1"/>
  <c r="Q37" i="30"/>
  <c r="Q34" i="30" s="1"/>
  <c r="Q30" i="30" s="1"/>
  <c r="AA32" i="29"/>
  <c r="AA29" i="29" s="1"/>
  <c r="AA84" i="29" s="1"/>
  <c r="G32" i="29"/>
  <c r="G29" i="29" s="1"/>
  <c r="G84" i="29" s="1"/>
  <c r="F111" i="30"/>
  <c r="W39" i="30"/>
  <c r="AM37" i="30"/>
  <c r="AM34" i="30" s="1"/>
  <c r="J32" i="29"/>
  <c r="J29" i="29" s="1"/>
  <c r="J84" i="29" s="1"/>
  <c r="AM24" i="29"/>
  <c r="AM26" i="29" s="1"/>
  <c r="G127" i="29" s="1"/>
  <c r="AK24" i="29"/>
  <c r="AI24" i="29"/>
  <c r="AG24" i="29"/>
  <c r="AG26" i="29" s="1"/>
  <c r="G121" i="29" s="1"/>
  <c r="AE24" i="29"/>
  <c r="AC24" i="29"/>
  <c r="AC26" i="29" s="1"/>
  <c r="G117" i="29" s="1"/>
  <c r="AA24" i="29"/>
  <c r="Y24" i="29"/>
  <c r="Y26" i="29" s="1"/>
  <c r="G113" i="29" s="1"/>
  <c r="W24" i="29"/>
  <c r="W26" i="29" s="1"/>
  <c r="G111" i="29" s="1"/>
  <c r="U24" i="29"/>
  <c r="S24" i="29"/>
  <c r="Q24" i="29"/>
  <c r="O24" i="29"/>
  <c r="O26" i="29" s="1"/>
  <c r="G103" i="29" s="1"/>
  <c r="M24" i="29"/>
  <c r="K24" i="29"/>
  <c r="I24" i="29"/>
  <c r="G24" i="29"/>
  <c r="E24" i="29"/>
  <c r="AN24" i="29"/>
  <c r="AJ24" i="29"/>
  <c r="AF24" i="29"/>
  <c r="AB24" i="29"/>
  <c r="X24" i="29"/>
  <c r="T24" i="29"/>
  <c r="P24" i="29"/>
  <c r="L24" i="29"/>
  <c r="H24" i="29"/>
  <c r="D24" i="29"/>
  <c r="AL24" i="29"/>
  <c r="AH24" i="29"/>
  <c r="AH26" i="29" s="1"/>
  <c r="G122" i="29" s="1"/>
  <c r="AD24" i="29"/>
  <c r="Z24" i="29"/>
  <c r="V24" i="29"/>
  <c r="R24" i="29"/>
  <c r="N24" i="29"/>
  <c r="J24" i="29"/>
  <c r="F24" i="29"/>
  <c r="T47" i="27"/>
  <c r="H45" i="28"/>
  <c r="R45" i="28"/>
  <c r="Y40" i="28"/>
  <c r="K42" i="28"/>
  <c r="F99" i="28" s="1"/>
  <c r="M42" i="28"/>
  <c r="F101" i="28" s="1"/>
  <c r="I42" i="28"/>
  <c r="F97" i="28" s="1"/>
  <c r="AJ47" i="27"/>
  <c r="AJ44" i="27" s="1"/>
  <c r="AJ40" i="27" s="1"/>
  <c r="AE45" i="27"/>
  <c r="E45" i="28"/>
  <c r="AJ40" i="28"/>
  <c r="X42" i="28"/>
  <c r="F112" i="28" s="1"/>
  <c r="AF42" i="28"/>
  <c r="F120" i="28" s="1"/>
  <c r="AH42" i="28"/>
  <c r="F122" i="28" s="1"/>
  <c r="S40" i="27"/>
  <c r="T44" i="27"/>
  <c r="T40" i="27" s="1"/>
  <c r="N42" i="27"/>
  <c r="AA45" i="28"/>
  <c r="F47" i="27"/>
  <c r="F44" i="27" s="1"/>
  <c r="E45" i="27"/>
  <c r="Y45" i="27"/>
  <c r="V47" i="27"/>
  <c r="V44" i="27" s="1"/>
  <c r="V40" i="27" s="1"/>
  <c r="AN45" i="28"/>
  <c r="AD45" i="28"/>
  <c r="H40" i="27"/>
  <c r="D40" i="28"/>
  <c r="D47" i="27"/>
  <c r="D44" i="27" s="1"/>
  <c r="Z42" i="28"/>
  <c r="P47" i="27"/>
  <c r="P44" i="27" s="1"/>
  <c r="V45" i="28"/>
  <c r="P52" i="28"/>
  <c r="P49" i="28" s="1"/>
  <c r="T40" i="28"/>
  <c r="AC40" i="27"/>
  <c r="U52" i="27"/>
  <c r="U49" i="27" s="1"/>
  <c r="U45" i="27" s="1"/>
  <c r="AI47" i="27"/>
  <c r="AI44" i="27" s="1"/>
  <c r="J40" i="28"/>
  <c r="AH39" i="28"/>
  <c r="E122" i="28" s="1"/>
  <c r="AM40" i="27"/>
  <c r="X39" i="28"/>
  <c r="E112" i="28" s="1"/>
  <c r="AG40" i="27"/>
  <c r="G47" i="27"/>
  <c r="G44" i="27" s="1"/>
  <c r="G40" i="27" s="1"/>
  <c r="B47" i="28"/>
  <c r="B44" i="28" s="1"/>
  <c r="G47" i="28"/>
  <c r="G44" i="28" s="1"/>
  <c r="G40" i="28" s="1"/>
  <c r="W47" i="27"/>
  <c r="W44" i="27" s="1"/>
  <c r="W47" i="28"/>
  <c r="W44" i="28" s="1"/>
  <c r="W40" i="28" s="1"/>
  <c r="I39" i="28"/>
  <c r="E97" i="28" s="1"/>
  <c r="L47" i="28"/>
  <c r="L44" i="28" s="1"/>
  <c r="L40" i="28" s="1"/>
  <c r="M39" i="28"/>
  <c r="E101" i="28" s="1"/>
  <c r="K39" i="28"/>
  <c r="E99" i="28" s="1"/>
  <c r="N47" i="28"/>
  <c r="N44" i="28" s="1"/>
  <c r="N40" i="28" s="1"/>
  <c r="AH47" i="27"/>
  <c r="AH44" i="27" s="1"/>
  <c r="X40" i="27"/>
  <c r="AE40" i="28"/>
  <c r="Q47" i="28"/>
  <c r="Q44" i="28" s="1"/>
  <c r="AL47" i="28"/>
  <c r="AL44" i="28" s="1"/>
  <c r="AG47" i="28"/>
  <c r="AG44" i="28" s="1"/>
  <c r="S47" i="28"/>
  <c r="S44" i="28" s="1"/>
  <c r="AD42" i="27"/>
  <c r="F118" i="27" s="1"/>
  <c r="AL47" i="27"/>
  <c r="AL44" i="27" s="1"/>
  <c r="I47" i="27"/>
  <c r="I44" i="27" s="1"/>
  <c r="F47" i="28"/>
  <c r="F44" i="28" s="1"/>
  <c r="O47" i="27"/>
  <c r="O44" i="27" s="1"/>
  <c r="Z47" i="27"/>
  <c r="Z44" i="27" s="1"/>
  <c r="AC47" i="28"/>
  <c r="AC44" i="28" s="1"/>
  <c r="L47" i="27"/>
  <c r="L44" i="27" s="1"/>
  <c r="AB47" i="28"/>
  <c r="AB44" i="28" s="1"/>
  <c r="AF52" i="27"/>
  <c r="AF49" i="27" s="1"/>
  <c r="AF45" i="27" s="1"/>
  <c r="B42" i="27"/>
  <c r="U47" i="28"/>
  <c r="U44" i="28" s="1"/>
  <c r="AM52" i="28"/>
  <c r="AM49" i="28" s="1"/>
  <c r="AM45" i="28" s="1"/>
  <c r="AA52" i="27"/>
  <c r="AA49" i="27" s="1"/>
  <c r="AN42" i="27"/>
  <c r="F128" i="27" s="1"/>
  <c r="M47" i="27"/>
  <c r="M44" i="27" s="1"/>
  <c r="AB40" i="27"/>
  <c r="AB47" i="27"/>
  <c r="AB44" i="27" s="1"/>
  <c r="J47" i="27"/>
  <c r="J44" i="27" s="1"/>
  <c r="J40" i="27" s="1"/>
  <c r="Q47" i="27"/>
  <c r="Q44" i="27" s="1"/>
  <c r="Q40" i="27" s="1"/>
  <c r="O35" i="28"/>
  <c r="AI47" i="28"/>
  <c r="AI44" i="28" s="1"/>
  <c r="AI40" i="28" s="1"/>
  <c r="AK47" i="28"/>
  <c r="AK44" i="28" s="1"/>
  <c r="K47" i="27"/>
  <c r="K44" i="27" s="1"/>
  <c r="K40" i="27" s="1"/>
  <c r="AK47" i="27"/>
  <c r="AK44" i="27" s="1"/>
  <c r="AK40" i="27" s="1"/>
  <c r="R47" i="27"/>
  <c r="R44" i="27" s="1"/>
  <c r="R40" i="27" s="1"/>
  <c r="X47" i="26"/>
  <c r="AM52" i="26"/>
  <c r="AM49" i="26" s="1"/>
  <c r="AM45" i="26" s="1"/>
  <c r="AA52" i="26"/>
  <c r="AA49" i="26" s="1"/>
  <c r="AB47" i="26"/>
  <c r="AB44" i="26" s="1"/>
  <c r="AB40" i="26" s="1"/>
  <c r="AF47" i="26"/>
  <c r="U45" i="26"/>
  <c r="P42" i="26"/>
  <c r="F104" i="26" s="1"/>
  <c r="V47" i="26"/>
  <c r="V44" i="26" s="1"/>
  <c r="V40" i="26" s="1"/>
  <c r="W47" i="26"/>
  <c r="W44" i="26" s="1"/>
  <c r="W40" i="26" s="1"/>
  <c r="D47" i="26"/>
  <c r="D44" i="26" s="1"/>
  <c r="D40" i="26" s="1"/>
  <c r="J47" i="26"/>
  <c r="J44" i="26" s="1"/>
  <c r="J40" i="26" s="1"/>
  <c r="Y52" i="26"/>
  <c r="Y49" i="26" s="1"/>
  <c r="Y45" i="26" s="1"/>
  <c r="AG52" i="26"/>
  <c r="AG49" i="26" s="1"/>
  <c r="AG45" i="26" s="1"/>
  <c r="AC47" i="26"/>
  <c r="AC44" i="26" s="1"/>
  <c r="AC40" i="26" s="1"/>
  <c r="AL42" i="26"/>
  <c r="F126" i="26" s="1"/>
  <c r="L47" i="26"/>
  <c r="L44" i="26" s="1"/>
  <c r="L40" i="26" s="1"/>
  <c r="G52" i="26"/>
  <c r="G49" i="26" s="1"/>
  <c r="G45" i="26" s="1"/>
  <c r="AE47" i="26"/>
  <c r="AE44" i="26" s="1"/>
  <c r="H47" i="26"/>
  <c r="H44" i="26" s="1"/>
  <c r="H40" i="26" s="1"/>
  <c r="O52" i="26"/>
  <c r="O49" i="26" s="1"/>
  <c r="O45" i="26"/>
  <c r="Q52" i="26"/>
  <c r="Q49" i="26" s="1"/>
  <c r="Q45" i="26" s="1"/>
  <c r="K47" i="26"/>
  <c r="K44" i="26" s="1"/>
  <c r="K40" i="26" s="1"/>
  <c r="AN42" i="26"/>
  <c r="Z40" i="26"/>
  <c r="T45" i="26"/>
  <c r="M52" i="26"/>
  <c r="M49" i="26" s="1"/>
  <c r="M45" i="26"/>
  <c r="X44" i="26"/>
  <c r="X40" i="26" s="1"/>
  <c r="AJ47" i="26"/>
  <c r="AJ44" i="26" s="1"/>
  <c r="AJ40" i="26" s="1"/>
  <c r="AF44" i="26"/>
  <c r="AF40" i="26" s="1"/>
  <c r="I52" i="26"/>
  <c r="I49" i="26" s="1"/>
  <c r="I45" i="26" s="1"/>
  <c r="E52" i="26"/>
  <c r="E49" i="26" s="1"/>
  <c r="E45" i="26" s="1"/>
  <c r="R42" i="26"/>
  <c r="B45" i="26"/>
  <c r="N42" i="26"/>
  <c r="AD42" i="26"/>
  <c r="AH42" i="26"/>
  <c r="F42" i="26"/>
  <c r="S45" i="26"/>
  <c r="AK50" i="26"/>
  <c r="P39" i="26"/>
  <c r="E104" i="26" s="1"/>
  <c r="AI45" i="26"/>
  <c r="J47" i="25"/>
  <c r="J44" i="25" s="1"/>
  <c r="J40" i="25" s="1"/>
  <c r="R47" i="25"/>
  <c r="R44" i="25" s="1"/>
  <c r="R40" i="25" s="1"/>
  <c r="G47" i="25"/>
  <c r="S52" i="25"/>
  <c r="S49" i="25" s="1"/>
  <c r="S45" i="25" s="1"/>
  <c r="AB52" i="25"/>
  <c r="AB49" i="25" s="1"/>
  <c r="AB45" i="25" s="1"/>
  <c r="Z47" i="25"/>
  <c r="AN42" i="25"/>
  <c r="F128" i="25" s="1"/>
  <c r="AH42" i="25"/>
  <c r="F122" i="25" s="1"/>
  <c r="N47" i="25"/>
  <c r="N44" i="25" s="1"/>
  <c r="N40" i="25" s="1"/>
  <c r="AL42" i="25"/>
  <c r="F126" i="25" s="1"/>
  <c r="P42" i="25"/>
  <c r="F104" i="25" s="1"/>
  <c r="AI52" i="25"/>
  <c r="AI49" i="25" s="1"/>
  <c r="AI45" i="25" s="1"/>
  <c r="W47" i="25"/>
  <c r="V42" i="25"/>
  <c r="F110" i="25" s="1"/>
  <c r="L47" i="25"/>
  <c r="L44" i="25" s="1"/>
  <c r="L40" i="25" s="1"/>
  <c r="D47" i="25"/>
  <c r="D44" i="25" s="1"/>
  <c r="D40" i="25" s="1"/>
  <c r="AA47" i="25"/>
  <c r="AA44" i="25" s="1"/>
  <c r="AA40" i="25" s="1"/>
  <c r="I52" i="25"/>
  <c r="I49" i="25" s="1"/>
  <c r="I45" i="25" s="1"/>
  <c r="AJ47" i="25"/>
  <c r="AJ44" i="25" s="1"/>
  <c r="AJ40" i="25" s="1"/>
  <c r="B47" i="25"/>
  <c r="B44" i="25" s="1"/>
  <c r="B40" i="25" s="1"/>
  <c r="AK50" i="25"/>
  <c r="X42" i="25"/>
  <c r="AC47" i="25"/>
  <c r="AC44" i="25" s="1"/>
  <c r="AC40" i="25" s="1"/>
  <c r="M47" i="25"/>
  <c r="M44" i="25" s="1"/>
  <c r="M40" i="25" s="1"/>
  <c r="E52" i="25"/>
  <c r="E49" i="25" s="1"/>
  <c r="E45" i="25" s="1"/>
  <c r="W44" i="25"/>
  <c r="W40" i="25" s="1"/>
  <c r="H42" i="25"/>
  <c r="G44" i="25"/>
  <c r="P39" i="25"/>
  <c r="E104" i="25" s="1"/>
  <c r="N117" i="25" s="1"/>
  <c r="N123" i="28" s="1"/>
  <c r="Z44" i="25"/>
  <c r="Z40" i="25" s="1"/>
  <c r="AN39" i="25"/>
  <c r="E128" i="25" s="1"/>
  <c r="Q52" i="25"/>
  <c r="Q49" i="25" s="1"/>
  <c r="Q45" i="25" s="1"/>
  <c r="AD42" i="25"/>
  <c r="AM52" i="25"/>
  <c r="AM49" i="25" s="1"/>
  <c r="AM45" i="25" s="1"/>
  <c r="AE47" i="25"/>
  <c r="AE44" i="25" s="1"/>
  <c r="AE40" i="25" s="1"/>
  <c r="O52" i="25"/>
  <c r="O49" i="25" s="1"/>
  <c r="O45" i="25" s="1"/>
  <c r="AG47" i="25"/>
  <c r="AG44" i="25" s="1"/>
  <c r="Y47" i="25"/>
  <c r="Y44" i="25" s="1"/>
  <c r="K52" i="25"/>
  <c r="K49" i="25" s="1"/>
  <c r="K45" i="25" s="1"/>
  <c r="AF47" i="25"/>
  <c r="AF44" i="25" s="1"/>
  <c r="AF40" i="25" s="1"/>
  <c r="T52" i="25"/>
  <c r="T49" i="25" s="1"/>
  <c r="T45" i="25" s="1"/>
  <c r="U52" i="25"/>
  <c r="U49" i="25" s="1"/>
  <c r="U45" i="25" s="1"/>
  <c r="F47" i="25"/>
  <c r="F44" i="25" s="1"/>
  <c r="F40" i="25" s="1"/>
  <c r="F62" i="24"/>
  <c r="F59" i="24"/>
  <c r="F55" i="24" s="1"/>
  <c r="AN55" i="24"/>
  <c r="G62" i="24"/>
  <c r="G59" i="24" s="1"/>
  <c r="G55" i="24" s="1"/>
  <c r="G57" i="24" s="1"/>
  <c r="J62" i="24"/>
  <c r="J59" i="24" s="1"/>
  <c r="J55" i="24" s="1"/>
  <c r="J57" i="24" s="1"/>
  <c r="AM47" i="24"/>
  <c r="AM44" i="24" s="1"/>
  <c r="AM40" i="24" s="1"/>
  <c r="AL57" i="24"/>
  <c r="AL54" i="24" s="1"/>
  <c r="AL50" i="24" s="1"/>
  <c r="AK47" i="24"/>
  <c r="AK44" i="24" s="1"/>
  <c r="AK40" i="24" s="1"/>
  <c r="AJ47" i="24"/>
  <c r="AJ44" i="24" s="1"/>
  <c r="AJ40" i="24" s="1"/>
  <c r="AI50" i="24"/>
  <c r="AH47" i="24"/>
  <c r="AH44" i="24"/>
  <c r="AH40" i="24" s="1"/>
  <c r="AG45" i="24"/>
  <c r="AF42" i="24"/>
  <c r="AE52" i="24"/>
  <c r="AE49" i="24" s="1"/>
  <c r="AD52" i="24"/>
  <c r="AD49" i="24" s="1"/>
  <c r="AD45" i="24" s="1"/>
  <c r="AC47" i="24"/>
  <c r="AC44" i="24" s="1"/>
  <c r="AC40" i="24" s="1"/>
  <c r="AB47" i="24"/>
  <c r="AB44" i="24" s="1"/>
  <c r="AB40" i="24" s="1"/>
  <c r="AA47" i="24"/>
  <c r="AA44" i="24" s="1"/>
  <c r="AA40" i="24" s="1"/>
  <c r="Z47" i="24"/>
  <c r="Z44" i="24" s="1"/>
  <c r="Z40" i="24" s="1"/>
  <c r="Y47" i="24"/>
  <c r="Y44" i="24" s="1"/>
  <c r="Y40" i="24" s="1"/>
  <c r="X47" i="24"/>
  <c r="X44" i="24" s="1"/>
  <c r="X40" i="24" s="1"/>
  <c r="W47" i="24"/>
  <c r="W44" i="24" s="1"/>
  <c r="W40" i="24" s="1"/>
  <c r="V47" i="24"/>
  <c r="V44" i="24" s="1"/>
  <c r="V40" i="24" s="1"/>
  <c r="U47" i="24"/>
  <c r="U44" i="24" s="1"/>
  <c r="U40" i="24" s="1"/>
  <c r="T57" i="24"/>
  <c r="T54" i="24" s="1"/>
  <c r="T50" i="24" s="1"/>
  <c r="S52" i="24"/>
  <c r="S49" i="24" s="1"/>
  <c r="S45" i="24" s="1"/>
  <c r="R47" i="24"/>
  <c r="R44" i="24" s="1"/>
  <c r="R40" i="24" s="1"/>
  <c r="Q47" i="24"/>
  <c r="Q44" i="24" s="1"/>
  <c r="Q40" i="24" s="1"/>
  <c r="P47" i="24"/>
  <c r="P44" i="24" s="1"/>
  <c r="P40" i="24" s="1"/>
  <c r="O47" i="24"/>
  <c r="O44" i="24" s="1"/>
  <c r="O40" i="24" s="1"/>
  <c r="N52" i="24"/>
  <c r="N49" i="24" s="1"/>
  <c r="N45" i="24" s="1"/>
  <c r="M47" i="24"/>
  <c r="M44" i="24" s="1"/>
  <c r="M40" i="24" s="1"/>
  <c r="L52" i="24"/>
  <c r="L49" i="24" s="1"/>
  <c r="L45" i="24" s="1"/>
  <c r="K52" i="24"/>
  <c r="K49" i="24" s="1"/>
  <c r="K45" i="24" s="1"/>
  <c r="I47" i="24"/>
  <c r="I44" i="24" s="1"/>
  <c r="I40" i="24" s="1"/>
  <c r="H47" i="24"/>
  <c r="H44" i="24" s="1"/>
  <c r="H40" i="24" s="1"/>
  <c r="E45" i="24"/>
  <c r="B57" i="24"/>
  <c r="B54" i="24" s="1"/>
  <c r="B50" i="24" s="1"/>
  <c r="B62" i="23"/>
  <c r="D26" i="20"/>
  <c r="D26" i="22"/>
  <c r="C25" i="20"/>
  <c r="C26" i="19"/>
  <c r="B13" i="13"/>
  <c r="H12" i="13"/>
  <c r="E16" i="13" s="1"/>
  <c r="D16" i="13" s="1"/>
  <c r="I12" i="13" s="1"/>
  <c r="B12" i="13"/>
  <c r="B13" i="12"/>
  <c r="H12" i="12"/>
  <c r="B12" i="12"/>
  <c r="B13" i="11"/>
  <c r="H12" i="11"/>
  <c r="B12" i="11"/>
  <c r="B13" i="10"/>
  <c r="H12" i="10"/>
  <c r="B12" i="10"/>
  <c r="Y131" i="28" l="1"/>
  <c r="B29" i="31"/>
  <c r="E26" i="32"/>
  <c r="G93" i="32" s="1"/>
  <c r="I26" i="32"/>
  <c r="G97" i="32" s="1"/>
  <c r="M26" i="32"/>
  <c r="G101" i="32" s="1"/>
  <c r="Q26" i="32"/>
  <c r="G105" i="32" s="1"/>
  <c r="U26" i="32"/>
  <c r="G109" i="32" s="1"/>
  <c r="Y26" i="32"/>
  <c r="G113" i="32" s="1"/>
  <c r="AC26" i="32"/>
  <c r="G117" i="32" s="1"/>
  <c r="AG26" i="32"/>
  <c r="G121" i="32" s="1"/>
  <c r="AK26" i="32"/>
  <c r="G125" i="32" s="1"/>
  <c r="D26" i="32"/>
  <c r="G92" i="32" s="1"/>
  <c r="H26" i="32"/>
  <c r="G96" i="32" s="1"/>
  <c r="L26" i="32"/>
  <c r="G100" i="32" s="1"/>
  <c r="P26" i="32"/>
  <c r="G104" i="32" s="1"/>
  <c r="O117" i="32" s="1"/>
  <c r="T26" i="32"/>
  <c r="G108" i="32" s="1"/>
  <c r="X26" i="32"/>
  <c r="G112" i="32" s="1"/>
  <c r="AB26" i="32"/>
  <c r="G116" i="32" s="1"/>
  <c r="AF26" i="32"/>
  <c r="G120" i="32" s="1"/>
  <c r="AJ26" i="32"/>
  <c r="G124" i="32" s="1"/>
  <c r="AN26" i="32"/>
  <c r="G128" i="32" s="1"/>
  <c r="B28" i="31"/>
  <c r="P118" i="32" s="1"/>
  <c r="Z113" i="32" s="1"/>
  <c r="AA113" i="32" s="1"/>
  <c r="AK31" i="31"/>
  <c r="AK32" i="31" s="1"/>
  <c r="AK29" i="31" s="1"/>
  <c r="AG31" i="31"/>
  <c r="AG32" i="31" s="1"/>
  <c r="AG29" i="31" s="1"/>
  <c r="AC31" i="31"/>
  <c r="AC32" i="31" s="1"/>
  <c r="AC29" i="31" s="1"/>
  <c r="Y31" i="31"/>
  <c r="Y32" i="31" s="1"/>
  <c r="Y29" i="31" s="1"/>
  <c r="U31" i="31"/>
  <c r="U32" i="31" s="1"/>
  <c r="U29" i="31" s="1"/>
  <c r="Q31" i="31"/>
  <c r="Q32" i="31" s="1"/>
  <c r="Q29" i="31" s="1"/>
  <c r="M31" i="31"/>
  <c r="M32" i="31" s="1"/>
  <c r="M29" i="31" s="1"/>
  <c r="I31" i="31"/>
  <c r="E31" i="31"/>
  <c r="AL31" i="31"/>
  <c r="AL32" i="31" s="1"/>
  <c r="AL29" i="31" s="1"/>
  <c r="AH31" i="31"/>
  <c r="AH32" i="31" s="1"/>
  <c r="AH29" i="31" s="1"/>
  <c r="AD31" i="31"/>
  <c r="AD32" i="31" s="1"/>
  <c r="AD29" i="31" s="1"/>
  <c r="Z31" i="31"/>
  <c r="Z32" i="31" s="1"/>
  <c r="Z29" i="31" s="1"/>
  <c r="V31" i="31"/>
  <c r="V32" i="31" s="1"/>
  <c r="V29" i="31" s="1"/>
  <c r="T31" i="31"/>
  <c r="T32" i="31" s="1"/>
  <c r="T29" i="31" s="1"/>
  <c r="R31" i="31"/>
  <c r="R32" i="31" s="1"/>
  <c r="R29" i="31" s="1"/>
  <c r="P31" i="31"/>
  <c r="P32" i="31" s="1"/>
  <c r="P29" i="31" s="1"/>
  <c r="N31" i="31"/>
  <c r="N32" i="31" s="1"/>
  <c r="N29" i="31" s="1"/>
  <c r="L31" i="31"/>
  <c r="L32" i="31" s="1"/>
  <c r="L29" i="31" s="1"/>
  <c r="J31" i="31"/>
  <c r="J32" i="31" s="1"/>
  <c r="J29" i="31" s="1"/>
  <c r="H31" i="31"/>
  <c r="H32" i="31" s="1"/>
  <c r="H29" i="31" s="1"/>
  <c r="F31" i="31"/>
  <c r="F32" i="31" s="1"/>
  <c r="F29" i="31" s="1"/>
  <c r="D31" i="31"/>
  <c r="D32" i="31" s="1"/>
  <c r="D29" i="31" s="1"/>
  <c r="E84" i="32"/>
  <c r="E28" i="32"/>
  <c r="I84" i="32"/>
  <c r="I28" i="32"/>
  <c r="M84" i="32"/>
  <c r="M28" i="32"/>
  <c r="Q84" i="32"/>
  <c r="Q28" i="32"/>
  <c r="U84" i="32"/>
  <c r="U28" i="32"/>
  <c r="Y84" i="32"/>
  <c r="Y28" i="32"/>
  <c r="AC84" i="32"/>
  <c r="AC28" i="32"/>
  <c r="AG84" i="32"/>
  <c r="AG28" i="32"/>
  <c r="AK84" i="32"/>
  <c r="AK28" i="32"/>
  <c r="D84" i="32"/>
  <c r="D28" i="32"/>
  <c r="H84" i="32"/>
  <c r="H28" i="32"/>
  <c r="L84" i="32"/>
  <c r="L28" i="32"/>
  <c r="P84" i="32"/>
  <c r="P28" i="32"/>
  <c r="Q117" i="32" s="1"/>
  <c r="Z117" i="32" s="1"/>
  <c r="AA117" i="32" s="1"/>
  <c r="T84" i="32"/>
  <c r="T28" i="32"/>
  <c r="X84" i="32"/>
  <c r="X28" i="32"/>
  <c r="AB84" i="32"/>
  <c r="AB28" i="32"/>
  <c r="AF84" i="32"/>
  <c r="AF28" i="32"/>
  <c r="AJ84" i="32"/>
  <c r="AJ28" i="32"/>
  <c r="AN84" i="32"/>
  <c r="AN28" i="32"/>
  <c r="D25" i="32"/>
  <c r="H92" i="32" s="1"/>
  <c r="H25" i="32"/>
  <c r="H96" i="32" s="1"/>
  <c r="L25" i="32"/>
  <c r="H100" i="32" s="1"/>
  <c r="P25" i="32"/>
  <c r="H104" i="32" s="1"/>
  <c r="T25" i="32"/>
  <c r="H108" i="32" s="1"/>
  <c r="X25" i="32"/>
  <c r="H112" i="32" s="1"/>
  <c r="AB25" i="32"/>
  <c r="H116" i="32" s="1"/>
  <c r="AF25" i="32"/>
  <c r="H120" i="32" s="1"/>
  <c r="AJ25" i="32"/>
  <c r="H124" i="32" s="1"/>
  <c r="AN25" i="32"/>
  <c r="H128" i="32" s="1"/>
  <c r="G25" i="32"/>
  <c r="H95" i="32" s="1"/>
  <c r="K25" i="32"/>
  <c r="H99" i="32" s="1"/>
  <c r="O25" i="32"/>
  <c r="H103" i="32" s="1"/>
  <c r="S25" i="32"/>
  <c r="H107" i="32" s="1"/>
  <c r="W25" i="32"/>
  <c r="H111" i="32" s="1"/>
  <c r="AA25" i="32"/>
  <c r="H115" i="32" s="1"/>
  <c r="AE25" i="32"/>
  <c r="H119" i="32" s="1"/>
  <c r="AI25" i="32"/>
  <c r="H123" i="32" s="1"/>
  <c r="AM25" i="32"/>
  <c r="H127" i="32" s="1"/>
  <c r="E32" i="31"/>
  <c r="E29" i="31" s="1"/>
  <c r="E84" i="31" s="1"/>
  <c r="I32" i="31"/>
  <c r="I29" i="31" s="1"/>
  <c r="I84" i="31" s="1"/>
  <c r="V117" i="32"/>
  <c r="G84" i="32"/>
  <c r="G28" i="32"/>
  <c r="K84" i="32"/>
  <c r="K28" i="32"/>
  <c r="O84" i="32"/>
  <c r="O28" i="32"/>
  <c r="S84" i="32"/>
  <c r="S28" i="32"/>
  <c r="W84" i="32"/>
  <c r="W28" i="32"/>
  <c r="AA84" i="32"/>
  <c r="AA28" i="32"/>
  <c r="AE84" i="32"/>
  <c r="AE28" i="32"/>
  <c r="AI84" i="32"/>
  <c r="AI28" i="32"/>
  <c r="AM84" i="32"/>
  <c r="AM28" i="32"/>
  <c r="F84" i="32"/>
  <c r="F28" i="32"/>
  <c r="J84" i="32"/>
  <c r="J28" i="32"/>
  <c r="N84" i="32"/>
  <c r="N28" i="32"/>
  <c r="R84" i="32"/>
  <c r="R28" i="32"/>
  <c r="V84" i="32"/>
  <c r="V28" i="32"/>
  <c r="Z84" i="32"/>
  <c r="Z28" i="32"/>
  <c r="AD84" i="32"/>
  <c r="AD28" i="32"/>
  <c r="AH84" i="32"/>
  <c r="AH28" i="32"/>
  <c r="AL84" i="32"/>
  <c r="AL28" i="32"/>
  <c r="P123" i="32"/>
  <c r="Z126" i="32" s="1"/>
  <c r="U117" i="32"/>
  <c r="T117" i="32"/>
  <c r="S117" i="32"/>
  <c r="F25" i="32"/>
  <c r="H94" i="32" s="1"/>
  <c r="J25" i="32"/>
  <c r="H98" i="32" s="1"/>
  <c r="N25" i="32"/>
  <c r="H102" i="32" s="1"/>
  <c r="R25" i="32"/>
  <c r="H106" i="32" s="1"/>
  <c r="V25" i="32"/>
  <c r="H110" i="32" s="1"/>
  <c r="Z25" i="32"/>
  <c r="H114" i="32" s="1"/>
  <c r="AD25" i="32"/>
  <c r="H118" i="32" s="1"/>
  <c r="AH25" i="32"/>
  <c r="H122" i="32" s="1"/>
  <c r="AL25" i="32"/>
  <c r="H126" i="32" s="1"/>
  <c r="E25" i="32"/>
  <c r="H93" i="32" s="1"/>
  <c r="I25" i="32"/>
  <c r="H97" i="32" s="1"/>
  <c r="M25" i="32"/>
  <c r="H101" i="32" s="1"/>
  <c r="Q25" i="32"/>
  <c r="H105" i="32" s="1"/>
  <c r="U25" i="32"/>
  <c r="H109" i="32" s="1"/>
  <c r="Y25" i="32"/>
  <c r="H113" i="32" s="1"/>
  <c r="AC25" i="32"/>
  <c r="H117" i="32" s="1"/>
  <c r="AG25" i="32"/>
  <c r="H121" i="32" s="1"/>
  <c r="AK25" i="32"/>
  <c r="H125" i="32" s="1"/>
  <c r="B84" i="31"/>
  <c r="C42" i="31"/>
  <c r="C39" i="31"/>
  <c r="AE25" i="29"/>
  <c r="H119" i="29" s="1"/>
  <c r="Q25" i="29"/>
  <c r="H105" i="29" s="1"/>
  <c r="J26" i="29"/>
  <c r="G98" i="29" s="1"/>
  <c r="R26" i="29"/>
  <c r="G106" i="29" s="1"/>
  <c r="Q26" i="29"/>
  <c r="G105" i="29" s="1"/>
  <c r="J28" i="29"/>
  <c r="AB32" i="29"/>
  <c r="AB29" i="29" s="1"/>
  <c r="AB84" i="29" s="1"/>
  <c r="E84" i="29"/>
  <c r="E28" i="29"/>
  <c r="M84" i="29"/>
  <c r="M28" i="29"/>
  <c r="U84" i="29"/>
  <c r="U28" i="29"/>
  <c r="AK84" i="29"/>
  <c r="AK28" i="29"/>
  <c r="D84" i="29"/>
  <c r="D28" i="29"/>
  <c r="T84" i="29"/>
  <c r="T28" i="29"/>
  <c r="X84" i="29"/>
  <c r="X28" i="29"/>
  <c r="AJ84" i="29"/>
  <c r="AJ28" i="29"/>
  <c r="AN84" i="29"/>
  <c r="AN28" i="29"/>
  <c r="R84" i="29"/>
  <c r="R28" i="29"/>
  <c r="D26" i="29"/>
  <c r="G92" i="29" s="1"/>
  <c r="T26" i="29"/>
  <c r="G108" i="29" s="1"/>
  <c r="AJ26" i="29"/>
  <c r="G124" i="29" s="1"/>
  <c r="E26" i="29"/>
  <c r="G93" i="29" s="1"/>
  <c r="M26" i="29"/>
  <c r="G101" i="29" s="1"/>
  <c r="U26" i="29"/>
  <c r="G109" i="29" s="1"/>
  <c r="AK26" i="29"/>
  <c r="G125" i="29" s="1"/>
  <c r="AM30" i="30"/>
  <c r="F32" i="29"/>
  <c r="F29" i="29" s="1"/>
  <c r="H37" i="29"/>
  <c r="H34" i="29" s="1"/>
  <c r="H30" i="29" s="1"/>
  <c r="AI37" i="30"/>
  <c r="AI34" i="30" s="1"/>
  <c r="AI30" i="30" s="1"/>
  <c r="Z37" i="29"/>
  <c r="Z34" i="29" s="1"/>
  <c r="Z30" i="29" s="1"/>
  <c r="E119" i="30"/>
  <c r="AE35" i="30"/>
  <c r="O37" i="30"/>
  <c r="O34" i="30" s="1"/>
  <c r="Y30" i="30"/>
  <c r="E107" i="30"/>
  <c r="S35" i="30"/>
  <c r="E115" i="30"/>
  <c r="AA35" i="30"/>
  <c r="G25" i="29"/>
  <c r="H95" i="29" s="1"/>
  <c r="D25" i="29"/>
  <c r="H92" i="29" s="1"/>
  <c r="T25" i="29"/>
  <c r="H108" i="29" s="1"/>
  <c r="X25" i="29"/>
  <c r="H112" i="29" s="1"/>
  <c r="AB25" i="29"/>
  <c r="H116" i="29" s="1"/>
  <c r="AJ25" i="29"/>
  <c r="H124" i="29" s="1"/>
  <c r="AN25" i="29"/>
  <c r="H128" i="29" s="1"/>
  <c r="N32" i="29"/>
  <c r="N29" i="29" s="1"/>
  <c r="K37" i="30"/>
  <c r="K34" i="30" s="1"/>
  <c r="AC84" i="29"/>
  <c r="AC28" i="29"/>
  <c r="K84" i="29"/>
  <c r="K28" i="29"/>
  <c r="S84" i="29"/>
  <c r="S28" i="29"/>
  <c r="AI84" i="29"/>
  <c r="AI28" i="29"/>
  <c r="P84" i="29"/>
  <c r="P28" i="29"/>
  <c r="Q124" i="32" s="1"/>
  <c r="AF84" i="29"/>
  <c r="AF28" i="29"/>
  <c r="B37" i="30"/>
  <c r="B34" i="30" s="1"/>
  <c r="B30" i="30" s="1"/>
  <c r="L117" i="30"/>
  <c r="L123" i="32" s="1"/>
  <c r="Y126" i="32" s="1"/>
  <c r="AA126" i="32" s="1"/>
  <c r="G130" i="30"/>
  <c r="M117" i="30" s="1"/>
  <c r="M123" i="32" s="1"/>
  <c r="AD32" i="29"/>
  <c r="AD29" i="29" s="1"/>
  <c r="G37" i="30"/>
  <c r="G34" i="30" s="1"/>
  <c r="N26" i="29"/>
  <c r="G102" i="29" s="1"/>
  <c r="P26" i="29"/>
  <c r="G104" i="29" s="1"/>
  <c r="O116" i="30" s="1"/>
  <c r="O124" i="32" s="1"/>
  <c r="V124" i="32" s="1"/>
  <c r="X26" i="29"/>
  <c r="G112" i="29" s="1"/>
  <c r="AF26" i="29"/>
  <c r="G120" i="29" s="1"/>
  <c r="AN26" i="29"/>
  <c r="G128" i="29" s="1"/>
  <c r="G26" i="29"/>
  <c r="G95" i="29" s="1"/>
  <c r="K26" i="29"/>
  <c r="G99" i="29" s="1"/>
  <c r="S26" i="29"/>
  <c r="G107" i="29" s="1"/>
  <c r="AA26" i="29"/>
  <c r="G115" i="29" s="1"/>
  <c r="AE26" i="29"/>
  <c r="G119" i="29" s="1"/>
  <c r="AI26" i="29"/>
  <c r="G123" i="29" s="1"/>
  <c r="E111" i="30"/>
  <c r="W35" i="30"/>
  <c r="G28" i="29"/>
  <c r="AA28" i="29"/>
  <c r="AG37" i="30"/>
  <c r="AG34" i="30" s="1"/>
  <c r="AL32" i="29"/>
  <c r="AL29" i="29" s="1"/>
  <c r="AL84" i="29" s="1"/>
  <c r="K25" i="29"/>
  <c r="H99" i="29" s="1"/>
  <c r="S25" i="29"/>
  <c r="H107" i="29" s="1"/>
  <c r="AA25" i="29"/>
  <c r="H115" i="29" s="1"/>
  <c r="AI25" i="29"/>
  <c r="H123" i="29" s="1"/>
  <c r="E25" i="29"/>
  <c r="H93" i="29" s="1"/>
  <c r="M25" i="29"/>
  <c r="H101" i="29" s="1"/>
  <c r="U25" i="29"/>
  <c r="H109" i="29" s="1"/>
  <c r="AC25" i="29"/>
  <c r="H117" i="29" s="1"/>
  <c r="AK25" i="29"/>
  <c r="H125" i="29" s="1"/>
  <c r="F25" i="29"/>
  <c r="H94" i="29" s="1"/>
  <c r="J25" i="29"/>
  <c r="H98" i="29" s="1"/>
  <c r="N25" i="29"/>
  <c r="H102" i="29" s="1"/>
  <c r="R25" i="29"/>
  <c r="H106" i="29" s="1"/>
  <c r="AD25" i="29"/>
  <c r="H118" i="29" s="1"/>
  <c r="AL25" i="29"/>
  <c r="H126" i="29" s="1"/>
  <c r="I32" i="29"/>
  <c r="I29" i="29" s="1"/>
  <c r="I84" i="29" s="1"/>
  <c r="M37" i="30"/>
  <c r="M34" i="30" s="1"/>
  <c r="E110" i="29"/>
  <c r="V35" i="29"/>
  <c r="AK37" i="30"/>
  <c r="AK34" i="30" s="1"/>
  <c r="Y84" i="29"/>
  <c r="Y28" i="29"/>
  <c r="AG84" i="29"/>
  <c r="AG28" i="29"/>
  <c r="O84" i="29"/>
  <c r="O28" i="29"/>
  <c r="W84" i="29"/>
  <c r="W28" i="29"/>
  <c r="AM84" i="29"/>
  <c r="AM28" i="29"/>
  <c r="AH84" i="29"/>
  <c r="AH28" i="29"/>
  <c r="AE28" i="29"/>
  <c r="L37" i="29"/>
  <c r="L34" i="29" s="1"/>
  <c r="L30" i="29" s="1"/>
  <c r="I37" i="30"/>
  <c r="I34" i="30" s="1"/>
  <c r="I30" i="30" s="1"/>
  <c r="Q28" i="29"/>
  <c r="AF39" i="28"/>
  <c r="E120" i="28" s="1"/>
  <c r="AK42" i="27"/>
  <c r="F125" i="27" s="1"/>
  <c r="U40" i="28"/>
  <c r="AB40" i="28"/>
  <c r="AC40" i="28"/>
  <c r="O40" i="27"/>
  <c r="I40" i="27"/>
  <c r="AG40" i="28"/>
  <c r="Q40" i="28"/>
  <c r="T42" i="27"/>
  <c r="F108" i="27" s="1"/>
  <c r="L40" i="27"/>
  <c r="Z40" i="27"/>
  <c r="F40" i="28"/>
  <c r="S40" i="28"/>
  <c r="AL40" i="28"/>
  <c r="V42" i="27"/>
  <c r="F110" i="27" s="1"/>
  <c r="AJ42" i="27"/>
  <c r="F124" i="27" s="1"/>
  <c r="R42" i="27"/>
  <c r="F106" i="27" s="1"/>
  <c r="AI42" i="28"/>
  <c r="F123" i="28" s="1"/>
  <c r="Q42" i="27"/>
  <c r="F105" i="27" s="1"/>
  <c r="AK40" i="28"/>
  <c r="M40" i="27"/>
  <c r="AA45" i="27"/>
  <c r="F130" i="27"/>
  <c r="H130" i="27" s="1"/>
  <c r="AL40" i="27"/>
  <c r="X42" i="27"/>
  <c r="AH40" i="27"/>
  <c r="W40" i="27"/>
  <c r="B40" i="28"/>
  <c r="AG42" i="27"/>
  <c r="AM42" i="27"/>
  <c r="J42" i="28"/>
  <c r="AI40" i="27"/>
  <c r="T42" i="28"/>
  <c r="P45" i="28"/>
  <c r="V47" i="28"/>
  <c r="V44" i="28" s="1"/>
  <c r="V40" i="28" s="1"/>
  <c r="P40" i="27"/>
  <c r="F114" i="28"/>
  <c r="Z39" i="28"/>
  <c r="D40" i="27"/>
  <c r="D42" i="28"/>
  <c r="AD47" i="28"/>
  <c r="AD44" i="28" s="1"/>
  <c r="AD40" i="28" s="1"/>
  <c r="E47" i="27"/>
  <c r="E44" i="27" s="1"/>
  <c r="E40" i="27" s="1"/>
  <c r="F40" i="27"/>
  <c r="AA47" i="28"/>
  <c r="AA44" i="28" s="1"/>
  <c r="AA40" i="28" s="1"/>
  <c r="AH35" i="28"/>
  <c r="X35" i="28"/>
  <c r="AJ42" i="28"/>
  <c r="E47" i="28"/>
  <c r="E44" i="28" s="1"/>
  <c r="AE47" i="27"/>
  <c r="AE44" i="27" s="1"/>
  <c r="AE40" i="27" s="1"/>
  <c r="I35" i="28"/>
  <c r="K35" i="28"/>
  <c r="H47" i="28"/>
  <c r="H44" i="28" s="1"/>
  <c r="T39" i="27"/>
  <c r="E108" i="27" s="1"/>
  <c r="K42" i="27"/>
  <c r="F99" i="27" s="1"/>
  <c r="O37" i="28"/>
  <c r="O34" i="28" s="1"/>
  <c r="O30" i="28" s="1"/>
  <c r="J42" i="27"/>
  <c r="AB42" i="27"/>
  <c r="F116" i="27" s="1"/>
  <c r="AM47" i="28"/>
  <c r="AM44" i="28" s="1"/>
  <c r="AF47" i="27"/>
  <c r="AF44" i="27" s="1"/>
  <c r="AE42" i="28"/>
  <c r="N42" i="28"/>
  <c r="F102" i="28" s="1"/>
  <c r="L42" i="28"/>
  <c r="F100" i="28" s="1"/>
  <c r="W42" i="28"/>
  <c r="F111" i="28" s="1"/>
  <c r="G42" i="28"/>
  <c r="F95" i="28" s="1"/>
  <c r="G42" i="27"/>
  <c r="F95" i="27" s="1"/>
  <c r="U47" i="27"/>
  <c r="U44" i="27" s="1"/>
  <c r="AC42" i="27"/>
  <c r="H42" i="27"/>
  <c r="AN47" i="28"/>
  <c r="AN44" i="28" s="1"/>
  <c r="AN40" i="28" s="1"/>
  <c r="Y47" i="27"/>
  <c r="Y44" i="27" s="1"/>
  <c r="F102" i="27"/>
  <c r="N39" i="27"/>
  <c r="S42" i="27"/>
  <c r="AF35" i="28"/>
  <c r="AN39" i="27"/>
  <c r="B39" i="27"/>
  <c r="M35" i="28"/>
  <c r="Y42" i="28"/>
  <c r="AD39" i="27"/>
  <c r="R47" i="28"/>
  <c r="R44" i="28" s="1"/>
  <c r="E47" i="26"/>
  <c r="AJ42" i="26"/>
  <c r="F124" i="26" s="1"/>
  <c r="AE40" i="26"/>
  <c r="D42" i="26"/>
  <c r="F92" i="26" s="1"/>
  <c r="AF42" i="26"/>
  <c r="F120" i="26" s="1"/>
  <c r="X42" i="26"/>
  <c r="F112" i="26" s="1"/>
  <c r="Q47" i="26"/>
  <c r="L42" i="26"/>
  <c r="F100" i="26" s="1"/>
  <c r="AG47" i="26"/>
  <c r="AG44" i="26" s="1"/>
  <c r="AG40" i="26" s="1"/>
  <c r="W42" i="26"/>
  <c r="AB42" i="26"/>
  <c r="F116" i="26" s="1"/>
  <c r="AK52" i="26"/>
  <c r="AK49" i="26" s="1"/>
  <c r="AK45" i="26" s="1"/>
  <c r="F118" i="26"/>
  <c r="AD39" i="26"/>
  <c r="T47" i="26"/>
  <c r="T44" i="26" s="1"/>
  <c r="T40" i="26" s="1"/>
  <c r="F128" i="26"/>
  <c r="AN39" i="26"/>
  <c r="H42" i="26"/>
  <c r="G47" i="26"/>
  <c r="G44" i="26" s="1"/>
  <c r="AC42" i="26"/>
  <c r="Y47" i="26"/>
  <c r="Y44" i="26" s="1"/>
  <c r="Y40" i="26"/>
  <c r="J42" i="26"/>
  <c r="F98" i="26" s="1"/>
  <c r="V42" i="26"/>
  <c r="F110" i="26" s="1"/>
  <c r="U47" i="26"/>
  <c r="U44" i="26" s="1"/>
  <c r="U40" i="26"/>
  <c r="AF39" i="26"/>
  <c r="E120" i="26" s="1"/>
  <c r="AM47" i="26"/>
  <c r="AM44" i="26" s="1"/>
  <c r="AI47" i="26"/>
  <c r="AI44" i="26" s="1"/>
  <c r="AI40" i="26" s="1"/>
  <c r="F94" i="26"/>
  <c r="F39" i="26"/>
  <c r="B47" i="26"/>
  <c r="B44" i="26" s="1"/>
  <c r="B40" i="26" s="1"/>
  <c r="E44" i="26"/>
  <c r="I47" i="26"/>
  <c r="I44" i="26" s="1"/>
  <c r="I40" i="26"/>
  <c r="M47" i="26"/>
  <c r="M44" i="26" s="1"/>
  <c r="M40" i="26" s="1"/>
  <c r="K42" i="26"/>
  <c r="Q44" i="26"/>
  <c r="S47" i="26"/>
  <c r="S44" i="26" s="1"/>
  <c r="S40" i="26" s="1"/>
  <c r="F122" i="26"/>
  <c r="AH39" i="26"/>
  <c r="F102" i="26"/>
  <c r="N39" i="26"/>
  <c r="F106" i="26"/>
  <c r="R39" i="26"/>
  <c r="AJ39" i="26"/>
  <c r="E124" i="26" s="1"/>
  <c r="Z42" i="26"/>
  <c r="O47" i="26"/>
  <c r="O44" i="26" s="1"/>
  <c r="O40" i="26" s="1"/>
  <c r="L39" i="26"/>
  <c r="E100" i="26" s="1"/>
  <c r="D39" i="26"/>
  <c r="E92" i="26" s="1"/>
  <c r="AL39" i="26"/>
  <c r="P35" i="26"/>
  <c r="AB39" i="26"/>
  <c r="E116" i="26" s="1"/>
  <c r="AA45" i="26"/>
  <c r="X39" i="26"/>
  <c r="E112" i="26" s="1"/>
  <c r="V39" i="25"/>
  <c r="E110" i="25" s="1"/>
  <c r="AH39" i="25"/>
  <c r="E122" i="25" s="1"/>
  <c r="AL39" i="25"/>
  <c r="E126" i="25" s="1"/>
  <c r="K47" i="25"/>
  <c r="K44" i="25" s="1"/>
  <c r="K40" i="25" s="1"/>
  <c r="T47" i="25"/>
  <c r="Y40" i="25"/>
  <c r="O47" i="25"/>
  <c r="AM47" i="25"/>
  <c r="AM44" i="25" s="1"/>
  <c r="AM40" i="25" s="1"/>
  <c r="J42" i="25"/>
  <c r="F98" i="25" s="1"/>
  <c r="N42" i="25"/>
  <c r="F102" i="25" s="1"/>
  <c r="S47" i="25"/>
  <c r="S44" i="25" s="1"/>
  <c r="S40" i="25" s="1"/>
  <c r="R42" i="25"/>
  <c r="F106" i="25" s="1"/>
  <c r="AG40" i="25"/>
  <c r="AE42" i="25"/>
  <c r="Z42" i="25"/>
  <c r="F114" i="25" s="1"/>
  <c r="W42" i="25"/>
  <c r="F111" i="25" s="1"/>
  <c r="M42" i="25"/>
  <c r="AA42" i="25"/>
  <c r="F118" i="25"/>
  <c r="AD39" i="25"/>
  <c r="F96" i="25"/>
  <c r="H39" i="25"/>
  <c r="E47" i="25"/>
  <c r="E44" i="25" s="1"/>
  <c r="AC42" i="25"/>
  <c r="F112" i="25"/>
  <c r="X39" i="25"/>
  <c r="B42" i="25"/>
  <c r="AJ42" i="25"/>
  <c r="F124" i="25" s="1"/>
  <c r="L42" i="25"/>
  <c r="F100" i="25" s="1"/>
  <c r="V35" i="25"/>
  <c r="AI47" i="25"/>
  <c r="AI44" i="25" s="1"/>
  <c r="AI40" i="25" s="1"/>
  <c r="P35" i="25"/>
  <c r="AB47" i="25"/>
  <c r="AB44" i="25" s="1"/>
  <c r="AB40" i="25" s="1"/>
  <c r="G40" i="25"/>
  <c r="J39" i="25"/>
  <c r="E98" i="25" s="1"/>
  <c r="F42" i="25"/>
  <c r="T44" i="25"/>
  <c r="U47" i="25"/>
  <c r="U44" i="25" s="1"/>
  <c r="U40" i="25" s="1"/>
  <c r="AF42" i="25"/>
  <c r="O44" i="25"/>
  <c r="Q47" i="25"/>
  <c r="Q44" i="25" s="1"/>
  <c r="Q40" i="25" s="1"/>
  <c r="AK52" i="25"/>
  <c r="AK49" i="25" s="1"/>
  <c r="AK45" i="25" s="1"/>
  <c r="I47" i="25"/>
  <c r="I44" i="25" s="1"/>
  <c r="I40" i="25" s="1"/>
  <c r="D42" i="25"/>
  <c r="AL35" i="25"/>
  <c r="N39" i="25"/>
  <c r="E102" i="25" s="1"/>
  <c r="AN35" i="25"/>
  <c r="R39" i="25"/>
  <c r="E106" i="25" s="1"/>
  <c r="AF39" i="24"/>
  <c r="F120" i="24"/>
  <c r="AN57" i="24"/>
  <c r="AN54" i="24" s="1"/>
  <c r="AN50" i="24" s="1"/>
  <c r="J54" i="24"/>
  <c r="J50" i="24" s="1"/>
  <c r="G54" i="24"/>
  <c r="G50" i="24" s="1"/>
  <c r="G52" i="24" s="1"/>
  <c r="G49" i="24" s="1"/>
  <c r="G45" i="24" s="1"/>
  <c r="G47" i="24" s="1"/>
  <c r="G44" i="24" s="1"/>
  <c r="F57" i="24"/>
  <c r="F54" i="24" s="1"/>
  <c r="F50" i="24" s="1"/>
  <c r="F52" i="24" s="1"/>
  <c r="F49" i="24"/>
  <c r="F45" i="24" s="1"/>
  <c r="F47" i="24" s="1"/>
  <c r="F44" i="24" s="1"/>
  <c r="F40" i="24" s="1"/>
  <c r="F42" i="24" s="1"/>
  <c r="AM42" i="24"/>
  <c r="F127" i="24" s="1"/>
  <c r="AM39" i="24"/>
  <c r="AL52" i="24"/>
  <c r="AL49" i="24" s="1"/>
  <c r="AK42" i="24"/>
  <c r="AJ42" i="24"/>
  <c r="AI52" i="24"/>
  <c r="AI49" i="24" s="1"/>
  <c r="AI45" i="24" s="1"/>
  <c r="AH42" i="24"/>
  <c r="F122" i="24" s="1"/>
  <c r="AH39" i="24"/>
  <c r="AG47" i="24"/>
  <c r="AG44" i="24" s="1"/>
  <c r="AG40" i="24"/>
  <c r="AE45" i="24"/>
  <c r="AD47" i="24"/>
  <c r="AD44" i="24" s="1"/>
  <c r="AD40" i="24" s="1"/>
  <c r="AC42" i="24"/>
  <c r="AB42" i="24"/>
  <c r="AA42" i="24"/>
  <c r="Z42" i="24"/>
  <c r="Y42" i="24"/>
  <c r="X42" i="24"/>
  <c r="W42" i="24"/>
  <c r="V42" i="24"/>
  <c r="F110" i="24" s="1"/>
  <c r="U42" i="24"/>
  <c r="F109" i="24" s="1"/>
  <c r="T52" i="24"/>
  <c r="T49" i="24" s="1"/>
  <c r="S47" i="24"/>
  <c r="S44" i="24" s="1"/>
  <c r="S40" i="24" s="1"/>
  <c r="R42" i="24"/>
  <c r="Q42" i="24"/>
  <c r="P42" i="24"/>
  <c r="O42" i="24"/>
  <c r="N47" i="24"/>
  <c r="N44" i="24" s="1"/>
  <c r="N40" i="24" s="1"/>
  <c r="M42" i="24"/>
  <c r="L47" i="24"/>
  <c r="L44" i="24" s="1"/>
  <c r="L40" i="24" s="1"/>
  <c r="K47" i="24"/>
  <c r="K44" i="24" s="1"/>
  <c r="K40" i="24" s="1"/>
  <c r="I42" i="24"/>
  <c r="F97" i="24" s="1"/>
  <c r="H42" i="24"/>
  <c r="E47" i="24"/>
  <c r="E44" i="24" s="1"/>
  <c r="B52" i="24"/>
  <c r="B49" i="24" s="1"/>
  <c r="B45" i="24" s="1"/>
  <c r="B58" i="23"/>
  <c r="C25" i="22"/>
  <c r="E25" i="20"/>
  <c r="E26" i="19"/>
  <c r="D26" i="19" s="1"/>
  <c r="C25" i="19" s="1"/>
  <c r="E25" i="19" s="1"/>
  <c r="D25" i="19" s="1"/>
  <c r="C24" i="19" s="1"/>
  <c r="C15" i="13"/>
  <c r="D15" i="13"/>
  <c r="I10" i="13"/>
  <c r="C10" i="14" s="1"/>
  <c r="I11" i="13"/>
  <c r="E16" i="10"/>
  <c r="D16" i="10" s="1"/>
  <c r="I12" i="10" s="1"/>
  <c r="I10" i="10" s="1"/>
  <c r="C6" i="14" s="1"/>
  <c r="E16" i="11"/>
  <c r="D16" i="11" s="1"/>
  <c r="I12" i="11" s="1"/>
  <c r="I11" i="11" s="1"/>
  <c r="E16" i="12"/>
  <c r="D16" i="12" s="1"/>
  <c r="I12" i="12" s="1"/>
  <c r="I11" i="12" s="1"/>
  <c r="Z132" i="32" l="1"/>
  <c r="AA132" i="32" s="1"/>
  <c r="U124" i="32"/>
  <c r="L39" i="25"/>
  <c r="E100" i="25" s="1"/>
  <c r="B29" i="30"/>
  <c r="AB26" i="29"/>
  <c r="G116" i="29" s="1"/>
  <c r="X31" i="31"/>
  <c r="X32" i="31" s="1"/>
  <c r="X29" i="31" s="1"/>
  <c r="AB31" i="31"/>
  <c r="AB32" i="31" s="1"/>
  <c r="AB29" i="31" s="1"/>
  <c r="AF31" i="31"/>
  <c r="AF32" i="31" s="1"/>
  <c r="AF29" i="31" s="1"/>
  <c r="AJ31" i="31"/>
  <c r="AJ32" i="31" s="1"/>
  <c r="AJ29" i="31" s="1"/>
  <c r="AN31" i="31"/>
  <c r="AN32" i="31" s="1"/>
  <c r="AN29" i="31" s="1"/>
  <c r="G31" i="31"/>
  <c r="G32" i="31" s="1"/>
  <c r="G29" i="31" s="1"/>
  <c r="K31" i="31"/>
  <c r="K32" i="31" s="1"/>
  <c r="K29" i="31" s="1"/>
  <c r="O31" i="31"/>
  <c r="O32" i="31" s="1"/>
  <c r="O29" i="31" s="1"/>
  <c r="S31" i="31"/>
  <c r="S32" i="31" s="1"/>
  <c r="S29" i="31" s="1"/>
  <c r="W31" i="31"/>
  <c r="W32" i="31" s="1"/>
  <c r="W29" i="31" s="1"/>
  <c r="W84" i="31" s="1"/>
  <c r="AA31" i="31"/>
  <c r="AA32" i="31" s="1"/>
  <c r="AA29" i="31" s="1"/>
  <c r="AE31" i="31"/>
  <c r="AE32" i="31" s="1"/>
  <c r="AE29" i="31" s="1"/>
  <c r="AI31" i="31"/>
  <c r="AI32" i="31" s="1"/>
  <c r="AI29" i="31" s="1"/>
  <c r="AM31" i="31"/>
  <c r="AM32" i="31" s="1"/>
  <c r="AM29" i="31" s="1"/>
  <c r="P124" i="32"/>
  <c r="Z127" i="32" s="1"/>
  <c r="AA127" i="32" s="1"/>
  <c r="T118" i="32"/>
  <c r="W28" i="31"/>
  <c r="I28" i="31"/>
  <c r="E28" i="31"/>
  <c r="S118" i="32"/>
  <c r="Q84" i="31"/>
  <c r="Q28" i="31"/>
  <c r="Y84" i="31"/>
  <c r="Y28" i="31"/>
  <c r="AG84" i="31"/>
  <c r="AG28" i="31"/>
  <c r="AK84" i="31"/>
  <c r="AK28" i="31"/>
  <c r="AN24" i="31"/>
  <c r="AN26" i="31" s="1"/>
  <c r="G128" i="31" s="1"/>
  <c r="AL24" i="31"/>
  <c r="AL26" i="31" s="1"/>
  <c r="G126" i="31" s="1"/>
  <c r="AJ24" i="31"/>
  <c r="AJ26" i="31" s="1"/>
  <c r="G124" i="31" s="1"/>
  <c r="AH24" i="31"/>
  <c r="AH26" i="31" s="1"/>
  <c r="G122" i="31" s="1"/>
  <c r="AF24" i="31"/>
  <c r="AF26" i="31" s="1"/>
  <c r="G120" i="31" s="1"/>
  <c r="AD24" i="31"/>
  <c r="AD26" i="31" s="1"/>
  <c r="G118" i="31" s="1"/>
  <c r="AB24" i="31"/>
  <c r="AB26" i="31" s="1"/>
  <c r="G116" i="31" s="1"/>
  <c r="Z24" i="31"/>
  <c r="Z26" i="31" s="1"/>
  <c r="G114" i="31" s="1"/>
  <c r="X24" i="31"/>
  <c r="X26" i="31" s="1"/>
  <c r="G112" i="31" s="1"/>
  <c r="V24" i="31"/>
  <c r="V26" i="31" s="1"/>
  <c r="G110" i="31" s="1"/>
  <c r="T24" i="31"/>
  <c r="T26" i="31" s="1"/>
  <c r="G108" i="31" s="1"/>
  <c r="R24" i="31"/>
  <c r="R26" i="31" s="1"/>
  <c r="G106" i="31" s="1"/>
  <c r="P24" i="31"/>
  <c r="P26" i="31" s="1"/>
  <c r="G104" i="31" s="1"/>
  <c r="O118" i="32" s="1"/>
  <c r="N24" i="31"/>
  <c r="N26" i="31" s="1"/>
  <c r="G102" i="31" s="1"/>
  <c r="L24" i="31"/>
  <c r="L26" i="31" s="1"/>
  <c r="G100" i="31" s="1"/>
  <c r="J24" i="31"/>
  <c r="J26" i="31" s="1"/>
  <c r="G98" i="31" s="1"/>
  <c r="H24" i="31"/>
  <c r="H26" i="31" s="1"/>
  <c r="G96" i="31" s="1"/>
  <c r="F24" i="31"/>
  <c r="F26" i="31" s="1"/>
  <c r="G94" i="31" s="1"/>
  <c r="D24" i="31"/>
  <c r="D26" i="31" s="1"/>
  <c r="G92" i="31" s="1"/>
  <c r="AM24" i="31"/>
  <c r="AM26" i="31" s="1"/>
  <c r="G127" i="31" s="1"/>
  <c r="AK24" i="31"/>
  <c r="AK26" i="31" s="1"/>
  <c r="G125" i="31" s="1"/>
  <c r="AI24" i="31"/>
  <c r="AI26" i="31" s="1"/>
  <c r="G123" i="31" s="1"/>
  <c r="AG24" i="31"/>
  <c r="AG26" i="31" s="1"/>
  <c r="G121" i="31" s="1"/>
  <c r="AE24" i="31"/>
  <c r="AE26" i="31" s="1"/>
  <c r="G119" i="31" s="1"/>
  <c r="AC24" i="31"/>
  <c r="AC26" i="31" s="1"/>
  <c r="G117" i="31" s="1"/>
  <c r="AA24" i="31"/>
  <c r="AA26" i="31" s="1"/>
  <c r="G115" i="31" s="1"/>
  <c r="Y24" i="31"/>
  <c r="Y26" i="31" s="1"/>
  <c r="G113" i="31" s="1"/>
  <c r="W24" i="31"/>
  <c r="W26" i="31" s="1"/>
  <c r="G111" i="31" s="1"/>
  <c r="U24" i="31"/>
  <c r="U26" i="31" s="1"/>
  <c r="G109" i="31" s="1"/>
  <c r="S24" i="31"/>
  <c r="S26" i="31" s="1"/>
  <c r="G107" i="31" s="1"/>
  <c r="Q24" i="31"/>
  <c r="Q26" i="31" s="1"/>
  <c r="G105" i="31" s="1"/>
  <c r="O24" i="31"/>
  <c r="O26" i="31" s="1"/>
  <c r="G103" i="31" s="1"/>
  <c r="M24" i="31"/>
  <c r="M26" i="31" s="1"/>
  <c r="G101" i="31" s="1"/>
  <c r="K24" i="31"/>
  <c r="K26" i="31" s="1"/>
  <c r="G99" i="31" s="1"/>
  <c r="I24" i="31"/>
  <c r="I26" i="31" s="1"/>
  <c r="G97" i="31" s="1"/>
  <c r="G24" i="31"/>
  <c r="G26" i="31" s="1"/>
  <c r="G95" i="31" s="1"/>
  <c r="E24" i="31"/>
  <c r="E26" i="31" s="1"/>
  <c r="G93" i="31" s="1"/>
  <c r="D84" i="31"/>
  <c r="D28" i="31"/>
  <c r="H84" i="31"/>
  <c r="H28" i="31"/>
  <c r="L84" i="31"/>
  <c r="L28" i="31"/>
  <c r="P84" i="31"/>
  <c r="P28" i="31"/>
  <c r="Q118" i="32" s="1"/>
  <c r="T84" i="31"/>
  <c r="T28" i="31"/>
  <c r="X84" i="31"/>
  <c r="X28" i="31"/>
  <c r="AB84" i="31"/>
  <c r="AB28" i="31"/>
  <c r="AF84" i="31"/>
  <c r="AF28" i="31"/>
  <c r="AJ84" i="31"/>
  <c r="AJ28" i="31"/>
  <c r="AN84" i="31"/>
  <c r="AN28" i="31"/>
  <c r="G84" i="31"/>
  <c r="G28" i="31"/>
  <c r="K84" i="31"/>
  <c r="K28" i="31"/>
  <c r="O84" i="31"/>
  <c r="O28" i="31"/>
  <c r="S84" i="31"/>
  <c r="S28" i="31"/>
  <c r="AA84" i="31"/>
  <c r="AA28" i="31"/>
  <c r="AE84" i="31"/>
  <c r="AE28" i="31"/>
  <c r="AI84" i="31"/>
  <c r="AI28" i="31"/>
  <c r="AM84" i="31"/>
  <c r="AM28" i="31"/>
  <c r="AM23" i="31"/>
  <c r="AM25" i="31" s="1"/>
  <c r="H127" i="31" s="1"/>
  <c r="AK23" i="31"/>
  <c r="AK25" i="31" s="1"/>
  <c r="H125" i="31" s="1"/>
  <c r="AI23" i="31"/>
  <c r="AI25" i="31" s="1"/>
  <c r="H123" i="31" s="1"/>
  <c r="AG23" i="31"/>
  <c r="AG25" i="31" s="1"/>
  <c r="H121" i="31" s="1"/>
  <c r="AE23" i="31"/>
  <c r="AE25" i="31" s="1"/>
  <c r="H119" i="31" s="1"/>
  <c r="AC23" i="31"/>
  <c r="AC25" i="31" s="1"/>
  <c r="H117" i="31" s="1"/>
  <c r="AA23" i="31"/>
  <c r="AA25" i="31" s="1"/>
  <c r="H115" i="31" s="1"/>
  <c r="Y23" i="31"/>
  <c r="Y25" i="31" s="1"/>
  <c r="H113" i="31" s="1"/>
  <c r="W23" i="31"/>
  <c r="W25" i="31" s="1"/>
  <c r="H111" i="31" s="1"/>
  <c r="U23" i="31"/>
  <c r="U25" i="31" s="1"/>
  <c r="H109" i="31" s="1"/>
  <c r="S23" i="31"/>
  <c r="S25" i="31" s="1"/>
  <c r="H107" i="31" s="1"/>
  <c r="Q23" i="31"/>
  <c r="Q25" i="31" s="1"/>
  <c r="H105" i="31" s="1"/>
  <c r="O23" i="31"/>
  <c r="O25" i="31" s="1"/>
  <c r="H103" i="31" s="1"/>
  <c r="M23" i="31"/>
  <c r="M25" i="31" s="1"/>
  <c r="H101" i="31" s="1"/>
  <c r="K23" i="31"/>
  <c r="K25" i="31" s="1"/>
  <c r="H99" i="31" s="1"/>
  <c r="I23" i="31"/>
  <c r="I25" i="31" s="1"/>
  <c r="H97" i="31" s="1"/>
  <c r="G23" i="31"/>
  <c r="G25" i="31" s="1"/>
  <c r="H95" i="31" s="1"/>
  <c r="E23" i="31"/>
  <c r="E25" i="31" s="1"/>
  <c r="H93" i="31" s="1"/>
  <c r="AN23" i="31"/>
  <c r="AN25" i="31" s="1"/>
  <c r="H128" i="31" s="1"/>
  <c r="AL23" i="31"/>
  <c r="AL25" i="31" s="1"/>
  <c r="H126" i="31" s="1"/>
  <c r="AJ23" i="31"/>
  <c r="AJ25" i="31" s="1"/>
  <c r="H124" i="31" s="1"/>
  <c r="AH23" i="31"/>
  <c r="AH25" i="31" s="1"/>
  <c r="H122" i="31" s="1"/>
  <c r="AF23" i="31"/>
  <c r="AF25" i="31" s="1"/>
  <c r="H120" i="31" s="1"/>
  <c r="AD23" i="31"/>
  <c r="AD25" i="31" s="1"/>
  <c r="H118" i="31" s="1"/>
  <c r="AB23" i="31"/>
  <c r="AB25" i="31" s="1"/>
  <c r="H116" i="31" s="1"/>
  <c r="Z23" i="31"/>
  <c r="Z25" i="31" s="1"/>
  <c r="H114" i="31" s="1"/>
  <c r="X23" i="31"/>
  <c r="X25" i="31" s="1"/>
  <c r="H112" i="31" s="1"/>
  <c r="V23" i="31"/>
  <c r="V25" i="31" s="1"/>
  <c r="H110" i="31" s="1"/>
  <c r="T23" i="31"/>
  <c r="T25" i="31" s="1"/>
  <c r="H108" i="31" s="1"/>
  <c r="R23" i="31"/>
  <c r="R25" i="31" s="1"/>
  <c r="H106" i="31" s="1"/>
  <c r="P23" i="31"/>
  <c r="P25" i="31" s="1"/>
  <c r="H104" i="31" s="1"/>
  <c r="N23" i="31"/>
  <c r="N25" i="31" s="1"/>
  <c r="H102" i="31" s="1"/>
  <c r="L23" i="31"/>
  <c r="L25" i="31" s="1"/>
  <c r="H100" i="31" s="1"/>
  <c r="J23" i="31"/>
  <c r="J25" i="31" s="1"/>
  <c r="H98" i="31" s="1"/>
  <c r="H23" i="31"/>
  <c r="H25" i="31" s="1"/>
  <c r="H96" i="31" s="1"/>
  <c r="F23" i="31"/>
  <c r="F25" i="31" s="1"/>
  <c r="H94" i="31" s="1"/>
  <c r="D23" i="31"/>
  <c r="D25" i="31" s="1"/>
  <c r="H92" i="31" s="1"/>
  <c r="S123" i="32"/>
  <c r="T123" i="32"/>
  <c r="F84" i="31"/>
  <c r="F28" i="31"/>
  <c r="J84" i="31"/>
  <c r="J28" i="31"/>
  <c r="N84" i="31"/>
  <c r="N28" i="31"/>
  <c r="R84" i="31"/>
  <c r="R28" i="31"/>
  <c r="V84" i="31"/>
  <c r="V28" i="31"/>
  <c r="Z84" i="31"/>
  <c r="Z28" i="31"/>
  <c r="AD84" i="31"/>
  <c r="AD28" i="31"/>
  <c r="AH84" i="31"/>
  <c r="AH28" i="31"/>
  <c r="AL84" i="31"/>
  <c r="AL28" i="31"/>
  <c r="M84" i="31"/>
  <c r="M28" i="31"/>
  <c r="U84" i="31"/>
  <c r="U28" i="31"/>
  <c r="AC84" i="31"/>
  <c r="AC28" i="31"/>
  <c r="S124" i="32"/>
  <c r="T124" i="32"/>
  <c r="AL28" i="29"/>
  <c r="B28" i="30"/>
  <c r="AL31" i="30" s="1"/>
  <c r="AL32" i="30" s="1"/>
  <c r="AL29" i="30" s="1"/>
  <c r="AD26" i="29"/>
  <c r="G118" i="29" s="1"/>
  <c r="AB28" i="29"/>
  <c r="L32" i="29"/>
  <c r="AD84" i="29"/>
  <c r="AD28" i="29"/>
  <c r="N84" i="29"/>
  <c r="N28" i="29"/>
  <c r="F84" i="29"/>
  <c r="F28" i="29"/>
  <c r="AN31" i="30"/>
  <c r="AN32" i="30" s="1"/>
  <c r="AN29" i="30" s="1"/>
  <c r="AJ31" i="30"/>
  <c r="AJ32" i="30" s="1"/>
  <c r="AJ29" i="30" s="1"/>
  <c r="AF31" i="30"/>
  <c r="AF32" i="30" s="1"/>
  <c r="AF29" i="30" s="1"/>
  <c r="AB31" i="30"/>
  <c r="AB32" i="30" s="1"/>
  <c r="AB29" i="30" s="1"/>
  <c r="X31" i="30"/>
  <c r="X32" i="30" s="1"/>
  <c r="X29" i="30" s="1"/>
  <c r="T31" i="30"/>
  <c r="T32" i="30" s="1"/>
  <c r="T29" i="30" s="1"/>
  <c r="P31" i="30"/>
  <c r="P32" i="30" s="1"/>
  <c r="P29" i="30" s="1"/>
  <c r="L31" i="30"/>
  <c r="L32" i="30" s="1"/>
  <c r="L29" i="30" s="1"/>
  <c r="H31" i="30"/>
  <c r="H32" i="30" s="1"/>
  <c r="H29" i="30" s="1"/>
  <c r="D31" i="30"/>
  <c r="D32" i="30" s="1"/>
  <c r="D29" i="30" s="1"/>
  <c r="AG31" i="30"/>
  <c r="Y31" i="30"/>
  <c r="Y32" i="30" s="1"/>
  <c r="Y29" i="30" s="1"/>
  <c r="Q31" i="30"/>
  <c r="Q32" i="30" s="1"/>
  <c r="Q29" i="30" s="1"/>
  <c r="I31" i="30"/>
  <c r="I32" i="30" s="1"/>
  <c r="I29" i="30" s="1"/>
  <c r="AM31" i="30"/>
  <c r="AM32" i="30" s="1"/>
  <c r="AM29" i="30" s="1"/>
  <c r="AE31" i="30"/>
  <c r="W31" i="30"/>
  <c r="O31" i="30"/>
  <c r="K31" i="30"/>
  <c r="H32" i="29"/>
  <c r="AK30" i="30"/>
  <c r="V37" i="29"/>
  <c r="V34" i="29" s="1"/>
  <c r="V30" i="29" s="1"/>
  <c r="M30" i="30"/>
  <c r="AG30" i="30"/>
  <c r="W37" i="30"/>
  <c r="W34" i="30" s="1"/>
  <c r="W30" i="30" s="1"/>
  <c r="G30" i="30"/>
  <c r="B84" i="30"/>
  <c r="C42" i="30"/>
  <c r="C39" i="30"/>
  <c r="K30" i="30"/>
  <c r="AA37" i="30"/>
  <c r="AA34" i="30" s="1"/>
  <c r="AA30" i="30" s="1"/>
  <c r="O30" i="30"/>
  <c r="AE37" i="30"/>
  <c r="AE34" i="30" s="1"/>
  <c r="AE30" i="30" s="1"/>
  <c r="Z32" i="29"/>
  <c r="I28" i="29"/>
  <c r="AL26" i="29"/>
  <c r="G126" i="29" s="1"/>
  <c r="F26" i="29"/>
  <c r="G94" i="29" s="1"/>
  <c r="I25" i="29"/>
  <c r="H97" i="29" s="1"/>
  <c r="S37" i="30"/>
  <c r="S34" i="30" s="1"/>
  <c r="I26" i="29"/>
  <c r="G97" i="29" s="1"/>
  <c r="V39" i="27"/>
  <c r="E110" i="27" s="1"/>
  <c r="AK39" i="27"/>
  <c r="E125" i="27" s="1"/>
  <c r="AJ39" i="27"/>
  <c r="E124" i="27" s="1"/>
  <c r="AF40" i="27"/>
  <c r="U40" i="27"/>
  <c r="AM40" i="28"/>
  <c r="E128" i="27"/>
  <c r="AN35" i="27"/>
  <c r="E102" i="27"/>
  <c r="N35" i="27"/>
  <c r="R40" i="28"/>
  <c r="E118" i="27"/>
  <c r="AD35" i="27"/>
  <c r="E130" i="27"/>
  <c r="B35" i="27"/>
  <c r="AF37" i="28"/>
  <c r="AF34" i="28" s="1"/>
  <c r="F107" i="27"/>
  <c r="S39" i="27"/>
  <c r="Y40" i="27"/>
  <c r="F117" i="27"/>
  <c r="AC39" i="27"/>
  <c r="H40" i="28"/>
  <c r="K37" i="28"/>
  <c r="K34" i="28" s="1"/>
  <c r="I37" i="28"/>
  <c r="I34" i="28" s="1"/>
  <c r="I30" i="28" s="1"/>
  <c r="E40" i="28"/>
  <c r="F124" i="28"/>
  <c r="AJ39" i="28"/>
  <c r="D42" i="27"/>
  <c r="F108" i="28"/>
  <c r="T39" i="28"/>
  <c r="F98" i="28"/>
  <c r="J39" i="28"/>
  <c r="F121" i="27"/>
  <c r="AG39" i="27"/>
  <c r="W42" i="27"/>
  <c r="F112" i="27"/>
  <c r="X39" i="27"/>
  <c r="AA47" i="27"/>
  <c r="AA44" i="27" s="1"/>
  <c r="AA40" i="27" s="1"/>
  <c r="AK42" i="28"/>
  <c r="AJ35" i="27"/>
  <c r="G39" i="27"/>
  <c r="W39" i="28"/>
  <c r="AL42" i="28"/>
  <c r="S42" i="28"/>
  <c r="AB39" i="27"/>
  <c r="L39" i="28"/>
  <c r="U42" i="28"/>
  <c r="F113" i="28"/>
  <c r="Y39" i="28"/>
  <c r="M37" i="28"/>
  <c r="M34" i="28" s="1"/>
  <c r="AN42" i="28"/>
  <c r="F128" i="28" s="1"/>
  <c r="F96" i="27"/>
  <c r="H39" i="27"/>
  <c r="F119" i="28"/>
  <c r="AE39" i="28"/>
  <c r="F98" i="27"/>
  <c r="J39" i="27"/>
  <c r="AE42" i="27"/>
  <c r="F119" i="27" s="1"/>
  <c r="X37" i="28"/>
  <c r="X34" i="28" s="1"/>
  <c r="X30" i="28" s="1"/>
  <c r="AH37" i="28"/>
  <c r="AH34" i="28" s="1"/>
  <c r="AH30" i="28" s="1"/>
  <c r="AA42" i="28"/>
  <c r="F115" i="28" s="1"/>
  <c r="F42" i="27"/>
  <c r="E42" i="27"/>
  <c r="F93" i="27" s="1"/>
  <c r="AD42" i="28"/>
  <c r="F118" i="28" s="1"/>
  <c r="F92" i="28"/>
  <c r="D39" i="28"/>
  <c r="E114" i="28"/>
  <c r="Z35" i="28"/>
  <c r="P42" i="27"/>
  <c r="V42" i="28"/>
  <c r="F110" i="28" s="1"/>
  <c r="P47" i="28"/>
  <c r="P44" i="28" s="1"/>
  <c r="P40" i="28" s="1"/>
  <c r="AI42" i="27"/>
  <c r="F127" i="27"/>
  <c r="AM39" i="27"/>
  <c r="B42" i="28"/>
  <c r="AH42" i="27"/>
  <c r="AL42" i="27"/>
  <c r="M42" i="27"/>
  <c r="V35" i="27"/>
  <c r="F42" i="28"/>
  <c r="Z42" i="27"/>
  <c r="L42" i="27"/>
  <c r="Q39" i="27"/>
  <c r="K39" i="27"/>
  <c r="T35" i="27"/>
  <c r="G39" i="28"/>
  <c r="N39" i="28"/>
  <c r="Q42" i="28"/>
  <c r="AG42" i="28"/>
  <c r="I42" i="27"/>
  <c r="O42" i="27"/>
  <c r="AC42" i="28"/>
  <c r="AB42" i="28"/>
  <c r="AI39" i="28"/>
  <c r="AK35" i="27"/>
  <c r="R39" i="27"/>
  <c r="M42" i="26"/>
  <c r="AI42" i="26"/>
  <c r="G40" i="26"/>
  <c r="T42" i="26"/>
  <c r="F108" i="26" s="1"/>
  <c r="O42" i="26"/>
  <c r="AM40" i="26"/>
  <c r="AK47" i="26"/>
  <c r="AK44" i="26" s="1"/>
  <c r="AK40" i="26" s="1"/>
  <c r="AA47" i="26"/>
  <c r="AA44" i="26" s="1"/>
  <c r="AA40" i="26" s="1"/>
  <c r="S42" i="26"/>
  <c r="I42" i="26"/>
  <c r="B42" i="26"/>
  <c r="E94" i="26"/>
  <c r="F35" i="26"/>
  <c r="U42" i="26"/>
  <c r="Y42" i="26"/>
  <c r="F117" i="26"/>
  <c r="AC39" i="26"/>
  <c r="F96" i="26"/>
  <c r="H39" i="26"/>
  <c r="E118" i="26"/>
  <c r="AD35" i="26"/>
  <c r="AB35" i="26"/>
  <c r="V39" i="26"/>
  <c r="J39" i="26"/>
  <c r="AG42" i="26"/>
  <c r="Q40" i="26"/>
  <c r="AF35" i="26"/>
  <c r="AE42" i="26"/>
  <c r="E40" i="26"/>
  <c r="P37" i="26"/>
  <c r="P34" i="26" s="1"/>
  <c r="P30" i="26" s="1"/>
  <c r="P85" i="26" s="1"/>
  <c r="E126" i="26"/>
  <c r="AL35" i="26"/>
  <c r="F114" i="26"/>
  <c r="Z39" i="26"/>
  <c r="E106" i="26"/>
  <c r="R35" i="26"/>
  <c r="E102" i="26"/>
  <c r="N35" i="26"/>
  <c r="E122" i="26"/>
  <c r="AH35" i="26"/>
  <c r="F99" i="26"/>
  <c r="K39" i="26"/>
  <c r="E128" i="26"/>
  <c r="AN35" i="26"/>
  <c r="T39" i="26"/>
  <c r="E108" i="26" s="1"/>
  <c r="F111" i="26"/>
  <c r="W39" i="26"/>
  <c r="L35" i="26"/>
  <c r="X35" i="26"/>
  <c r="D35" i="26"/>
  <c r="AJ35" i="26"/>
  <c r="AH35" i="25"/>
  <c r="Z39" i="25"/>
  <c r="E114" i="25" s="1"/>
  <c r="AK47" i="25"/>
  <c r="AK44" i="25" s="1"/>
  <c r="AI42" i="25"/>
  <c r="E40" i="25"/>
  <c r="AM42" i="25"/>
  <c r="F127" i="25" s="1"/>
  <c r="K42" i="25"/>
  <c r="Q42" i="25"/>
  <c r="F120" i="25"/>
  <c r="AF39" i="25"/>
  <c r="AH37" i="25"/>
  <c r="AH34" i="25" s="1"/>
  <c r="AH30" i="25" s="1"/>
  <c r="AL37" i="25"/>
  <c r="AL34" i="25" s="1"/>
  <c r="AL30" i="25" s="1"/>
  <c r="F94" i="25"/>
  <c r="F39" i="25"/>
  <c r="G42" i="25"/>
  <c r="P37" i="25"/>
  <c r="P34" i="25" s="1"/>
  <c r="P30" i="25"/>
  <c r="W39" i="25"/>
  <c r="L35" i="25"/>
  <c r="F130" i="25"/>
  <c r="H130" i="25" s="1"/>
  <c r="B39" i="25"/>
  <c r="F115" i="25"/>
  <c r="AA39" i="25"/>
  <c r="F119" i="25"/>
  <c r="AE39" i="25"/>
  <c r="AG42" i="25"/>
  <c r="R35" i="25"/>
  <c r="N35" i="25"/>
  <c r="AJ39" i="25"/>
  <c r="J35" i="25"/>
  <c r="O40" i="25"/>
  <c r="Y42" i="25"/>
  <c r="T40" i="25"/>
  <c r="AN37" i="25"/>
  <c r="AN34" i="25" s="1"/>
  <c r="AN30" i="25"/>
  <c r="F92" i="25"/>
  <c r="D39" i="25"/>
  <c r="I42" i="25"/>
  <c r="U42" i="25"/>
  <c r="AB42" i="25"/>
  <c r="F116" i="25" s="1"/>
  <c r="V37" i="25"/>
  <c r="V34" i="25" s="1"/>
  <c r="E112" i="25"/>
  <c r="X35" i="25"/>
  <c r="F117" i="25"/>
  <c r="AC39" i="25"/>
  <c r="E96" i="25"/>
  <c r="H35" i="25"/>
  <c r="E118" i="25"/>
  <c r="AD35" i="25"/>
  <c r="F101" i="25"/>
  <c r="M39" i="25"/>
  <c r="S42" i="25"/>
  <c r="H39" i="24"/>
  <c r="F96" i="24"/>
  <c r="P39" i="24"/>
  <c r="F104" i="24"/>
  <c r="R39" i="24"/>
  <c r="F106" i="24"/>
  <c r="X39" i="24"/>
  <c r="F112" i="24"/>
  <c r="Z39" i="24"/>
  <c r="F114" i="24"/>
  <c r="AB39" i="24"/>
  <c r="F116" i="24"/>
  <c r="AH35" i="24"/>
  <c r="AH37" i="24" s="1"/>
  <c r="AH34" i="24" s="1"/>
  <c r="AH30" i="24" s="1"/>
  <c r="E122" i="24"/>
  <c r="AK39" i="24"/>
  <c r="F125" i="24"/>
  <c r="AM35" i="24"/>
  <c r="E127" i="24"/>
  <c r="F39" i="24"/>
  <c r="F94" i="24"/>
  <c r="G40" i="24"/>
  <c r="I39" i="24"/>
  <c r="M39" i="24"/>
  <c r="F101" i="24"/>
  <c r="O39" i="24"/>
  <c r="F103" i="24"/>
  <c r="Q39" i="24"/>
  <c r="F105" i="24"/>
  <c r="U39" i="24"/>
  <c r="V39" i="24"/>
  <c r="W39" i="24"/>
  <c r="F111" i="24"/>
  <c r="Y39" i="24"/>
  <c r="F113" i="24"/>
  <c r="AA39" i="24"/>
  <c r="F115" i="24"/>
  <c r="AC39" i="24"/>
  <c r="F117" i="24"/>
  <c r="AJ39" i="24"/>
  <c r="F124" i="24"/>
  <c r="J52" i="24"/>
  <c r="J49" i="24" s="1"/>
  <c r="J45" i="24" s="1"/>
  <c r="AN52" i="24"/>
  <c r="AN49" i="24" s="1"/>
  <c r="AN45" i="24" s="1"/>
  <c r="AF35" i="24"/>
  <c r="AF37" i="24" s="1"/>
  <c r="AF34" i="24" s="1"/>
  <c r="AF30" i="24" s="1"/>
  <c r="E120" i="24"/>
  <c r="AM37" i="24"/>
  <c r="AM34" i="24" s="1"/>
  <c r="AM30" i="24" s="1"/>
  <c r="AL45" i="24"/>
  <c r="AI47" i="24"/>
  <c r="AI44" i="24" s="1"/>
  <c r="AI40" i="24" s="1"/>
  <c r="AG42" i="24"/>
  <c r="AE47" i="24"/>
  <c r="AE44" i="24" s="1"/>
  <c r="AE40" i="24" s="1"/>
  <c r="AD42" i="24"/>
  <c r="F118" i="24" s="1"/>
  <c r="T45" i="24"/>
  <c r="S42" i="24"/>
  <c r="N42" i="24"/>
  <c r="L42" i="24"/>
  <c r="K42" i="24"/>
  <c r="G42" i="24"/>
  <c r="E40" i="24"/>
  <c r="B47" i="24"/>
  <c r="B44" i="24" s="1"/>
  <c r="B60" i="23"/>
  <c r="I11" i="10"/>
  <c r="I10" i="12"/>
  <c r="C5" i="14" s="1"/>
  <c r="D25" i="20"/>
  <c r="C24" i="20" s="1"/>
  <c r="E25" i="22"/>
  <c r="E24" i="19"/>
  <c r="D24" i="19" s="1"/>
  <c r="C23" i="19" s="1"/>
  <c r="D15" i="10"/>
  <c r="C15" i="12"/>
  <c r="C15" i="11"/>
  <c r="C8" i="14"/>
  <c r="D15" i="11"/>
  <c r="D15" i="12"/>
  <c r="I10" i="11"/>
  <c r="C15" i="10"/>
  <c r="U118" i="32" l="1"/>
  <c r="Z118" i="32"/>
  <c r="AA118" i="32" s="1"/>
  <c r="V118" i="32"/>
  <c r="Y84" i="30"/>
  <c r="Y28" i="30"/>
  <c r="AM84" i="30"/>
  <c r="AM28" i="30"/>
  <c r="G31" i="30"/>
  <c r="S31" i="30"/>
  <c r="AA31" i="30"/>
  <c r="AI31" i="30"/>
  <c r="AI32" i="30" s="1"/>
  <c r="AI29" i="30" s="1"/>
  <c r="AI84" i="30" s="1"/>
  <c r="E31" i="30"/>
  <c r="E32" i="30" s="1"/>
  <c r="E29" i="30" s="1"/>
  <c r="E84" i="30" s="1"/>
  <c r="M31" i="30"/>
  <c r="U31" i="30"/>
  <c r="U32" i="30" s="1"/>
  <c r="U29" i="30" s="1"/>
  <c r="U84" i="30" s="1"/>
  <c r="AC31" i="30"/>
  <c r="AC32" i="30" s="1"/>
  <c r="AC29" i="30" s="1"/>
  <c r="AC28" i="30" s="1"/>
  <c r="AK31" i="30"/>
  <c r="AK32" i="30" s="1"/>
  <c r="AK29" i="30" s="1"/>
  <c r="F31" i="30"/>
  <c r="F32" i="30" s="1"/>
  <c r="F29" i="30" s="1"/>
  <c r="F28" i="30" s="1"/>
  <c r="J31" i="30"/>
  <c r="J32" i="30" s="1"/>
  <c r="J29" i="30" s="1"/>
  <c r="J84" i="30" s="1"/>
  <c r="N31" i="30"/>
  <c r="N32" i="30" s="1"/>
  <c r="N29" i="30" s="1"/>
  <c r="N84" i="30" s="1"/>
  <c r="R31" i="30"/>
  <c r="R32" i="30" s="1"/>
  <c r="R29" i="30" s="1"/>
  <c r="R84" i="30" s="1"/>
  <c r="V31" i="30"/>
  <c r="V32" i="30" s="1"/>
  <c r="V29" i="30" s="1"/>
  <c r="V28" i="30" s="1"/>
  <c r="Z31" i="30"/>
  <c r="Z32" i="30" s="1"/>
  <c r="Z29" i="30" s="1"/>
  <c r="Z84" i="30" s="1"/>
  <c r="AD31" i="30"/>
  <c r="AD32" i="30" s="1"/>
  <c r="AD29" i="30" s="1"/>
  <c r="AD84" i="30" s="1"/>
  <c r="AH31" i="30"/>
  <c r="AH32" i="30" s="1"/>
  <c r="AH29" i="30" s="1"/>
  <c r="AH84" i="30" s="1"/>
  <c r="I84" i="30"/>
  <c r="I28" i="30"/>
  <c r="AE32" i="30"/>
  <c r="AE29" i="30" s="1"/>
  <c r="AE84" i="30" s="1"/>
  <c r="AA32" i="30"/>
  <c r="AA29" i="30" s="1"/>
  <c r="AA84" i="30" s="1"/>
  <c r="W32" i="30"/>
  <c r="W29" i="30" s="1"/>
  <c r="W84" i="30" s="1"/>
  <c r="AI28" i="30"/>
  <c r="S30" i="30"/>
  <c r="Z25" i="29"/>
  <c r="H114" i="29" s="1"/>
  <c r="Z26" i="29"/>
  <c r="G114" i="29" s="1"/>
  <c r="O32" i="30"/>
  <c r="O29" i="30" s="1"/>
  <c r="O84" i="30" s="1"/>
  <c r="K32" i="30"/>
  <c r="K29" i="30" s="1"/>
  <c r="K84" i="30" s="1"/>
  <c r="AN23" i="30"/>
  <c r="AN25" i="30" s="1"/>
  <c r="H128" i="30" s="1"/>
  <c r="AL23" i="30"/>
  <c r="AL25" i="30" s="1"/>
  <c r="H126" i="30" s="1"/>
  <c r="AJ23" i="30"/>
  <c r="AJ25" i="30" s="1"/>
  <c r="H124" i="30" s="1"/>
  <c r="AH23" i="30"/>
  <c r="AH25" i="30" s="1"/>
  <c r="H122" i="30" s="1"/>
  <c r="AF23" i="30"/>
  <c r="AF25" i="30" s="1"/>
  <c r="H120" i="30" s="1"/>
  <c r="AD23" i="30"/>
  <c r="AB23" i="30"/>
  <c r="AB25" i="30" s="1"/>
  <c r="H116" i="30" s="1"/>
  <c r="Z23" i="30"/>
  <c r="Z25" i="30" s="1"/>
  <c r="H114" i="30" s="1"/>
  <c r="X23" i="30"/>
  <c r="X25" i="30" s="1"/>
  <c r="H112" i="30" s="1"/>
  <c r="V23" i="30"/>
  <c r="T23" i="30"/>
  <c r="T25" i="30" s="1"/>
  <c r="H108" i="30" s="1"/>
  <c r="R23" i="30"/>
  <c r="R25" i="30" s="1"/>
  <c r="H106" i="30" s="1"/>
  <c r="P23" i="30"/>
  <c r="P25" i="30" s="1"/>
  <c r="H104" i="30" s="1"/>
  <c r="N23" i="30"/>
  <c r="L23" i="30"/>
  <c r="L25" i="30" s="1"/>
  <c r="H100" i="30" s="1"/>
  <c r="J23" i="30"/>
  <c r="J25" i="30" s="1"/>
  <c r="H98" i="30" s="1"/>
  <c r="H23" i="30"/>
  <c r="H25" i="30" s="1"/>
  <c r="H96" i="30" s="1"/>
  <c r="F23" i="30"/>
  <c r="D23" i="30"/>
  <c r="D25" i="30" s="1"/>
  <c r="H92" i="30" s="1"/>
  <c r="AM23" i="30"/>
  <c r="AM25" i="30" s="1"/>
  <c r="H127" i="30" s="1"/>
  <c r="AI23" i="30"/>
  <c r="AI25" i="30" s="1"/>
  <c r="H123" i="30" s="1"/>
  <c r="AE23" i="30"/>
  <c r="AA23" i="30"/>
  <c r="W23" i="30"/>
  <c r="S23" i="30"/>
  <c r="O23" i="30"/>
  <c r="K23" i="30"/>
  <c r="G23" i="30"/>
  <c r="AK23" i="30"/>
  <c r="AC23" i="30"/>
  <c r="U23" i="30"/>
  <c r="M23" i="30"/>
  <c r="E23" i="30"/>
  <c r="AG23" i="30"/>
  <c r="Y23" i="30"/>
  <c r="Y25" i="30" s="1"/>
  <c r="H113" i="30" s="1"/>
  <c r="Q23" i="30"/>
  <c r="Q25" i="30" s="1"/>
  <c r="H105" i="30" s="1"/>
  <c r="I23" i="30"/>
  <c r="I25" i="30" s="1"/>
  <c r="H97" i="30" s="1"/>
  <c r="G32" i="30"/>
  <c r="G29" i="30" s="1"/>
  <c r="G84" i="30" s="1"/>
  <c r="AG32" i="30"/>
  <c r="AG29" i="30" s="1"/>
  <c r="AG84" i="30" s="1"/>
  <c r="V32" i="29"/>
  <c r="V29" i="29" s="1"/>
  <c r="H25" i="29"/>
  <c r="H96" i="29" s="1"/>
  <c r="H29" i="29"/>
  <c r="H26" i="29"/>
  <c r="G96" i="29" s="1"/>
  <c r="Z29" i="29"/>
  <c r="E28" i="30"/>
  <c r="U28" i="30"/>
  <c r="AC84" i="30"/>
  <c r="F84" i="30"/>
  <c r="J28" i="30"/>
  <c r="N28" i="30"/>
  <c r="R28" i="30"/>
  <c r="V84" i="30"/>
  <c r="Z28" i="30"/>
  <c r="AD28" i="30"/>
  <c r="AH28" i="30"/>
  <c r="AL84" i="30"/>
  <c r="AL28" i="30"/>
  <c r="L26" i="29"/>
  <c r="G100" i="29" s="1"/>
  <c r="L25" i="29"/>
  <c r="H100" i="29" s="1"/>
  <c r="L29" i="29"/>
  <c r="AM24" i="30"/>
  <c r="AM26" i="30" s="1"/>
  <c r="G127" i="30" s="1"/>
  <c r="AK24" i="30"/>
  <c r="AI24" i="30"/>
  <c r="AG24" i="30"/>
  <c r="AE24" i="30"/>
  <c r="AC24" i="30"/>
  <c r="AC26" i="30" s="1"/>
  <c r="G117" i="30" s="1"/>
  <c r="AA24" i="30"/>
  <c r="AA26" i="30" s="1"/>
  <c r="G115" i="30" s="1"/>
  <c r="Y24" i="30"/>
  <c r="Y26" i="30" s="1"/>
  <c r="G113" i="30" s="1"/>
  <c r="W24" i="30"/>
  <c r="U24" i="30"/>
  <c r="S24" i="30"/>
  <c r="Q24" i="30"/>
  <c r="Q26" i="30" s="1"/>
  <c r="G105" i="30" s="1"/>
  <c r="O24" i="30"/>
  <c r="M24" i="30"/>
  <c r="K24" i="30"/>
  <c r="K26" i="30" s="1"/>
  <c r="G99" i="30" s="1"/>
  <c r="I24" i="30"/>
  <c r="I26" i="30" s="1"/>
  <c r="G97" i="30" s="1"/>
  <c r="G24" i="30"/>
  <c r="G26" i="30" s="1"/>
  <c r="G95" i="30" s="1"/>
  <c r="E24" i="30"/>
  <c r="AL24" i="30"/>
  <c r="AL26" i="30" s="1"/>
  <c r="G126" i="30" s="1"/>
  <c r="AH24" i="30"/>
  <c r="AD24" i="30"/>
  <c r="Z24" i="30"/>
  <c r="V24" i="30"/>
  <c r="R24" i="30"/>
  <c r="N24" i="30"/>
  <c r="J24" i="30"/>
  <c r="F24" i="30"/>
  <c r="AN24" i="30"/>
  <c r="AN26" i="30" s="1"/>
  <c r="G128" i="30" s="1"/>
  <c r="AF24" i="30"/>
  <c r="AF26" i="30" s="1"/>
  <c r="G120" i="30" s="1"/>
  <c r="X24" i="30"/>
  <c r="X26" i="30" s="1"/>
  <c r="G112" i="30" s="1"/>
  <c r="P24" i="30"/>
  <c r="P26" i="30" s="1"/>
  <c r="G104" i="30" s="1"/>
  <c r="O117" i="30" s="1"/>
  <c r="O123" i="32" s="1"/>
  <c r="H24" i="30"/>
  <c r="H26" i="30" s="1"/>
  <c r="G96" i="30" s="1"/>
  <c r="AJ24" i="30"/>
  <c r="AJ26" i="30" s="1"/>
  <c r="G124" i="30" s="1"/>
  <c r="AB24" i="30"/>
  <c r="AB26" i="30" s="1"/>
  <c r="G116" i="30" s="1"/>
  <c r="T24" i="30"/>
  <c r="T26" i="30" s="1"/>
  <c r="G108" i="30" s="1"/>
  <c r="L24" i="30"/>
  <c r="L26" i="30" s="1"/>
  <c r="G100" i="30" s="1"/>
  <c r="D24" i="30"/>
  <c r="D26" i="30" s="1"/>
  <c r="G92" i="30" s="1"/>
  <c r="M32" i="30"/>
  <c r="M29" i="30" s="1"/>
  <c r="M84" i="30" s="1"/>
  <c r="Q84" i="30"/>
  <c r="Q28" i="30"/>
  <c r="D84" i="30"/>
  <c r="D28" i="30"/>
  <c r="H84" i="30"/>
  <c r="H28" i="30"/>
  <c r="L84" i="30"/>
  <c r="L28" i="30"/>
  <c r="P84" i="30"/>
  <c r="P28" i="30"/>
  <c r="Q123" i="32" s="1"/>
  <c r="T84" i="30"/>
  <c r="T28" i="30"/>
  <c r="X84" i="30"/>
  <c r="X28" i="30"/>
  <c r="AB84" i="30"/>
  <c r="AB28" i="30"/>
  <c r="AF84" i="30"/>
  <c r="AF28" i="30"/>
  <c r="AJ84" i="30"/>
  <c r="AJ28" i="30"/>
  <c r="AN84" i="30"/>
  <c r="AN28" i="30"/>
  <c r="AK37" i="27"/>
  <c r="AK34" i="27" s="1"/>
  <c r="AK30" i="27"/>
  <c r="F116" i="28"/>
  <c r="AB39" i="28"/>
  <c r="F103" i="27"/>
  <c r="O39" i="27"/>
  <c r="F121" i="28"/>
  <c r="AG39" i="28"/>
  <c r="E102" i="28"/>
  <c r="N35" i="28"/>
  <c r="T37" i="27"/>
  <c r="T34" i="27" s="1"/>
  <c r="E105" i="27"/>
  <c r="Q35" i="27"/>
  <c r="F114" i="27"/>
  <c r="Z39" i="27"/>
  <c r="V37" i="27"/>
  <c r="V34" i="27" s="1"/>
  <c r="F101" i="27"/>
  <c r="M39" i="27"/>
  <c r="F122" i="27"/>
  <c r="AH39" i="27"/>
  <c r="E127" i="27"/>
  <c r="AM35" i="27"/>
  <c r="F123" i="27"/>
  <c r="AI39" i="27"/>
  <c r="P42" i="28"/>
  <c r="F104" i="28" s="1"/>
  <c r="E98" i="27"/>
  <c r="J35" i="27"/>
  <c r="E119" i="28"/>
  <c r="AE35" i="28"/>
  <c r="E96" i="27"/>
  <c r="H35" i="27"/>
  <c r="M30" i="28"/>
  <c r="E113" i="28"/>
  <c r="Y35" i="28"/>
  <c r="E100" i="28"/>
  <c r="L35" i="28"/>
  <c r="E116" i="27"/>
  <c r="AB35" i="27"/>
  <c r="F126" i="28"/>
  <c r="AL39" i="28"/>
  <c r="E95" i="27"/>
  <c r="G35" i="27"/>
  <c r="AJ37" i="27"/>
  <c r="AJ34" i="27" s="1"/>
  <c r="AJ30" i="27" s="1"/>
  <c r="E121" i="27"/>
  <c r="AG35" i="27"/>
  <c r="E98" i="28"/>
  <c r="J35" i="28"/>
  <c r="E108" i="28"/>
  <c r="T35" i="28"/>
  <c r="F92" i="27"/>
  <c r="D39" i="27"/>
  <c r="K30" i="28"/>
  <c r="H42" i="28"/>
  <c r="E107" i="27"/>
  <c r="S35" i="27"/>
  <c r="AF30" i="28"/>
  <c r="B37" i="27"/>
  <c r="B34" i="27" s="1"/>
  <c r="B29" i="27"/>
  <c r="B30" i="27"/>
  <c r="AD37" i="27"/>
  <c r="AD34" i="27" s="1"/>
  <c r="R42" i="28"/>
  <c r="E39" i="27"/>
  <c r="AD39" i="28"/>
  <c r="E106" i="27"/>
  <c r="R35" i="27"/>
  <c r="E123" i="28"/>
  <c r="AI35" i="28"/>
  <c r="F117" i="28"/>
  <c r="AC39" i="28"/>
  <c r="F97" i="27"/>
  <c r="I39" i="27"/>
  <c r="F105" i="28"/>
  <c r="Q39" i="28"/>
  <c r="E95" i="28"/>
  <c r="G35" i="28"/>
  <c r="E99" i="27"/>
  <c r="K35" i="27"/>
  <c r="F100" i="27"/>
  <c r="L39" i="27"/>
  <c r="F94" i="28"/>
  <c r="F39" i="28"/>
  <c r="F126" i="27"/>
  <c r="AL39" i="27"/>
  <c r="F130" i="28"/>
  <c r="H130" i="28" s="1"/>
  <c r="B39" i="28"/>
  <c r="F104" i="27"/>
  <c r="P39" i="27"/>
  <c r="Z37" i="28"/>
  <c r="Z34" i="28" s="1"/>
  <c r="Z30" i="28" s="1"/>
  <c r="E92" i="28"/>
  <c r="D35" i="28"/>
  <c r="F94" i="27"/>
  <c r="F39" i="27"/>
  <c r="F109" i="28"/>
  <c r="U39" i="28"/>
  <c r="F107" i="28"/>
  <c r="S39" i="28"/>
  <c r="E111" i="28"/>
  <c r="W35" i="28"/>
  <c r="F125" i="28"/>
  <c r="AK39" i="28"/>
  <c r="AA42" i="27"/>
  <c r="F115" i="27" s="1"/>
  <c r="E112" i="27"/>
  <c r="X35" i="27"/>
  <c r="F111" i="27"/>
  <c r="W39" i="27"/>
  <c r="E124" i="28"/>
  <c r="AJ35" i="28"/>
  <c r="E42" i="28"/>
  <c r="E117" i="27"/>
  <c r="AC35" i="27"/>
  <c r="Y42" i="27"/>
  <c r="L118" i="28"/>
  <c r="G130" i="27"/>
  <c r="M118" i="28" s="1"/>
  <c r="N37" i="27"/>
  <c r="N34" i="27" s="1"/>
  <c r="N30" i="27" s="1"/>
  <c r="AN37" i="27"/>
  <c r="AN34" i="27" s="1"/>
  <c r="V39" i="28"/>
  <c r="AM42" i="28"/>
  <c r="U42" i="27"/>
  <c r="AN39" i="28"/>
  <c r="AA39" i="28"/>
  <c r="AE39" i="27"/>
  <c r="AF42" i="27"/>
  <c r="AA42" i="26"/>
  <c r="AK42" i="26"/>
  <c r="AJ37" i="26"/>
  <c r="AJ34" i="26" s="1"/>
  <c r="AJ30" i="26" s="1"/>
  <c r="AJ85" i="26" s="1"/>
  <c r="L37" i="26"/>
  <c r="L34" i="26" s="1"/>
  <c r="L30" i="26"/>
  <c r="L85" i="26" s="1"/>
  <c r="AN37" i="26"/>
  <c r="AN34" i="26" s="1"/>
  <c r="AN30" i="26" s="1"/>
  <c r="AN85" i="26" s="1"/>
  <c r="E99" i="26"/>
  <c r="K35" i="26"/>
  <c r="N37" i="26"/>
  <c r="N34" i="26" s="1"/>
  <c r="N30" i="26"/>
  <c r="N85" i="26" s="1"/>
  <c r="E98" i="26"/>
  <c r="J35" i="26"/>
  <c r="AB37" i="26"/>
  <c r="AB34" i="26" s="1"/>
  <c r="AB30" i="26" s="1"/>
  <c r="AB85" i="26" s="1"/>
  <c r="E96" i="26"/>
  <c r="H35" i="26"/>
  <c r="E117" i="26"/>
  <c r="AC35" i="26"/>
  <c r="F113" i="26"/>
  <c r="Y39" i="26"/>
  <c r="F37" i="26"/>
  <c r="F34" i="26" s="1"/>
  <c r="F30" i="26"/>
  <c r="F85" i="26" s="1"/>
  <c r="F97" i="26"/>
  <c r="I39" i="26"/>
  <c r="AM42" i="26"/>
  <c r="F101" i="26"/>
  <c r="M39" i="26"/>
  <c r="D37" i="26"/>
  <c r="D34" i="26" s="1"/>
  <c r="D30" i="26" s="1"/>
  <c r="D85" i="26" s="1"/>
  <c r="X37" i="26"/>
  <c r="X34" i="26" s="1"/>
  <c r="X30" i="26"/>
  <c r="X85" i="26" s="1"/>
  <c r="E111" i="26"/>
  <c r="W35" i="26"/>
  <c r="AH37" i="26"/>
  <c r="AH34" i="26" s="1"/>
  <c r="AH30" i="26" s="1"/>
  <c r="AH85" i="26" s="1"/>
  <c r="R37" i="26"/>
  <c r="R34" i="26" s="1"/>
  <c r="R30" i="26" s="1"/>
  <c r="R85" i="26" s="1"/>
  <c r="E114" i="26"/>
  <c r="Z35" i="26"/>
  <c r="AL37" i="26"/>
  <c r="AL34" i="26" s="1"/>
  <c r="AL30" i="26" s="1"/>
  <c r="AL85" i="26" s="1"/>
  <c r="E42" i="26"/>
  <c r="F119" i="26"/>
  <c r="AE39" i="26"/>
  <c r="AF37" i="26"/>
  <c r="AF34" i="26" s="1"/>
  <c r="AF30" i="26" s="1"/>
  <c r="AF85" i="26" s="1"/>
  <c r="Q42" i="26"/>
  <c r="F121" i="26"/>
  <c r="AG39" i="26"/>
  <c r="E110" i="26"/>
  <c r="V35" i="26"/>
  <c r="AD37" i="26"/>
  <c r="AD34" i="26" s="1"/>
  <c r="AD30" i="26" s="1"/>
  <c r="AD85" i="26" s="1"/>
  <c r="F109" i="26"/>
  <c r="U39" i="26"/>
  <c r="F130" i="26"/>
  <c r="H130" i="26" s="1"/>
  <c r="B39" i="26"/>
  <c r="F107" i="26"/>
  <c r="S39" i="26"/>
  <c r="F103" i="26"/>
  <c r="O39" i="26"/>
  <c r="T35" i="26"/>
  <c r="G42" i="26"/>
  <c r="F123" i="26"/>
  <c r="AI39" i="26"/>
  <c r="AM39" i="25"/>
  <c r="E127" i="25" s="1"/>
  <c r="Z35" i="25"/>
  <c r="Z37" i="25" s="1"/>
  <c r="Z34" i="25" s="1"/>
  <c r="AD37" i="25"/>
  <c r="AD34" i="25" s="1"/>
  <c r="AD30" i="25" s="1"/>
  <c r="F109" i="25"/>
  <c r="U39" i="25"/>
  <c r="E92" i="25"/>
  <c r="D35" i="25"/>
  <c r="E101" i="25"/>
  <c r="M35" i="25"/>
  <c r="E117" i="25"/>
  <c r="AC35" i="25"/>
  <c r="X37" i="25"/>
  <c r="X34" i="25" s="1"/>
  <c r="X30" i="25" s="1"/>
  <c r="V30" i="25"/>
  <c r="F97" i="25"/>
  <c r="I39" i="25"/>
  <c r="T42" i="25"/>
  <c r="O42" i="25"/>
  <c r="J37" i="25"/>
  <c r="J34" i="25" s="1"/>
  <c r="J30" i="25" s="1"/>
  <c r="N37" i="25"/>
  <c r="N34" i="25" s="1"/>
  <c r="N30" i="25" s="1"/>
  <c r="F121" i="25"/>
  <c r="AG39" i="25"/>
  <c r="E115" i="25"/>
  <c r="AA35" i="25"/>
  <c r="E130" i="25"/>
  <c r="B35" i="25"/>
  <c r="E111" i="25"/>
  <c r="W35" i="25"/>
  <c r="F95" i="25"/>
  <c r="G39" i="25"/>
  <c r="E120" i="25"/>
  <c r="AF35" i="25"/>
  <c r="F105" i="25"/>
  <c r="Q39" i="25"/>
  <c r="AB39" i="25"/>
  <c r="F123" i="25"/>
  <c r="AI39" i="25"/>
  <c r="AK40" i="25"/>
  <c r="F107" i="25"/>
  <c r="S39" i="25"/>
  <c r="H37" i="25"/>
  <c r="H34" i="25" s="1"/>
  <c r="H30" i="25" s="1"/>
  <c r="F113" i="25"/>
  <c r="Y39" i="25"/>
  <c r="E124" i="25"/>
  <c r="AJ35" i="25"/>
  <c r="R37" i="25"/>
  <c r="R34" i="25" s="1"/>
  <c r="R30" i="25" s="1"/>
  <c r="E119" i="25"/>
  <c r="AE35" i="25"/>
  <c r="L37" i="25"/>
  <c r="L34" i="25" s="1"/>
  <c r="L30" i="25" s="1"/>
  <c r="E94" i="25"/>
  <c r="F35" i="25"/>
  <c r="F99" i="25"/>
  <c r="K39" i="25"/>
  <c r="AM35" i="25"/>
  <c r="E42" i="25"/>
  <c r="AD39" i="24"/>
  <c r="AD35" i="24" s="1"/>
  <c r="AD37" i="24" s="1"/>
  <c r="AD34" i="24" s="1"/>
  <c r="AD30" i="24" s="1"/>
  <c r="L39" i="24"/>
  <c r="F100" i="24"/>
  <c r="N39" i="24"/>
  <c r="F102" i="24"/>
  <c r="E118" i="24"/>
  <c r="V35" i="24"/>
  <c r="V37" i="24" s="1"/>
  <c r="V34" i="24" s="1"/>
  <c r="V30" i="24" s="1"/>
  <c r="E110" i="24"/>
  <c r="I35" i="24"/>
  <c r="I37" i="24" s="1"/>
  <c r="I34" i="24" s="1"/>
  <c r="I30" i="24" s="1"/>
  <c r="E97" i="24"/>
  <c r="G39" i="24"/>
  <c r="F95" i="24"/>
  <c r="K39" i="24"/>
  <c r="F99" i="24"/>
  <c r="S39" i="24"/>
  <c r="F107" i="24"/>
  <c r="AG39" i="24"/>
  <c r="E121" i="24" s="1"/>
  <c r="F121" i="24"/>
  <c r="AN47" i="24"/>
  <c r="AN44" i="24" s="1"/>
  <c r="AN40" i="24" s="1"/>
  <c r="J47" i="24"/>
  <c r="J44" i="24" s="1"/>
  <c r="J40" i="24" s="1"/>
  <c r="J42" i="24" s="1"/>
  <c r="F98" i="24" s="1"/>
  <c r="J39" i="24"/>
  <c r="AJ35" i="24"/>
  <c r="AJ37" i="24" s="1"/>
  <c r="AJ34" i="24" s="1"/>
  <c r="AJ30" i="24" s="1"/>
  <c r="E124" i="24"/>
  <c r="AC35" i="24"/>
  <c r="AC37" i="24" s="1"/>
  <c r="AC34" i="24" s="1"/>
  <c r="AC30" i="24" s="1"/>
  <c r="E117" i="24"/>
  <c r="AA35" i="24"/>
  <c r="AA37" i="24" s="1"/>
  <c r="AA34" i="24" s="1"/>
  <c r="AA30" i="24" s="1"/>
  <c r="E115" i="24"/>
  <c r="Y35" i="24"/>
  <c r="Y37" i="24" s="1"/>
  <c r="Y34" i="24" s="1"/>
  <c r="Y30" i="24" s="1"/>
  <c r="E113" i="24"/>
  <c r="W35" i="24"/>
  <c r="W37" i="24" s="1"/>
  <c r="W34" i="24" s="1"/>
  <c r="W30" i="24" s="1"/>
  <c r="E111" i="24"/>
  <c r="U35" i="24"/>
  <c r="U37" i="24" s="1"/>
  <c r="U34" i="24" s="1"/>
  <c r="U30" i="24" s="1"/>
  <c r="E109" i="24"/>
  <c r="Q35" i="24"/>
  <c r="Q37" i="24" s="1"/>
  <c r="Q34" i="24" s="1"/>
  <c r="Q30" i="24" s="1"/>
  <c r="E105" i="24"/>
  <c r="O35" i="24"/>
  <c r="O37" i="24" s="1"/>
  <c r="O34" i="24" s="1"/>
  <c r="O30" i="24" s="1"/>
  <c r="E103" i="24"/>
  <c r="M35" i="24"/>
  <c r="M37" i="24" s="1"/>
  <c r="M34" i="24" s="1"/>
  <c r="M30" i="24" s="1"/>
  <c r="E101" i="24"/>
  <c r="F35" i="24"/>
  <c r="F37" i="24" s="1"/>
  <c r="F34" i="24" s="1"/>
  <c r="F30" i="24" s="1"/>
  <c r="E94" i="24"/>
  <c r="AK35" i="24"/>
  <c r="AK37" i="24" s="1"/>
  <c r="AK34" i="24" s="1"/>
  <c r="E125" i="24"/>
  <c r="AB35" i="24"/>
  <c r="AB37" i="24" s="1"/>
  <c r="AB34" i="24" s="1"/>
  <c r="AB30" i="24" s="1"/>
  <c r="E116" i="24"/>
  <c r="Z35" i="24"/>
  <c r="Z37" i="24" s="1"/>
  <c r="Z34" i="24" s="1"/>
  <c r="Z30" i="24" s="1"/>
  <c r="E114" i="24"/>
  <c r="X35" i="24"/>
  <c r="X37" i="24" s="1"/>
  <c r="X34" i="24" s="1"/>
  <c r="X30" i="24" s="1"/>
  <c r="E112" i="24"/>
  <c r="R35" i="24"/>
  <c r="R37" i="24" s="1"/>
  <c r="R34" i="24" s="1"/>
  <c r="R30" i="24" s="1"/>
  <c r="E106" i="24"/>
  <c r="P35" i="24"/>
  <c r="P37" i="24" s="1"/>
  <c r="P34" i="24" s="1"/>
  <c r="P30" i="24" s="1"/>
  <c r="E104" i="24"/>
  <c r="N116" i="25" s="1"/>
  <c r="N124" i="28" s="1"/>
  <c r="H35" i="24"/>
  <c r="H37" i="24" s="1"/>
  <c r="H34" i="24" s="1"/>
  <c r="H30" i="24" s="1"/>
  <c r="E96" i="24"/>
  <c r="AL47" i="24"/>
  <c r="AL44" i="24" s="1"/>
  <c r="AL40" i="24" s="1"/>
  <c r="AI42" i="24"/>
  <c r="F123" i="24" s="1"/>
  <c r="AE42" i="24"/>
  <c r="F119" i="24" s="1"/>
  <c r="T47" i="24"/>
  <c r="T44" i="24" s="1"/>
  <c r="T40" i="24" s="1"/>
  <c r="E42" i="24"/>
  <c r="B40" i="24"/>
  <c r="B57" i="23"/>
  <c r="C11" i="14"/>
  <c r="L58" i="19"/>
  <c r="D25" i="22"/>
  <c r="E24" i="20"/>
  <c r="E23" i="19"/>
  <c r="D23" i="19" s="1"/>
  <c r="C22" i="19" s="1"/>
  <c r="B13" i="6"/>
  <c r="H12" i="6"/>
  <c r="E16" i="6" s="1"/>
  <c r="D16" i="6" s="1"/>
  <c r="I12" i="6" s="1"/>
  <c r="B12" i="6"/>
  <c r="B13" i="5"/>
  <c r="H12" i="5"/>
  <c r="E16" i="5" s="1"/>
  <c r="D16" i="5" s="1"/>
  <c r="I12" i="5" s="1"/>
  <c r="B12" i="5"/>
  <c r="H12" i="3"/>
  <c r="E16" i="3" s="1"/>
  <c r="H12" i="4"/>
  <c r="E16" i="4" s="1"/>
  <c r="D16" i="4" s="1"/>
  <c r="I12" i="4" s="1"/>
  <c r="B13" i="4"/>
  <c r="B12" i="4"/>
  <c r="Y132" i="28" l="1"/>
  <c r="Z131" i="32"/>
  <c r="AA131" i="32" s="1"/>
  <c r="AA129" i="32" s="1"/>
  <c r="U123" i="32"/>
  <c r="G130" i="25"/>
  <c r="M117" i="25" s="1"/>
  <c r="M123" i="28" s="1"/>
  <c r="L117" i="25"/>
  <c r="L123" i="28" s="1"/>
  <c r="Y113" i="28"/>
  <c r="V123" i="32"/>
  <c r="M28" i="30"/>
  <c r="F26" i="30"/>
  <c r="G94" i="30" s="1"/>
  <c r="N26" i="30"/>
  <c r="G102" i="30" s="1"/>
  <c r="V26" i="30"/>
  <c r="G110" i="30" s="1"/>
  <c r="AD26" i="30"/>
  <c r="G118" i="30" s="1"/>
  <c r="O26" i="30"/>
  <c r="G103" i="30" s="1"/>
  <c r="W26" i="30"/>
  <c r="G111" i="30" s="1"/>
  <c r="AE26" i="30"/>
  <c r="G119" i="30" s="1"/>
  <c r="AI26" i="30"/>
  <c r="G123" i="30" s="1"/>
  <c r="AC25" i="30"/>
  <c r="H117" i="30" s="1"/>
  <c r="F25" i="30"/>
  <c r="H94" i="30" s="1"/>
  <c r="N25" i="30"/>
  <c r="H102" i="30" s="1"/>
  <c r="V25" i="30"/>
  <c r="H110" i="30" s="1"/>
  <c r="AD25" i="30"/>
  <c r="H118" i="30" s="1"/>
  <c r="AK84" i="30"/>
  <c r="AK28" i="30"/>
  <c r="J26" i="30"/>
  <c r="G98" i="30" s="1"/>
  <c r="R26" i="30"/>
  <c r="G106" i="30" s="1"/>
  <c r="Z26" i="30"/>
  <c r="G114" i="30" s="1"/>
  <c r="AH26" i="30"/>
  <c r="G122" i="30" s="1"/>
  <c r="E26" i="30"/>
  <c r="G93" i="30" s="1"/>
  <c r="U26" i="30"/>
  <c r="G109" i="30" s="1"/>
  <c r="AG26" i="30"/>
  <c r="G121" i="30" s="1"/>
  <c r="AG28" i="30"/>
  <c r="G28" i="30"/>
  <c r="E25" i="30"/>
  <c r="H93" i="30" s="1"/>
  <c r="U25" i="30"/>
  <c r="H109" i="30" s="1"/>
  <c r="AK25" i="30"/>
  <c r="H125" i="30" s="1"/>
  <c r="K25" i="30"/>
  <c r="H99" i="30" s="1"/>
  <c r="AA25" i="30"/>
  <c r="H115" i="30" s="1"/>
  <c r="V84" i="29"/>
  <c r="V28" i="29"/>
  <c r="Z84" i="29"/>
  <c r="Z28" i="29"/>
  <c r="H84" i="29"/>
  <c r="H28" i="29"/>
  <c r="M26" i="30"/>
  <c r="G101" i="30" s="1"/>
  <c r="AK26" i="30"/>
  <c r="G125" i="30" s="1"/>
  <c r="L84" i="29"/>
  <c r="L28" i="29"/>
  <c r="V26" i="29"/>
  <c r="G110" i="29" s="1"/>
  <c r="V25" i="29"/>
  <c r="H110" i="29" s="1"/>
  <c r="AG25" i="30"/>
  <c r="H121" i="30" s="1"/>
  <c r="M25" i="30"/>
  <c r="H101" i="30" s="1"/>
  <c r="G25" i="30"/>
  <c r="H95" i="30" s="1"/>
  <c r="O25" i="30"/>
  <c r="H103" i="30" s="1"/>
  <c r="W25" i="30"/>
  <c r="H111" i="30" s="1"/>
  <c r="AE25" i="30"/>
  <c r="H119" i="30" s="1"/>
  <c r="K28" i="30"/>
  <c r="O28" i="30"/>
  <c r="S32" i="30"/>
  <c r="S29" i="30" s="1"/>
  <c r="S84" i="30" s="1"/>
  <c r="W28" i="30"/>
  <c r="AA28" i="30"/>
  <c r="AE28" i="30"/>
  <c r="F120" i="27"/>
  <c r="AF39" i="27"/>
  <c r="E115" i="28"/>
  <c r="AA35" i="28"/>
  <c r="F109" i="27"/>
  <c r="U39" i="27"/>
  <c r="E110" i="28"/>
  <c r="V35" i="28"/>
  <c r="AN30" i="27"/>
  <c r="X37" i="27"/>
  <c r="X34" i="27" s="1"/>
  <c r="W37" i="28"/>
  <c r="W34" i="28" s="1"/>
  <c r="W30" i="28" s="1"/>
  <c r="E107" i="28"/>
  <c r="S35" i="28"/>
  <c r="E109" i="28"/>
  <c r="U35" i="28"/>
  <c r="D37" i="28"/>
  <c r="D34" i="28" s="1"/>
  <c r="E126" i="27"/>
  <c r="AL35" i="27"/>
  <c r="E94" i="28"/>
  <c r="F35" i="28"/>
  <c r="E100" i="27"/>
  <c r="L35" i="27"/>
  <c r="K37" i="27"/>
  <c r="K34" i="27" s="1"/>
  <c r="K30" i="27"/>
  <c r="E105" i="28"/>
  <c r="Q35" i="28"/>
  <c r="E97" i="27"/>
  <c r="I35" i="27"/>
  <c r="E117" i="28"/>
  <c r="AC35" i="28"/>
  <c r="R37" i="27"/>
  <c r="R34" i="27" s="1"/>
  <c r="R30" i="27" s="1"/>
  <c r="E118" i="28"/>
  <c r="AD35" i="28"/>
  <c r="F106" i="28"/>
  <c r="R39" i="28"/>
  <c r="AD30" i="27"/>
  <c r="B28" i="27"/>
  <c r="P118" i="28" s="1"/>
  <c r="T37" i="28"/>
  <c r="T34" i="28" s="1"/>
  <c r="T30" i="28" s="1"/>
  <c r="AG37" i="27"/>
  <c r="AG34" i="27" s="1"/>
  <c r="AG30" i="27" s="1"/>
  <c r="G37" i="27"/>
  <c r="G34" i="27" s="1"/>
  <c r="G30" i="27" s="1"/>
  <c r="E126" i="28"/>
  <c r="AL35" i="28"/>
  <c r="L37" i="28"/>
  <c r="L34" i="28" s="1"/>
  <c r="L30" i="28" s="1"/>
  <c r="H30" i="27"/>
  <c r="H37" i="27"/>
  <c r="H34" i="27" s="1"/>
  <c r="J37" i="27"/>
  <c r="J34" i="27" s="1"/>
  <c r="J30" i="27" s="1"/>
  <c r="E123" i="27"/>
  <c r="AI35" i="27"/>
  <c r="AM37" i="27"/>
  <c r="AM34" i="27" s="1"/>
  <c r="AM30" i="27"/>
  <c r="V30" i="27"/>
  <c r="E114" i="27"/>
  <c r="Z35" i="27"/>
  <c r="Q37" i="27"/>
  <c r="Q34" i="27" s="1"/>
  <c r="Q30" i="27" s="1"/>
  <c r="T30" i="27"/>
  <c r="E119" i="27"/>
  <c r="AE35" i="27"/>
  <c r="E128" i="28"/>
  <c r="AN35" i="28"/>
  <c r="F127" i="28"/>
  <c r="AM39" i="28"/>
  <c r="F113" i="27"/>
  <c r="Y39" i="27"/>
  <c r="AC37" i="27"/>
  <c r="AC34" i="27" s="1"/>
  <c r="AC30" i="27" s="1"/>
  <c r="F93" i="28"/>
  <c r="E39" i="28"/>
  <c r="AJ37" i="28"/>
  <c r="AJ34" i="28" s="1"/>
  <c r="AJ30" i="28" s="1"/>
  <c r="E111" i="27"/>
  <c r="W35" i="27"/>
  <c r="E125" i="28"/>
  <c r="AK35" i="28"/>
  <c r="E94" i="27"/>
  <c r="F35" i="27"/>
  <c r="E104" i="27"/>
  <c r="N118" i="28" s="1"/>
  <c r="P35" i="27"/>
  <c r="E130" i="28"/>
  <c r="B35" i="28"/>
  <c r="G37" i="28"/>
  <c r="G34" i="28" s="1"/>
  <c r="G30" i="28" s="1"/>
  <c r="AI37" i="28"/>
  <c r="AI34" i="28" s="1"/>
  <c r="AI30" i="28" s="1"/>
  <c r="E93" i="27"/>
  <c r="E35" i="27"/>
  <c r="B84" i="27"/>
  <c r="C42" i="27"/>
  <c r="C39" i="27"/>
  <c r="S37" i="27"/>
  <c r="S34" i="27" s="1"/>
  <c r="S30" i="27" s="1"/>
  <c r="F96" i="28"/>
  <c r="H39" i="28"/>
  <c r="E92" i="27"/>
  <c r="D35" i="27"/>
  <c r="J37" i="28"/>
  <c r="J34" i="28" s="1"/>
  <c r="J30" i="28" s="1"/>
  <c r="AB37" i="27"/>
  <c r="AB34" i="27" s="1"/>
  <c r="AB30" i="27" s="1"/>
  <c r="Y37" i="28"/>
  <c r="Y34" i="28" s="1"/>
  <c r="Y30" i="28" s="1"/>
  <c r="AE37" i="28"/>
  <c r="AE34" i="28" s="1"/>
  <c r="AE30" i="28" s="1"/>
  <c r="E122" i="27"/>
  <c r="AH35" i="27"/>
  <c r="E101" i="27"/>
  <c r="M35" i="27"/>
  <c r="N37" i="28"/>
  <c r="N34" i="28" s="1"/>
  <c r="N30" i="28" s="1"/>
  <c r="E121" i="28"/>
  <c r="AG35" i="28"/>
  <c r="E103" i="27"/>
  <c r="O35" i="27"/>
  <c r="E116" i="28"/>
  <c r="AB35" i="28"/>
  <c r="AA39" i="27"/>
  <c r="P39" i="28"/>
  <c r="E103" i="26"/>
  <c r="O35" i="26"/>
  <c r="T37" i="26"/>
  <c r="T34" i="26" s="1"/>
  <c r="T30" i="26" s="1"/>
  <c r="T85" i="26" s="1"/>
  <c r="E109" i="26"/>
  <c r="U35" i="26"/>
  <c r="V37" i="26"/>
  <c r="V34" i="26" s="1"/>
  <c r="V30" i="26" s="1"/>
  <c r="V85" i="26" s="1"/>
  <c r="E121" i="26"/>
  <c r="AG35" i="26"/>
  <c r="F105" i="26"/>
  <c r="Q39" i="26"/>
  <c r="E119" i="26"/>
  <c r="AE35" i="26"/>
  <c r="F93" i="26"/>
  <c r="E39" i="26"/>
  <c r="W37" i="26"/>
  <c r="W34" i="26" s="1"/>
  <c r="W30" i="26" s="1"/>
  <c r="W85" i="26" s="1"/>
  <c r="E101" i="26"/>
  <c r="M35" i="26"/>
  <c r="E97" i="26"/>
  <c r="I35" i="26"/>
  <c r="J37" i="26"/>
  <c r="J34" i="26" s="1"/>
  <c r="J30" i="26"/>
  <c r="J85" i="26" s="1"/>
  <c r="F125" i="26"/>
  <c r="AK39" i="26"/>
  <c r="E123" i="26"/>
  <c r="AI35" i="26"/>
  <c r="F95" i="26"/>
  <c r="G39" i="26"/>
  <c r="E107" i="26"/>
  <c r="S35" i="26"/>
  <c r="E130" i="26"/>
  <c r="G130" i="26" s="1"/>
  <c r="B35" i="26"/>
  <c r="Z37" i="26"/>
  <c r="Z34" i="26" s="1"/>
  <c r="Z30" i="26"/>
  <c r="Z85" i="26" s="1"/>
  <c r="F127" i="26"/>
  <c r="AM39" i="26"/>
  <c r="E113" i="26"/>
  <c r="Y35" i="26"/>
  <c r="AC37" i="26"/>
  <c r="AC34" i="26" s="1"/>
  <c r="AC30" i="26" s="1"/>
  <c r="AC85" i="26" s="1"/>
  <c r="H37" i="26"/>
  <c r="H34" i="26" s="1"/>
  <c r="H30" i="26" s="1"/>
  <c r="H85" i="26" s="1"/>
  <c r="K37" i="26"/>
  <c r="K34" i="26" s="1"/>
  <c r="K30" i="26" s="1"/>
  <c r="K85" i="26" s="1"/>
  <c r="F115" i="26"/>
  <c r="AA39" i="26"/>
  <c r="F93" i="25"/>
  <c r="E39" i="25"/>
  <c r="AM37" i="25"/>
  <c r="AM34" i="25" s="1"/>
  <c r="AM30" i="25" s="1"/>
  <c r="F37" i="25"/>
  <c r="F34" i="25" s="1"/>
  <c r="F30" i="25" s="1"/>
  <c r="Z30" i="25"/>
  <c r="AE37" i="25"/>
  <c r="AE34" i="25" s="1"/>
  <c r="AE30" i="25" s="1"/>
  <c r="E107" i="25"/>
  <c r="S35" i="25"/>
  <c r="AK42" i="25"/>
  <c r="E116" i="25"/>
  <c r="AB35" i="25"/>
  <c r="AF37" i="25"/>
  <c r="AF34" i="25" s="1"/>
  <c r="AF30" i="25" s="1"/>
  <c r="E95" i="25"/>
  <c r="G35" i="25"/>
  <c r="B37" i="25"/>
  <c r="B34" i="25" s="1"/>
  <c r="B30" i="25" s="1"/>
  <c r="E121" i="25"/>
  <c r="AG35" i="25"/>
  <c r="F103" i="25"/>
  <c r="O39" i="25"/>
  <c r="E97" i="25"/>
  <c r="I35" i="25"/>
  <c r="M37" i="25"/>
  <c r="M34" i="25" s="1"/>
  <c r="M30" i="25" s="1"/>
  <c r="D37" i="25"/>
  <c r="D34" i="25" s="1"/>
  <c r="D30" i="25" s="1"/>
  <c r="E99" i="25"/>
  <c r="K35" i="25"/>
  <c r="AJ37" i="25"/>
  <c r="AJ34" i="25" s="1"/>
  <c r="AJ30" i="25" s="1"/>
  <c r="E113" i="25"/>
  <c r="Y35" i="25"/>
  <c r="E123" i="25"/>
  <c r="AI35" i="25"/>
  <c r="E105" i="25"/>
  <c r="Q35" i="25"/>
  <c r="W37" i="25"/>
  <c r="W34" i="25" s="1"/>
  <c r="AA37" i="25"/>
  <c r="AA34" i="25" s="1"/>
  <c r="AA30" i="25" s="1"/>
  <c r="F108" i="25"/>
  <c r="T39" i="25"/>
  <c r="AC37" i="25"/>
  <c r="AC34" i="25" s="1"/>
  <c r="E109" i="25"/>
  <c r="U35" i="25"/>
  <c r="AG35" i="24"/>
  <c r="AG37" i="24" s="1"/>
  <c r="AG34" i="24" s="1"/>
  <c r="AG30" i="24" s="1"/>
  <c r="AI39" i="24"/>
  <c r="E123" i="24" s="1"/>
  <c r="AK30" i="24"/>
  <c r="AI35" i="24"/>
  <c r="AI37" i="24" s="1"/>
  <c r="AI34" i="24" s="1"/>
  <c r="AI30" i="24" s="1"/>
  <c r="J35" i="24"/>
  <c r="J37" i="24" s="1"/>
  <c r="J34" i="24" s="1"/>
  <c r="J30" i="24" s="1"/>
  <c r="E98" i="24"/>
  <c r="E39" i="24"/>
  <c r="F93" i="24"/>
  <c r="AE39" i="24"/>
  <c r="AN42" i="24"/>
  <c r="S35" i="24"/>
  <c r="S37" i="24" s="1"/>
  <c r="S34" i="24" s="1"/>
  <c r="S30" i="24" s="1"/>
  <c r="E107" i="24"/>
  <c r="K35" i="24"/>
  <c r="K37" i="24" s="1"/>
  <c r="K34" i="24" s="1"/>
  <c r="K30" i="24" s="1"/>
  <c r="E99" i="24"/>
  <c r="G35" i="24"/>
  <c r="G37" i="24" s="1"/>
  <c r="G34" i="24" s="1"/>
  <c r="G30" i="24" s="1"/>
  <c r="E95" i="24"/>
  <c r="N35" i="24"/>
  <c r="N37" i="24" s="1"/>
  <c r="N34" i="24" s="1"/>
  <c r="N30" i="24" s="1"/>
  <c r="E102" i="24"/>
  <c r="L35" i="24"/>
  <c r="L37" i="24" s="1"/>
  <c r="L34" i="24" s="1"/>
  <c r="L30" i="24" s="1"/>
  <c r="E100" i="24"/>
  <c r="AL42" i="24"/>
  <c r="T42" i="24"/>
  <c r="B42" i="24"/>
  <c r="F130" i="24" s="1"/>
  <c r="H130" i="24" s="1"/>
  <c r="B53" i="23"/>
  <c r="D24" i="20"/>
  <c r="C24" i="22"/>
  <c r="C23" i="20"/>
  <c r="E22" i="19"/>
  <c r="D22" i="19" s="1"/>
  <c r="C21" i="19" s="1"/>
  <c r="D15" i="4"/>
  <c r="C15" i="4"/>
  <c r="C15" i="5"/>
  <c r="D15" i="5"/>
  <c r="F27" i="5" s="1"/>
  <c r="C15" i="6"/>
  <c r="D15" i="6"/>
  <c r="I11" i="6"/>
  <c r="I10" i="6"/>
  <c r="C10" i="7" s="1"/>
  <c r="I10" i="5"/>
  <c r="C11" i="7" s="1"/>
  <c r="I11" i="5"/>
  <c r="I11" i="4"/>
  <c r="I10" i="4"/>
  <c r="C6" i="7" s="1"/>
  <c r="D16" i="3"/>
  <c r="I12" i="3" s="1"/>
  <c r="B13" i="3"/>
  <c r="B12" i="3"/>
  <c r="Y118" i="28" l="1"/>
  <c r="Z113" i="28"/>
  <c r="AA113" i="28" s="1"/>
  <c r="P124" i="28"/>
  <c r="T118" i="28"/>
  <c r="Y126" i="28"/>
  <c r="S118" i="28"/>
  <c r="S28" i="30"/>
  <c r="S25" i="30"/>
  <c r="H107" i="30" s="1"/>
  <c r="S26" i="30"/>
  <c r="G107" i="30" s="1"/>
  <c r="E104" i="28"/>
  <c r="N117" i="28" s="1"/>
  <c r="P35" i="28"/>
  <c r="O37" i="27"/>
  <c r="O34" i="27" s="1"/>
  <c r="O30" i="27" s="1"/>
  <c r="AH37" i="27"/>
  <c r="AH34" i="27" s="1"/>
  <c r="AH30" i="27" s="1"/>
  <c r="D24" i="27"/>
  <c r="F24" i="27"/>
  <c r="H24" i="27"/>
  <c r="J24" i="27"/>
  <c r="L24" i="27"/>
  <c r="N24" i="27"/>
  <c r="P24" i="27"/>
  <c r="R24" i="27"/>
  <c r="T24" i="27"/>
  <c r="V24" i="27"/>
  <c r="X24" i="27"/>
  <c r="Z24" i="27"/>
  <c r="AB24" i="27"/>
  <c r="AD24" i="27"/>
  <c r="AF24" i="27"/>
  <c r="AH24" i="27"/>
  <c r="AJ24" i="27"/>
  <c r="AL24" i="27"/>
  <c r="AN24" i="27"/>
  <c r="E24" i="27"/>
  <c r="G24" i="27"/>
  <c r="I24" i="27"/>
  <c r="K24" i="27"/>
  <c r="M24" i="27"/>
  <c r="O24" i="27"/>
  <c r="Q24" i="27"/>
  <c r="S24" i="27"/>
  <c r="U24" i="27"/>
  <c r="W24" i="27"/>
  <c r="Y24" i="27"/>
  <c r="AA24" i="27"/>
  <c r="AC24" i="27"/>
  <c r="AE24" i="27"/>
  <c r="AG24" i="27"/>
  <c r="AI24" i="27"/>
  <c r="AK24" i="27"/>
  <c r="AM24" i="27"/>
  <c r="E37" i="27"/>
  <c r="E34" i="27" s="1"/>
  <c r="E30" i="27" s="1"/>
  <c r="B37" i="28"/>
  <c r="B34" i="28" s="1"/>
  <c r="B29" i="28" s="1"/>
  <c r="G130" i="28"/>
  <c r="M117" i="28" s="1"/>
  <c r="L117" i="28"/>
  <c r="P37" i="27"/>
  <c r="P34" i="27" s="1"/>
  <c r="P30" i="27" s="1"/>
  <c r="AK37" i="28"/>
  <c r="AK34" i="28" s="1"/>
  <c r="E113" i="27"/>
  <c r="Y35" i="27"/>
  <c r="E127" i="28"/>
  <c r="AM35" i="28"/>
  <c r="AI37" i="27"/>
  <c r="AI34" i="27" s="1"/>
  <c r="AI30" i="27" s="1"/>
  <c r="AL37" i="28"/>
  <c r="AL34" i="28" s="1"/>
  <c r="AL30" i="28" s="1"/>
  <c r="I37" i="27"/>
  <c r="I34" i="27" s="1"/>
  <c r="I30" i="27" s="1"/>
  <c r="F37" i="28"/>
  <c r="F34" i="28" s="1"/>
  <c r="F30" i="28" s="1"/>
  <c r="U37" i="28"/>
  <c r="U34" i="28" s="1"/>
  <c r="U30" i="28" s="1"/>
  <c r="X30" i="27"/>
  <c r="V37" i="28"/>
  <c r="V34" i="28" s="1"/>
  <c r="V30" i="28" s="1"/>
  <c r="E109" i="27"/>
  <c r="U35" i="27"/>
  <c r="E115" i="27"/>
  <c r="AA35" i="27"/>
  <c r="AB37" i="28"/>
  <c r="AB34" i="28" s="1"/>
  <c r="AB30" i="28" s="1"/>
  <c r="AG37" i="28"/>
  <c r="AG34" i="28" s="1"/>
  <c r="AG30" i="28" s="1"/>
  <c r="M37" i="27"/>
  <c r="M34" i="27" s="1"/>
  <c r="M30" i="27" s="1"/>
  <c r="D37" i="27"/>
  <c r="D34" i="27" s="1"/>
  <c r="D30" i="27" s="1"/>
  <c r="E96" i="28"/>
  <c r="H35" i="28"/>
  <c r="E23" i="27"/>
  <c r="G23" i="27"/>
  <c r="I23" i="27"/>
  <c r="K23" i="27"/>
  <c r="M23" i="27"/>
  <c r="O23" i="27"/>
  <c r="Q23" i="27"/>
  <c r="S23" i="27"/>
  <c r="U23" i="27"/>
  <c r="W23" i="27"/>
  <c r="Y23" i="27"/>
  <c r="AA23" i="27"/>
  <c r="AC23" i="27"/>
  <c r="AE23" i="27"/>
  <c r="AG23" i="27"/>
  <c r="AI23" i="27"/>
  <c r="AK23" i="27"/>
  <c r="AM23" i="27"/>
  <c r="D23" i="27"/>
  <c r="F23" i="27"/>
  <c r="H23" i="27"/>
  <c r="J23" i="27"/>
  <c r="L23" i="27"/>
  <c r="N23" i="27"/>
  <c r="P23" i="27"/>
  <c r="R23" i="27"/>
  <c r="T23" i="27"/>
  <c r="V23" i="27"/>
  <c r="X23" i="27"/>
  <c r="Z23" i="27"/>
  <c r="AB23" i="27"/>
  <c r="AD23" i="27"/>
  <c r="AF23" i="27"/>
  <c r="AH23" i="27"/>
  <c r="AJ23" i="27"/>
  <c r="AL23" i="27"/>
  <c r="AN23" i="27"/>
  <c r="F37" i="27"/>
  <c r="F34" i="27" s="1"/>
  <c r="F30" i="27" s="1"/>
  <c r="W37" i="27"/>
  <c r="W34" i="27" s="1"/>
  <c r="W30" i="27"/>
  <c r="E93" i="28"/>
  <c r="E35" i="28"/>
  <c r="AN37" i="28"/>
  <c r="AN34" i="28" s="1"/>
  <c r="AE37" i="27"/>
  <c r="AE34" i="27" s="1"/>
  <c r="AE30" i="27" s="1"/>
  <c r="Z37" i="27"/>
  <c r="Z34" i="27" s="1"/>
  <c r="Z30" i="27" s="1"/>
  <c r="E31" i="27"/>
  <c r="G31" i="27"/>
  <c r="G32" i="27" s="1"/>
  <c r="G29" i="27" s="1"/>
  <c r="I31" i="27"/>
  <c r="K31" i="27"/>
  <c r="K32" i="27" s="1"/>
  <c r="K29" i="27" s="1"/>
  <c r="M31" i="27"/>
  <c r="O31" i="27"/>
  <c r="Q31" i="27"/>
  <c r="Q32" i="27" s="1"/>
  <c r="Q29" i="27" s="1"/>
  <c r="S31" i="27"/>
  <c r="S32" i="27" s="1"/>
  <c r="S29" i="27" s="1"/>
  <c r="U31" i="27"/>
  <c r="W31" i="27"/>
  <c r="Y31" i="27"/>
  <c r="AA31" i="27"/>
  <c r="AC31" i="27"/>
  <c r="AC32" i="27" s="1"/>
  <c r="AC29" i="27" s="1"/>
  <c r="AE31" i="27"/>
  <c r="AG31" i="27"/>
  <c r="AG32" i="27" s="1"/>
  <c r="AG29" i="27" s="1"/>
  <c r="AI31" i="27"/>
  <c r="AK31" i="27"/>
  <c r="AK32" i="27" s="1"/>
  <c r="AK29" i="27" s="1"/>
  <c r="AM31" i="27"/>
  <c r="AM32" i="27" s="1"/>
  <c r="AM29" i="27" s="1"/>
  <c r="D31" i="27"/>
  <c r="F31" i="27"/>
  <c r="H31" i="27"/>
  <c r="H32" i="27" s="1"/>
  <c r="H29" i="27" s="1"/>
  <c r="J31" i="27"/>
  <c r="J32" i="27" s="1"/>
  <c r="J29" i="27" s="1"/>
  <c r="L31" i="27"/>
  <c r="N31" i="27"/>
  <c r="N32" i="27" s="1"/>
  <c r="N29" i="27" s="1"/>
  <c r="P31" i="27"/>
  <c r="R31" i="27"/>
  <c r="R32" i="27" s="1"/>
  <c r="R29" i="27" s="1"/>
  <c r="T31" i="27"/>
  <c r="T32" i="27" s="1"/>
  <c r="T29" i="27" s="1"/>
  <c r="V31" i="27"/>
  <c r="V32" i="27" s="1"/>
  <c r="V29" i="27" s="1"/>
  <c r="X31" i="27"/>
  <c r="Z31" i="27"/>
  <c r="AB31" i="27"/>
  <c r="AB32" i="27" s="1"/>
  <c r="AB29" i="27" s="1"/>
  <c r="AD31" i="27"/>
  <c r="AD32" i="27" s="1"/>
  <c r="AD29" i="27" s="1"/>
  <c r="AF31" i="27"/>
  <c r="AH31" i="27"/>
  <c r="AJ31" i="27"/>
  <c r="AJ32" i="27" s="1"/>
  <c r="AJ29" i="27" s="1"/>
  <c r="AL31" i="27"/>
  <c r="AN31" i="27"/>
  <c r="AN32" i="27" s="1"/>
  <c r="AN29" i="27" s="1"/>
  <c r="E106" i="28"/>
  <c r="R35" i="28"/>
  <c r="AD37" i="28"/>
  <c r="AD34" i="28" s="1"/>
  <c r="AD30" i="28" s="1"/>
  <c r="AC37" i="28"/>
  <c r="AC34" i="28" s="1"/>
  <c r="AC30" i="28" s="1"/>
  <c r="Q37" i="28"/>
  <c r="Q34" i="28" s="1"/>
  <c r="Q30" i="28" s="1"/>
  <c r="L37" i="27"/>
  <c r="L34" i="27" s="1"/>
  <c r="L30" i="27" s="1"/>
  <c r="AL37" i="27"/>
  <c r="AL34" i="27" s="1"/>
  <c r="AL30" i="27" s="1"/>
  <c r="D30" i="28"/>
  <c r="S37" i="28"/>
  <c r="S34" i="28" s="1"/>
  <c r="S30" i="28" s="1"/>
  <c r="AA37" i="28"/>
  <c r="AA34" i="28" s="1"/>
  <c r="AA30" i="28" s="1"/>
  <c r="E120" i="27"/>
  <c r="AF35" i="27"/>
  <c r="E115" i="26"/>
  <c r="AA35" i="26"/>
  <c r="E127" i="26"/>
  <c r="AM35" i="26"/>
  <c r="S37" i="26"/>
  <c r="S34" i="26" s="1"/>
  <c r="E95" i="26"/>
  <c r="G35" i="26"/>
  <c r="I37" i="26"/>
  <c r="I34" i="26" s="1"/>
  <c r="AE37" i="26"/>
  <c r="AE34" i="26" s="1"/>
  <c r="AE30" i="26" s="1"/>
  <c r="AE85" i="26" s="1"/>
  <c r="E105" i="26"/>
  <c r="Q35" i="26"/>
  <c r="Y37" i="26"/>
  <c r="Y34" i="26" s="1"/>
  <c r="Y30" i="26" s="1"/>
  <c r="Y85" i="26" s="1"/>
  <c r="B37" i="26"/>
  <c r="B34" i="26" s="1"/>
  <c r="B29" i="26" s="1"/>
  <c r="B84" i="26" s="1"/>
  <c r="AI37" i="26"/>
  <c r="AI34" i="26" s="1"/>
  <c r="AI30" i="26" s="1"/>
  <c r="AI85" i="26" s="1"/>
  <c r="E125" i="26"/>
  <c r="AK35" i="26"/>
  <c r="M37" i="26"/>
  <c r="M34" i="26" s="1"/>
  <c r="M30" i="26" s="1"/>
  <c r="M85" i="26" s="1"/>
  <c r="E93" i="26"/>
  <c r="E35" i="26"/>
  <c r="AG37" i="26"/>
  <c r="AG34" i="26" s="1"/>
  <c r="AG30" i="26" s="1"/>
  <c r="AG85" i="26" s="1"/>
  <c r="U37" i="26"/>
  <c r="U34" i="26" s="1"/>
  <c r="O37" i="26"/>
  <c r="O34" i="26" s="1"/>
  <c r="O30" i="26" s="1"/>
  <c r="O85" i="26" s="1"/>
  <c r="U37" i="25"/>
  <c r="U34" i="25" s="1"/>
  <c r="U30" i="25" s="1"/>
  <c r="AC30" i="25"/>
  <c r="W30" i="25"/>
  <c r="Y37" i="25"/>
  <c r="Y34" i="25" s="1"/>
  <c r="Y30" i="25" s="1"/>
  <c r="E108" i="25"/>
  <c r="T35" i="25"/>
  <c r="Q37" i="25"/>
  <c r="Q34" i="25" s="1"/>
  <c r="Q30" i="25" s="1"/>
  <c r="E103" i="25"/>
  <c r="O35" i="25"/>
  <c r="AG37" i="25"/>
  <c r="AG34" i="25" s="1"/>
  <c r="AG30" i="25" s="1"/>
  <c r="B29" i="25"/>
  <c r="B28" i="25" s="1"/>
  <c r="G37" i="25"/>
  <c r="G34" i="25" s="1"/>
  <c r="G30" i="25" s="1"/>
  <c r="AB37" i="25"/>
  <c r="AB34" i="25" s="1"/>
  <c r="AB30" i="25" s="1"/>
  <c r="S37" i="25"/>
  <c r="S34" i="25" s="1"/>
  <c r="S30" i="25" s="1"/>
  <c r="AI37" i="25"/>
  <c r="AI34" i="25" s="1"/>
  <c r="AI30" i="25" s="1"/>
  <c r="K37" i="25"/>
  <c r="K34" i="25" s="1"/>
  <c r="K30" i="25" s="1"/>
  <c r="I37" i="25"/>
  <c r="I34" i="25" s="1"/>
  <c r="I30" i="25" s="1"/>
  <c r="F125" i="25"/>
  <c r="AK39" i="25"/>
  <c r="E93" i="25"/>
  <c r="E35" i="25"/>
  <c r="T39" i="24"/>
  <c r="E108" i="24" s="1"/>
  <c r="F108" i="24"/>
  <c r="AL39" i="24"/>
  <c r="E126" i="24" s="1"/>
  <c r="F126" i="24"/>
  <c r="F128" i="24"/>
  <c r="AN39" i="24"/>
  <c r="AE35" i="24"/>
  <c r="AE37" i="24" s="1"/>
  <c r="AE34" i="24" s="1"/>
  <c r="AE30" i="24" s="1"/>
  <c r="E119" i="24"/>
  <c r="E35" i="24"/>
  <c r="E37" i="24" s="1"/>
  <c r="E34" i="24" s="1"/>
  <c r="E30" i="24" s="1"/>
  <c r="E93" i="24"/>
  <c r="AL35" i="24"/>
  <c r="B39" i="24"/>
  <c r="E130" i="24" s="1"/>
  <c r="B55" i="23"/>
  <c r="I31" i="6"/>
  <c r="E24" i="22"/>
  <c r="E23" i="20"/>
  <c r="E21" i="19"/>
  <c r="D21" i="19" s="1"/>
  <c r="C20" i="19" s="1"/>
  <c r="C15" i="3"/>
  <c r="H32" i="3" s="1"/>
  <c r="C8" i="7"/>
  <c r="I10" i="3"/>
  <c r="C5" i="7" s="1"/>
  <c r="I11" i="3"/>
  <c r="D15" i="3"/>
  <c r="Y112" i="28" l="1"/>
  <c r="Y117" i="28"/>
  <c r="G130" i="24"/>
  <c r="M116" i="25" s="1"/>
  <c r="M124" i="28" s="1"/>
  <c r="L116" i="25"/>
  <c r="L124" i="28" s="1"/>
  <c r="T124" i="28"/>
  <c r="Z127" i="28"/>
  <c r="AL32" i="27"/>
  <c r="AL29" i="27" s="1"/>
  <c r="AL84" i="27" s="1"/>
  <c r="AN84" i="27"/>
  <c r="AN28" i="27"/>
  <c r="AB84" i="27"/>
  <c r="AB28" i="27"/>
  <c r="T84" i="27"/>
  <c r="T28" i="27"/>
  <c r="H84" i="27"/>
  <c r="H28" i="27"/>
  <c r="AG84" i="27"/>
  <c r="AG28" i="27"/>
  <c r="AC84" i="27"/>
  <c r="AC28" i="27"/>
  <c r="Q84" i="27"/>
  <c r="Q28" i="27"/>
  <c r="F32" i="27"/>
  <c r="F29" i="27" s="1"/>
  <c r="F84" i="27" s="1"/>
  <c r="B84" i="28"/>
  <c r="C42" i="28"/>
  <c r="C39" i="28"/>
  <c r="AD84" i="27"/>
  <c r="AD28" i="27"/>
  <c r="V84" i="27"/>
  <c r="V28" i="27"/>
  <c r="R84" i="27"/>
  <c r="R28" i="27"/>
  <c r="J84" i="27"/>
  <c r="J28" i="27"/>
  <c r="AM84" i="27"/>
  <c r="AM28" i="27"/>
  <c r="S84" i="27"/>
  <c r="S28" i="27"/>
  <c r="K84" i="27"/>
  <c r="K28" i="27"/>
  <c r="G84" i="27"/>
  <c r="G28" i="27"/>
  <c r="L32" i="27"/>
  <c r="L29" i="27" s="1"/>
  <c r="R37" i="28"/>
  <c r="R34" i="28" s="1"/>
  <c r="R30" i="28" s="1"/>
  <c r="AJ84" i="27"/>
  <c r="AJ28" i="27"/>
  <c r="AK84" i="27"/>
  <c r="AK28" i="27"/>
  <c r="Z32" i="27"/>
  <c r="Z29" i="27" s="1"/>
  <c r="AE32" i="27"/>
  <c r="AE29" i="27" s="1"/>
  <c r="E37" i="28"/>
  <c r="E34" i="28" s="1"/>
  <c r="AD25" i="27"/>
  <c r="H118" i="27" s="1"/>
  <c r="V25" i="27"/>
  <c r="H110" i="27" s="1"/>
  <c r="R25" i="27"/>
  <c r="H106" i="27" s="1"/>
  <c r="N25" i="27"/>
  <c r="H102" i="27" s="1"/>
  <c r="J25" i="27"/>
  <c r="H98" i="27" s="1"/>
  <c r="AM25" i="27"/>
  <c r="H127" i="27" s="1"/>
  <c r="AE25" i="27"/>
  <c r="H119" i="27" s="1"/>
  <c r="S25" i="27"/>
  <c r="H107" i="27" s="1"/>
  <c r="K25" i="27"/>
  <c r="H99" i="27" s="1"/>
  <c r="G25" i="27"/>
  <c r="H95" i="27" s="1"/>
  <c r="D32" i="27"/>
  <c r="D29" i="27" s="1"/>
  <c r="AA37" i="27"/>
  <c r="AA34" i="27" s="1"/>
  <c r="AA30" i="27" s="1"/>
  <c r="X32" i="27"/>
  <c r="X29" i="27" s="1"/>
  <c r="X84" i="27" s="1"/>
  <c r="I32" i="27"/>
  <c r="I29" i="27" s="1"/>
  <c r="I84" i="27" s="1"/>
  <c r="AI32" i="27"/>
  <c r="AI29" i="27" s="1"/>
  <c r="AI84" i="27" s="1"/>
  <c r="Y37" i="27"/>
  <c r="Y34" i="27" s="1"/>
  <c r="Y30" i="27" s="1"/>
  <c r="AK30" i="28"/>
  <c r="B30" i="28"/>
  <c r="B28" i="28" s="1"/>
  <c r="P117" i="28" s="1"/>
  <c r="AM26" i="27"/>
  <c r="G127" i="27" s="1"/>
  <c r="AE26" i="27"/>
  <c r="G119" i="27" s="1"/>
  <c r="S26" i="27"/>
  <c r="G107" i="27" s="1"/>
  <c r="K26" i="27"/>
  <c r="G99" i="27" s="1"/>
  <c r="G26" i="27"/>
  <c r="G95" i="27" s="1"/>
  <c r="AN26" i="27"/>
  <c r="G128" i="27" s="1"/>
  <c r="AJ26" i="27"/>
  <c r="G124" i="27" s="1"/>
  <c r="AB26" i="27"/>
  <c r="G116" i="27" s="1"/>
  <c r="T26" i="27"/>
  <c r="G108" i="27" s="1"/>
  <c r="L26" i="27"/>
  <c r="G100" i="27" s="1"/>
  <c r="H26" i="27"/>
  <c r="G96" i="27" s="1"/>
  <c r="D26" i="27"/>
  <c r="G92" i="27" s="1"/>
  <c r="AH32" i="27"/>
  <c r="AH29" i="27" s="1"/>
  <c r="O32" i="27"/>
  <c r="O29" i="27" s="1"/>
  <c r="P37" i="28"/>
  <c r="P34" i="28" s="1"/>
  <c r="AF37" i="27"/>
  <c r="AF34" i="27" s="1"/>
  <c r="AF30" i="27" s="1"/>
  <c r="N84" i="27"/>
  <c r="N28" i="27"/>
  <c r="AN30" i="28"/>
  <c r="W32" i="27"/>
  <c r="W29" i="27" s="1"/>
  <c r="W84" i="27" s="1"/>
  <c r="AN25" i="27"/>
  <c r="H128" i="27" s="1"/>
  <c r="AJ25" i="27"/>
  <c r="H124" i="27" s="1"/>
  <c r="AB25" i="27"/>
  <c r="H116" i="27" s="1"/>
  <c r="X25" i="27"/>
  <c r="H112" i="27" s="1"/>
  <c r="T25" i="27"/>
  <c r="H108" i="27" s="1"/>
  <c r="L25" i="27"/>
  <c r="H100" i="27" s="1"/>
  <c r="H25" i="27"/>
  <c r="H96" i="27" s="1"/>
  <c r="D25" i="27"/>
  <c r="H92" i="27" s="1"/>
  <c r="AK25" i="27"/>
  <c r="H125" i="27" s="1"/>
  <c r="AG25" i="27"/>
  <c r="H121" i="27" s="1"/>
  <c r="AC25" i="27"/>
  <c r="H117" i="27" s="1"/>
  <c r="Q25" i="27"/>
  <c r="H105" i="27" s="1"/>
  <c r="H37" i="28"/>
  <c r="H34" i="28" s="1"/>
  <c r="H30" i="28" s="1"/>
  <c r="M32" i="27"/>
  <c r="M29" i="27" s="1"/>
  <c r="M84" i="27" s="1"/>
  <c r="U37" i="27"/>
  <c r="U34" i="27" s="1"/>
  <c r="U30" i="27"/>
  <c r="AM37" i="28"/>
  <c r="AM34" i="28" s="1"/>
  <c r="P32" i="27"/>
  <c r="P29" i="27" s="1"/>
  <c r="E32" i="27"/>
  <c r="E29" i="27" s="1"/>
  <c r="E84" i="27" s="1"/>
  <c r="AK26" i="27"/>
  <c r="G125" i="27" s="1"/>
  <c r="AG26" i="27"/>
  <c r="G121" i="27" s="1"/>
  <c r="AC26" i="27"/>
  <c r="G117" i="27" s="1"/>
  <c r="Q26" i="27"/>
  <c r="G105" i="27" s="1"/>
  <c r="I26" i="27"/>
  <c r="G97" i="27" s="1"/>
  <c r="AH26" i="27"/>
  <c r="G122" i="27" s="1"/>
  <c r="AD26" i="27"/>
  <c r="G118" i="27" s="1"/>
  <c r="Z26" i="27"/>
  <c r="G114" i="27" s="1"/>
  <c r="V26" i="27"/>
  <c r="G110" i="27" s="1"/>
  <c r="R26" i="27"/>
  <c r="G106" i="27" s="1"/>
  <c r="N26" i="27"/>
  <c r="G102" i="27" s="1"/>
  <c r="J26" i="27"/>
  <c r="G98" i="27" s="1"/>
  <c r="C42" i="26"/>
  <c r="C39" i="26"/>
  <c r="U30" i="26"/>
  <c r="U85" i="26" s="1"/>
  <c r="E37" i="26"/>
  <c r="E34" i="26" s="1"/>
  <c r="AK37" i="26"/>
  <c r="AK34" i="26" s="1"/>
  <c r="AK30" i="26" s="1"/>
  <c r="AK85" i="26" s="1"/>
  <c r="B30" i="26"/>
  <c r="Q37" i="26"/>
  <c r="Q34" i="26" s="1"/>
  <c r="Q30" i="26" s="1"/>
  <c r="Q85" i="26" s="1"/>
  <c r="I30" i="26"/>
  <c r="I85" i="26" s="1"/>
  <c r="G37" i="26"/>
  <c r="G34" i="26" s="1"/>
  <c r="G30" i="26" s="1"/>
  <c r="G85" i="26" s="1"/>
  <c r="S30" i="26"/>
  <c r="S85" i="26" s="1"/>
  <c r="AM37" i="26"/>
  <c r="AM34" i="26" s="1"/>
  <c r="AM30" i="26" s="1"/>
  <c r="AM85" i="26" s="1"/>
  <c r="AA37" i="26"/>
  <c r="AA34" i="26" s="1"/>
  <c r="AN31" i="25"/>
  <c r="AN32" i="25" s="1"/>
  <c r="AN29" i="25" s="1"/>
  <c r="AL31" i="25"/>
  <c r="AL32" i="25" s="1"/>
  <c r="AL29" i="25" s="1"/>
  <c r="AJ31" i="25"/>
  <c r="AJ32" i="25" s="1"/>
  <c r="AJ29" i="25" s="1"/>
  <c r="AH31" i="25"/>
  <c r="AH32" i="25" s="1"/>
  <c r="AH29" i="25" s="1"/>
  <c r="AF31" i="25"/>
  <c r="AF32" i="25" s="1"/>
  <c r="AF29" i="25" s="1"/>
  <c r="AD31" i="25"/>
  <c r="AD32" i="25" s="1"/>
  <c r="AD29" i="25" s="1"/>
  <c r="AB31" i="25"/>
  <c r="AB32" i="25" s="1"/>
  <c r="AB29" i="25" s="1"/>
  <c r="Z31" i="25"/>
  <c r="Z32" i="25" s="1"/>
  <c r="Z29" i="25" s="1"/>
  <c r="X31" i="25"/>
  <c r="X32" i="25" s="1"/>
  <c r="X29" i="25" s="1"/>
  <c r="V31" i="25"/>
  <c r="V32" i="25" s="1"/>
  <c r="V29" i="25" s="1"/>
  <c r="T31" i="25"/>
  <c r="R31" i="25"/>
  <c r="R32" i="25" s="1"/>
  <c r="R29" i="25" s="1"/>
  <c r="P31" i="25"/>
  <c r="P32" i="25" s="1"/>
  <c r="P29" i="25" s="1"/>
  <c r="N31" i="25"/>
  <c r="N32" i="25" s="1"/>
  <c r="N29" i="25" s="1"/>
  <c r="L31" i="25"/>
  <c r="L32" i="25" s="1"/>
  <c r="L29" i="25" s="1"/>
  <c r="J31" i="25"/>
  <c r="J32" i="25" s="1"/>
  <c r="J29" i="25" s="1"/>
  <c r="H31" i="25"/>
  <c r="H32" i="25" s="1"/>
  <c r="H29" i="25" s="1"/>
  <c r="F31" i="25"/>
  <c r="F32" i="25" s="1"/>
  <c r="F29" i="25" s="1"/>
  <c r="D31" i="25"/>
  <c r="D32" i="25" s="1"/>
  <c r="D29" i="25" s="1"/>
  <c r="AK31" i="25"/>
  <c r="AG31" i="25"/>
  <c r="AG32" i="25" s="1"/>
  <c r="AG29" i="25" s="1"/>
  <c r="AC31" i="25"/>
  <c r="AC32" i="25" s="1"/>
  <c r="AC29" i="25" s="1"/>
  <c r="AC84" i="25" s="1"/>
  <c r="Y31" i="25"/>
  <c r="Y32" i="25" s="1"/>
  <c r="Y29" i="25" s="1"/>
  <c r="U31" i="25"/>
  <c r="Q31" i="25"/>
  <c r="Q32" i="25" s="1"/>
  <c r="Q29" i="25" s="1"/>
  <c r="M31" i="25"/>
  <c r="M32" i="25" s="1"/>
  <c r="M29" i="25" s="1"/>
  <c r="I31" i="25"/>
  <c r="I32" i="25" s="1"/>
  <c r="I29" i="25" s="1"/>
  <c r="E31" i="25"/>
  <c r="AM31" i="25"/>
  <c r="AM32" i="25" s="1"/>
  <c r="AM29" i="25" s="1"/>
  <c r="AE31" i="25"/>
  <c r="AE32" i="25" s="1"/>
  <c r="AE29" i="25" s="1"/>
  <c r="W31" i="25"/>
  <c r="O31" i="25"/>
  <c r="G31" i="25"/>
  <c r="G32" i="25" s="1"/>
  <c r="G29" i="25" s="1"/>
  <c r="AI31" i="25"/>
  <c r="AI32" i="25" s="1"/>
  <c r="AI29" i="25" s="1"/>
  <c r="AA31" i="25"/>
  <c r="AA32" i="25" s="1"/>
  <c r="AA29" i="25" s="1"/>
  <c r="S31" i="25"/>
  <c r="S32" i="25" s="1"/>
  <c r="S29" i="25" s="1"/>
  <c r="K31" i="25"/>
  <c r="K32" i="25" s="1"/>
  <c r="K29" i="25" s="1"/>
  <c r="U32" i="25"/>
  <c r="U29" i="25" s="1"/>
  <c r="U84" i="25" s="1"/>
  <c r="E37" i="25"/>
  <c r="E34" i="25" s="1"/>
  <c r="E125" i="25"/>
  <c r="AK35" i="25"/>
  <c r="T37" i="25"/>
  <c r="T34" i="25" s="1"/>
  <c r="T30" i="25" s="1"/>
  <c r="W32" i="25"/>
  <c r="W29" i="25" s="1"/>
  <c r="W84" i="25" s="1"/>
  <c r="B84" i="25"/>
  <c r="C42" i="25"/>
  <c r="C39" i="25"/>
  <c r="O37" i="25"/>
  <c r="O34" i="25" s="1"/>
  <c r="B35" i="24"/>
  <c r="B37" i="24" s="1"/>
  <c r="B34" i="24" s="1"/>
  <c r="B30" i="24" s="1"/>
  <c r="T35" i="24"/>
  <c r="AN35" i="24"/>
  <c r="AN37" i="24" s="1"/>
  <c r="AN34" i="24" s="1"/>
  <c r="AN30" i="24" s="1"/>
  <c r="E128" i="24"/>
  <c r="AL37" i="24"/>
  <c r="AL34" i="24" s="1"/>
  <c r="AL30" i="24" s="1"/>
  <c r="T37" i="24"/>
  <c r="T34" i="24" s="1"/>
  <c r="T30" i="24" s="1"/>
  <c r="B52" i="23"/>
  <c r="D23" i="20"/>
  <c r="D24" i="22"/>
  <c r="C22" i="20"/>
  <c r="E20" i="19"/>
  <c r="D20" i="19" s="1"/>
  <c r="C19" i="19" s="1"/>
  <c r="E19" i="19" s="1"/>
  <c r="D19" i="19" s="1"/>
  <c r="Z112" i="28" l="1"/>
  <c r="P123" i="28"/>
  <c r="Y127" i="28"/>
  <c r="S124" i="28"/>
  <c r="U117" i="28"/>
  <c r="T117" i="28"/>
  <c r="AL26" i="27"/>
  <c r="G126" i="27" s="1"/>
  <c r="Z25" i="27"/>
  <c r="H114" i="27" s="1"/>
  <c r="AL25" i="27"/>
  <c r="H126" i="27" s="1"/>
  <c r="S117" i="28"/>
  <c r="AA112" i="28"/>
  <c r="AI26" i="27"/>
  <c r="G123" i="27" s="1"/>
  <c r="F26" i="27"/>
  <c r="G94" i="27" s="1"/>
  <c r="I25" i="27"/>
  <c r="H97" i="27" s="1"/>
  <c r="X26" i="27"/>
  <c r="G112" i="27" s="1"/>
  <c r="I28" i="27"/>
  <c r="F25" i="27"/>
  <c r="H94" i="27" s="1"/>
  <c r="P84" i="27"/>
  <c r="P28" i="27"/>
  <c r="Q118" i="28" s="1"/>
  <c r="AH84" i="27"/>
  <c r="AH28" i="27"/>
  <c r="Z84" i="27"/>
  <c r="Z28" i="27"/>
  <c r="O84" i="27"/>
  <c r="O28" i="27"/>
  <c r="D84" i="27"/>
  <c r="D28" i="27"/>
  <c r="AE84" i="27"/>
  <c r="AE28" i="27"/>
  <c r="L84" i="27"/>
  <c r="L28" i="27"/>
  <c r="E26" i="27"/>
  <c r="G93" i="27" s="1"/>
  <c r="M26" i="27"/>
  <c r="G101" i="27" s="1"/>
  <c r="E28" i="27"/>
  <c r="AM30" i="28"/>
  <c r="U32" i="27"/>
  <c r="M28" i="27"/>
  <c r="E25" i="27"/>
  <c r="H93" i="27" s="1"/>
  <c r="M25" i="27"/>
  <c r="H101" i="27" s="1"/>
  <c r="P25" i="27"/>
  <c r="H104" i="27" s="1"/>
  <c r="W28" i="27"/>
  <c r="P30" i="28"/>
  <c r="P26" i="27"/>
  <c r="G104" i="27" s="1"/>
  <c r="O118" i="28" s="1"/>
  <c r="V118" i="28" s="1"/>
  <c r="D31" i="28"/>
  <c r="D32" i="28" s="1"/>
  <c r="D29" i="28" s="1"/>
  <c r="F31" i="28"/>
  <c r="F32" i="28" s="1"/>
  <c r="F29" i="28" s="1"/>
  <c r="H31" i="28"/>
  <c r="H32" i="28" s="1"/>
  <c r="H29" i="28" s="1"/>
  <c r="H84" i="28" s="1"/>
  <c r="J31" i="28"/>
  <c r="J32" i="28" s="1"/>
  <c r="J29" i="28" s="1"/>
  <c r="L31" i="28"/>
  <c r="L32" i="28" s="1"/>
  <c r="L29" i="28" s="1"/>
  <c r="N31" i="28"/>
  <c r="N32" i="28" s="1"/>
  <c r="N29" i="28" s="1"/>
  <c r="P31" i="28"/>
  <c r="R31" i="28"/>
  <c r="T31" i="28"/>
  <c r="T32" i="28" s="1"/>
  <c r="T29" i="28" s="1"/>
  <c r="V31" i="28"/>
  <c r="V32" i="28" s="1"/>
  <c r="V29" i="28" s="1"/>
  <c r="X31" i="28"/>
  <c r="X32" i="28" s="1"/>
  <c r="X29" i="28" s="1"/>
  <c r="Z31" i="28"/>
  <c r="Z32" i="28" s="1"/>
  <c r="Z29" i="28" s="1"/>
  <c r="AB31" i="28"/>
  <c r="AB32" i="28" s="1"/>
  <c r="AB29" i="28" s="1"/>
  <c r="AD31" i="28"/>
  <c r="AD32" i="28" s="1"/>
  <c r="AD29" i="28" s="1"/>
  <c r="AF31" i="28"/>
  <c r="AF32" i="28" s="1"/>
  <c r="AF29" i="28" s="1"/>
  <c r="AH31" i="28"/>
  <c r="AH32" i="28" s="1"/>
  <c r="AH29" i="28" s="1"/>
  <c r="AJ31" i="28"/>
  <c r="AJ32" i="28" s="1"/>
  <c r="AJ29" i="28" s="1"/>
  <c r="AL31" i="28"/>
  <c r="AL32" i="28" s="1"/>
  <c r="AL29" i="28" s="1"/>
  <c r="AN31" i="28"/>
  <c r="E31" i="28"/>
  <c r="I31" i="28"/>
  <c r="I32" i="28" s="1"/>
  <c r="I29" i="28" s="1"/>
  <c r="M31" i="28"/>
  <c r="M32" i="28" s="1"/>
  <c r="M29" i="28" s="1"/>
  <c r="Q31" i="28"/>
  <c r="Q32" i="28" s="1"/>
  <c r="Q29" i="28" s="1"/>
  <c r="U31" i="28"/>
  <c r="U32" i="28" s="1"/>
  <c r="U29" i="28" s="1"/>
  <c r="Y31" i="28"/>
  <c r="Y32" i="28" s="1"/>
  <c r="Y29" i="28" s="1"/>
  <c r="AC31" i="28"/>
  <c r="AC32" i="28" s="1"/>
  <c r="AC29" i="28" s="1"/>
  <c r="AG31" i="28"/>
  <c r="AG32" i="28" s="1"/>
  <c r="AG29" i="28" s="1"/>
  <c r="AK31" i="28"/>
  <c r="G31" i="28"/>
  <c r="G32" i="28" s="1"/>
  <c r="G29" i="28" s="1"/>
  <c r="K31" i="28"/>
  <c r="K32" i="28" s="1"/>
  <c r="K29" i="28" s="1"/>
  <c r="O31" i="28"/>
  <c r="O32" i="28" s="1"/>
  <c r="O29" i="28" s="1"/>
  <c r="S31" i="28"/>
  <c r="S32" i="28" s="1"/>
  <c r="S29" i="28" s="1"/>
  <c r="W31" i="28"/>
  <c r="W32" i="28" s="1"/>
  <c r="W29" i="28" s="1"/>
  <c r="AA31" i="28"/>
  <c r="AA32" i="28" s="1"/>
  <c r="AA29" i="28" s="1"/>
  <c r="AE31" i="28"/>
  <c r="AE32" i="28" s="1"/>
  <c r="AE29" i="28" s="1"/>
  <c r="AI31" i="28"/>
  <c r="AI32" i="28" s="1"/>
  <c r="AI29" i="28" s="1"/>
  <c r="AM31" i="28"/>
  <c r="Y32" i="27"/>
  <c r="AI28" i="27"/>
  <c r="X28" i="27"/>
  <c r="O25" i="27"/>
  <c r="H103" i="27" s="1"/>
  <c r="W25" i="27"/>
  <c r="H111" i="27" s="1"/>
  <c r="AH25" i="27"/>
  <c r="H122" i="27" s="1"/>
  <c r="E30" i="28"/>
  <c r="R32" i="28"/>
  <c r="R29" i="28" s="1"/>
  <c r="R84" i="28" s="1"/>
  <c r="D24" i="28"/>
  <c r="F24" i="28"/>
  <c r="H24" i="28"/>
  <c r="J24" i="28"/>
  <c r="L24" i="28"/>
  <c r="N24" i="28"/>
  <c r="P24" i="28"/>
  <c r="R24" i="28"/>
  <c r="R26" i="28" s="1"/>
  <c r="G106" i="28" s="1"/>
  <c r="T24" i="28"/>
  <c r="V24" i="28"/>
  <c r="X24" i="28"/>
  <c r="Z24" i="28"/>
  <c r="AB24" i="28"/>
  <c r="AD24" i="28"/>
  <c r="AF24" i="28"/>
  <c r="AH24" i="28"/>
  <c r="AJ24" i="28"/>
  <c r="AL24" i="28"/>
  <c r="AN24" i="28"/>
  <c r="E24" i="28"/>
  <c r="I24" i="28"/>
  <c r="M24" i="28"/>
  <c r="Q24" i="28"/>
  <c r="U24" i="28"/>
  <c r="Y24" i="28"/>
  <c r="AC24" i="28"/>
  <c r="AG24" i="28"/>
  <c r="AK24" i="28"/>
  <c r="K24" i="28"/>
  <c r="K26" i="28" s="1"/>
  <c r="G99" i="28" s="1"/>
  <c r="S24" i="28"/>
  <c r="AA24" i="28"/>
  <c r="AA26" i="28" s="1"/>
  <c r="G115" i="28" s="1"/>
  <c r="AI24" i="28"/>
  <c r="G24" i="28"/>
  <c r="O24" i="28"/>
  <c r="O26" i="28" s="1"/>
  <c r="G103" i="28" s="1"/>
  <c r="W24" i="28"/>
  <c r="AE24" i="28"/>
  <c r="AE26" i="28" s="1"/>
  <c r="G119" i="28" s="1"/>
  <c r="AM24" i="28"/>
  <c r="AL28" i="27"/>
  <c r="AN32" i="28"/>
  <c r="AN29" i="28" s="1"/>
  <c r="AN84" i="28" s="1"/>
  <c r="AF32" i="27"/>
  <c r="O26" i="27"/>
  <c r="G103" i="27" s="1"/>
  <c r="W26" i="27"/>
  <c r="G111" i="27" s="1"/>
  <c r="AK32" i="28"/>
  <c r="AK29" i="28" s="1"/>
  <c r="AK84" i="28" s="1"/>
  <c r="AA32" i="27"/>
  <c r="AI25" i="27"/>
  <c r="H123" i="27" s="1"/>
  <c r="E23" i="28"/>
  <c r="G23" i="28"/>
  <c r="I23" i="28"/>
  <c r="K23" i="28"/>
  <c r="M23" i="28"/>
  <c r="M25" i="28" s="1"/>
  <c r="H101" i="28" s="1"/>
  <c r="O23" i="28"/>
  <c r="Q23" i="28"/>
  <c r="S23" i="28"/>
  <c r="U23" i="28"/>
  <c r="U25" i="28" s="1"/>
  <c r="H109" i="28" s="1"/>
  <c r="W23" i="28"/>
  <c r="Y23" i="28"/>
  <c r="AA23" i="28"/>
  <c r="AC23" i="28"/>
  <c r="AC25" i="28" s="1"/>
  <c r="H117" i="28" s="1"/>
  <c r="AE23" i="28"/>
  <c r="AG23" i="28"/>
  <c r="AI23" i="28"/>
  <c r="AK23" i="28"/>
  <c r="AM23" i="28"/>
  <c r="F23" i="28"/>
  <c r="F25" i="28" s="1"/>
  <c r="H94" i="28" s="1"/>
  <c r="J23" i="28"/>
  <c r="N23" i="28"/>
  <c r="N25" i="28" s="1"/>
  <c r="H102" i="28" s="1"/>
  <c r="R23" i="28"/>
  <c r="V23" i="28"/>
  <c r="V25" i="28" s="1"/>
  <c r="H110" i="28" s="1"/>
  <c r="Z23" i="28"/>
  <c r="AD23" i="28"/>
  <c r="AD25" i="28" s="1"/>
  <c r="H118" i="28" s="1"/>
  <c r="AH23" i="28"/>
  <c r="AL23" i="28"/>
  <c r="AL25" i="28" s="1"/>
  <c r="H126" i="28" s="1"/>
  <c r="H23" i="28"/>
  <c r="P23" i="28"/>
  <c r="X23" i="28"/>
  <c r="AF23" i="28"/>
  <c r="AN23" i="28"/>
  <c r="D23" i="28"/>
  <c r="L23" i="28"/>
  <c r="T23" i="28"/>
  <c r="AB23" i="28"/>
  <c r="AJ23" i="28"/>
  <c r="F28" i="27"/>
  <c r="B28" i="26"/>
  <c r="B85" i="26"/>
  <c r="AA30" i="26"/>
  <c r="AA85" i="26" s="1"/>
  <c r="AN31" i="26"/>
  <c r="AN32" i="26" s="1"/>
  <c r="AN29" i="26" s="1"/>
  <c r="AN84" i="26" s="1"/>
  <c r="AL31" i="26"/>
  <c r="AL32" i="26" s="1"/>
  <c r="AL29" i="26" s="1"/>
  <c r="AL84" i="26" s="1"/>
  <c r="AJ31" i="26"/>
  <c r="AJ32" i="26" s="1"/>
  <c r="AJ29" i="26" s="1"/>
  <c r="AJ84" i="26" s="1"/>
  <c r="AH31" i="26"/>
  <c r="AH32" i="26" s="1"/>
  <c r="AH29" i="26" s="1"/>
  <c r="AH84" i="26" s="1"/>
  <c r="AF31" i="26"/>
  <c r="AF32" i="26" s="1"/>
  <c r="AF29" i="26" s="1"/>
  <c r="AF84" i="26" s="1"/>
  <c r="AD31" i="26"/>
  <c r="AD32" i="26" s="1"/>
  <c r="AD29" i="26" s="1"/>
  <c r="AD84" i="26" s="1"/>
  <c r="AB31" i="26"/>
  <c r="AB32" i="26" s="1"/>
  <c r="AB29" i="26" s="1"/>
  <c r="AB84" i="26" s="1"/>
  <c r="Z31" i="26"/>
  <c r="Z32" i="26" s="1"/>
  <c r="Z29" i="26" s="1"/>
  <c r="Z84" i="26" s="1"/>
  <c r="X31" i="26"/>
  <c r="X32" i="26" s="1"/>
  <c r="X29" i="26" s="1"/>
  <c r="X84" i="26" s="1"/>
  <c r="V31" i="26"/>
  <c r="V32" i="26" s="1"/>
  <c r="V29" i="26" s="1"/>
  <c r="V84" i="26" s="1"/>
  <c r="T31" i="26"/>
  <c r="T32" i="26" s="1"/>
  <c r="T29" i="26" s="1"/>
  <c r="T84" i="26" s="1"/>
  <c r="R31" i="26"/>
  <c r="R32" i="26" s="1"/>
  <c r="R29" i="26" s="1"/>
  <c r="R84" i="26" s="1"/>
  <c r="P31" i="26"/>
  <c r="P32" i="26" s="1"/>
  <c r="P29" i="26" s="1"/>
  <c r="P84" i="26" s="1"/>
  <c r="N31" i="26"/>
  <c r="N32" i="26" s="1"/>
  <c r="N29" i="26" s="1"/>
  <c r="N84" i="26" s="1"/>
  <c r="L31" i="26"/>
  <c r="L32" i="26" s="1"/>
  <c r="L29" i="26" s="1"/>
  <c r="L84" i="26" s="1"/>
  <c r="J31" i="26"/>
  <c r="J32" i="26" s="1"/>
  <c r="J29" i="26" s="1"/>
  <c r="J84" i="26" s="1"/>
  <c r="H31" i="26"/>
  <c r="H32" i="26" s="1"/>
  <c r="H29" i="26" s="1"/>
  <c r="H84" i="26" s="1"/>
  <c r="F31" i="26"/>
  <c r="F32" i="26" s="1"/>
  <c r="F29" i="26" s="1"/>
  <c r="F84" i="26" s="1"/>
  <c r="D31" i="26"/>
  <c r="D32" i="26" s="1"/>
  <c r="D29" i="26" s="1"/>
  <c r="D84" i="26" s="1"/>
  <c r="AK31" i="26"/>
  <c r="AK32" i="26" s="1"/>
  <c r="AK29" i="26" s="1"/>
  <c r="AK84" i="26" s="1"/>
  <c r="AG31" i="26"/>
  <c r="AG32" i="26" s="1"/>
  <c r="AG29" i="26" s="1"/>
  <c r="AG84" i="26" s="1"/>
  <c r="AC31" i="26"/>
  <c r="AC32" i="26" s="1"/>
  <c r="AC29" i="26" s="1"/>
  <c r="AC84" i="26" s="1"/>
  <c r="AM31" i="26"/>
  <c r="AM32" i="26" s="1"/>
  <c r="AM29" i="26" s="1"/>
  <c r="AM84" i="26" s="1"/>
  <c r="AI31" i="26"/>
  <c r="AI32" i="26" s="1"/>
  <c r="AI29" i="26" s="1"/>
  <c r="AI84" i="26" s="1"/>
  <c r="AA31" i="26"/>
  <c r="W31" i="26"/>
  <c r="W32" i="26" s="1"/>
  <c r="W29" i="26" s="1"/>
  <c r="W84" i="26" s="1"/>
  <c r="S31" i="26"/>
  <c r="S32" i="26" s="1"/>
  <c r="S29" i="26" s="1"/>
  <c r="S84" i="26" s="1"/>
  <c r="O31" i="26"/>
  <c r="O32" i="26" s="1"/>
  <c r="O29" i="26" s="1"/>
  <c r="O84" i="26" s="1"/>
  <c r="K31" i="26"/>
  <c r="K32" i="26" s="1"/>
  <c r="K29" i="26" s="1"/>
  <c r="K84" i="26" s="1"/>
  <c r="G31" i="26"/>
  <c r="G32" i="26" s="1"/>
  <c r="G29" i="26" s="1"/>
  <c r="G84" i="26" s="1"/>
  <c r="AE31" i="26"/>
  <c r="AE32" i="26" s="1"/>
  <c r="AE29" i="26" s="1"/>
  <c r="AE84" i="26" s="1"/>
  <c r="Y31" i="26"/>
  <c r="Y32" i="26" s="1"/>
  <c r="Y29" i="26" s="1"/>
  <c r="Y84" i="26" s="1"/>
  <c r="U31" i="26"/>
  <c r="U32" i="26" s="1"/>
  <c r="U29" i="26" s="1"/>
  <c r="U84" i="26" s="1"/>
  <c r="Q31" i="26"/>
  <c r="Q32" i="26" s="1"/>
  <c r="Q29" i="26" s="1"/>
  <c r="Q84" i="26" s="1"/>
  <c r="M31" i="26"/>
  <c r="M32" i="26" s="1"/>
  <c r="M29" i="26" s="1"/>
  <c r="M84" i="26" s="1"/>
  <c r="I31" i="26"/>
  <c r="I32" i="26" s="1"/>
  <c r="I29" i="26" s="1"/>
  <c r="I84" i="26" s="1"/>
  <c r="E31" i="26"/>
  <c r="E30" i="26"/>
  <c r="E85" i="26" s="1"/>
  <c r="AN23" i="26"/>
  <c r="AN25" i="26" s="1"/>
  <c r="H128" i="26" s="1"/>
  <c r="AL23" i="26"/>
  <c r="AL25" i="26" s="1"/>
  <c r="H126" i="26" s="1"/>
  <c r="AJ23" i="26"/>
  <c r="AJ25" i="26" s="1"/>
  <c r="H124" i="26" s="1"/>
  <c r="AH23" i="26"/>
  <c r="AH25" i="26" s="1"/>
  <c r="H122" i="26" s="1"/>
  <c r="AF23" i="26"/>
  <c r="AF25" i="26" s="1"/>
  <c r="H120" i="26" s="1"/>
  <c r="AD23" i="26"/>
  <c r="AD25" i="26" s="1"/>
  <c r="H118" i="26" s="1"/>
  <c r="AB23" i="26"/>
  <c r="AB25" i="26" s="1"/>
  <c r="H116" i="26" s="1"/>
  <c r="Z23" i="26"/>
  <c r="Z25" i="26" s="1"/>
  <c r="H114" i="26" s="1"/>
  <c r="X23" i="26"/>
  <c r="X25" i="26" s="1"/>
  <c r="H112" i="26" s="1"/>
  <c r="V23" i="26"/>
  <c r="V25" i="26" s="1"/>
  <c r="H110" i="26" s="1"/>
  <c r="T23" i="26"/>
  <c r="T25" i="26" s="1"/>
  <c r="H108" i="26" s="1"/>
  <c r="R23" i="26"/>
  <c r="R25" i="26" s="1"/>
  <c r="H106" i="26" s="1"/>
  <c r="P23" i="26"/>
  <c r="P25" i="26" s="1"/>
  <c r="H104" i="26" s="1"/>
  <c r="N23" i="26"/>
  <c r="N25" i="26" s="1"/>
  <c r="H102" i="26" s="1"/>
  <c r="L23" i="26"/>
  <c r="L25" i="26" s="1"/>
  <c r="H100" i="26" s="1"/>
  <c r="J23" i="26"/>
  <c r="J25" i="26" s="1"/>
  <c r="H98" i="26" s="1"/>
  <c r="H23" i="26"/>
  <c r="H25" i="26" s="1"/>
  <c r="H96" i="26" s="1"/>
  <c r="F23" i="26"/>
  <c r="F25" i="26" s="1"/>
  <c r="H94" i="26" s="1"/>
  <c r="D23" i="26"/>
  <c r="D25" i="26" s="1"/>
  <c r="H92" i="26" s="1"/>
  <c r="AK23" i="26"/>
  <c r="AG23" i="26"/>
  <c r="AG25" i="26" s="1"/>
  <c r="H121" i="26" s="1"/>
  <c r="AC23" i="26"/>
  <c r="AC25" i="26" s="1"/>
  <c r="H117" i="26" s="1"/>
  <c r="Y23" i="26"/>
  <c r="Y25" i="26" s="1"/>
  <c r="H113" i="26" s="1"/>
  <c r="U23" i="26"/>
  <c r="Q23" i="26"/>
  <c r="M23" i="26"/>
  <c r="I23" i="26"/>
  <c r="E23" i="26"/>
  <c r="AM23" i="26"/>
  <c r="AI23" i="26"/>
  <c r="AI25" i="26" s="1"/>
  <c r="H123" i="26" s="1"/>
  <c r="AE23" i="26"/>
  <c r="AE25" i="26" s="1"/>
  <c r="H119" i="26" s="1"/>
  <c r="AA23" i="26"/>
  <c r="W23" i="26"/>
  <c r="W25" i="26" s="1"/>
  <c r="H111" i="26" s="1"/>
  <c r="S23" i="26"/>
  <c r="O23" i="26"/>
  <c r="O25" i="26" s="1"/>
  <c r="H103" i="26" s="1"/>
  <c r="K23" i="26"/>
  <c r="G23" i="26"/>
  <c r="AM24" i="26"/>
  <c r="AK24" i="26"/>
  <c r="AI24" i="26"/>
  <c r="AI26" i="26" s="1"/>
  <c r="G123" i="26" s="1"/>
  <c r="AG24" i="26"/>
  <c r="AE24" i="26"/>
  <c r="AC24" i="26"/>
  <c r="AC26" i="26" s="1"/>
  <c r="G117" i="26" s="1"/>
  <c r="AA24" i="26"/>
  <c r="Y24" i="26"/>
  <c r="Y26" i="26" s="1"/>
  <c r="G113" i="26" s="1"/>
  <c r="W24" i="26"/>
  <c r="W26" i="26" s="1"/>
  <c r="G111" i="26" s="1"/>
  <c r="U24" i="26"/>
  <c r="S24" i="26"/>
  <c r="Q24" i="26"/>
  <c r="O24" i="26"/>
  <c r="O26" i="26" s="1"/>
  <c r="G103" i="26" s="1"/>
  <c r="M24" i="26"/>
  <c r="K24" i="26"/>
  <c r="I24" i="26"/>
  <c r="G24" i="26"/>
  <c r="E24" i="26"/>
  <c r="AN24" i="26"/>
  <c r="AJ24" i="26"/>
  <c r="AF24" i="26"/>
  <c r="AB24" i="26"/>
  <c r="X24" i="26"/>
  <c r="T24" i="26"/>
  <c r="P24" i="26"/>
  <c r="L24" i="26"/>
  <c r="H24" i="26"/>
  <c r="D24" i="26"/>
  <c r="AL24" i="26"/>
  <c r="AL26" i="26" s="1"/>
  <c r="G126" i="26" s="1"/>
  <c r="AH24" i="26"/>
  <c r="AH26" i="26" s="1"/>
  <c r="G122" i="26" s="1"/>
  <c r="AD24" i="26"/>
  <c r="AD26" i="26" s="1"/>
  <c r="G118" i="26" s="1"/>
  <c r="Z24" i="26"/>
  <c r="Z26" i="26" s="1"/>
  <c r="G114" i="26" s="1"/>
  <c r="V24" i="26"/>
  <c r="V26" i="26" s="1"/>
  <c r="G110" i="26" s="1"/>
  <c r="R24" i="26"/>
  <c r="R26" i="26" s="1"/>
  <c r="G106" i="26" s="1"/>
  <c r="N24" i="26"/>
  <c r="N26" i="26" s="1"/>
  <c r="G102" i="26" s="1"/>
  <c r="J24" i="26"/>
  <c r="J26" i="26" s="1"/>
  <c r="G98" i="26" s="1"/>
  <c r="F24" i="26"/>
  <c r="F26" i="26" s="1"/>
  <c r="G94" i="26" s="1"/>
  <c r="U28" i="25"/>
  <c r="Q84" i="25"/>
  <c r="Q28" i="25"/>
  <c r="AC28" i="25"/>
  <c r="W28" i="25"/>
  <c r="G84" i="25"/>
  <c r="G28" i="25"/>
  <c r="Y84" i="25"/>
  <c r="Y28" i="25"/>
  <c r="S84" i="25"/>
  <c r="S28" i="25"/>
  <c r="AI84" i="25"/>
  <c r="AI28" i="25"/>
  <c r="K84" i="25"/>
  <c r="K28" i="25"/>
  <c r="I84" i="25"/>
  <c r="I28" i="25"/>
  <c r="AG84" i="25"/>
  <c r="AG28" i="25"/>
  <c r="AB84" i="25"/>
  <c r="AB28" i="25"/>
  <c r="O30" i="25"/>
  <c r="AN23" i="25"/>
  <c r="AN25" i="25" s="1"/>
  <c r="H128" i="25" s="1"/>
  <c r="AL23" i="25"/>
  <c r="AL25" i="25" s="1"/>
  <c r="H126" i="25" s="1"/>
  <c r="AJ23" i="25"/>
  <c r="AJ25" i="25" s="1"/>
  <c r="H124" i="25" s="1"/>
  <c r="AH23" i="25"/>
  <c r="AH25" i="25" s="1"/>
  <c r="H122" i="25" s="1"/>
  <c r="AF23" i="25"/>
  <c r="AF25" i="25" s="1"/>
  <c r="H120" i="25" s="1"/>
  <c r="AD23" i="25"/>
  <c r="AD25" i="25" s="1"/>
  <c r="H118" i="25" s="1"/>
  <c r="AB23" i="25"/>
  <c r="AB25" i="25" s="1"/>
  <c r="H116" i="25" s="1"/>
  <c r="Z23" i="25"/>
  <c r="Z25" i="25" s="1"/>
  <c r="H114" i="25" s="1"/>
  <c r="X23" i="25"/>
  <c r="X25" i="25" s="1"/>
  <c r="H112" i="25" s="1"/>
  <c r="V23" i="25"/>
  <c r="V25" i="25" s="1"/>
  <c r="H110" i="25" s="1"/>
  <c r="T23" i="25"/>
  <c r="R23" i="25"/>
  <c r="R25" i="25" s="1"/>
  <c r="H106" i="25" s="1"/>
  <c r="P23" i="25"/>
  <c r="P25" i="25" s="1"/>
  <c r="H104" i="25" s="1"/>
  <c r="N23" i="25"/>
  <c r="N25" i="25" s="1"/>
  <c r="H102" i="25" s="1"/>
  <c r="L23" i="25"/>
  <c r="L25" i="25" s="1"/>
  <c r="H100" i="25" s="1"/>
  <c r="J23" i="25"/>
  <c r="J25" i="25" s="1"/>
  <c r="H98" i="25" s="1"/>
  <c r="H23" i="25"/>
  <c r="H25" i="25" s="1"/>
  <c r="H96" i="25" s="1"/>
  <c r="F23" i="25"/>
  <c r="F25" i="25" s="1"/>
  <c r="H94" i="25" s="1"/>
  <c r="D23" i="25"/>
  <c r="D25" i="25" s="1"/>
  <c r="H92" i="25" s="1"/>
  <c r="AM23" i="25"/>
  <c r="AM25" i="25" s="1"/>
  <c r="H127" i="25" s="1"/>
  <c r="AI23" i="25"/>
  <c r="AI25" i="25" s="1"/>
  <c r="H123" i="25" s="1"/>
  <c r="AE23" i="25"/>
  <c r="AE25" i="25" s="1"/>
  <c r="H119" i="25" s="1"/>
  <c r="AA23" i="25"/>
  <c r="AA25" i="25" s="1"/>
  <c r="H115" i="25" s="1"/>
  <c r="W23" i="25"/>
  <c r="W25" i="25" s="1"/>
  <c r="H111" i="25" s="1"/>
  <c r="S23" i="25"/>
  <c r="S25" i="25" s="1"/>
  <c r="H107" i="25" s="1"/>
  <c r="O23" i="25"/>
  <c r="K23" i="25"/>
  <c r="K25" i="25" s="1"/>
  <c r="H99" i="25" s="1"/>
  <c r="G23" i="25"/>
  <c r="G25" i="25" s="1"/>
  <c r="H95" i="25" s="1"/>
  <c r="AK23" i="25"/>
  <c r="AG23" i="25"/>
  <c r="AG25" i="25" s="1"/>
  <c r="H121" i="25" s="1"/>
  <c r="AC23" i="25"/>
  <c r="AC25" i="25" s="1"/>
  <c r="H117" i="25" s="1"/>
  <c r="Y23" i="25"/>
  <c r="Y25" i="25" s="1"/>
  <c r="H113" i="25" s="1"/>
  <c r="U23" i="25"/>
  <c r="U25" i="25" s="1"/>
  <c r="H109" i="25" s="1"/>
  <c r="Q23" i="25"/>
  <c r="Q25" i="25" s="1"/>
  <c r="H105" i="25" s="1"/>
  <c r="M23" i="25"/>
  <c r="M25" i="25" s="1"/>
  <c r="H101" i="25" s="1"/>
  <c r="I23" i="25"/>
  <c r="I25" i="25" s="1"/>
  <c r="H97" i="25" s="1"/>
  <c r="E23" i="25"/>
  <c r="T32" i="25"/>
  <c r="T29" i="25" s="1"/>
  <c r="T84" i="25" s="1"/>
  <c r="AK37" i="25"/>
  <c r="AK34" i="25" s="1"/>
  <c r="AK30" i="25" s="1"/>
  <c r="E30" i="25"/>
  <c r="AE84" i="25"/>
  <c r="AE28" i="25"/>
  <c r="M84" i="25"/>
  <c r="M28" i="25"/>
  <c r="F84" i="25"/>
  <c r="F28" i="25"/>
  <c r="J84" i="25"/>
  <c r="J28" i="25"/>
  <c r="N84" i="25"/>
  <c r="N28" i="25"/>
  <c r="R84" i="25"/>
  <c r="R28" i="25"/>
  <c r="V84" i="25"/>
  <c r="V28" i="25"/>
  <c r="Z84" i="25"/>
  <c r="Z28" i="25"/>
  <c r="AD84" i="25"/>
  <c r="AD28" i="25"/>
  <c r="AH84" i="25"/>
  <c r="AH28" i="25"/>
  <c r="AL84" i="25"/>
  <c r="AL28" i="25"/>
  <c r="AM24" i="25"/>
  <c r="AM26" i="25" s="1"/>
  <c r="G127" i="25" s="1"/>
  <c r="AK24" i="25"/>
  <c r="AI24" i="25"/>
  <c r="AI26" i="25" s="1"/>
  <c r="G123" i="25" s="1"/>
  <c r="AG24" i="25"/>
  <c r="AG26" i="25" s="1"/>
  <c r="G121" i="25" s="1"/>
  <c r="AE24" i="25"/>
  <c r="AE26" i="25" s="1"/>
  <c r="G119" i="25" s="1"/>
  <c r="AC24" i="25"/>
  <c r="AC26" i="25" s="1"/>
  <c r="G117" i="25" s="1"/>
  <c r="AA24" i="25"/>
  <c r="AA26" i="25" s="1"/>
  <c r="G115" i="25" s="1"/>
  <c r="Y24" i="25"/>
  <c r="Y26" i="25" s="1"/>
  <c r="G113" i="25" s="1"/>
  <c r="W24" i="25"/>
  <c r="W26" i="25" s="1"/>
  <c r="G111" i="25" s="1"/>
  <c r="U24" i="25"/>
  <c r="U26" i="25" s="1"/>
  <c r="G109" i="25" s="1"/>
  <c r="S24" i="25"/>
  <c r="S26" i="25" s="1"/>
  <c r="G107" i="25" s="1"/>
  <c r="Q24" i="25"/>
  <c r="Q26" i="25" s="1"/>
  <c r="G105" i="25" s="1"/>
  <c r="O24" i="25"/>
  <c r="M24" i="25"/>
  <c r="M26" i="25" s="1"/>
  <c r="G101" i="25" s="1"/>
  <c r="K24" i="25"/>
  <c r="K26" i="25" s="1"/>
  <c r="G99" i="25" s="1"/>
  <c r="I24" i="25"/>
  <c r="I26" i="25" s="1"/>
  <c r="G97" i="25" s="1"/>
  <c r="G24" i="25"/>
  <c r="G26" i="25" s="1"/>
  <c r="G95" i="25" s="1"/>
  <c r="E24" i="25"/>
  <c r="AL24" i="25"/>
  <c r="AL26" i="25" s="1"/>
  <c r="G126" i="25" s="1"/>
  <c r="AH24" i="25"/>
  <c r="AH26" i="25" s="1"/>
  <c r="G122" i="25" s="1"/>
  <c r="AD24" i="25"/>
  <c r="AD26" i="25" s="1"/>
  <c r="G118" i="25" s="1"/>
  <c r="Z24" i="25"/>
  <c r="Z26" i="25" s="1"/>
  <c r="G114" i="25" s="1"/>
  <c r="V24" i="25"/>
  <c r="V26" i="25" s="1"/>
  <c r="G110" i="25" s="1"/>
  <c r="R24" i="25"/>
  <c r="R26" i="25" s="1"/>
  <c r="G106" i="25" s="1"/>
  <c r="N24" i="25"/>
  <c r="N26" i="25" s="1"/>
  <c r="G102" i="25" s="1"/>
  <c r="J24" i="25"/>
  <c r="J26" i="25" s="1"/>
  <c r="G98" i="25" s="1"/>
  <c r="F24" i="25"/>
  <c r="F26" i="25" s="1"/>
  <c r="G94" i="25" s="1"/>
  <c r="AN24" i="25"/>
  <c r="AN26" i="25" s="1"/>
  <c r="G128" i="25" s="1"/>
  <c r="AJ24" i="25"/>
  <c r="AJ26" i="25" s="1"/>
  <c r="G124" i="25" s="1"/>
  <c r="AF24" i="25"/>
  <c r="AF26" i="25" s="1"/>
  <c r="G120" i="25" s="1"/>
  <c r="AB24" i="25"/>
  <c r="AB26" i="25" s="1"/>
  <c r="G116" i="25" s="1"/>
  <c r="X24" i="25"/>
  <c r="X26" i="25" s="1"/>
  <c r="G112" i="25" s="1"/>
  <c r="T24" i="25"/>
  <c r="P24" i="25"/>
  <c r="P26" i="25" s="1"/>
  <c r="G104" i="25" s="1"/>
  <c r="O117" i="25" s="1"/>
  <c r="O123" i="28" s="1"/>
  <c r="L24" i="25"/>
  <c r="L26" i="25" s="1"/>
  <c r="G100" i="25" s="1"/>
  <c r="H24" i="25"/>
  <c r="H26" i="25" s="1"/>
  <c r="G96" i="25" s="1"/>
  <c r="D24" i="25"/>
  <c r="D26" i="25" s="1"/>
  <c r="G92" i="25" s="1"/>
  <c r="AA84" i="25"/>
  <c r="AA28" i="25"/>
  <c r="AM84" i="25"/>
  <c r="AM28" i="25"/>
  <c r="D84" i="25"/>
  <c r="D28" i="25"/>
  <c r="H84" i="25"/>
  <c r="H28" i="25"/>
  <c r="L84" i="25"/>
  <c r="L28" i="25"/>
  <c r="P84" i="25"/>
  <c r="P28" i="25"/>
  <c r="Q123" i="28" s="1"/>
  <c r="X84" i="25"/>
  <c r="X28" i="25"/>
  <c r="AF84" i="25"/>
  <c r="AF28" i="25"/>
  <c r="AJ84" i="25"/>
  <c r="AJ28" i="25"/>
  <c r="AN84" i="25"/>
  <c r="AN28" i="25"/>
  <c r="B29" i="24"/>
  <c r="B48" i="23"/>
  <c r="C23" i="22"/>
  <c r="E22" i="20"/>
  <c r="C18" i="19"/>
  <c r="Z131" i="28" l="1"/>
  <c r="AA131" i="28" s="1"/>
  <c r="U123" i="28"/>
  <c r="T123" i="28"/>
  <c r="Z126" i="28"/>
  <c r="AA126" i="28" s="1"/>
  <c r="S123" i="28"/>
  <c r="V123" i="28"/>
  <c r="H26" i="26"/>
  <c r="G96" i="26" s="1"/>
  <c r="P26" i="26"/>
  <c r="G104" i="26" s="1"/>
  <c r="X26" i="26"/>
  <c r="G112" i="26" s="1"/>
  <c r="AF26" i="26"/>
  <c r="G120" i="26" s="1"/>
  <c r="AN26" i="26"/>
  <c r="G128" i="26" s="1"/>
  <c r="K26" i="26"/>
  <c r="G99" i="26" s="1"/>
  <c r="AE26" i="26"/>
  <c r="G119" i="26" s="1"/>
  <c r="AJ25" i="28"/>
  <c r="H124" i="28" s="1"/>
  <c r="T25" i="28"/>
  <c r="H108" i="28" s="1"/>
  <c r="D25" i="28"/>
  <c r="H92" i="28" s="1"/>
  <c r="AF25" i="28"/>
  <c r="H120" i="28" s="1"/>
  <c r="AG25" i="28"/>
  <c r="H121" i="28" s="1"/>
  <c r="Y25" i="28"/>
  <c r="H113" i="28" s="1"/>
  <c r="Q25" i="28"/>
  <c r="H105" i="28" s="1"/>
  <c r="I25" i="28"/>
  <c r="H97" i="28" s="1"/>
  <c r="Z118" i="28"/>
  <c r="AA118" i="28" s="1"/>
  <c r="U118" i="28"/>
  <c r="AA127" i="28"/>
  <c r="AA129" i="28" s="1"/>
  <c r="Y129" i="28"/>
  <c r="H25" i="28"/>
  <c r="H96" i="28" s="1"/>
  <c r="AH25" i="28"/>
  <c r="H122" i="28" s="1"/>
  <c r="Z25" i="28"/>
  <c r="H114" i="28" s="1"/>
  <c r="J25" i="28"/>
  <c r="H98" i="28" s="1"/>
  <c r="AI25" i="28"/>
  <c r="H123" i="28" s="1"/>
  <c r="AA25" i="28"/>
  <c r="H115" i="28" s="1"/>
  <c r="S25" i="28"/>
  <c r="H107" i="28" s="1"/>
  <c r="K25" i="28"/>
  <c r="H99" i="28" s="1"/>
  <c r="AI26" i="28"/>
  <c r="G123" i="28" s="1"/>
  <c r="S26" i="28"/>
  <c r="G107" i="28" s="1"/>
  <c r="AC26" i="28"/>
  <c r="G117" i="28" s="1"/>
  <c r="U26" i="28"/>
  <c r="G109" i="28" s="1"/>
  <c r="M26" i="28"/>
  <c r="G101" i="28" s="1"/>
  <c r="AL26" i="28"/>
  <c r="G126" i="28" s="1"/>
  <c r="AH26" i="28"/>
  <c r="G122" i="28" s="1"/>
  <c r="AD26" i="28"/>
  <c r="G118" i="28" s="1"/>
  <c r="Z26" i="28"/>
  <c r="G114" i="28" s="1"/>
  <c r="V26" i="28"/>
  <c r="G110" i="28" s="1"/>
  <c r="N26" i="28"/>
  <c r="G102" i="28" s="1"/>
  <c r="J26" i="28"/>
  <c r="G98" i="28" s="1"/>
  <c r="F26" i="28"/>
  <c r="G94" i="28" s="1"/>
  <c r="AK25" i="28"/>
  <c r="H125" i="28" s="1"/>
  <c r="AB25" i="28"/>
  <c r="H116" i="28" s="1"/>
  <c r="L25" i="28"/>
  <c r="H100" i="28" s="1"/>
  <c r="AN25" i="28"/>
  <c r="H128" i="28" s="1"/>
  <c r="X25" i="28"/>
  <c r="H112" i="28" s="1"/>
  <c r="R25" i="28"/>
  <c r="H106" i="28" s="1"/>
  <c r="AE25" i="28"/>
  <c r="H119" i="28" s="1"/>
  <c r="W25" i="28"/>
  <c r="H111" i="28" s="1"/>
  <c r="O25" i="28"/>
  <c r="H103" i="28" s="1"/>
  <c r="G25" i="28"/>
  <c r="H95" i="28" s="1"/>
  <c r="AN28" i="28"/>
  <c r="W26" i="28"/>
  <c r="G111" i="28" s="1"/>
  <c r="G26" i="28"/>
  <c r="G95" i="28" s="1"/>
  <c r="AG26" i="28"/>
  <c r="G121" i="28" s="1"/>
  <c r="Y26" i="28"/>
  <c r="G113" i="28" s="1"/>
  <c r="Q26" i="28"/>
  <c r="G105" i="28" s="1"/>
  <c r="I26" i="28"/>
  <c r="G97" i="28" s="1"/>
  <c r="AJ26" i="28"/>
  <c r="G124" i="28" s="1"/>
  <c r="AF26" i="28"/>
  <c r="G120" i="28" s="1"/>
  <c r="AB26" i="28"/>
  <c r="G116" i="28" s="1"/>
  <c r="X26" i="28"/>
  <c r="G112" i="28" s="1"/>
  <c r="T26" i="28"/>
  <c r="G108" i="28" s="1"/>
  <c r="L26" i="28"/>
  <c r="G100" i="28" s="1"/>
  <c r="D26" i="28"/>
  <c r="G92" i="28" s="1"/>
  <c r="AA25" i="27"/>
  <c r="H115" i="27" s="1"/>
  <c r="AA29" i="27"/>
  <c r="AA26" i="27"/>
  <c r="G115" i="27" s="1"/>
  <c r="AF26" i="27"/>
  <c r="G120" i="27" s="1"/>
  <c r="AF25" i="27"/>
  <c r="H120" i="27" s="1"/>
  <c r="AK26" i="28"/>
  <c r="G125" i="28" s="1"/>
  <c r="E32" i="28"/>
  <c r="E29" i="28" s="1"/>
  <c r="E84" i="28" s="1"/>
  <c r="Y29" i="27"/>
  <c r="Y25" i="27"/>
  <c r="H113" i="27" s="1"/>
  <c r="Y26" i="27"/>
  <c r="G113" i="27" s="1"/>
  <c r="AE84" i="28"/>
  <c r="AE28" i="28"/>
  <c r="W84" i="28"/>
  <c r="W28" i="28"/>
  <c r="O84" i="28"/>
  <c r="O28" i="28"/>
  <c r="G84" i="28"/>
  <c r="G28" i="28"/>
  <c r="AG84" i="28"/>
  <c r="AG28" i="28"/>
  <c r="Y84" i="28"/>
  <c r="Y28" i="28"/>
  <c r="Q84" i="28"/>
  <c r="Q28" i="28"/>
  <c r="I84" i="28"/>
  <c r="I28" i="28"/>
  <c r="AJ84" i="28"/>
  <c r="AJ28" i="28"/>
  <c r="AF84" i="28"/>
  <c r="AF28" i="28"/>
  <c r="AB84" i="28"/>
  <c r="AB28" i="28"/>
  <c r="X84" i="28"/>
  <c r="X28" i="28"/>
  <c r="T84" i="28"/>
  <c r="T28" i="28"/>
  <c r="L84" i="28"/>
  <c r="L28" i="28"/>
  <c r="D84" i="28"/>
  <c r="D28" i="28"/>
  <c r="P32" i="28"/>
  <c r="P29" i="28" s="1"/>
  <c r="P84" i="28" s="1"/>
  <c r="U25" i="27"/>
  <c r="H109" i="27" s="1"/>
  <c r="U26" i="27"/>
  <c r="G109" i="27" s="1"/>
  <c r="U29" i="27"/>
  <c r="AM32" i="28"/>
  <c r="AM29" i="28" s="1"/>
  <c r="AM84" i="28" s="1"/>
  <c r="AK28" i="28"/>
  <c r="H28" i="28"/>
  <c r="AN26" i="28"/>
  <c r="G128" i="28" s="1"/>
  <c r="H26" i="28"/>
  <c r="G96" i="28" s="1"/>
  <c r="R28" i="28"/>
  <c r="AI84" i="28"/>
  <c r="AI28" i="28"/>
  <c r="AA84" i="28"/>
  <c r="AA28" i="28"/>
  <c r="S84" i="28"/>
  <c r="S28" i="28"/>
  <c r="K84" i="28"/>
  <c r="K28" i="28"/>
  <c r="AC84" i="28"/>
  <c r="AC28" i="28"/>
  <c r="U84" i="28"/>
  <c r="U28" i="28"/>
  <c r="M84" i="28"/>
  <c r="M28" i="28"/>
  <c r="AL84" i="28"/>
  <c r="AL28" i="28"/>
  <c r="AH84" i="28"/>
  <c r="AH28" i="28"/>
  <c r="AD84" i="28"/>
  <c r="AD28" i="28"/>
  <c r="Z84" i="28"/>
  <c r="Z28" i="28"/>
  <c r="V84" i="28"/>
  <c r="V28" i="28"/>
  <c r="N84" i="28"/>
  <c r="N28" i="28"/>
  <c r="J84" i="28"/>
  <c r="J28" i="28"/>
  <c r="F84" i="28"/>
  <c r="F28" i="28"/>
  <c r="AF29" i="27"/>
  <c r="D26" i="26"/>
  <c r="G92" i="26" s="1"/>
  <c r="L26" i="26"/>
  <c r="G100" i="26" s="1"/>
  <c r="T26" i="26"/>
  <c r="G108" i="26" s="1"/>
  <c r="AB26" i="26"/>
  <c r="G116" i="26" s="1"/>
  <c r="AJ26" i="26"/>
  <c r="G124" i="26" s="1"/>
  <c r="M26" i="26"/>
  <c r="G101" i="26" s="1"/>
  <c r="U26" i="26"/>
  <c r="G109" i="26" s="1"/>
  <c r="AG26" i="26"/>
  <c r="G121" i="26" s="1"/>
  <c r="K25" i="26"/>
  <c r="H99" i="26" s="1"/>
  <c r="M25" i="26"/>
  <c r="H101" i="26" s="1"/>
  <c r="S28" i="26"/>
  <c r="AM28" i="26"/>
  <c r="I28" i="26"/>
  <c r="Q28" i="26"/>
  <c r="G28" i="26"/>
  <c r="AK28" i="26"/>
  <c r="I26" i="26"/>
  <c r="G97" i="26" s="1"/>
  <c r="Q26" i="26"/>
  <c r="G105" i="26" s="1"/>
  <c r="AK26" i="26"/>
  <c r="G125" i="26" s="1"/>
  <c r="U28" i="26"/>
  <c r="G25" i="26"/>
  <c r="H95" i="26" s="1"/>
  <c r="AM25" i="26"/>
  <c r="H127" i="26" s="1"/>
  <c r="I25" i="26"/>
  <c r="H97" i="26" s="1"/>
  <c r="Q25" i="26"/>
  <c r="H105" i="26" s="1"/>
  <c r="Y28" i="26"/>
  <c r="O28" i="26"/>
  <c r="W28" i="26"/>
  <c r="AI28" i="26"/>
  <c r="AC28" i="26"/>
  <c r="F28" i="26"/>
  <c r="J28" i="26"/>
  <c r="N28" i="26"/>
  <c r="R28" i="26"/>
  <c r="V28" i="26"/>
  <c r="Z28" i="26"/>
  <c r="AD28" i="26"/>
  <c r="AH28" i="26"/>
  <c r="AL28" i="26"/>
  <c r="G26" i="26"/>
  <c r="G95" i="26" s="1"/>
  <c r="S26" i="26"/>
  <c r="G107" i="26" s="1"/>
  <c r="AM26" i="26"/>
  <c r="G127" i="26" s="1"/>
  <c r="S25" i="26"/>
  <c r="H107" i="26" s="1"/>
  <c r="U25" i="26"/>
  <c r="H109" i="26" s="1"/>
  <c r="AK25" i="26"/>
  <c r="H125" i="26" s="1"/>
  <c r="E32" i="26"/>
  <c r="E29" i="26" s="1"/>
  <c r="E84" i="26" s="1"/>
  <c r="M28" i="26"/>
  <c r="AE28" i="26"/>
  <c r="K28" i="26"/>
  <c r="AG28" i="26"/>
  <c r="D28" i="26"/>
  <c r="H28" i="26"/>
  <c r="L28" i="26"/>
  <c r="P28" i="26"/>
  <c r="T28" i="26"/>
  <c r="X28" i="26"/>
  <c r="AB28" i="26"/>
  <c r="AF28" i="26"/>
  <c r="AJ28" i="26"/>
  <c r="AN28" i="26"/>
  <c r="AA32" i="26"/>
  <c r="AA29" i="26" s="1"/>
  <c r="AA84" i="26" s="1"/>
  <c r="T26" i="25"/>
  <c r="G108" i="25" s="1"/>
  <c r="AK32" i="25"/>
  <c r="AK26" i="25" s="1"/>
  <c r="G125" i="25" s="1"/>
  <c r="E32" i="25"/>
  <c r="E29" i="25" s="1"/>
  <c r="E84" i="25" s="1"/>
  <c r="AK29" i="25"/>
  <c r="AK84" i="25" s="1"/>
  <c r="T28" i="25"/>
  <c r="T25" i="25"/>
  <c r="H108" i="25" s="1"/>
  <c r="O32" i="25"/>
  <c r="O29" i="25" s="1"/>
  <c r="O84" i="25" s="1"/>
  <c r="C42" i="24"/>
  <c r="C39" i="24"/>
  <c r="B84" i="24"/>
  <c r="B28" i="24"/>
  <c r="B50" i="23"/>
  <c r="D22" i="20"/>
  <c r="E23" i="22"/>
  <c r="C21" i="20"/>
  <c r="E18" i="19"/>
  <c r="D18" i="19" s="1"/>
  <c r="O28" i="25" l="1"/>
  <c r="O25" i="25"/>
  <c r="H103" i="25" s="1"/>
  <c r="E25" i="25"/>
  <c r="H93" i="25" s="1"/>
  <c r="P26" i="28"/>
  <c r="G104" i="28" s="1"/>
  <c r="O117" i="28" s="1"/>
  <c r="AM26" i="28"/>
  <c r="G127" i="28" s="1"/>
  <c r="AM25" i="28"/>
  <c r="H127" i="28" s="1"/>
  <c r="AF84" i="27"/>
  <c r="AF28" i="27"/>
  <c r="AM28" i="28"/>
  <c r="Y84" i="27"/>
  <c r="Y28" i="27"/>
  <c r="E28" i="28"/>
  <c r="AA84" i="27"/>
  <c r="AA28" i="27"/>
  <c r="E25" i="28"/>
  <c r="H93" i="28" s="1"/>
  <c r="U84" i="27"/>
  <c r="U28" i="27"/>
  <c r="P28" i="28"/>
  <c r="Q117" i="28" s="1"/>
  <c r="Z117" i="28" s="1"/>
  <c r="AA117" i="28" s="1"/>
  <c r="E26" i="28"/>
  <c r="G93" i="28" s="1"/>
  <c r="P25" i="28"/>
  <c r="H104" i="28" s="1"/>
  <c r="E25" i="26"/>
  <c r="H93" i="26" s="1"/>
  <c r="AA28" i="26"/>
  <c r="E28" i="26"/>
  <c r="AA26" i="26"/>
  <c r="G115" i="26" s="1"/>
  <c r="AA25" i="26"/>
  <c r="H115" i="26" s="1"/>
  <c r="E26" i="26"/>
  <c r="G93" i="26" s="1"/>
  <c r="E26" i="25"/>
  <c r="G93" i="25" s="1"/>
  <c r="O26" i="25"/>
  <c r="G103" i="25" s="1"/>
  <c r="AK25" i="25"/>
  <c r="H125" i="25" s="1"/>
  <c r="E28" i="25"/>
  <c r="AK28" i="25"/>
  <c r="AN24" i="24"/>
  <c r="AL24" i="24"/>
  <c r="AJ24" i="24"/>
  <c r="AH24" i="24"/>
  <c r="AF24" i="24"/>
  <c r="AD24" i="24"/>
  <c r="AB24" i="24"/>
  <c r="Z24" i="24"/>
  <c r="X24" i="24"/>
  <c r="V24" i="24"/>
  <c r="T24" i="24"/>
  <c r="R24" i="24"/>
  <c r="P24" i="24"/>
  <c r="N24" i="24"/>
  <c r="L24" i="24"/>
  <c r="J24" i="24"/>
  <c r="H24" i="24"/>
  <c r="F24" i="24"/>
  <c r="D24" i="24"/>
  <c r="AM24" i="24"/>
  <c r="AK24" i="24"/>
  <c r="AI24" i="24"/>
  <c r="AG24" i="24"/>
  <c r="AE24" i="24"/>
  <c r="AC24" i="24"/>
  <c r="AA24" i="24"/>
  <c r="Y24" i="24"/>
  <c r="W24" i="24"/>
  <c r="U24" i="24"/>
  <c r="S24" i="24"/>
  <c r="Q24" i="24"/>
  <c r="O24" i="24"/>
  <c r="M24" i="24"/>
  <c r="K24" i="24"/>
  <c r="I24" i="24"/>
  <c r="G24" i="24"/>
  <c r="E24" i="24"/>
  <c r="AF31" i="24"/>
  <c r="AF32" i="24" s="1"/>
  <c r="AE31" i="24"/>
  <c r="AE32" i="24" s="1"/>
  <c r="AD31" i="24"/>
  <c r="AD32" i="24" s="1"/>
  <c r="AC31" i="24"/>
  <c r="AC32" i="24" s="1"/>
  <c r="AB31" i="24"/>
  <c r="AB32" i="24" s="1"/>
  <c r="AA31" i="24"/>
  <c r="AA32" i="24" s="1"/>
  <c r="Z31" i="24"/>
  <c r="Z32" i="24" s="1"/>
  <c r="Y31" i="24"/>
  <c r="Y32" i="24" s="1"/>
  <c r="X31" i="24"/>
  <c r="X32" i="24" s="1"/>
  <c r="W31" i="24"/>
  <c r="W32" i="24" s="1"/>
  <c r="V31" i="24"/>
  <c r="V32" i="24" s="1"/>
  <c r="U31" i="24"/>
  <c r="U32" i="24" s="1"/>
  <c r="T31" i="24"/>
  <c r="T32" i="24" s="1"/>
  <c r="S31" i="24"/>
  <c r="S32" i="24" s="1"/>
  <c r="R31" i="24"/>
  <c r="R32" i="24" s="1"/>
  <c r="Q31" i="24"/>
  <c r="Q32" i="24" s="1"/>
  <c r="P31" i="24"/>
  <c r="P32" i="24" s="1"/>
  <c r="O31" i="24"/>
  <c r="O32" i="24" s="1"/>
  <c r="N31" i="24"/>
  <c r="N32" i="24" s="1"/>
  <c r="M31" i="24"/>
  <c r="M32" i="24" s="1"/>
  <c r="L31" i="24"/>
  <c r="L32" i="24" s="1"/>
  <c r="K31" i="24"/>
  <c r="K32" i="24" s="1"/>
  <c r="J31" i="24"/>
  <c r="J32" i="24" s="1"/>
  <c r="I31" i="24"/>
  <c r="I32" i="24" s="1"/>
  <c r="H31" i="24"/>
  <c r="H32" i="24" s="1"/>
  <c r="G31" i="24"/>
  <c r="G32" i="24" s="1"/>
  <c r="G29" i="24" s="1"/>
  <c r="F31" i="24"/>
  <c r="F32" i="24" s="1"/>
  <c r="AN31" i="24"/>
  <c r="AN32" i="24" s="1"/>
  <c r="AM31" i="24"/>
  <c r="AM32" i="24" s="1"/>
  <c r="AL31" i="24"/>
  <c r="AL32" i="24" s="1"/>
  <c r="AK31" i="24"/>
  <c r="AK32" i="24" s="1"/>
  <c r="AK29" i="24" s="1"/>
  <c r="AJ31" i="24"/>
  <c r="AJ32" i="24" s="1"/>
  <c r="AI31" i="24"/>
  <c r="AI32" i="24" s="1"/>
  <c r="AH31" i="24"/>
  <c r="AH32" i="24" s="1"/>
  <c r="AG31" i="24"/>
  <c r="AG32" i="24" s="1"/>
  <c r="AN23" i="24"/>
  <c r="AM23" i="24"/>
  <c r="AL23" i="24"/>
  <c r="AK23" i="24"/>
  <c r="AK25" i="24" s="1"/>
  <c r="H125" i="24" s="1"/>
  <c r="AJ23" i="24"/>
  <c r="AI23" i="24"/>
  <c r="AH23" i="24"/>
  <c r="AG23" i="24"/>
  <c r="AF23" i="24"/>
  <c r="AE23" i="24"/>
  <c r="AD23" i="24"/>
  <c r="AC23" i="24"/>
  <c r="AB23" i="24"/>
  <c r="AA23" i="24"/>
  <c r="Z23" i="24"/>
  <c r="Y23" i="24"/>
  <c r="X23" i="24"/>
  <c r="W23" i="24"/>
  <c r="V23" i="24"/>
  <c r="U23" i="24"/>
  <c r="T23" i="24"/>
  <c r="S23" i="24"/>
  <c r="R23" i="24"/>
  <c r="Q23" i="24"/>
  <c r="P23" i="24"/>
  <c r="O23" i="24"/>
  <c r="N23" i="24"/>
  <c r="M23" i="24"/>
  <c r="L23" i="24"/>
  <c r="K23" i="24"/>
  <c r="J23" i="24"/>
  <c r="I23" i="24"/>
  <c r="H23" i="24"/>
  <c r="G23" i="24"/>
  <c r="F23" i="24"/>
  <c r="E31" i="24"/>
  <c r="E32" i="24" s="1"/>
  <c r="D31" i="24"/>
  <c r="D23" i="24"/>
  <c r="E23" i="24"/>
  <c r="B47" i="23"/>
  <c r="D23" i="22"/>
  <c r="E21" i="20"/>
  <c r="D21" i="20" s="1"/>
  <c r="V117" i="28" l="1"/>
  <c r="O26" i="24"/>
  <c r="G103" i="24" s="1"/>
  <c r="S26" i="24"/>
  <c r="G107" i="24" s="1"/>
  <c r="W26" i="24"/>
  <c r="G111" i="24" s="1"/>
  <c r="AA26" i="24"/>
  <c r="G115" i="24" s="1"/>
  <c r="AE26" i="24"/>
  <c r="G119" i="24" s="1"/>
  <c r="G26" i="24"/>
  <c r="G95" i="24" s="1"/>
  <c r="K26" i="24"/>
  <c r="G99" i="24" s="1"/>
  <c r="AH26" i="24"/>
  <c r="G122" i="24" s="1"/>
  <c r="AL26" i="24"/>
  <c r="G126" i="24" s="1"/>
  <c r="AI26" i="24"/>
  <c r="G123" i="24" s="1"/>
  <c r="AM26" i="24"/>
  <c r="G127" i="24" s="1"/>
  <c r="F26" i="24"/>
  <c r="G94" i="24" s="1"/>
  <c r="J26" i="24"/>
  <c r="G98" i="24" s="1"/>
  <c r="N26" i="24"/>
  <c r="G102" i="24" s="1"/>
  <c r="R26" i="24"/>
  <c r="G106" i="24" s="1"/>
  <c r="V26" i="24"/>
  <c r="G110" i="24" s="1"/>
  <c r="Z26" i="24"/>
  <c r="G114" i="24" s="1"/>
  <c r="AD26" i="24"/>
  <c r="G118" i="24" s="1"/>
  <c r="E26" i="24"/>
  <c r="G93" i="24" s="1"/>
  <c r="I26" i="24"/>
  <c r="G97" i="24" s="1"/>
  <c r="M26" i="24"/>
  <c r="G101" i="24" s="1"/>
  <c r="Q26" i="24"/>
  <c r="G105" i="24" s="1"/>
  <c r="U26" i="24"/>
  <c r="G109" i="24" s="1"/>
  <c r="Y26" i="24"/>
  <c r="G113" i="24" s="1"/>
  <c r="AC26" i="24"/>
  <c r="G117" i="24" s="1"/>
  <c r="AG26" i="24"/>
  <c r="G121" i="24" s="1"/>
  <c r="AK26" i="24"/>
  <c r="G125" i="24" s="1"/>
  <c r="H26" i="24"/>
  <c r="G96" i="24" s="1"/>
  <c r="L26" i="24"/>
  <c r="G100" i="24" s="1"/>
  <c r="P26" i="24"/>
  <c r="G104" i="24" s="1"/>
  <c r="O116" i="25" s="1"/>
  <c r="O124" i="28" s="1"/>
  <c r="T26" i="24"/>
  <c r="G108" i="24" s="1"/>
  <c r="X26" i="24"/>
  <c r="G112" i="24" s="1"/>
  <c r="AB26" i="24"/>
  <c r="G116" i="24" s="1"/>
  <c r="AF26" i="24"/>
  <c r="G120" i="24" s="1"/>
  <c r="AJ26" i="24"/>
  <c r="G124" i="24" s="1"/>
  <c r="AN26" i="24"/>
  <c r="G128" i="24" s="1"/>
  <c r="AH25" i="24"/>
  <c r="H122" i="24" s="1"/>
  <c r="AH29" i="24"/>
  <c r="AJ25" i="24"/>
  <c r="H124" i="24" s="1"/>
  <c r="AJ29" i="24"/>
  <c r="AL25" i="24"/>
  <c r="H126" i="24" s="1"/>
  <c r="AL29" i="24"/>
  <c r="AN25" i="24"/>
  <c r="H128" i="24" s="1"/>
  <c r="AN29" i="24"/>
  <c r="G28" i="24"/>
  <c r="G84" i="24"/>
  <c r="I25" i="24"/>
  <c r="H97" i="24" s="1"/>
  <c r="I29" i="24"/>
  <c r="K25" i="24"/>
  <c r="H99" i="24" s="1"/>
  <c r="K29" i="24"/>
  <c r="M25" i="24"/>
  <c r="H101" i="24" s="1"/>
  <c r="M29" i="24"/>
  <c r="O25" i="24"/>
  <c r="H103" i="24" s="1"/>
  <c r="O29" i="24"/>
  <c r="Q25" i="24"/>
  <c r="H105" i="24" s="1"/>
  <c r="Q29" i="24"/>
  <c r="S25" i="24"/>
  <c r="H107" i="24" s="1"/>
  <c r="S29" i="24"/>
  <c r="U25" i="24"/>
  <c r="H109" i="24" s="1"/>
  <c r="U29" i="24"/>
  <c r="W25" i="24"/>
  <c r="H111" i="24" s="1"/>
  <c r="W29" i="24"/>
  <c r="Y25" i="24"/>
  <c r="H113" i="24" s="1"/>
  <c r="Y29" i="24"/>
  <c r="AA25" i="24"/>
  <c r="H115" i="24" s="1"/>
  <c r="AA29" i="24"/>
  <c r="AC25" i="24"/>
  <c r="H117" i="24" s="1"/>
  <c r="AC29" i="24"/>
  <c r="AE25" i="24"/>
  <c r="H119" i="24" s="1"/>
  <c r="AE29" i="24"/>
  <c r="G25" i="24"/>
  <c r="H95" i="24" s="1"/>
  <c r="AG25" i="24"/>
  <c r="H121" i="24" s="1"/>
  <c r="AG29" i="24"/>
  <c r="AI25" i="24"/>
  <c r="H123" i="24" s="1"/>
  <c r="AI29" i="24"/>
  <c r="AK28" i="24"/>
  <c r="AK84" i="24"/>
  <c r="AM25" i="24"/>
  <c r="H127" i="24" s="1"/>
  <c r="AM29" i="24"/>
  <c r="F25" i="24"/>
  <c r="H94" i="24" s="1"/>
  <c r="F29" i="24"/>
  <c r="H25" i="24"/>
  <c r="H96" i="24" s="1"/>
  <c r="H29" i="24"/>
  <c r="J25" i="24"/>
  <c r="H98" i="24" s="1"/>
  <c r="J29" i="24"/>
  <c r="L25" i="24"/>
  <c r="H100" i="24" s="1"/>
  <c r="L29" i="24"/>
  <c r="N25" i="24"/>
  <c r="H102" i="24" s="1"/>
  <c r="N29" i="24"/>
  <c r="P25" i="24"/>
  <c r="H104" i="24" s="1"/>
  <c r="P29" i="24"/>
  <c r="R25" i="24"/>
  <c r="H106" i="24" s="1"/>
  <c r="R29" i="24"/>
  <c r="T25" i="24"/>
  <c r="H108" i="24" s="1"/>
  <c r="T29" i="24"/>
  <c r="V25" i="24"/>
  <c r="H110" i="24" s="1"/>
  <c r="V29" i="24"/>
  <c r="X25" i="24"/>
  <c r="H112" i="24" s="1"/>
  <c r="X29" i="24"/>
  <c r="Z25" i="24"/>
  <c r="H114" i="24" s="1"/>
  <c r="Z29" i="24"/>
  <c r="AB25" i="24"/>
  <c r="H116" i="24" s="1"/>
  <c r="AB29" i="24"/>
  <c r="AD25" i="24"/>
  <c r="H118" i="24" s="1"/>
  <c r="AD29" i="24"/>
  <c r="AF25" i="24"/>
  <c r="H120" i="24" s="1"/>
  <c r="AF29" i="24"/>
  <c r="E25" i="24"/>
  <c r="H93" i="24" s="1"/>
  <c r="E29" i="24"/>
  <c r="B43" i="23"/>
  <c r="C22" i="22"/>
  <c r="C20" i="20"/>
  <c r="AE84" i="24" l="1"/>
  <c r="AE28" i="24"/>
  <c r="AC84" i="24"/>
  <c r="AC28" i="24"/>
  <c r="AA84" i="24"/>
  <c r="AA28" i="24"/>
  <c r="Y84" i="24"/>
  <c r="Y28" i="24"/>
  <c r="W84" i="24"/>
  <c r="W28" i="24"/>
  <c r="U84" i="24"/>
  <c r="U28" i="24"/>
  <c r="S84" i="24"/>
  <c r="S28" i="24"/>
  <c r="Q84" i="24"/>
  <c r="Q28" i="24"/>
  <c r="O84" i="24"/>
  <c r="O28" i="24"/>
  <c r="M84" i="24"/>
  <c r="M28" i="24"/>
  <c r="K84" i="24"/>
  <c r="K28" i="24"/>
  <c r="I84" i="24"/>
  <c r="I28" i="24"/>
  <c r="AN84" i="24"/>
  <c r="AN28" i="24"/>
  <c r="AL84" i="24"/>
  <c r="AL28" i="24"/>
  <c r="AJ84" i="24"/>
  <c r="AJ28" i="24"/>
  <c r="AH84" i="24"/>
  <c r="AH28" i="24"/>
  <c r="AF84" i="24"/>
  <c r="AF28" i="24"/>
  <c r="AD84" i="24"/>
  <c r="AD28" i="24"/>
  <c r="AB84" i="24"/>
  <c r="AB28" i="24"/>
  <c r="Z84" i="24"/>
  <c r="Z28" i="24"/>
  <c r="X84" i="24"/>
  <c r="X28" i="24"/>
  <c r="V84" i="24"/>
  <c r="V28" i="24"/>
  <c r="T84" i="24"/>
  <c r="T28" i="24"/>
  <c r="R84" i="24"/>
  <c r="R28" i="24"/>
  <c r="P84" i="24"/>
  <c r="P28" i="24"/>
  <c r="Q124" i="28" s="1"/>
  <c r="N84" i="24"/>
  <c r="N28" i="24"/>
  <c r="L84" i="24"/>
  <c r="L28" i="24"/>
  <c r="J84" i="24"/>
  <c r="J28" i="24"/>
  <c r="H84" i="24"/>
  <c r="H28" i="24"/>
  <c r="F84" i="24"/>
  <c r="F28" i="24"/>
  <c r="AM84" i="24"/>
  <c r="AM28" i="24"/>
  <c r="AI84" i="24"/>
  <c r="AI28" i="24"/>
  <c r="AG84" i="24"/>
  <c r="AG28" i="24"/>
  <c r="E28" i="24"/>
  <c r="E84" i="24"/>
  <c r="B45" i="23"/>
  <c r="E22" i="22"/>
  <c r="E20" i="20"/>
  <c r="Z132" i="28" l="1"/>
  <c r="AA132" i="28" s="1"/>
  <c r="U124" i="28"/>
  <c r="V124" i="28"/>
  <c r="B42" i="23"/>
  <c r="D20" i="20"/>
  <c r="D22" i="22"/>
  <c r="C19" i="20"/>
  <c r="B38" i="23" l="1"/>
  <c r="C21" i="22"/>
  <c r="E19" i="20"/>
  <c r="D19" i="20" s="1"/>
  <c r="B40" i="23" l="1"/>
  <c r="B37" i="23" s="1"/>
  <c r="B33" i="23" s="1"/>
  <c r="E21" i="22"/>
  <c r="D21" i="22" s="1"/>
  <c r="C20" i="22" s="1"/>
  <c r="C18" i="20"/>
  <c r="B35" i="23" l="1"/>
  <c r="E20" i="22"/>
  <c r="D18" i="20"/>
  <c r="B32" i="23" l="1"/>
  <c r="D20" i="22"/>
  <c r="J18" i="20"/>
  <c r="H18" i="20"/>
  <c r="H28" i="20"/>
  <c r="I27" i="20"/>
  <c r="H27" i="20"/>
  <c r="I26" i="20"/>
  <c r="H26" i="20"/>
  <c r="I25" i="20"/>
  <c r="H25" i="20"/>
  <c r="I24" i="20"/>
  <c r="H24" i="20"/>
  <c r="I23" i="20"/>
  <c r="H23" i="20"/>
  <c r="I22" i="20"/>
  <c r="H22" i="20"/>
  <c r="H21" i="20"/>
  <c r="I20" i="20"/>
  <c r="H20" i="20"/>
  <c r="H19" i="20"/>
  <c r="I29" i="20" l="1"/>
  <c r="F18" i="22"/>
  <c r="B24" i="23"/>
  <c r="B28" i="23"/>
  <c r="K21" i="20"/>
  <c r="C19" i="22"/>
  <c r="E19" i="22" s="1"/>
  <c r="D19" i="22" s="1"/>
  <c r="B30" i="23" l="1"/>
  <c r="B27" i="23" s="1"/>
  <c r="B23" i="23" s="1"/>
  <c r="C18" i="22"/>
  <c r="E18" i="22" s="1"/>
  <c r="B25" i="23" l="1"/>
  <c r="B19" i="23" s="1"/>
  <c r="D18" i="22"/>
  <c r="J21" i="22"/>
  <c r="J18" i="22"/>
  <c r="B22" i="23" l="1"/>
  <c r="H23" i="22"/>
  <c r="D30" i="22"/>
  <c r="H25" i="22"/>
  <c r="H20" i="22"/>
  <c r="H27" i="22"/>
  <c r="H19" i="22"/>
  <c r="H22" i="22"/>
  <c r="H24" i="22"/>
  <c r="H26" i="22"/>
  <c r="H28" i="22"/>
  <c r="H18" i="22"/>
  <c r="I20" i="22"/>
  <c r="H21" i="22"/>
  <c r="I22" i="22"/>
  <c r="I23" i="22"/>
  <c r="I24" i="22"/>
  <c r="I25" i="22"/>
  <c r="I26" i="22"/>
  <c r="I27" i="22"/>
  <c r="B77" i="23" l="1"/>
  <c r="B21" i="23"/>
  <c r="I29" i="22"/>
  <c r="D47" i="24" l="1"/>
  <c r="D44" i="24" s="1"/>
  <c r="D40" i="24" l="1"/>
  <c r="D42" i="24" l="1"/>
  <c r="D39" i="24" l="1"/>
  <c r="E92" i="24" s="1"/>
  <c r="F92" i="24"/>
  <c r="D35" i="24" l="1"/>
  <c r="D37" i="24" s="1"/>
  <c r="D34" i="24" s="1"/>
  <c r="D30" i="24" s="1"/>
  <c r="D32" i="24" s="1"/>
  <c r="D25" i="24" l="1"/>
  <c r="D26" i="24"/>
  <c r="D29" i="24"/>
  <c r="G92" i="24" l="1"/>
  <c r="H92" i="24"/>
  <c r="D84" i="24"/>
  <c r="D28" i="24"/>
</calcChain>
</file>

<file path=xl/sharedStrings.xml><?xml version="1.0" encoding="utf-8"?>
<sst xmlns="http://schemas.openxmlformats.org/spreadsheetml/2006/main" count="1867" uniqueCount="243">
  <si>
    <t>Constants</t>
  </si>
  <si>
    <t>DC rail resistance, ohms/kft-track (2 rails)</t>
  </si>
  <si>
    <t>B = # ballast resistance, ohms-kft, low resistance (e.g. wet)</t>
  </si>
  <si>
    <t>Up-Front Calculations</t>
  </si>
  <si>
    <t>gamma = sqrt(R / B)</t>
  </si>
  <si>
    <t>Z0 = sqrt(R * B)</t>
  </si>
  <si>
    <t>    Vx = Vr * cosh(gamma * d / 1_000) + Ir * Z0 * sinh(gamma * d / 1_000)</t>
  </si>
  <si>
    <t>    Ix = Vr / Z0 * sinh(gamma * d / 1_000) + Ir * cosh(gamma * d / 1_000)</t>
  </si>
  <si>
    <t>Dist to Shunt</t>
  </si>
  <si>
    <t>Current</t>
  </si>
  <si>
    <t>Ω main detector</t>
  </si>
  <si>
    <r>
      <rPr>
        <b/>
        <u/>
        <sz val="10"/>
        <rFont val="Arial"/>
        <family val="2"/>
      </rPr>
      <t>To use</t>
    </r>
    <r>
      <rPr>
        <sz val="10"/>
        <rFont val="Arial"/>
        <family val="2"/>
      </rPr>
      <t>:  Manully set the Voltage across the detector, and the model will then tell you</t>
    </r>
  </si>
  <si>
    <r>
      <rPr>
        <u/>
        <sz val="10"/>
        <rFont val="Calibri"/>
        <family val="2"/>
      </rPr>
      <t>Ω</t>
    </r>
    <r>
      <rPr>
        <u/>
        <sz val="10"/>
        <rFont val="Arial"/>
        <family val="2"/>
      </rPr>
      <t xml:space="preserve"> shunt/ detector</t>
    </r>
  </si>
  <si>
    <t>B = # ballast resistance, ohms-kft, low resistance (e.g. dry</t>
  </si>
  <si>
    <t>Detector</t>
  </si>
  <si>
    <t>Shunt</t>
  </si>
  <si>
    <t>Combined</t>
  </si>
  <si>
    <r>
      <t xml:space="preserve">SHUNTED AT THE DETECTOR (WORST CASE) with Minimum 0.16 </t>
    </r>
    <r>
      <rPr>
        <b/>
        <u/>
        <sz val="10"/>
        <rFont val="Calibri"/>
        <family val="2"/>
      </rPr>
      <t>Ω</t>
    </r>
    <r>
      <rPr>
        <b/>
        <u/>
        <sz val="10"/>
        <rFont val="Arial"/>
        <family val="2"/>
      </rPr>
      <t xml:space="preserve"> Shunt</t>
    </r>
  </si>
  <si>
    <t>Resistance Ω</t>
  </si>
  <si>
    <t>Current A</t>
  </si>
  <si>
    <t>The Shunt at the detector is modeled as a Parallel Resistance</t>
  </si>
  <si>
    <r>
      <t xml:space="preserve">UN-SHUNTED AT THE DETECTOR with BIGM </t>
    </r>
    <r>
      <rPr>
        <b/>
        <u/>
        <sz val="10"/>
        <rFont val="Calibri"/>
        <family val="2"/>
      </rPr>
      <t>Ω</t>
    </r>
    <r>
      <rPr>
        <b/>
        <u/>
        <sz val="10"/>
        <rFont val="Arial"/>
        <family val="2"/>
      </rPr>
      <t xml:space="preserve"> Shunt</t>
    </r>
  </si>
  <si>
    <t>Wet Ballast Shunted</t>
  </si>
  <si>
    <t>Dry Ballast Shunted</t>
  </si>
  <si>
    <t>Circuit Condition</t>
  </si>
  <si>
    <t>Broken Rail</t>
  </si>
  <si>
    <t>encoded in 49 CFR § 236.56 - Shunting sensitivity</t>
  </si>
  <si>
    <t>JOINTLESS TRACK CIRCUITS FOR BROKEN RAIL DETECTION</t>
  </si>
  <si>
    <t>WITH STAND-ALONE PTC AND CBTC SYSTEMS</t>
  </si>
  <si>
    <t>by Edwin R. Kraft and Mark W. Hartong</t>
  </si>
  <si>
    <t xml:space="preserve">AUTHOR:  </t>
  </si>
  <si>
    <t>Edwin R "Chip" Kraft</t>
  </si>
  <si>
    <t>email contact:</t>
  </si>
  <si>
    <t>ckraft@temsinc.com</t>
  </si>
  <si>
    <t>This workbook contains working examples of calculations cited in the AREMA paper:</t>
  </si>
  <si>
    <t>https://conference.arema.org/Default.aspx</t>
  </si>
  <si>
    <t>for presentation at the American Railway Engineering and Maintenance-of-Way Association (AREMA)</t>
  </si>
  <si>
    <t>2020 Convention in Dallas, TX , September 13-16, 2020</t>
  </si>
  <si>
    <t>The author is solely responsible for any content herein.  Please address any questions to the above email address.</t>
  </si>
  <si>
    <t>Current Flowing Through the Detector</t>
  </si>
  <si>
    <t>Detector Threshold</t>
  </si>
  <si>
    <t>Dry Ballast UnShunted</t>
  </si>
  <si>
    <t>Wet Ballast UnShunted</t>
  </si>
  <si>
    <t>Amps @ Detector</t>
  </si>
  <si>
    <t>Anything greater than 0.86 Amps through the detector is considered a clear block.</t>
  </si>
  <si>
    <t>If the current is less than 0.86 Amps, then the block is considered occupied or broken rail.</t>
  </si>
  <si>
    <t>The paper web link will be posted HERE when available.</t>
  </si>
  <si>
    <t xml:space="preserve">YELLOW CELLS ARE FOR USER INPUTS . . . </t>
  </si>
  <si>
    <t>Unhighlighted cells are driven by formulas and</t>
  </si>
  <si>
    <t>should not be touched . . .</t>
  </si>
  <si>
    <t>The minimum margin that is usually acceptable is about 30% gap</t>
  </si>
  <si>
    <t>So this suggests that the specification of 23,000'  length is actually very conservative</t>
  </si>
  <si>
    <t>since an acceptable detector margin could be obtained at an even longer distance</t>
  </si>
  <si>
    <t>Voltage</t>
  </si>
  <si>
    <t>These equations are solved backward starting at the Detector end</t>
  </si>
  <si>
    <t>the Feed Voltage and the Current.  The power supply has a max setting of 4 VDC or 7 Amps</t>
  </si>
  <si>
    <t>4.  So the ratio of 7 / 24.984 = 0.2818</t>
  </si>
  <si>
    <t>2.  The current at the feed end will be 24.984 A and the voltage will be 5.8799 V.</t>
  </si>
  <si>
    <t xml:space="preserve">6.  Note that the Feed Voltage drops to 1.647 Volts.  The Power Supply Maximum Voltage should be set to this </t>
  </si>
  <si>
    <t xml:space="preserve">    value, for limiting the current in shunted conditions.</t>
  </si>
  <si>
    <t>Here is how to find the Voltage at the detector:</t>
  </si>
  <si>
    <t xml:space="preserve">     These results both exceed the power supply's Maximum of 7 A or 4 VDC</t>
  </si>
  <si>
    <t>Last Update: 4/10/2020</t>
  </si>
  <si>
    <t>Example 1 - Unshunted DC Conventional Track Circuit, Wet Ballast (Low Resistance)</t>
  </si>
  <si>
    <t>Example 1 - Shunted DC Conventional Track Circuit, Wet Ballast (Low Resistance)</t>
  </si>
  <si>
    <t>Example 1 - Unshunted DC Conventional Track Circuit, Dry Ballast (High Resistance)</t>
  </si>
  <si>
    <t>Example 1 - Shunted DC Conventional Track Circuit, Dry Ballast (High Resistance)</t>
  </si>
  <si>
    <t>For the Unshunted Circuit, the Shunt is modeled as a BIGM resistance</t>
  </si>
  <si>
    <t>1.  First, enter the Shunt Resistance in the area at the upper right of the sheet</t>
  </si>
  <si>
    <t>Note that 0.06 Ω shunt is typically used for freight trains and this value is</t>
  </si>
  <si>
    <t>0.25 Ω shunt is  often used for passenger trains and/or rail transit systems</t>
  </si>
  <si>
    <t xml:space="preserve">    0.06 Ω shunt is a standard value used for representing a freight train</t>
  </si>
  <si>
    <t xml:space="preserve">    This will develop a combined (reduced) resistance of the Detector and the Shunt</t>
  </si>
  <si>
    <t>Ω Combined</t>
  </si>
  <si>
    <t xml:space="preserve">    and will transfer that value over to the "Ω Combined" for use by the Telegraphers equations</t>
  </si>
  <si>
    <r>
      <t xml:space="preserve">1.  Initially, just </t>
    </r>
    <r>
      <rPr>
        <b/>
        <i/>
        <sz val="10"/>
        <rFont val="Arial"/>
        <family val="2"/>
      </rPr>
      <t>guess</t>
    </r>
    <r>
      <rPr>
        <sz val="10"/>
        <rFont val="Arial"/>
        <family val="2"/>
      </rPr>
      <t xml:space="preserve"> a value of 1 volt for cell C16</t>
    </r>
  </si>
  <si>
    <t>5.  Set the detector voltage in cell C16 to this level = 0.2818 and the Feed Current will reduce to 7 Amps, which is the desired level</t>
  </si>
  <si>
    <t xml:space="preserve">    so this is how the power supply will behave, it will still limit the feed amps to 7 A</t>
  </si>
  <si>
    <r>
      <t xml:space="preserve">2.  Initially, just </t>
    </r>
    <r>
      <rPr>
        <b/>
        <i/>
        <sz val="10"/>
        <rFont val="Arial"/>
        <family val="2"/>
      </rPr>
      <t>guess</t>
    </r>
    <r>
      <rPr>
        <sz val="10"/>
        <rFont val="Arial"/>
        <family val="2"/>
      </rPr>
      <t xml:space="preserve"> a value of 1 volt for cell C16</t>
    </r>
  </si>
  <si>
    <t>3.  The current at the feed end will be 76.837 A and the voltage will be 17.416 V.</t>
  </si>
  <si>
    <t>5.  So the ratio of 7 / 76.37 = 0.0911</t>
  </si>
  <si>
    <t>6.  Set the detector voltage to this level = 0.0911 in cell C16, so the Feed Current will reduce to 7 Amps, which is the desired level</t>
  </si>
  <si>
    <t>7.  Note that the Feed Voltage drops to 1.586 Volts.  This is less than the preset voltage limit of 1.647 Volts</t>
  </si>
  <si>
    <t>1.  This sheet was copied from "Ex 1 - Wet Ballast UnShunt" and the value of Ballast resistance changed from 3 to 15</t>
  </si>
  <si>
    <t>3.  The current at the feed end will be 7.074 A and the voltage will be 3.224 V.</t>
  </si>
  <si>
    <t xml:space="preserve">     The power supply can supply a Maximum of 7 A or 4 VDC, but the voltage limit has been reduced to 1.65 V</t>
  </si>
  <si>
    <t>3.  Although both Volts and Amps are exceeded, the Volts are exceeded by a larger margin</t>
  </si>
  <si>
    <t>4.  Although both Volts and Amps are exceeded, the Amps are exceeded by a larger margin</t>
  </si>
  <si>
    <t>3.  Although both Volts and Amps are exceeded, the Amps are exeeded by a larger margin</t>
  </si>
  <si>
    <t>4.  So the ratio of 1.64741 / 3.22429 = 0.5109</t>
  </si>
  <si>
    <t>5.  Set the detector voltage in cell C16 to this level = 0.5109 and the Feed Voltage will reduce to 1.65 V, which is the desired level</t>
  </si>
  <si>
    <t xml:space="preserve">    shunting sensitivity of the track circuit.</t>
  </si>
  <si>
    <t>6.  Note that the Feed Amps drops to 3.614 A which is less than the 7 A capability of the power supply. Limiting the feed current in this way improves the</t>
  </si>
  <si>
    <t>1.  This sheet was copied from "Ex 1 - Wet Ballast Shunted" and the value of Ballast resistance changed from 3 to 15</t>
  </si>
  <si>
    <t>3.  The current at the feed end will be 29.447 A and the voltage will be 11.06559 V.</t>
  </si>
  <si>
    <t>4.  So the ratio of 1.64741 / 11.06449 = 0.1489</t>
  </si>
  <si>
    <t>5.  Set the detector voltage in cell C16 to this level = 0.1489 and the Feed Voltage will reduce to 1.65, which is the desired level</t>
  </si>
  <si>
    <t>6.  Note that the Feed Amps drops to 4.384 A which is less than the 7 A capability of the power supply. Limiting the feed current in this way improves the</t>
  </si>
  <si>
    <t>This is the result if a limit of 1.65 V is imposed on the power supply, for limiting the Amperage Increase for Dry Ballast Shunted</t>
  </si>
  <si>
    <r>
      <t xml:space="preserve">A sensitivity analysis will be developed next, to show what happens if the limitation on the power supply voltage is </t>
    </r>
    <r>
      <rPr>
        <b/>
        <i/>
        <sz val="12"/>
        <rFont val="Arial"/>
        <family val="2"/>
      </rPr>
      <t>not</t>
    </r>
    <r>
      <rPr>
        <sz val="12"/>
        <rFont val="Arial"/>
        <family val="2"/>
      </rPr>
      <t xml:space="preserve"> imposed.</t>
    </r>
  </si>
  <si>
    <t xml:space="preserve">     The power supply can supply a Maximum of 7 A or 4 VDC</t>
  </si>
  <si>
    <t>3.  Although both Volts and Amps are exceeded, the Amps are exceeded by a larger margin</t>
  </si>
  <si>
    <t>4.  So the ratio of 7 / 29.44720 = 0.2377</t>
  </si>
  <si>
    <t>5.  Set the detector voltage in cell C16 to this level = 0.2377 and the Amperage will reduce to 7 A, which is the desired level</t>
  </si>
  <si>
    <t xml:space="preserve">6.  Note that the Feed Volts drops to 2.63 VDC which is less than the 4 VDC capability of the power supply. </t>
  </si>
  <si>
    <t xml:space="preserve">    value, for limiting the current in shunted conditions. , , but for the purpose of this sensitivity the Power Supply will remain at its default settings.</t>
  </si>
  <si>
    <t>4.  So the ratio of 7 / 7.07416 = 0.9895</t>
  </si>
  <si>
    <t>5.  Set the detector voltage in cell C16 to this level = 0.9895 and the Feed Amperage will reduce to 7 A, which is the desired level</t>
  </si>
  <si>
    <t xml:space="preserve">6.  Note that the Feed Volts drops to 3.190 VDC  which is less than the 4 VDC capability of the power supply. </t>
  </si>
  <si>
    <t>So this suggests that by not limiting the voltage in dry ballast conditions,</t>
  </si>
  <si>
    <t>the power supply will force too much amperage to the detector which will</t>
  </si>
  <si>
    <t>significantly reduce the Detector Margin.</t>
  </si>
  <si>
    <t>Anything greater than 1.04 Amps through the detector is considered a clear block.</t>
  </si>
  <si>
    <t>If the current is less than 1.04 Amps, then the block is considered occupied or broken rail.</t>
  </si>
  <si>
    <t>This is the result if a limit of full 4 VDC capability of the power supply, without limiting the Amperage Increase for Dry Ballast Shunted</t>
  </si>
  <si>
    <t>This sensitivity analysis shows that a failure to appropriately limit the voltage setting on the power supply can result in too much</t>
  </si>
  <si>
    <t>current reaching the detector in Dry Ballast conditions, adversely affecting the shunt sensitivity of the circuit.   With an 18% Detector margin</t>
  </si>
  <si>
    <t>the circuit would not meet the desired 30% minimum margin if the power supply is not properly calibrated.  If the voltage setting were</t>
  </si>
  <si>
    <t>to be reduced however, then it is likely that the 30% minimum could be achieved even at a range longer than the rated 23,000' maximum</t>
  </si>
  <si>
    <t>length of this track circuit.</t>
  </si>
  <si>
    <t>Ω detector</t>
  </si>
  <si>
    <t># Calculate rail-to-rail voltage and rail current in a track circuit.</t>
  </si>
  <si>
    <t># Uses relay-end voltage and current to find voltage</t>
  </si>
  <si>
    <t># and rail current toward the feed end.</t>
  </si>
  <si>
    <t>B = # ballast resistance, ohms-kft'</t>
  </si>
  <si>
    <t># Implements equations (23) and (24) from</t>
  </si>
  <si>
    <t># Landau, Stuart, "Ballast Reistance Measurement--Theory and Practice," AREMA 2015</t>
  </si>
  <si>
    <t>    Vx = Vr * math.cosh(gamma * d / 1_000) + Ir * Z0 * math.sinh(gamma * d / 1_000)</t>
  </si>
  <si>
    <t>    Ix = Vr / Z0 * math.sinh(gamma * d / 1_000) + Ir * math.cosh(gamma * d / 1_000)</t>
  </si>
  <si>
    <t>R = # rail resistance, ohms/kft-track</t>
  </si>
  <si>
    <t>Ballast resistance typically ranges from 3-15 ohms-kft</t>
  </si>
  <si>
    <t>Cum Dist</t>
  </si>
  <si>
    <t>Feed Voltage</t>
  </si>
  <si>
    <t>AddCurrent</t>
  </si>
  <si>
    <r>
      <rPr>
        <sz val="10"/>
        <rFont val="Calibri"/>
        <family val="2"/>
      </rPr>
      <t>Ω</t>
    </r>
    <r>
      <rPr>
        <sz val="10"/>
        <rFont val="Arial"/>
        <family val="2"/>
      </rPr>
      <t xml:space="preserve"> shunt/ detector</t>
    </r>
  </si>
  <si>
    <t>Ω shunt</t>
  </si>
  <si>
    <r>
      <rPr>
        <b/>
        <u/>
        <sz val="10"/>
        <rFont val="Arial"/>
        <family val="2"/>
      </rPr>
      <t>To use</t>
    </r>
    <r>
      <rPr>
        <sz val="10"/>
        <rFont val="Arial"/>
        <family val="2"/>
      </rPr>
      <t>:  Manually set the Voltage across the detector, and the model will then tell you</t>
    </r>
  </si>
  <si>
    <t>the Feed Voltage and the Current.</t>
  </si>
  <si>
    <t>Rail Impedance Multiplier (1.00 for DC, 27 for 156Hz AC)</t>
  </si>
  <si>
    <t>Example 2 - DC Conventional Track Circuit w/Intermediate Shunt Capability, Wet Ballast (Low Resistance)</t>
  </si>
  <si>
    <t>Det-Volts</t>
  </si>
  <si>
    <t>Det-Current</t>
  </si>
  <si>
    <t>Feed-Current</t>
  </si>
  <si>
    <t>Feed-Volts</t>
  </si>
  <si>
    <r>
      <t>RAW Current and Voltage through Detector 0.06</t>
    </r>
    <r>
      <rPr>
        <b/>
        <sz val="10"/>
        <rFont val="Calibri"/>
        <family val="2"/>
      </rPr>
      <t>Ω</t>
    </r>
    <r>
      <rPr>
        <b/>
        <i/>
        <sz val="10"/>
        <rFont val="Arial"/>
        <family val="2"/>
      </rPr>
      <t xml:space="preserve"> Shunt</t>
    </r>
  </si>
  <si>
    <t>N/A</t>
  </si>
  <si>
    <r>
      <t>FACTORED Current and Voltage through Detector 0.06</t>
    </r>
    <r>
      <rPr>
        <b/>
        <sz val="10"/>
        <rFont val="Calibri"/>
        <family val="2"/>
      </rPr>
      <t>Ω</t>
    </r>
    <r>
      <rPr>
        <b/>
        <i/>
        <sz val="10"/>
        <rFont val="Arial"/>
        <family val="2"/>
      </rPr>
      <t xml:space="preserve"> Shunt</t>
    </r>
  </si>
  <si>
    <t>AMPS FACTOR</t>
  </si>
  <si>
    <t>Unshunted Voltage and Current</t>
  </si>
  <si>
    <t>Voltage and Current Based on 0.06Ω Shunt Location</t>
  </si>
  <si>
    <t>ohms</t>
  </si>
  <si>
    <t>Overall Resistance of Unshunted Circuit</t>
  </si>
  <si>
    <t>% Feed Current thru Detector</t>
  </si>
  <si>
    <t>% Feed Current in Rail</t>
  </si>
  <si>
    <t>gamma = math.sqrt(R / B)</t>
  </si>
  <si>
    <t>Z0 = math.sqrt(R * B)</t>
  </si>
  <si>
    <t>Overall Resistance (Both Sides)</t>
  </si>
  <si>
    <t>ohms Overall</t>
  </si>
  <si>
    <t>Far Side First Detector  %</t>
  </si>
  <si>
    <t>Amps through 1st Far Side</t>
  </si>
  <si>
    <t>Shunt Position</t>
  </si>
  <si>
    <t>Unshunted</t>
  </si>
  <si>
    <t>copy as Values to Feed Voltage after a change</t>
  </si>
  <si>
    <t>Voltage at</t>
  </si>
  <si>
    <t>45,000'</t>
  </si>
  <si>
    <t>Current in Rail is</t>
  </si>
  <si>
    <t>times</t>
  </si>
  <si>
    <t>what is in the detector</t>
  </si>
  <si>
    <t>Left Side Rail</t>
  </si>
  <si>
    <t>Left Side Det</t>
  </si>
  <si>
    <t>Right Side Rail</t>
  </si>
  <si>
    <t>Right Side Det</t>
  </si>
  <si>
    <t>Ω opposite side</t>
  </si>
  <si>
    <t>Seg 1a Ft Len</t>
  </si>
  <si>
    <t>Seg 1b Ft Len</t>
  </si>
  <si>
    <t>Seg 2a Ft Len</t>
  </si>
  <si>
    <t>Seg 2b Ft Len</t>
  </si>
  <si>
    <t>Seg 3 Ft Len</t>
  </si>
  <si>
    <t>Seg 4 Ft Len</t>
  </si>
  <si>
    <t>Seg 5 Ft Len</t>
  </si>
  <si>
    <t>Seg 6 Ft Len</t>
  </si>
  <si>
    <t>Seg 7 Ft Len</t>
  </si>
  <si>
    <t>Seg 8 Ft Len</t>
  </si>
  <si>
    <t xml:space="preserve"> Voltage</t>
  </si>
  <si>
    <t>Add'l Current</t>
  </si>
  <si>
    <r>
      <t xml:space="preserve">Overall </t>
    </r>
    <r>
      <rPr>
        <b/>
        <sz val="10"/>
        <rFont val="Calibri"/>
        <family val="2"/>
      </rPr>
      <t>Ω</t>
    </r>
  </si>
  <si>
    <t>Amps through 1st Far Side Detector</t>
  </si>
  <si>
    <t>UNSHUNTED</t>
  </si>
  <si>
    <t>Feet, Track Circuit Length</t>
  </si>
  <si>
    <t>Feet Distance to Shunt</t>
  </si>
  <si>
    <t>Example 3 - 6,000' Jointless DC Track Circuits with Wet Ballast (Unshunted)</t>
  </si>
  <si>
    <t>Example 3 - 6,000' Jointless DC Track Circuits with Wet Ballast</t>
  </si>
  <si>
    <t>(Must be within the 1.5x Length)</t>
  </si>
  <si>
    <t>Example 3 - Jointless DC Track Circuits- Parameterized</t>
  </si>
  <si>
    <t>This proportions everything to 15 A feed --</t>
  </si>
  <si>
    <t>Amps through 1st Far Side Rail</t>
  </si>
  <si>
    <t>Far Side Thru Rail at First Detector  %</t>
  </si>
  <si>
    <t>Amp Limit</t>
  </si>
  <si>
    <t>Volt Limit</t>
  </si>
  <si>
    <t>copy the smaller as Values to Feed Voltage</t>
  </si>
  <si>
    <t>Wet Ballast</t>
  </si>
  <si>
    <t>Dry Ballast</t>
  </si>
  <si>
    <t>Shunted</t>
  </si>
  <si>
    <t>Ω shunt - HARD SHUNT</t>
  </si>
  <si>
    <t>L</t>
  </si>
  <si>
    <t>R</t>
  </si>
  <si>
    <t>Heavy Shunt</t>
  </si>
  <si>
    <t>Minimal Shunt</t>
  </si>
  <si>
    <t>Shunted 1st</t>
  </si>
  <si>
    <t>Unshunted Amps</t>
  </si>
  <si>
    <t>Shunted Amps</t>
  </si>
  <si>
    <r>
      <t>Unshunted Amps/</t>
    </r>
    <r>
      <rPr>
        <b/>
        <sz val="10"/>
        <rFont val="Calibri"/>
        <family val="2"/>
      </rPr>
      <t>Ω</t>
    </r>
  </si>
  <si>
    <t>Shunted Amps/Ω</t>
  </si>
  <si>
    <t>Unshunted Amps/Ω</t>
  </si>
  <si>
    <t>Feed-Ohms</t>
  </si>
  <si>
    <t>Feed Ohms</t>
  </si>
  <si>
    <t>Amps per Ohm</t>
  </si>
  <si>
    <t>Example 4 - Jointless DC Track Circuits- Parameterized</t>
  </si>
  <si>
    <t>For shunting purposes we always choose the</t>
  </si>
  <si>
    <t>smaller current value of the L vs R detector.</t>
  </si>
  <si>
    <t>In this example the current in the Left detector</t>
  </si>
  <si>
    <t>is always smaller than it is for the right detector</t>
  </si>
  <si>
    <t>in any shunted condition.</t>
  </si>
  <si>
    <t>OVERLAP</t>
  </si>
  <si>
    <t>Right Side Shunted Amps</t>
  </si>
  <si>
    <t>value for this case -- this track circuit</t>
  </si>
  <si>
    <t xml:space="preserve">is very long, so the presence of a </t>
  </si>
  <si>
    <t>train on the Left side won't even</t>
  </si>
  <si>
    <t>be noticed by the Right side detector</t>
  </si>
  <si>
    <t>until well after the train has entered</t>
  </si>
  <si>
    <t>the block.</t>
  </si>
  <si>
    <t>is practically the same as the Unshunted</t>
  </si>
  <si>
    <t>Right side unshunted amps falls to 3.64 A on the approach of a HEAVY SHUNT.</t>
  </si>
  <si>
    <t xml:space="preserve"> </t>
  </si>
  <si>
    <t>This is LESS THAN the 4.94 threshold and would pre-shunt the track circuit</t>
  </si>
  <si>
    <t xml:space="preserve">IF INSTEAD we use AMPS per OHM then the reading from the </t>
  </si>
  <si>
    <t>Right Hand detector will always remain exactly at its unshunted value.</t>
  </si>
  <si>
    <t>The Right Hand Amps/Ohm doesn't change at all as the train</t>
  </si>
  <si>
    <t>approaches from the Left Side regardless of the strength of the shunt.</t>
  </si>
  <si>
    <t>Therefore the Right Hand side will NOT preshunt the track circuit</t>
  </si>
  <si>
    <t>if the Amps/Ohm criteria are used,</t>
  </si>
  <si>
    <r>
      <t>Left Rail A/</t>
    </r>
    <r>
      <rPr>
        <sz val="10"/>
        <rFont val="Calibri"/>
        <family val="2"/>
      </rPr>
      <t>Ω</t>
    </r>
  </si>
  <si>
    <r>
      <t>Right Rail A/</t>
    </r>
    <r>
      <rPr>
        <sz val="10"/>
        <rFont val="Calibri"/>
        <family val="2"/>
      </rPr>
      <t>Ω</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</si>
</sst>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0000"/>
    <numFmt numFmtId="165" formatCode="0.0000"/>
    <numFmt numFmtId="166" formatCode="#,##0.0000"/>
    <numFmt numFmtId="167" formatCode="0.00000000"/>
    <numFmt numFmtId="168" formatCode="#,##0.000"/>
    <numFmt numFmtId="169" formatCode="0.000000000000000%"/>
    <numFmt numFmtId="170" formatCode="#,##0.00000"/>
    <numFmt numFmtId="171" formatCode="0.000"/>
  </numFmts>
  <fonts count="19" x14ac:knownFonts="1">
    <font>
      <sz val="10"/>
      <name val="Arial"/>
      <family val="2"/>
    </font>
    <font>
      <b/>
      <sz val="11"/>
      <color rgb="FF1F497D"/>
      <name val="Calibri"/>
      <family val="2"/>
    </font>
    <font>
      <b/>
      <sz val="10"/>
      <name val="Arial"/>
      <family val="2"/>
    </font>
    <font>
      <sz val="11"/>
      <color rgb="FF1F497D"/>
      <name val="Calibri"/>
      <family val="2"/>
    </font>
    <font>
      <b/>
      <sz val="18"/>
      <color rgb="FF1F497D"/>
      <name val="Calibri"/>
      <family val="2"/>
    </font>
    <font>
      <b/>
      <u/>
      <sz val="10"/>
      <name val="Arial"/>
      <family val="2"/>
    </font>
    <font>
      <b/>
      <u/>
      <sz val="11"/>
      <color rgb="FF1F497D"/>
      <name val="Calibri"/>
      <family val="2"/>
    </font>
    <font>
      <u/>
      <sz val="10"/>
      <name val="Arial"/>
      <family val="2"/>
    </font>
    <font>
      <u/>
      <sz val="10"/>
      <name val="Calibri"/>
      <family val="2"/>
    </font>
    <font>
      <b/>
      <u/>
      <sz val="10"/>
      <name val="Calibri"/>
      <family val="2"/>
    </font>
    <font>
      <i/>
      <sz val="10"/>
      <name val="Arial"/>
      <family val="2"/>
    </font>
    <font>
      <u/>
      <sz val="10"/>
      <color theme="10"/>
      <name val="Arial"/>
      <family val="2"/>
    </font>
    <font>
      <b/>
      <sz val="12"/>
      <name val="Arial"/>
      <family val="2"/>
    </font>
    <font>
      <sz val="12"/>
      <name val="Arial"/>
      <family val="2"/>
    </font>
    <font>
      <b/>
      <i/>
      <sz val="12"/>
      <name val="Arial"/>
      <family val="2"/>
    </font>
    <font>
      <b/>
      <i/>
      <sz val="10"/>
      <name val="Arial"/>
      <family val="2"/>
    </font>
    <font>
      <b/>
      <i/>
      <sz val="11"/>
      <color rgb="FF1F497D"/>
      <name val="Calibri"/>
      <family val="2"/>
    </font>
    <font>
      <sz val="10"/>
      <name val="Calibri"/>
      <family val="2"/>
    </font>
    <font>
      <b/>
      <sz val="10"/>
      <name val="Calibri"/>
      <family val="2"/>
    </font>
  </fonts>
  <fills count="7">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rgb="FFFF0000"/>
        <bgColor indexed="64"/>
      </patternFill>
    </fill>
  </fills>
  <borders count="35">
    <border>
      <left/>
      <right/>
      <top/>
      <bottom/>
      <diagonal/>
    </border>
    <border>
      <left style="thick">
        <color auto="1"/>
      </left>
      <right style="thick">
        <color auto="1"/>
      </right>
      <top style="thick">
        <color auto="1"/>
      </top>
      <bottom/>
      <diagonal/>
    </border>
    <border>
      <left style="thick">
        <color auto="1"/>
      </left>
      <right style="thick">
        <color auto="1"/>
      </right>
      <top/>
      <bottom style="thick">
        <color auto="1"/>
      </bottom>
      <diagonal/>
    </border>
    <border>
      <left/>
      <right style="medium">
        <color auto="1"/>
      </right>
      <top/>
      <bottom/>
      <diagonal/>
    </border>
    <border>
      <left/>
      <right style="medium">
        <color auto="1"/>
      </right>
      <top/>
      <bottom style="medium">
        <color auto="1"/>
      </bottom>
      <diagonal/>
    </border>
    <border>
      <left/>
      <right style="medium">
        <color auto="1"/>
      </right>
      <top style="thin">
        <color auto="1"/>
      </top>
      <bottom/>
      <diagonal/>
    </border>
    <border>
      <left/>
      <right style="medium">
        <color auto="1"/>
      </right>
      <top/>
      <bottom style="thin">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style="thin">
        <color auto="1"/>
      </right>
      <top/>
      <bottom/>
      <diagonal/>
    </border>
    <border>
      <left style="medium">
        <color auto="1"/>
      </left>
      <right style="thin">
        <color auto="1"/>
      </right>
      <top style="thin">
        <color auto="1"/>
      </top>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Dashed">
        <color auto="1"/>
      </left>
      <right style="mediumDashed">
        <color auto="1"/>
      </right>
      <top style="mediumDashed">
        <color auto="1"/>
      </top>
      <bottom style="mediumDashed">
        <color auto="1"/>
      </bottom>
      <diagonal/>
    </border>
    <border>
      <left/>
      <right style="mediumDashed">
        <color auto="1"/>
      </right>
      <top style="mediumDashed">
        <color auto="1"/>
      </top>
      <bottom style="mediumDashed">
        <color auto="1"/>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medium">
        <color auto="1"/>
      </left>
      <right style="medium">
        <color auto="1"/>
      </right>
      <top style="medium">
        <color auto="1"/>
      </top>
      <bottom style="medium">
        <color auto="1"/>
      </bottom>
      <diagonal/>
    </border>
    <border>
      <left style="mediumDashed">
        <color auto="1"/>
      </left>
      <right style="mediumDashed">
        <color auto="1"/>
      </right>
      <top/>
      <bottom style="mediumDashed">
        <color auto="1"/>
      </bottom>
      <diagonal/>
    </border>
    <border>
      <left style="mediumDashed">
        <color auto="1"/>
      </left>
      <right/>
      <top style="mediumDashed">
        <color auto="1"/>
      </top>
      <bottom style="mediumDashed">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s>
  <cellStyleXfs count="2">
    <xf numFmtId="0" fontId="0" fillId="0" borderId="0"/>
    <xf numFmtId="0" fontId="11" fillId="0" borderId="0" applyNumberFormat="0" applyFill="0" applyBorder="0" applyAlignment="0" applyProtection="0"/>
  </cellStyleXfs>
  <cellXfs count="210">
    <xf numFmtId="0" fontId="0" fillId="0" borderId="0" xfId="0"/>
    <xf numFmtId="0" fontId="1" fillId="2" borderId="0" xfId="0" applyFont="1" applyFill="1" applyAlignment="1">
      <alignment vertical="center"/>
    </xf>
    <xf numFmtId="0" fontId="2" fillId="2" borderId="0" xfId="0" applyFont="1" applyFill="1"/>
    <xf numFmtId="0" fontId="0" fillId="2" borderId="0" xfId="0" applyFill="1"/>
    <xf numFmtId="0" fontId="3" fillId="0" borderId="0" xfId="0" applyFont="1" applyAlignment="1">
      <alignment vertical="center"/>
    </xf>
    <xf numFmtId="164" fontId="0" fillId="0" borderId="0" xfId="0" applyNumberFormat="1"/>
    <xf numFmtId="0" fontId="4" fillId="0" borderId="0" xfId="0" applyFont="1" applyAlignment="1">
      <alignment vertical="center"/>
    </xf>
    <xf numFmtId="0" fontId="0" fillId="0" borderId="0" xfId="0" applyAlignment="1">
      <alignment horizontal="center"/>
    </xf>
    <xf numFmtId="3" fontId="0" fillId="2" borderId="0" xfId="0" applyNumberFormat="1" applyFill="1" applyAlignment="1">
      <alignment horizontal="center"/>
    </xf>
    <xf numFmtId="164" fontId="3" fillId="0" borderId="0" xfId="0" applyNumberFormat="1" applyFont="1" applyAlignment="1">
      <alignment horizontal="center" vertical="center"/>
    </xf>
    <xf numFmtId="3" fontId="0" fillId="0" borderId="0" xfId="0" applyNumberFormat="1" applyAlignment="1">
      <alignment horizontal="center"/>
    </xf>
    <xf numFmtId="164" fontId="3" fillId="2" borderId="0" xfId="0" applyNumberFormat="1" applyFont="1" applyFill="1" applyAlignment="1">
      <alignment horizontal="center" vertical="center"/>
    </xf>
    <xf numFmtId="0" fontId="0" fillId="0" borderId="0" xfId="0" applyAlignment="1">
      <alignment horizontal="left"/>
    </xf>
    <xf numFmtId="0" fontId="6" fillId="0" borderId="0" xfId="0" applyFont="1" applyAlignment="1">
      <alignment vertical="center"/>
    </xf>
    <xf numFmtId="0" fontId="7" fillId="0" borderId="0" xfId="0" applyFont="1" applyAlignment="1">
      <alignment horizontal="center"/>
    </xf>
    <xf numFmtId="0" fontId="7" fillId="0" borderId="0" xfId="0" applyFont="1" applyAlignment="1">
      <alignment horizontal="center" wrapText="1"/>
    </xf>
    <xf numFmtId="0" fontId="2" fillId="0" borderId="0" xfId="0" applyFont="1"/>
    <xf numFmtId="0" fontId="5" fillId="0" borderId="0" xfId="0" applyFont="1"/>
    <xf numFmtId="0" fontId="2" fillId="0" borderId="0" xfId="0" applyFont="1" applyAlignment="1">
      <alignment horizontal="right"/>
    </xf>
    <xf numFmtId="0" fontId="0" fillId="0" borderId="0" xfId="0" applyFill="1"/>
    <xf numFmtId="0" fontId="2" fillId="0" borderId="1" xfId="0" applyFont="1" applyBorder="1" applyAlignment="1">
      <alignment horizontal="right"/>
    </xf>
    <xf numFmtId="164" fontId="0" fillId="0" borderId="2" xfId="0" applyNumberFormat="1" applyBorder="1"/>
    <xf numFmtId="0" fontId="2" fillId="0" borderId="0" xfId="0" applyFont="1" applyAlignment="1">
      <alignment horizontal="center"/>
    </xf>
    <xf numFmtId="164" fontId="0" fillId="0" borderId="0" xfId="0" applyNumberFormat="1" applyFill="1"/>
    <xf numFmtId="0" fontId="10" fillId="0" borderId="0" xfId="0" applyFont="1"/>
    <xf numFmtId="0" fontId="11" fillId="0" borderId="0" xfId="1"/>
    <xf numFmtId="2" fontId="13" fillId="0" borderId="3" xfId="0" applyNumberFormat="1" applyFont="1" applyBorder="1" applyAlignment="1">
      <alignment horizontal="center"/>
    </xf>
    <xf numFmtId="0" fontId="13" fillId="0" borderId="5" xfId="0" applyFont="1" applyBorder="1" applyAlignment="1">
      <alignment horizontal="center"/>
    </xf>
    <xf numFmtId="2" fontId="14" fillId="0" borderId="3" xfId="0" applyNumberFormat="1" applyFont="1" applyBorder="1" applyAlignment="1">
      <alignment horizontal="center"/>
    </xf>
    <xf numFmtId="0" fontId="13" fillId="0" borderId="6" xfId="0" applyFont="1" applyBorder="1" applyAlignment="1">
      <alignment horizontal="center"/>
    </xf>
    <xf numFmtId="2" fontId="13" fillId="0" borderId="4" xfId="0" applyNumberFormat="1" applyFont="1" applyBorder="1" applyAlignment="1">
      <alignment horizontal="center"/>
    </xf>
    <xf numFmtId="0" fontId="12" fillId="0" borderId="7" xfId="0" applyFont="1" applyBorder="1" applyAlignment="1">
      <alignment horizontal="center" wrapText="1"/>
    </xf>
    <xf numFmtId="0" fontId="12" fillId="0" borderId="8" xfId="0" applyFont="1" applyBorder="1"/>
    <xf numFmtId="0" fontId="13" fillId="0" borderId="9" xfId="0" applyFont="1" applyBorder="1"/>
    <xf numFmtId="0" fontId="13" fillId="0" borderId="10" xfId="0" applyFont="1" applyBorder="1"/>
    <xf numFmtId="0" fontId="14" fillId="0" borderId="9" xfId="0" applyFont="1" applyBorder="1"/>
    <xf numFmtId="0" fontId="13" fillId="0" borderId="11" xfId="0" applyFont="1" applyBorder="1"/>
    <xf numFmtId="0" fontId="13" fillId="0" borderId="12" xfId="0" applyFont="1" applyBorder="1"/>
    <xf numFmtId="0" fontId="13" fillId="0" borderId="0" xfId="0" applyFont="1" applyFill="1" applyBorder="1"/>
    <xf numFmtId="0" fontId="1" fillId="0" borderId="0" xfId="0" applyFont="1" applyFill="1" applyAlignment="1">
      <alignment vertical="center"/>
    </xf>
    <xf numFmtId="0" fontId="2" fillId="0" borderId="0" xfId="0" applyFont="1" applyFill="1"/>
    <xf numFmtId="0" fontId="15" fillId="0" borderId="0" xfId="0" applyFont="1"/>
    <xf numFmtId="0" fontId="2" fillId="0" borderId="0" xfId="0" applyFont="1" applyAlignment="1">
      <alignment horizontal="center"/>
    </xf>
    <xf numFmtId="0" fontId="0" fillId="0" borderId="0" xfId="0" applyAlignment="1">
      <alignment horizontal="center"/>
    </xf>
    <xf numFmtId="0" fontId="0" fillId="0" borderId="0" xfId="0" applyAlignment="1">
      <alignment horizontal="center"/>
    </xf>
    <xf numFmtId="2" fontId="0" fillId="0" borderId="0" xfId="0" applyNumberFormat="1"/>
    <xf numFmtId="0" fontId="1" fillId="0" borderId="0" xfId="0" applyFont="1" applyAlignment="1">
      <alignment vertical="center"/>
    </xf>
    <xf numFmtId="2" fontId="1" fillId="2" borderId="0" xfId="0" applyNumberFormat="1" applyFont="1" applyFill="1" applyAlignment="1">
      <alignment vertical="center"/>
    </xf>
    <xf numFmtId="0" fontId="16" fillId="0" borderId="0" xfId="0" applyFont="1" applyAlignment="1">
      <alignment vertical="center"/>
    </xf>
    <xf numFmtId="0" fontId="0" fillId="0" borderId="0" xfId="0" applyAlignment="1">
      <alignment horizontal="center" wrapText="1"/>
    </xf>
    <xf numFmtId="164" fontId="0" fillId="0" borderId="0" xfId="0" applyNumberFormat="1" applyAlignment="1">
      <alignment horizontal="center"/>
    </xf>
    <xf numFmtId="3" fontId="0" fillId="0" borderId="0" xfId="0" applyNumberFormat="1"/>
    <xf numFmtId="0" fontId="0" fillId="0" borderId="0" xfId="0" applyAlignment="1">
      <alignment horizontal="center"/>
    </xf>
    <xf numFmtId="0" fontId="0" fillId="0" borderId="13" xfId="0" applyBorder="1"/>
    <xf numFmtId="0" fontId="0" fillId="0" borderId="14" xfId="0" applyBorder="1"/>
    <xf numFmtId="0" fontId="0" fillId="0" borderId="15" xfId="0" applyBorder="1"/>
    <xf numFmtId="2" fontId="10" fillId="0" borderId="0" xfId="0" applyNumberFormat="1" applyFont="1"/>
    <xf numFmtId="0" fontId="0" fillId="0" borderId="0" xfId="0" applyAlignment="1">
      <alignment horizontal="center"/>
    </xf>
    <xf numFmtId="0" fontId="0" fillId="0" borderId="0" xfId="0" applyBorder="1"/>
    <xf numFmtId="0" fontId="0" fillId="0" borderId="0" xfId="0" applyAlignment="1">
      <alignment horizontal="center"/>
    </xf>
    <xf numFmtId="164" fontId="0" fillId="4" borderId="0" xfId="0" applyNumberFormat="1" applyFill="1" applyAlignment="1">
      <alignment horizontal="center"/>
    </xf>
    <xf numFmtId="3" fontId="10" fillId="0" borderId="0" xfId="0" applyNumberFormat="1" applyFont="1" applyAlignment="1">
      <alignment horizontal="center"/>
    </xf>
    <xf numFmtId="10" fontId="0" fillId="0" borderId="18" xfId="0" applyNumberFormat="1" applyBorder="1"/>
    <xf numFmtId="165" fontId="2" fillId="4" borderId="0" xfId="0" applyNumberFormat="1" applyFont="1" applyFill="1" applyBorder="1"/>
    <xf numFmtId="3" fontId="2" fillId="0" borderId="0" xfId="0" applyNumberFormat="1" applyFont="1" applyBorder="1"/>
    <xf numFmtId="166" fontId="0" fillId="0" borderId="19" xfId="0" applyNumberFormat="1" applyBorder="1"/>
    <xf numFmtId="10" fontId="0" fillId="0" borderId="0" xfId="0" applyNumberFormat="1" applyBorder="1"/>
    <xf numFmtId="3" fontId="0" fillId="0" borderId="0" xfId="0" applyNumberFormat="1" applyBorder="1"/>
    <xf numFmtId="2" fontId="0" fillId="0" borderId="19" xfId="0" applyNumberFormat="1" applyBorder="1"/>
    <xf numFmtId="0" fontId="0" fillId="0" borderId="0" xfId="0" applyBorder="1" applyAlignment="1">
      <alignment horizontal="left"/>
    </xf>
    <xf numFmtId="0" fontId="0" fillId="0" borderId="20" xfId="0" applyBorder="1"/>
    <xf numFmtId="10" fontId="10" fillId="0" borderId="21" xfId="0" applyNumberFormat="1" applyFont="1" applyBorder="1"/>
    <xf numFmtId="0" fontId="0" fillId="0" borderId="21" xfId="0" applyBorder="1"/>
    <xf numFmtId="0" fontId="0" fillId="0" borderId="22" xfId="0" applyBorder="1"/>
    <xf numFmtId="0" fontId="0" fillId="0" borderId="23" xfId="0" applyBorder="1" applyAlignment="1">
      <alignment horizontal="center" wrapText="1"/>
    </xf>
    <xf numFmtId="0" fontId="0" fillId="0" borderId="24" xfId="0" applyBorder="1" applyAlignment="1">
      <alignment horizontal="center" wrapText="1"/>
    </xf>
    <xf numFmtId="0" fontId="2" fillId="0" borderId="24" xfId="0" applyFont="1" applyBorder="1" applyAlignment="1">
      <alignment horizontal="left"/>
    </xf>
    <xf numFmtId="0" fontId="2" fillId="0" borderId="24" xfId="0" applyFont="1" applyBorder="1" applyAlignment="1">
      <alignment horizontal="center"/>
    </xf>
    <xf numFmtId="0" fontId="0" fillId="0" borderId="25" xfId="0" applyBorder="1"/>
    <xf numFmtId="165" fontId="2" fillId="5" borderId="0" xfId="0" applyNumberFormat="1" applyFont="1" applyFill="1" applyBorder="1"/>
    <xf numFmtId="3" fontId="0" fillId="5" borderId="0" xfId="0" applyNumberFormat="1" applyFill="1" applyAlignment="1">
      <alignment horizontal="center"/>
    </xf>
    <xf numFmtId="0" fontId="0" fillId="0" borderId="0" xfId="0" applyAlignment="1">
      <alignment horizontal="center"/>
    </xf>
    <xf numFmtId="165" fontId="2" fillId="4" borderId="18" xfId="0" applyNumberFormat="1" applyFont="1" applyFill="1" applyBorder="1"/>
    <xf numFmtId="0" fontId="0" fillId="0" borderId="18" xfId="0" applyBorder="1"/>
    <xf numFmtId="0" fontId="0" fillId="0" borderId="18" xfId="0" applyBorder="1" applyAlignment="1">
      <alignment horizontal="left"/>
    </xf>
    <xf numFmtId="164" fontId="2" fillId="0" borderId="18" xfId="0" applyNumberFormat="1" applyFont="1" applyBorder="1" applyAlignment="1">
      <alignment horizontal="right"/>
    </xf>
    <xf numFmtId="164" fontId="2" fillId="0" borderId="0" xfId="0" applyNumberFormat="1" applyFont="1" applyAlignment="1">
      <alignment horizontal="center"/>
    </xf>
    <xf numFmtId="0" fontId="0" fillId="6" borderId="0" xfId="0" applyFill="1" applyBorder="1"/>
    <xf numFmtId="0" fontId="0" fillId="6" borderId="0" xfId="0" applyFill="1"/>
    <xf numFmtId="164" fontId="3" fillId="0" borderId="26" xfId="0" applyNumberFormat="1" applyFont="1" applyBorder="1" applyAlignment="1">
      <alignment horizontal="center" vertical="center"/>
    </xf>
    <xf numFmtId="0" fontId="0" fillId="2" borderId="0" xfId="0" applyFill="1" applyAlignment="1">
      <alignment horizontal="right"/>
    </xf>
    <xf numFmtId="167" fontId="0" fillId="0" borderId="0" xfId="0" applyNumberFormat="1" applyAlignment="1">
      <alignment horizontal="center"/>
    </xf>
    <xf numFmtId="3" fontId="0" fillId="5" borderId="16" xfId="0" applyNumberFormat="1" applyFill="1" applyBorder="1" applyAlignment="1">
      <alignment horizontal="center"/>
    </xf>
    <xf numFmtId="164" fontId="3" fillId="2" borderId="16" xfId="0" applyNumberFormat="1" applyFont="1" applyFill="1" applyBorder="1" applyAlignment="1">
      <alignment horizontal="center" vertical="center"/>
    </xf>
    <xf numFmtId="168" fontId="0" fillId="0" borderId="0" xfId="0" applyNumberFormat="1" applyBorder="1"/>
    <xf numFmtId="0" fontId="0" fillId="0" borderId="0" xfId="0" applyAlignment="1">
      <alignment horizontal="center"/>
    </xf>
    <xf numFmtId="0" fontId="4" fillId="0" borderId="0" xfId="0" applyFont="1" applyAlignment="1">
      <alignment horizontal="center" vertical="center"/>
    </xf>
    <xf numFmtId="0" fontId="0" fillId="0" borderId="0" xfId="0" applyAlignment="1">
      <alignment horizontal="center"/>
    </xf>
    <xf numFmtId="164" fontId="3" fillId="0" borderId="0" xfId="0" applyNumberFormat="1" applyFont="1" applyBorder="1" applyAlignment="1">
      <alignment horizontal="center" vertical="center"/>
    </xf>
    <xf numFmtId="0" fontId="1" fillId="0" borderId="0" xfId="0" applyFont="1" applyAlignment="1">
      <alignment horizontal="center" vertical="center"/>
    </xf>
    <xf numFmtId="2" fontId="1" fillId="2" borderId="0" xfId="0" applyNumberFormat="1" applyFont="1" applyFill="1" applyAlignment="1">
      <alignment horizontal="center" vertical="center"/>
    </xf>
    <xf numFmtId="0" fontId="1" fillId="2" borderId="0" xfId="0" applyFont="1" applyFill="1" applyAlignment="1">
      <alignment horizontal="center" vertical="center"/>
    </xf>
    <xf numFmtId="0" fontId="3" fillId="0" borderId="0" xfId="0" applyFont="1" applyAlignment="1">
      <alignment horizontal="center" vertical="center"/>
    </xf>
    <xf numFmtId="165" fontId="2" fillId="5" borderId="0" xfId="0" applyNumberFormat="1" applyFont="1" applyFill="1" applyBorder="1" applyAlignment="1">
      <alignment horizontal="center"/>
    </xf>
    <xf numFmtId="0" fontId="10" fillId="0" borderId="0" xfId="0" applyFont="1" applyAlignment="1">
      <alignment horizontal="center"/>
    </xf>
    <xf numFmtId="0" fontId="0" fillId="0" borderId="0" xfId="0" applyBorder="1" applyAlignment="1">
      <alignment horizontal="center"/>
    </xf>
    <xf numFmtId="0" fontId="0" fillId="0" borderId="0" xfId="0" applyAlignment="1"/>
    <xf numFmtId="3" fontId="2" fillId="0" borderId="0" xfId="0" applyNumberFormat="1" applyFont="1" applyBorder="1" applyAlignment="1">
      <alignment horizontal="center"/>
    </xf>
    <xf numFmtId="3" fontId="0" fillId="0" borderId="0" xfId="0" applyNumberFormat="1" applyBorder="1" applyAlignment="1">
      <alignment horizontal="center" wrapText="1"/>
    </xf>
    <xf numFmtId="3" fontId="2" fillId="0" borderId="0" xfId="0" applyNumberFormat="1" applyFont="1" applyBorder="1" applyAlignment="1">
      <alignment horizontal="center" wrapText="1"/>
    </xf>
    <xf numFmtId="0" fontId="4" fillId="0" borderId="0" xfId="0" applyFont="1" applyAlignment="1">
      <alignment horizontal="left" vertical="center"/>
    </xf>
    <xf numFmtId="10" fontId="0" fillId="0" borderId="0" xfId="0" applyNumberFormat="1" applyBorder="1" applyAlignment="1">
      <alignment horizontal="center"/>
    </xf>
    <xf numFmtId="164" fontId="2" fillId="0" borderId="0" xfId="0" applyNumberFormat="1" applyFont="1" applyBorder="1" applyAlignment="1">
      <alignment horizontal="center"/>
    </xf>
    <xf numFmtId="165" fontId="2" fillId="4" borderId="0" xfId="0" applyNumberFormat="1" applyFont="1" applyFill="1" applyBorder="1" applyAlignment="1">
      <alignment horizontal="center"/>
    </xf>
    <xf numFmtId="0" fontId="0" fillId="5" borderId="0" xfId="0" applyFill="1"/>
    <xf numFmtId="0" fontId="2" fillId="5" borderId="0" xfId="0" applyFont="1" applyFill="1" applyAlignment="1">
      <alignment horizontal="center"/>
    </xf>
    <xf numFmtId="0" fontId="2" fillId="5" borderId="0" xfId="0" applyFont="1" applyFill="1"/>
    <xf numFmtId="3" fontId="0" fillId="5" borderId="27" xfId="0" applyNumberFormat="1" applyFill="1" applyBorder="1" applyAlignment="1">
      <alignment horizontal="center"/>
    </xf>
    <xf numFmtId="165" fontId="2" fillId="0" borderId="0" xfId="0" applyNumberFormat="1" applyFont="1" applyFill="1" applyBorder="1" applyAlignment="1">
      <alignment horizontal="center"/>
    </xf>
    <xf numFmtId="3" fontId="10" fillId="0" borderId="0" xfId="0" applyNumberFormat="1" applyFont="1" applyBorder="1" applyAlignment="1">
      <alignment horizontal="center" wrapText="1"/>
    </xf>
    <xf numFmtId="0" fontId="2" fillId="5" borderId="0" xfId="0" applyFont="1" applyFill="1" applyBorder="1" applyAlignment="1">
      <alignment horizontal="center"/>
    </xf>
    <xf numFmtId="0" fontId="15" fillId="5" borderId="0" xfId="0" applyFont="1" applyFill="1" applyAlignment="1">
      <alignment horizontal="left"/>
    </xf>
    <xf numFmtId="0" fontId="0" fillId="0" borderId="0" xfId="0" applyAlignment="1">
      <alignment horizontal="center"/>
    </xf>
    <xf numFmtId="0" fontId="0" fillId="0" borderId="0" xfId="0" applyFill="1" applyAlignment="1">
      <alignment horizontal="right"/>
    </xf>
    <xf numFmtId="169" fontId="0" fillId="0" borderId="0" xfId="0" applyNumberFormat="1"/>
    <xf numFmtId="164" fontId="3" fillId="2" borderId="28" xfId="0" applyNumberFormat="1" applyFont="1" applyFill="1" applyBorder="1" applyAlignment="1">
      <alignment horizontal="center" vertical="center"/>
    </xf>
    <xf numFmtId="164" fontId="3" fillId="2" borderId="17" xfId="0" applyNumberFormat="1" applyFont="1" applyFill="1" applyBorder="1" applyAlignment="1">
      <alignment horizontal="center" vertical="center"/>
    </xf>
    <xf numFmtId="10" fontId="0" fillId="3" borderId="26" xfId="0" applyNumberFormat="1" applyFill="1" applyBorder="1" applyAlignment="1">
      <alignment horizontal="center"/>
    </xf>
    <xf numFmtId="0" fontId="0" fillId="0" borderId="0" xfId="0" applyAlignment="1">
      <alignment horizontal="center"/>
    </xf>
    <xf numFmtId="167" fontId="0" fillId="0" borderId="0" xfId="0" applyNumberFormat="1" applyAlignment="1"/>
    <xf numFmtId="164" fontId="0" fillId="0" borderId="0" xfId="0" applyNumberFormat="1" applyAlignment="1"/>
    <xf numFmtId="170" fontId="0" fillId="0" borderId="0" xfId="0" applyNumberFormat="1" applyAlignment="1"/>
    <xf numFmtId="0" fontId="0" fillId="2" borderId="0" xfId="0" applyFill="1" applyAlignment="1">
      <alignment horizontal="center"/>
    </xf>
    <xf numFmtId="164" fontId="0" fillId="2" borderId="0" xfId="0" applyNumberFormat="1" applyFill="1" applyAlignment="1"/>
    <xf numFmtId="164" fontId="0" fillId="2" borderId="16" xfId="0" applyNumberFormat="1" applyFill="1" applyBorder="1" applyAlignment="1"/>
    <xf numFmtId="170" fontId="0" fillId="2" borderId="16" xfId="0" applyNumberFormat="1" applyFill="1" applyBorder="1" applyAlignment="1"/>
    <xf numFmtId="164" fontId="0" fillId="2" borderId="0" xfId="0" applyNumberFormat="1" applyFill="1" applyAlignment="1">
      <alignment horizontal="center"/>
    </xf>
    <xf numFmtId="170" fontId="0" fillId="0" borderId="0" xfId="0" applyNumberFormat="1" applyAlignment="1">
      <alignment horizontal="center"/>
    </xf>
    <xf numFmtId="164" fontId="0" fillId="2" borderId="16" xfId="0" applyNumberFormat="1" applyFill="1" applyBorder="1" applyAlignment="1">
      <alignment horizontal="center"/>
    </xf>
    <xf numFmtId="170" fontId="0" fillId="2" borderId="16" xfId="0" applyNumberFormat="1" applyFill="1" applyBorder="1" applyAlignment="1">
      <alignment horizontal="center"/>
    </xf>
    <xf numFmtId="0" fontId="0" fillId="0" borderId="0" xfId="0" applyAlignment="1">
      <alignment horizontal="right"/>
    </xf>
    <xf numFmtId="165" fontId="2" fillId="5" borderId="0" xfId="0" applyNumberFormat="1" applyFont="1" applyFill="1" applyAlignment="1">
      <alignment horizontal="center"/>
    </xf>
    <xf numFmtId="165" fontId="2" fillId="0" borderId="0" xfId="0" applyNumberFormat="1" applyFont="1" applyAlignment="1">
      <alignment horizontal="center"/>
    </xf>
    <xf numFmtId="165" fontId="2" fillId="4" borderId="0" xfId="0" applyNumberFormat="1" applyFont="1" applyFill="1" applyAlignment="1">
      <alignment horizontal="center"/>
    </xf>
    <xf numFmtId="3" fontId="2" fillId="0" borderId="0" xfId="0" applyNumberFormat="1" applyFont="1" applyAlignment="1">
      <alignment horizontal="center"/>
    </xf>
    <xf numFmtId="3" fontId="2" fillId="0" borderId="0" xfId="0" applyNumberFormat="1" applyFont="1" applyAlignment="1">
      <alignment horizontal="center" wrapText="1"/>
    </xf>
    <xf numFmtId="10" fontId="0" fillId="0" borderId="0" xfId="0" applyNumberFormat="1" applyAlignment="1">
      <alignment horizontal="center"/>
    </xf>
    <xf numFmtId="3" fontId="0" fillId="0" borderId="0" xfId="0" applyNumberFormat="1" applyAlignment="1">
      <alignment horizontal="center" wrapText="1"/>
    </xf>
    <xf numFmtId="3" fontId="10" fillId="0" borderId="0" xfId="0" applyNumberFormat="1" applyFont="1" applyAlignment="1">
      <alignment horizontal="center" wrapText="1"/>
    </xf>
    <xf numFmtId="170" fontId="0" fillId="0" borderId="0" xfId="0" applyNumberFormat="1"/>
    <xf numFmtId="170" fontId="0" fillId="2" borderId="16" xfId="0" applyNumberFormat="1" applyFill="1" applyBorder="1"/>
    <xf numFmtId="167" fontId="0" fillId="0" borderId="0" xfId="0" applyNumberFormat="1"/>
    <xf numFmtId="164" fontId="0" fillId="2" borderId="0" xfId="0" applyNumberFormat="1" applyFill="1"/>
    <xf numFmtId="164" fontId="0" fillId="2" borderId="16" xfId="0" applyNumberFormat="1" applyFill="1" applyBorder="1"/>
    <xf numFmtId="164" fontId="0" fillId="0" borderId="16" xfId="0" applyNumberFormat="1" applyBorder="1"/>
    <xf numFmtId="164" fontId="0" fillId="0" borderId="16" xfId="0" applyNumberFormat="1" applyBorder="1" applyAlignment="1">
      <alignment horizontal="center"/>
    </xf>
    <xf numFmtId="0" fontId="0" fillId="0" borderId="19" xfId="0" applyBorder="1" applyAlignment="1">
      <alignment horizontal="center"/>
    </xf>
    <xf numFmtId="165" fontId="0" fillId="0" borderId="0" xfId="0" applyNumberFormat="1" applyBorder="1" applyAlignment="1">
      <alignment horizontal="center"/>
    </xf>
    <xf numFmtId="165" fontId="0" fillId="0" borderId="19" xfId="0" applyNumberFormat="1" applyBorder="1" applyAlignment="1">
      <alignment horizontal="center"/>
    </xf>
    <xf numFmtId="165" fontId="0" fillId="0" borderId="21" xfId="0" applyNumberFormat="1" applyBorder="1" applyAlignment="1">
      <alignment horizontal="center"/>
    </xf>
    <xf numFmtId="165" fontId="0" fillId="0" borderId="22" xfId="0" applyNumberFormat="1" applyBorder="1" applyAlignment="1">
      <alignment horizontal="center"/>
    </xf>
    <xf numFmtId="164" fontId="0" fillId="0" borderId="16" xfId="0" applyNumberFormat="1" applyBorder="1" applyAlignment="1"/>
    <xf numFmtId="0" fontId="0" fillId="0" borderId="29" xfId="0" applyBorder="1"/>
    <xf numFmtId="0" fontId="0" fillId="0" borderId="32" xfId="0" applyBorder="1"/>
    <xf numFmtId="0" fontId="0" fillId="0" borderId="3" xfId="0" applyBorder="1" applyAlignment="1">
      <alignment horizontal="center"/>
    </xf>
    <xf numFmtId="165" fontId="0" fillId="0" borderId="0" xfId="0" applyNumberFormat="1" applyBorder="1" applyAlignment="1"/>
    <xf numFmtId="165" fontId="0" fillId="0" borderId="3" xfId="0" applyNumberFormat="1" applyBorder="1" applyAlignment="1"/>
    <xf numFmtId="0" fontId="0" fillId="0" borderId="33" xfId="0" applyBorder="1"/>
    <xf numFmtId="165" fontId="0" fillId="0" borderId="34" xfId="0" applyNumberFormat="1" applyBorder="1" applyAlignment="1"/>
    <xf numFmtId="165" fontId="0" fillId="0" borderId="4" xfId="0" applyNumberFormat="1" applyBorder="1" applyAlignment="1"/>
    <xf numFmtId="0" fontId="2" fillId="0" borderId="18" xfId="0" applyFont="1" applyBorder="1"/>
    <xf numFmtId="0" fontId="0" fillId="0" borderId="0" xfId="0" applyFill="1" applyBorder="1" applyAlignment="1">
      <alignment horizontal="center"/>
    </xf>
    <xf numFmtId="0" fontId="0" fillId="0" borderId="0" xfId="0" applyAlignment="1">
      <alignment horizontal="center"/>
    </xf>
    <xf numFmtId="165" fontId="0" fillId="0" borderId="0" xfId="0" applyNumberFormat="1"/>
    <xf numFmtId="165" fontId="0" fillId="2" borderId="21" xfId="0" applyNumberFormat="1" applyFill="1" applyBorder="1" applyAlignment="1">
      <alignment horizontal="center"/>
    </xf>
    <xf numFmtId="10" fontId="0" fillId="0" borderId="0" xfId="0" applyNumberFormat="1"/>
    <xf numFmtId="165" fontId="0" fillId="0" borderId="19" xfId="0" applyNumberFormat="1" applyFill="1" applyBorder="1" applyAlignment="1">
      <alignment horizontal="center"/>
    </xf>
    <xf numFmtId="165" fontId="0" fillId="2" borderId="0" xfId="0" applyNumberFormat="1" applyFill="1" applyBorder="1" applyAlignment="1">
      <alignment horizontal="center"/>
    </xf>
    <xf numFmtId="165" fontId="0" fillId="0" borderId="3" xfId="0" applyNumberFormat="1" applyBorder="1"/>
    <xf numFmtId="165" fontId="0" fillId="0" borderId="34" xfId="0" applyNumberFormat="1" applyBorder="1"/>
    <xf numFmtId="165" fontId="0" fillId="0" borderId="4" xfId="0" applyNumberFormat="1" applyBorder="1"/>
    <xf numFmtId="0" fontId="0" fillId="0" borderId="0" xfId="0" applyAlignment="1">
      <alignment horizontal="center"/>
    </xf>
    <xf numFmtId="165" fontId="0" fillId="0" borderId="22" xfId="0" applyNumberFormat="1" applyFill="1" applyBorder="1" applyAlignment="1">
      <alignment horizontal="center"/>
    </xf>
    <xf numFmtId="171" fontId="0" fillId="0" borderId="0" xfId="0" applyNumberFormat="1"/>
    <xf numFmtId="0" fontId="0" fillId="0" borderId="0" xfId="0" applyAlignment="1">
      <alignment wrapText="1"/>
    </xf>
    <xf numFmtId="171" fontId="13" fillId="0" borderId="3" xfId="0" applyNumberFormat="1" applyFont="1" applyBorder="1" applyAlignment="1">
      <alignment horizontal="center"/>
    </xf>
    <xf numFmtId="171" fontId="13" fillId="0" borderId="5" xfId="0" applyNumberFormat="1" applyFont="1" applyBorder="1" applyAlignment="1">
      <alignment horizontal="center"/>
    </xf>
    <xf numFmtId="171" fontId="14" fillId="0" borderId="3" xfId="0" applyNumberFormat="1" applyFont="1" applyBorder="1" applyAlignment="1">
      <alignment horizontal="center"/>
    </xf>
    <xf numFmtId="171" fontId="13" fillId="0" borderId="6" xfId="0" applyNumberFormat="1" applyFont="1" applyBorder="1" applyAlignment="1">
      <alignment horizontal="center"/>
    </xf>
    <xf numFmtId="171" fontId="13" fillId="0" borderId="4" xfId="0" applyNumberFormat="1" applyFont="1" applyBorder="1" applyAlignment="1">
      <alignment horizontal="center"/>
    </xf>
    <xf numFmtId="0" fontId="0" fillId="0" borderId="0" xfId="0" applyAlignment="1">
      <alignment horizontal="center"/>
    </xf>
    <xf numFmtId="0" fontId="0" fillId="0" borderId="0" xfId="0" applyAlignment="1">
      <alignment horizontal="center"/>
    </xf>
    <xf numFmtId="0" fontId="2" fillId="0" borderId="0" xfId="0" applyFont="1" applyAlignment="1">
      <alignment horizontal="center"/>
    </xf>
    <xf numFmtId="0" fontId="2" fillId="2" borderId="0" xfId="0" applyFont="1" applyFill="1" applyAlignment="1">
      <alignment horizontal="center"/>
    </xf>
    <xf numFmtId="0" fontId="0" fillId="0" borderId="0" xfId="0" applyAlignment="1">
      <alignment horizontal="center"/>
    </xf>
    <xf numFmtId="2" fontId="2" fillId="0" borderId="0" xfId="0" applyNumberFormat="1" applyFont="1" applyAlignment="1">
      <alignment horizontal="center"/>
    </xf>
    <xf numFmtId="0" fontId="2" fillId="0" borderId="23" xfId="0" applyFont="1" applyBorder="1" applyAlignment="1">
      <alignment horizontal="center" vertical="center"/>
    </xf>
    <xf numFmtId="0" fontId="2" fillId="0" borderId="24" xfId="0" applyFont="1" applyBorder="1" applyAlignment="1">
      <alignment horizontal="center" vertical="center"/>
    </xf>
    <xf numFmtId="0" fontId="2" fillId="0" borderId="25" xfId="0" applyFont="1" applyBorder="1" applyAlignment="1">
      <alignment horizontal="center" vertical="center"/>
    </xf>
    <xf numFmtId="10" fontId="2" fillId="0" borderId="13" xfId="0" applyNumberFormat="1" applyFont="1" applyBorder="1" applyAlignment="1">
      <alignment horizontal="center" vertical="center"/>
    </xf>
    <xf numFmtId="10" fontId="2" fillId="0" borderId="14" xfId="0" applyNumberFormat="1" applyFont="1" applyBorder="1" applyAlignment="1">
      <alignment horizontal="center" vertical="center"/>
    </xf>
    <xf numFmtId="10" fontId="2" fillId="0" borderId="15" xfId="0" applyNumberFormat="1" applyFont="1" applyBorder="1" applyAlignment="1">
      <alignment horizontal="center" vertical="center"/>
    </xf>
    <xf numFmtId="0" fontId="2" fillId="0" borderId="30" xfId="0" applyFont="1" applyBorder="1" applyAlignment="1">
      <alignment horizontal="center"/>
    </xf>
    <xf numFmtId="0" fontId="2" fillId="0" borderId="31" xfId="0" applyFont="1" applyBorder="1" applyAlignment="1">
      <alignment horizontal="center"/>
    </xf>
    <xf numFmtId="0" fontId="2" fillId="0" borderId="0" xfId="0" applyFont="1" applyBorder="1" applyAlignment="1">
      <alignment horizontal="center"/>
    </xf>
    <xf numFmtId="0" fontId="2" fillId="0" borderId="19" xfId="0" applyFont="1" applyBorder="1" applyAlignment="1">
      <alignment horizontal="center"/>
    </xf>
    <xf numFmtId="0" fontId="2" fillId="0" borderId="23" xfId="0" applyFont="1" applyBorder="1" applyAlignment="1">
      <alignment horizontal="center"/>
    </xf>
    <xf numFmtId="0" fontId="2" fillId="0" borderId="24" xfId="0" applyFont="1" applyBorder="1" applyAlignment="1">
      <alignment horizontal="center"/>
    </xf>
    <xf numFmtId="0" fontId="2" fillId="0" borderId="25" xfId="0" applyFont="1" applyBorder="1" applyAlignment="1">
      <alignment horizontal="center"/>
    </xf>
    <xf numFmtId="2" fontId="0" fillId="0" borderId="0" xfId="0" applyNumberFormat="1" applyAlignment="1">
      <alignment horizontal="center"/>
    </xf>
  </cellXfs>
  <cellStyles count="2">
    <cellStyle name="Hyperlink" xfId="1" builtinId="8"/>
    <cellStyle name="Normal" xfId="0" builtinId="0"/>
  </cellStyles>
  <dxfs count="6">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1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'Ex 2 - 23000 Multi-Part'!$K$17</c:f>
              <c:strCache>
                <c:ptCount val="1"/>
                <c:pt idx="0">
                  <c:v>Voltage</c:v>
                </c:pt>
              </c:strCache>
            </c:strRef>
          </c:tx>
          <c:spPr>
            <a:ln w="31750" cap="rnd">
              <a:solidFill>
                <a:schemeClr val="accent1"/>
              </a:solidFill>
              <a:round/>
            </a:ln>
            <a:effectLst/>
          </c:spPr>
          <c:marker>
            <c:symbol val="circle"/>
            <c:size val="5"/>
            <c:spPr>
              <a:solidFill>
                <a:schemeClr val="accent1"/>
              </a:solidFill>
              <a:ln w="9525">
                <a:solidFill>
                  <a:schemeClr val="accent1"/>
                </a:solidFill>
              </a:ln>
              <a:effectLst/>
            </c:spPr>
          </c:marker>
          <c:xVal>
            <c:numRef>
              <c:f>'Ex 2 - 23000 Multi-Part'!$J$18:$J$28</c:f>
              <c:numCache>
                <c:formatCode>#,##0</c:formatCode>
                <c:ptCount val="11"/>
                <c:pt idx="0">
                  <c:v>0</c:v>
                </c:pt>
                <c:pt idx="1">
                  <c:v>2300</c:v>
                </c:pt>
                <c:pt idx="2">
                  <c:v>4600</c:v>
                </c:pt>
                <c:pt idx="3">
                  <c:v>6900</c:v>
                </c:pt>
                <c:pt idx="4">
                  <c:v>9200</c:v>
                </c:pt>
                <c:pt idx="5">
                  <c:v>11500</c:v>
                </c:pt>
                <c:pt idx="6">
                  <c:v>13800</c:v>
                </c:pt>
                <c:pt idx="7">
                  <c:v>16100</c:v>
                </c:pt>
                <c:pt idx="8">
                  <c:v>18400</c:v>
                </c:pt>
                <c:pt idx="9">
                  <c:v>20700</c:v>
                </c:pt>
                <c:pt idx="10">
                  <c:v>23000</c:v>
                </c:pt>
              </c:numCache>
            </c:numRef>
          </c:xVal>
          <c:yVal>
            <c:numRef>
              <c:f>'Ex 2 - 23000 Multi-Part'!$K$18:$K$28</c:f>
              <c:numCache>
                <c:formatCode>0.00</c:formatCode>
                <c:ptCount val="11"/>
                <c:pt idx="0">
                  <c:v>1.6474127525973521</c:v>
                </c:pt>
                <c:pt idx="1">
                  <c:v>1.3763659833311279</c:v>
                </c:pt>
                <c:pt idx="2">
                  <c:v>1.1500967395082118</c:v>
                </c:pt>
                <c:pt idx="3">
                  <c:v>0.96124376914691967</c:v>
                </c:pt>
                <c:pt idx="4">
                  <c:v>0.80366308962358146</c:v>
                </c:pt>
                <c:pt idx="5">
                  <c:v>0.67222810454437121</c:v>
                </c:pt>
                <c:pt idx="6">
                  <c:v>0.56266281939925233</c:v>
                </c:pt>
                <c:pt idx="7">
                  <c:v>0.47140272997734983</c:v>
                </c:pt>
                <c:pt idx="8">
                  <c:v>0.39547885780525088</c:v>
                </c:pt>
                <c:pt idx="9">
                  <c:v>0.33242115991537746</c:v>
                </c:pt>
                <c:pt idx="10">
                  <c:v>0.28017817055962485</c:v>
                </c:pt>
              </c:numCache>
            </c:numRef>
          </c:yVal>
          <c:smooth val="1"/>
          <c:extLst>
            <c:ext xmlns:c16="http://schemas.microsoft.com/office/drawing/2014/chart" uri="{C3380CC4-5D6E-409C-BE32-E72D297353CC}">
              <c16:uniqueId val="{00000000-FEC6-4888-A590-B58968D3BBD7}"/>
            </c:ext>
          </c:extLst>
        </c:ser>
        <c:ser>
          <c:idx val="1"/>
          <c:order val="1"/>
          <c:tx>
            <c:strRef>
              <c:f>'Ex 2 - 23000 Multi-Part'!$L$17</c:f>
              <c:strCache>
                <c:ptCount val="1"/>
                <c:pt idx="0">
                  <c:v>Current</c:v>
                </c:pt>
              </c:strCache>
            </c:strRef>
          </c:tx>
          <c:spPr>
            <a:ln w="31750" cap="rnd">
              <a:solidFill>
                <a:srgbClr val="FF0000"/>
              </a:solidFill>
              <a:round/>
            </a:ln>
            <a:effectLst/>
          </c:spPr>
          <c:marker>
            <c:symbol val="circle"/>
            <c:size val="5"/>
            <c:spPr>
              <a:solidFill>
                <a:schemeClr val="accent2"/>
              </a:solidFill>
              <a:ln w="9525">
                <a:solidFill>
                  <a:schemeClr val="accent2"/>
                </a:solidFill>
              </a:ln>
              <a:effectLst/>
            </c:spPr>
          </c:marker>
          <c:xVal>
            <c:numRef>
              <c:f>'Ex 2 - 23000 Multi-Part'!$J$18:$J$28</c:f>
              <c:numCache>
                <c:formatCode>#,##0</c:formatCode>
                <c:ptCount val="11"/>
                <c:pt idx="0">
                  <c:v>0</c:v>
                </c:pt>
                <c:pt idx="1">
                  <c:v>2300</c:v>
                </c:pt>
                <c:pt idx="2">
                  <c:v>4600</c:v>
                </c:pt>
                <c:pt idx="3">
                  <c:v>6900</c:v>
                </c:pt>
                <c:pt idx="4">
                  <c:v>9200</c:v>
                </c:pt>
                <c:pt idx="5">
                  <c:v>11500</c:v>
                </c:pt>
                <c:pt idx="6">
                  <c:v>13800</c:v>
                </c:pt>
                <c:pt idx="7">
                  <c:v>16100</c:v>
                </c:pt>
                <c:pt idx="8">
                  <c:v>18400</c:v>
                </c:pt>
                <c:pt idx="9">
                  <c:v>20700</c:v>
                </c:pt>
                <c:pt idx="10">
                  <c:v>23000</c:v>
                </c:pt>
              </c:numCache>
            </c:numRef>
          </c:xVal>
          <c:yVal>
            <c:numRef>
              <c:f>'Ex 2 - 23000 Multi-Part'!$L$18:$L$28</c:f>
              <c:numCache>
                <c:formatCode>0.00</c:formatCode>
                <c:ptCount val="11"/>
                <c:pt idx="0">
                  <c:v>6.9999999999128297</c:v>
                </c:pt>
                <c:pt idx="1">
                  <c:v>5.8440086726184557</c:v>
                </c:pt>
                <c:pt idx="2">
                  <c:v>4.8781413749777043</c:v>
                </c:pt>
                <c:pt idx="3">
                  <c:v>4.0709753981916466</c:v>
                </c:pt>
                <c:pt idx="4">
                  <c:v>3.3962510878513306</c:v>
                </c:pt>
                <c:pt idx="5">
                  <c:v>2.8320175345769996</c:v>
                </c:pt>
                <c:pt idx="6">
                  <c:v>2.3599184417195884</c:v>
                </c:pt>
                <c:pt idx="7">
                  <c:v>1.9645949371490083</c:v>
                </c:pt>
                <c:pt idx="8">
                  <c:v>1.6331859007136236</c:v>
                </c:pt>
                <c:pt idx="9">
                  <c:v>1.3549095514475806</c:v>
                </c:pt>
                <c:pt idx="10">
                  <c:v>1.1207126822384994</c:v>
                </c:pt>
              </c:numCache>
            </c:numRef>
          </c:yVal>
          <c:smooth val="1"/>
          <c:extLst>
            <c:ext xmlns:c16="http://schemas.microsoft.com/office/drawing/2014/chart" uri="{C3380CC4-5D6E-409C-BE32-E72D297353CC}">
              <c16:uniqueId val="{00000001-FEC6-4888-A590-B58968D3BBD7}"/>
            </c:ext>
          </c:extLst>
        </c:ser>
        <c:dLbls>
          <c:showLegendKey val="0"/>
          <c:showVal val="0"/>
          <c:showCatName val="0"/>
          <c:showSerName val="0"/>
          <c:showPercent val="0"/>
          <c:showBubbleSize val="0"/>
        </c:dLbls>
        <c:axId val="105552512"/>
        <c:axId val="105558784"/>
      </c:scatterChart>
      <c:valAx>
        <c:axId val="10555251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5558784"/>
        <c:crosses val="autoZero"/>
        <c:crossBetween val="midCat"/>
      </c:valAx>
      <c:valAx>
        <c:axId val="10555878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555251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3"/>
          <c:order val="0"/>
          <c:tx>
            <c:strRef>
              <c:f>' Ex 4 - MULTCOL DRY 75K'!$E$91</c:f>
              <c:strCache>
                <c:ptCount val="1"/>
                <c:pt idx="0">
                  <c:v>Left Side Rail</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 Ex 4 - MULTCOL DRY 75K'!$C$92:$C$128</c:f>
              <c:numCache>
                <c:formatCode>General</c:formatCode>
                <c:ptCount val="37"/>
                <c:pt idx="0">
                  <c:v>5</c:v>
                </c:pt>
                <c:pt idx="1">
                  <c:v>3125</c:v>
                </c:pt>
                <c:pt idx="2">
                  <c:v>6250</c:v>
                </c:pt>
                <c:pt idx="3">
                  <c:v>9375</c:v>
                </c:pt>
                <c:pt idx="4">
                  <c:v>12500</c:v>
                </c:pt>
                <c:pt idx="5">
                  <c:v>15625</c:v>
                </c:pt>
                <c:pt idx="6">
                  <c:v>18750</c:v>
                </c:pt>
                <c:pt idx="7">
                  <c:v>21875</c:v>
                </c:pt>
                <c:pt idx="8">
                  <c:v>25000</c:v>
                </c:pt>
                <c:pt idx="9">
                  <c:v>28125</c:v>
                </c:pt>
                <c:pt idx="10">
                  <c:v>31250</c:v>
                </c:pt>
                <c:pt idx="11">
                  <c:v>34375</c:v>
                </c:pt>
                <c:pt idx="12">
                  <c:v>37495</c:v>
                </c:pt>
                <c:pt idx="13">
                  <c:v>37505</c:v>
                </c:pt>
                <c:pt idx="14">
                  <c:v>40625</c:v>
                </c:pt>
                <c:pt idx="15">
                  <c:v>43750</c:v>
                </c:pt>
                <c:pt idx="16">
                  <c:v>46875</c:v>
                </c:pt>
                <c:pt idx="17">
                  <c:v>50000</c:v>
                </c:pt>
                <c:pt idx="18">
                  <c:v>53125</c:v>
                </c:pt>
                <c:pt idx="19">
                  <c:v>56250</c:v>
                </c:pt>
                <c:pt idx="20">
                  <c:v>59375</c:v>
                </c:pt>
                <c:pt idx="21">
                  <c:v>62500</c:v>
                </c:pt>
                <c:pt idx="22">
                  <c:v>65625</c:v>
                </c:pt>
                <c:pt idx="23">
                  <c:v>68750</c:v>
                </c:pt>
                <c:pt idx="24">
                  <c:v>71875</c:v>
                </c:pt>
                <c:pt idx="25">
                  <c:v>75000</c:v>
                </c:pt>
                <c:pt idx="26">
                  <c:v>78125</c:v>
                </c:pt>
                <c:pt idx="27">
                  <c:v>81250</c:v>
                </c:pt>
                <c:pt idx="28">
                  <c:v>84375</c:v>
                </c:pt>
                <c:pt idx="29">
                  <c:v>87500</c:v>
                </c:pt>
                <c:pt idx="30">
                  <c:v>90625</c:v>
                </c:pt>
                <c:pt idx="31">
                  <c:v>93750</c:v>
                </c:pt>
                <c:pt idx="32">
                  <c:v>96875</c:v>
                </c:pt>
                <c:pt idx="33">
                  <c:v>100000</c:v>
                </c:pt>
                <c:pt idx="34">
                  <c:v>103125</c:v>
                </c:pt>
                <c:pt idx="35">
                  <c:v>106250</c:v>
                </c:pt>
                <c:pt idx="36">
                  <c:v>109375</c:v>
                </c:pt>
              </c:numCache>
            </c:numRef>
          </c:xVal>
          <c:yVal>
            <c:numRef>
              <c:f>' Ex 4 - MULTCOL DRY 75K'!$E$92:$E$128</c:f>
              <c:numCache>
                <c:formatCode>0.00000</c:formatCode>
                <c:ptCount val="37"/>
                <c:pt idx="0">
                  <c:v>0.5809278904757873</c:v>
                </c:pt>
                <c:pt idx="1">
                  <c:v>0.58182665313094784</c:v>
                </c:pt>
                <c:pt idx="2">
                  <c:v>0.58458342475758907</c:v>
                </c:pt>
                <c:pt idx="3">
                  <c:v>0.58938678436877467</c:v>
                </c:pt>
                <c:pt idx="4">
                  <c:v>0.59657652953429241</c:v>
                </c:pt>
                <c:pt idx="5">
                  <c:v>0.60668837309025336</c:v>
                </c:pt>
                <c:pt idx="6">
                  <c:v>0.62053216119470433</c:v>
                </c:pt>
                <c:pt idx="7">
                  <c:v>0.63932738835180047</c:v>
                </c:pt>
                <c:pt idx="8">
                  <c:v>0.66494447513483501</c:v>
                </c:pt>
                <c:pt idx="9">
                  <c:v>0.70035641107468438</c:v>
                </c:pt>
                <c:pt idx="10">
                  <c:v>0.75054561786014373</c:v>
                </c:pt>
                <c:pt idx="11">
                  <c:v>0.82450397205254533</c:v>
                </c:pt>
                <c:pt idx="12">
                  <c:v>0.94000843054655792</c:v>
                </c:pt>
                <c:pt idx="13">
                  <c:v>3.5897532684404445</c:v>
                </c:pt>
                <c:pt idx="14">
                  <c:v>3.3981028607233812</c:v>
                </c:pt>
                <c:pt idx="15">
                  <c:v>3.2750927776462895</c:v>
                </c:pt>
                <c:pt idx="16">
                  <c:v>3.1912723655297723</c:v>
                </c:pt>
                <c:pt idx="17">
                  <c:v>3.1317224930711491</c:v>
                </c:pt>
                <c:pt idx="18">
                  <c:v>3.0881504144528935</c:v>
                </c:pt>
                <c:pt idx="19">
                  <c:v>3.05557713580491</c:v>
                </c:pt>
                <c:pt idx="20">
                  <c:v>3.0308332861170815</c:v>
                </c:pt>
                <c:pt idx="21">
                  <c:v>3.0118074329500364</c:v>
                </c:pt>
                <c:pt idx="22">
                  <c:v>2.9970412573049625</c:v>
                </c:pt>
                <c:pt idx="23">
                  <c:v>2.9854979801053716</c:v>
                </c:pt>
                <c:pt idx="24">
                  <c:v>2.9764231177387437</c:v>
                </c:pt>
                <c:pt idx="25">
                  <c:v>2.9692571535191759</c:v>
                </c:pt>
                <c:pt idx="26">
                  <c:v>2.9635787567453642</c:v>
                </c:pt>
                <c:pt idx="27">
                  <c:v>2.9590666933130327</c:v>
                </c:pt>
                <c:pt idx="28">
                  <c:v>2.9554735719774303</c:v>
                </c:pt>
                <c:pt idx="29">
                  <c:v>2.9526073162453503</c:v>
                </c:pt>
                <c:pt idx="30">
                  <c:v>2.9503178182225689</c:v>
                </c:pt>
                <c:pt idx="31">
                  <c:v>2.9484871547380131</c:v>
                </c:pt>
                <c:pt idx="32">
                  <c:v>2.9470223079969697</c:v>
                </c:pt>
                <c:pt idx="33">
                  <c:v>2.9458496850054732</c:v>
                </c:pt>
                <c:pt idx="34">
                  <c:v>2.9449109582736726</c:v>
                </c:pt>
                <c:pt idx="35">
                  <c:v>2.9441599077930496</c:v>
                </c:pt>
                <c:pt idx="36">
                  <c:v>2.9435600731318421</c:v>
                </c:pt>
              </c:numCache>
            </c:numRef>
          </c:yVal>
          <c:smooth val="1"/>
          <c:extLst>
            <c:ext xmlns:c16="http://schemas.microsoft.com/office/drawing/2014/chart" uri="{C3380CC4-5D6E-409C-BE32-E72D297353CC}">
              <c16:uniqueId val="{00000000-78B4-4766-AAF6-A8DD0A40B8E4}"/>
            </c:ext>
          </c:extLst>
        </c:ser>
        <c:ser>
          <c:idx val="0"/>
          <c:order val="1"/>
          <c:tx>
            <c:strRef>
              <c:f>' Ex 4 - MULTCOL DRY 75K'!$F$91</c:f>
              <c:strCache>
                <c:ptCount val="1"/>
                <c:pt idx="0">
                  <c:v>Left Side Det</c:v>
                </c:pt>
              </c:strCache>
            </c:strRef>
          </c:tx>
          <c:spPr>
            <a:ln w="19050" cap="rnd">
              <a:solidFill>
                <a:schemeClr val="accent1"/>
              </a:solidFill>
              <a:round/>
            </a:ln>
            <a:effectLst/>
          </c:spPr>
          <c:marker>
            <c:symbol val="x"/>
            <c:size val="5"/>
            <c:spPr>
              <a:noFill/>
              <a:ln w="9525">
                <a:solidFill>
                  <a:schemeClr val="accent1"/>
                </a:solidFill>
              </a:ln>
              <a:effectLst/>
            </c:spPr>
          </c:marker>
          <c:xVal>
            <c:numRef>
              <c:f>' Ex 4 - MULTCOL DRY 75K'!$C$92:$C$128</c:f>
              <c:numCache>
                <c:formatCode>General</c:formatCode>
                <c:ptCount val="37"/>
                <c:pt idx="0">
                  <c:v>5</c:v>
                </c:pt>
                <c:pt idx="1">
                  <c:v>3125</c:v>
                </c:pt>
                <c:pt idx="2">
                  <c:v>6250</c:v>
                </c:pt>
                <c:pt idx="3">
                  <c:v>9375</c:v>
                </c:pt>
                <c:pt idx="4">
                  <c:v>12500</c:v>
                </c:pt>
                <c:pt idx="5">
                  <c:v>15625</c:v>
                </c:pt>
                <c:pt idx="6">
                  <c:v>18750</c:v>
                </c:pt>
                <c:pt idx="7">
                  <c:v>21875</c:v>
                </c:pt>
                <c:pt idx="8">
                  <c:v>25000</c:v>
                </c:pt>
                <c:pt idx="9">
                  <c:v>28125</c:v>
                </c:pt>
                <c:pt idx="10">
                  <c:v>31250</c:v>
                </c:pt>
                <c:pt idx="11">
                  <c:v>34375</c:v>
                </c:pt>
                <c:pt idx="12">
                  <c:v>37495</c:v>
                </c:pt>
                <c:pt idx="13">
                  <c:v>37505</c:v>
                </c:pt>
                <c:pt idx="14">
                  <c:v>40625</c:v>
                </c:pt>
                <c:pt idx="15">
                  <c:v>43750</c:v>
                </c:pt>
                <c:pt idx="16">
                  <c:v>46875</c:v>
                </c:pt>
                <c:pt idx="17">
                  <c:v>50000</c:v>
                </c:pt>
                <c:pt idx="18">
                  <c:v>53125</c:v>
                </c:pt>
                <c:pt idx="19">
                  <c:v>56250</c:v>
                </c:pt>
                <c:pt idx="20">
                  <c:v>59375</c:v>
                </c:pt>
                <c:pt idx="21">
                  <c:v>62500</c:v>
                </c:pt>
                <c:pt idx="22">
                  <c:v>65625</c:v>
                </c:pt>
                <c:pt idx="23">
                  <c:v>68750</c:v>
                </c:pt>
                <c:pt idx="24">
                  <c:v>71875</c:v>
                </c:pt>
                <c:pt idx="25">
                  <c:v>75000</c:v>
                </c:pt>
                <c:pt idx="26">
                  <c:v>78125</c:v>
                </c:pt>
                <c:pt idx="27">
                  <c:v>81250</c:v>
                </c:pt>
                <c:pt idx="28">
                  <c:v>84375</c:v>
                </c:pt>
                <c:pt idx="29">
                  <c:v>87500</c:v>
                </c:pt>
                <c:pt idx="30">
                  <c:v>90625</c:v>
                </c:pt>
                <c:pt idx="31">
                  <c:v>93750</c:v>
                </c:pt>
                <c:pt idx="32">
                  <c:v>96875</c:v>
                </c:pt>
                <c:pt idx="33">
                  <c:v>100000</c:v>
                </c:pt>
                <c:pt idx="34">
                  <c:v>103125</c:v>
                </c:pt>
                <c:pt idx="35">
                  <c:v>106250</c:v>
                </c:pt>
                <c:pt idx="36">
                  <c:v>109375</c:v>
                </c:pt>
              </c:numCache>
            </c:numRef>
          </c:xVal>
          <c:yVal>
            <c:numRef>
              <c:f>' Ex 4 - MULTCOL DRY 75K'!$F$92:$F$128</c:f>
              <c:numCache>
                <c:formatCode>0.00000</c:formatCode>
                <c:ptCount val="37"/>
                <c:pt idx="0">
                  <c:v>0.39293656128369792</c:v>
                </c:pt>
                <c:pt idx="1">
                  <c:v>0.39354447960354261</c:v>
                </c:pt>
                <c:pt idx="2">
                  <c:v>0.39540914539249222</c:v>
                </c:pt>
                <c:pt idx="3">
                  <c:v>0.39865811250041067</c:v>
                </c:pt>
                <c:pt idx="4">
                  <c:v>0.40352121821139797</c:v>
                </c:pt>
                <c:pt idx="5">
                  <c:v>0.41036081586243145</c:v>
                </c:pt>
                <c:pt idx="6">
                  <c:v>0.4197246811236568</c:v>
                </c:pt>
                <c:pt idx="7">
                  <c:v>0.43243767364602753</c:v>
                </c:pt>
                <c:pt idx="8">
                  <c:v>0.44976493604065548</c:v>
                </c:pt>
                <c:pt idx="9">
                  <c:v>0.4737173827465741</c:v>
                </c:pt>
                <c:pt idx="10">
                  <c:v>0.50766509751661715</c:v>
                </c:pt>
                <c:pt idx="11">
                  <c:v>0.55769013823339664</c:v>
                </c:pt>
                <c:pt idx="12">
                  <c:v>0.6358167447841705</c:v>
                </c:pt>
                <c:pt idx="13">
                  <c:v>0.63679149215488617</c:v>
                </c:pt>
                <c:pt idx="14">
                  <c:v>1.0373762026293718</c:v>
                </c:pt>
                <c:pt idx="15">
                  <c:v>1.2944899708798716</c:v>
                </c:pt>
                <c:pt idx="16">
                  <c:v>1.4696900965645383</c:v>
                </c:pt>
                <c:pt idx="17">
                  <c:v>1.5941603165958369</c:v>
                </c:pt>
                <c:pt idx="18">
                  <c:v>1.6852339996940358</c:v>
                </c:pt>
                <c:pt idx="19">
                  <c:v>1.7533181616420284</c:v>
                </c:pt>
                <c:pt idx="20">
                  <c:v>1.8050373725808109</c:v>
                </c:pt>
                <c:pt idx="21">
                  <c:v>1.844804915855244</c:v>
                </c:pt>
                <c:pt idx="22">
                  <c:v>1.8756689472239108</c:v>
                </c:pt>
                <c:pt idx="23">
                  <c:v>1.8997965262361676</c:v>
                </c:pt>
                <c:pt idx="24">
                  <c:v>1.9187646628398682</c:v>
                </c:pt>
                <c:pt idx="25">
                  <c:v>1.9337428501359981</c:v>
                </c:pt>
                <c:pt idx="26">
                  <c:v>1.9456117470232617</c:v>
                </c:pt>
                <c:pt idx="27">
                  <c:v>1.9550427920453621</c:v>
                </c:pt>
                <c:pt idx="28">
                  <c:v>1.9625530785460201</c:v>
                </c:pt>
                <c:pt idx="29">
                  <c:v>1.9685440818329785</c:v>
                </c:pt>
                <c:pt idx="30">
                  <c:v>1.9733295550991905</c:v>
                </c:pt>
                <c:pt idx="31">
                  <c:v>1.9771559795282894</c:v>
                </c:pt>
                <c:pt idx="32">
                  <c:v>1.9802177794724738</c:v>
                </c:pt>
                <c:pt idx="33">
                  <c:v>1.9826687778665797</c:v>
                </c:pt>
                <c:pt idx="34">
                  <c:v>1.9846308899254719</c:v>
                </c:pt>
                <c:pt idx="35">
                  <c:v>1.9862007239942634</c:v>
                </c:pt>
                <c:pt idx="36">
                  <c:v>1.9874544891020696</c:v>
                </c:pt>
              </c:numCache>
            </c:numRef>
          </c:yVal>
          <c:smooth val="1"/>
          <c:extLst>
            <c:ext xmlns:c16="http://schemas.microsoft.com/office/drawing/2014/chart" uri="{C3380CC4-5D6E-409C-BE32-E72D297353CC}">
              <c16:uniqueId val="{00000001-78B4-4766-AAF6-A8DD0A40B8E4}"/>
            </c:ext>
          </c:extLst>
        </c:ser>
        <c:ser>
          <c:idx val="4"/>
          <c:order val="2"/>
          <c:tx>
            <c:strRef>
              <c:f>' Ex 4 - MULTCOL DRY 75K'!$G$91</c:f>
              <c:strCache>
                <c:ptCount val="1"/>
                <c:pt idx="0">
                  <c:v>Right Side Rail</c:v>
                </c:pt>
              </c:strCache>
            </c:strRef>
          </c:tx>
          <c:spPr>
            <a:ln w="19050" cap="rnd">
              <a:solidFill>
                <a:schemeClr val="accent5"/>
              </a:solidFill>
              <a:round/>
            </a:ln>
            <a:effectLst/>
          </c:spPr>
          <c:marker>
            <c:symbol val="x"/>
            <c:size val="5"/>
            <c:spPr>
              <a:noFill/>
              <a:ln w="9525">
                <a:solidFill>
                  <a:schemeClr val="accent5"/>
                </a:solidFill>
              </a:ln>
              <a:effectLst/>
            </c:spPr>
          </c:marker>
          <c:xVal>
            <c:numRef>
              <c:f>' Ex 4 - MULTCOL DRY 75K'!$C$92:$C$128</c:f>
              <c:numCache>
                <c:formatCode>General</c:formatCode>
                <c:ptCount val="37"/>
                <c:pt idx="0">
                  <c:v>5</c:v>
                </c:pt>
                <c:pt idx="1">
                  <c:v>3125</c:v>
                </c:pt>
                <c:pt idx="2">
                  <c:v>6250</c:v>
                </c:pt>
                <c:pt idx="3">
                  <c:v>9375</c:v>
                </c:pt>
                <c:pt idx="4">
                  <c:v>12500</c:v>
                </c:pt>
                <c:pt idx="5">
                  <c:v>15625</c:v>
                </c:pt>
                <c:pt idx="6">
                  <c:v>18750</c:v>
                </c:pt>
                <c:pt idx="7">
                  <c:v>21875</c:v>
                </c:pt>
                <c:pt idx="8">
                  <c:v>25000</c:v>
                </c:pt>
                <c:pt idx="9">
                  <c:v>28125</c:v>
                </c:pt>
                <c:pt idx="10">
                  <c:v>31250</c:v>
                </c:pt>
                <c:pt idx="11">
                  <c:v>34375</c:v>
                </c:pt>
                <c:pt idx="12">
                  <c:v>37495</c:v>
                </c:pt>
                <c:pt idx="13">
                  <c:v>37505</c:v>
                </c:pt>
                <c:pt idx="14">
                  <c:v>40625</c:v>
                </c:pt>
                <c:pt idx="15">
                  <c:v>43750</c:v>
                </c:pt>
                <c:pt idx="16">
                  <c:v>46875</c:v>
                </c:pt>
                <c:pt idx="17">
                  <c:v>50000</c:v>
                </c:pt>
                <c:pt idx="18">
                  <c:v>53125</c:v>
                </c:pt>
                <c:pt idx="19">
                  <c:v>56250</c:v>
                </c:pt>
                <c:pt idx="20">
                  <c:v>59375</c:v>
                </c:pt>
                <c:pt idx="21">
                  <c:v>62500</c:v>
                </c:pt>
                <c:pt idx="22">
                  <c:v>65625</c:v>
                </c:pt>
                <c:pt idx="23">
                  <c:v>68750</c:v>
                </c:pt>
                <c:pt idx="24">
                  <c:v>71875</c:v>
                </c:pt>
                <c:pt idx="25">
                  <c:v>75000</c:v>
                </c:pt>
                <c:pt idx="26">
                  <c:v>78125</c:v>
                </c:pt>
                <c:pt idx="27">
                  <c:v>81250</c:v>
                </c:pt>
                <c:pt idx="28">
                  <c:v>84375</c:v>
                </c:pt>
                <c:pt idx="29">
                  <c:v>87500</c:v>
                </c:pt>
                <c:pt idx="30">
                  <c:v>90625</c:v>
                </c:pt>
                <c:pt idx="31">
                  <c:v>93750</c:v>
                </c:pt>
                <c:pt idx="32">
                  <c:v>96875</c:v>
                </c:pt>
                <c:pt idx="33">
                  <c:v>100000</c:v>
                </c:pt>
                <c:pt idx="34">
                  <c:v>103125</c:v>
                </c:pt>
                <c:pt idx="35">
                  <c:v>106250</c:v>
                </c:pt>
                <c:pt idx="36">
                  <c:v>109375</c:v>
                </c:pt>
              </c:numCache>
            </c:numRef>
          </c:xVal>
          <c:yVal>
            <c:numRef>
              <c:f>' Ex 4 - MULTCOL DRY 75K'!$G$92:$G$128</c:f>
              <c:numCache>
                <c:formatCode>0.00000</c:formatCode>
                <c:ptCount val="37"/>
                <c:pt idx="0">
                  <c:v>0.58181847857559932</c:v>
                </c:pt>
                <c:pt idx="1">
                  <c:v>1.0778819394990862</c:v>
                </c:pt>
                <c:pt idx="2">
                  <c:v>1.4727624474718692</c:v>
                </c:pt>
                <c:pt idx="3">
                  <c:v>1.7872202558533812</c:v>
                </c:pt>
                <c:pt idx="4">
                  <c:v>2.0380652487118103</c:v>
                </c:pt>
                <c:pt idx="5">
                  <c:v>2.2384343604929291</c:v>
                </c:pt>
                <c:pt idx="6">
                  <c:v>2.3986478276894809</c:v>
                </c:pt>
                <c:pt idx="7">
                  <c:v>2.5268462526182245</c:v>
                </c:pt>
                <c:pt idx="8">
                  <c:v>2.6294702448304008</c:v>
                </c:pt>
                <c:pt idx="9">
                  <c:v>2.7116244286663771</c:v>
                </c:pt>
                <c:pt idx="10">
                  <c:v>2.7773538227114249</c:v>
                </c:pt>
                <c:pt idx="11">
                  <c:v>2.8298493204517268</c:v>
                </c:pt>
                <c:pt idx="12">
                  <c:v>2.8715250975351538</c:v>
                </c:pt>
                <c:pt idx="13">
                  <c:v>2.8716269032338015</c:v>
                </c:pt>
                <c:pt idx="14">
                  <c:v>2.8925385418596825</c:v>
                </c:pt>
                <c:pt idx="15">
                  <c:v>2.9059605973370974</c:v>
                </c:pt>
                <c:pt idx="16">
                  <c:v>2.9151065323159617</c:v>
                </c:pt>
                <c:pt idx="17">
                  <c:v>2.9216042247962766</c:v>
                </c:pt>
                <c:pt idx="18">
                  <c:v>2.9263585249467261</c:v>
                </c:pt>
                <c:pt idx="19">
                  <c:v>2.9299127080035792</c:v>
                </c:pt>
                <c:pt idx="20">
                  <c:v>2.932612594995986</c:v>
                </c:pt>
                <c:pt idx="21">
                  <c:v>2.934688571617782</c:v>
                </c:pt>
                <c:pt idx="22">
                  <c:v>2.9362997600971301</c:v>
                </c:pt>
                <c:pt idx="23">
                  <c:v>2.9375592869837752</c:v>
                </c:pt>
                <c:pt idx="24">
                  <c:v>2.9385494765933426</c:v>
                </c:pt>
                <c:pt idx="25">
                  <c:v>2.9393313797259819</c:v>
                </c:pt>
                <c:pt idx="26">
                  <c:v>2.9399509692312829</c:v>
                </c:pt>
                <c:pt idx="27">
                  <c:v>2.9404432960730467</c:v>
                </c:pt>
                <c:pt idx="28">
                  <c:v>2.9408353539653542</c:v>
                </c:pt>
                <c:pt idx="29">
                  <c:v>2.941148101038487</c:v>
                </c:pt>
                <c:pt idx="30">
                  <c:v>2.9413979160837957</c:v>
                </c:pt>
                <c:pt idx="31">
                  <c:v>2.9415976661061927</c:v>
                </c:pt>
                <c:pt idx="32">
                  <c:v>2.9417575005988827</c:v>
                </c:pt>
                <c:pt idx="33">
                  <c:v>2.9418854495478817</c:v>
                </c:pt>
                <c:pt idx="34">
                  <c:v>2.9419878772672794</c:v>
                </c:pt>
                <c:pt idx="35">
                  <c:v>2.94206982698201</c:v>
                </c:pt>
                <c:pt idx="36">
                  <c:v>2.9421352770158502</c:v>
                </c:pt>
              </c:numCache>
            </c:numRef>
          </c:yVal>
          <c:smooth val="1"/>
          <c:extLst>
            <c:ext xmlns:c16="http://schemas.microsoft.com/office/drawing/2014/chart" uri="{C3380CC4-5D6E-409C-BE32-E72D297353CC}">
              <c16:uniqueId val="{00000002-78B4-4766-AAF6-A8DD0A40B8E4}"/>
            </c:ext>
          </c:extLst>
        </c:ser>
        <c:ser>
          <c:idx val="1"/>
          <c:order val="3"/>
          <c:tx>
            <c:strRef>
              <c:f>' Ex 4 - MULTCOL DRY 75K'!$H$91</c:f>
              <c:strCache>
                <c:ptCount val="1"/>
                <c:pt idx="0">
                  <c:v>Right Side Det</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 Ex 4 - MULTCOL DRY 75K'!$C$92:$C$128</c:f>
              <c:numCache>
                <c:formatCode>General</c:formatCode>
                <c:ptCount val="37"/>
                <c:pt idx="0">
                  <c:v>5</c:v>
                </c:pt>
                <c:pt idx="1">
                  <c:v>3125</c:v>
                </c:pt>
                <c:pt idx="2">
                  <c:v>6250</c:v>
                </c:pt>
                <c:pt idx="3">
                  <c:v>9375</c:v>
                </c:pt>
                <c:pt idx="4">
                  <c:v>12500</c:v>
                </c:pt>
                <c:pt idx="5">
                  <c:v>15625</c:v>
                </c:pt>
                <c:pt idx="6">
                  <c:v>18750</c:v>
                </c:pt>
                <c:pt idx="7">
                  <c:v>21875</c:v>
                </c:pt>
                <c:pt idx="8">
                  <c:v>25000</c:v>
                </c:pt>
                <c:pt idx="9">
                  <c:v>28125</c:v>
                </c:pt>
                <c:pt idx="10">
                  <c:v>31250</c:v>
                </c:pt>
                <c:pt idx="11">
                  <c:v>34375</c:v>
                </c:pt>
                <c:pt idx="12">
                  <c:v>37495</c:v>
                </c:pt>
                <c:pt idx="13">
                  <c:v>37505</c:v>
                </c:pt>
                <c:pt idx="14">
                  <c:v>40625</c:v>
                </c:pt>
                <c:pt idx="15">
                  <c:v>43750</c:v>
                </c:pt>
                <c:pt idx="16">
                  <c:v>46875</c:v>
                </c:pt>
                <c:pt idx="17">
                  <c:v>50000</c:v>
                </c:pt>
                <c:pt idx="18">
                  <c:v>53125</c:v>
                </c:pt>
                <c:pt idx="19">
                  <c:v>56250</c:v>
                </c:pt>
                <c:pt idx="20">
                  <c:v>59375</c:v>
                </c:pt>
                <c:pt idx="21">
                  <c:v>62500</c:v>
                </c:pt>
                <c:pt idx="22">
                  <c:v>65625</c:v>
                </c:pt>
                <c:pt idx="23">
                  <c:v>68750</c:v>
                </c:pt>
                <c:pt idx="24">
                  <c:v>71875</c:v>
                </c:pt>
                <c:pt idx="25">
                  <c:v>75000</c:v>
                </c:pt>
                <c:pt idx="26">
                  <c:v>78125</c:v>
                </c:pt>
                <c:pt idx="27">
                  <c:v>81250</c:v>
                </c:pt>
                <c:pt idx="28">
                  <c:v>84375</c:v>
                </c:pt>
                <c:pt idx="29">
                  <c:v>87500</c:v>
                </c:pt>
                <c:pt idx="30">
                  <c:v>90625</c:v>
                </c:pt>
                <c:pt idx="31">
                  <c:v>93750</c:v>
                </c:pt>
                <c:pt idx="32">
                  <c:v>96875</c:v>
                </c:pt>
                <c:pt idx="33">
                  <c:v>100000</c:v>
                </c:pt>
                <c:pt idx="34">
                  <c:v>103125</c:v>
                </c:pt>
                <c:pt idx="35">
                  <c:v>106250</c:v>
                </c:pt>
                <c:pt idx="36">
                  <c:v>109375</c:v>
                </c:pt>
              </c:numCache>
            </c:numRef>
          </c:xVal>
          <c:yVal>
            <c:numRef>
              <c:f>' Ex 4 - MULTCOL DRY 75K'!$H$92:$H$128</c:f>
              <c:numCache>
                <c:formatCode>0.00000</c:formatCode>
                <c:ptCount val="37"/>
                <c:pt idx="0">
                  <c:v>0.39353895037741776</c:v>
                </c:pt>
                <c:pt idx="1">
                  <c:v>0.72907365908992561</c:v>
                </c:pt>
                <c:pt idx="2">
                  <c:v>0.99616875206902977</c:v>
                </c:pt>
                <c:pt idx="3">
                  <c:v>1.208866355196744</c:v>
                </c:pt>
                <c:pt idx="4">
                  <c:v>1.3785365854008713</c:v>
                </c:pt>
                <c:pt idx="5">
                  <c:v>1.514065195855878</c:v>
                </c:pt>
                <c:pt idx="6">
                  <c:v>1.6224327400961651</c:v>
                </c:pt>
                <c:pt idx="7">
                  <c:v>1.7091454785949658</c:v>
                </c:pt>
                <c:pt idx="8">
                  <c:v>1.7785598056847376</c:v>
                </c:pt>
                <c:pt idx="9">
                  <c:v>1.8341284623473373</c:v>
                </c:pt>
                <c:pt idx="10">
                  <c:v>1.8785874778202718</c:v>
                </c:pt>
                <c:pt idx="11">
                  <c:v>1.9140951556287109</c:v>
                </c:pt>
                <c:pt idx="12">
                  <c:v>1.9422844314484269</c:v>
                </c:pt>
                <c:pt idx="13">
                  <c:v>1.9423532922860651</c:v>
                </c:pt>
                <c:pt idx="14">
                  <c:v>1.9564978143638936</c:v>
                </c:pt>
                <c:pt idx="15">
                  <c:v>1.9655764219004246</c:v>
                </c:pt>
                <c:pt idx="16">
                  <c:v>1.9717626840841458</c:v>
                </c:pt>
                <c:pt idx="17">
                  <c:v>1.976157689008772</c:v>
                </c:pt>
                <c:pt idx="18">
                  <c:v>1.9793734725561898</c:v>
                </c:pt>
                <c:pt idx="19">
                  <c:v>1.9817775032309586</c:v>
                </c:pt>
                <c:pt idx="20">
                  <c:v>1.9836036925533236</c:v>
                </c:pt>
                <c:pt idx="21">
                  <c:v>1.985007872191533</c:v>
                </c:pt>
                <c:pt idx="22">
                  <c:v>1.9860976715814993</c:v>
                </c:pt>
                <c:pt idx="23">
                  <c:v>1.9869496089248369</c:v>
                </c:pt>
                <c:pt idx="24">
                  <c:v>1.9876193679544536</c:v>
                </c:pt>
                <c:pt idx="25">
                  <c:v>1.988148243109586</c:v>
                </c:pt>
                <c:pt idx="26">
                  <c:v>1.9885673301832347</c:v>
                </c:pt>
                <c:pt idx="27">
                  <c:v>1.9889003374624548</c:v>
                </c:pt>
                <c:pt idx="28">
                  <c:v>1.9891655233530845</c:v>
                </c:pt>
                <c:pt idx="29">
                  <c:v>1.9893770638239123</c:v>
                </c:pt>
                <c:pt idx="30">
                  <c:v>1.9895460374030258</c:v>
                </c:pt>
                <c:pt idx="31">
                  <c:v>1.9896811472646867</c:v>
                </c:pt>
                <c:pt idx="32">
                  <c:v>1.9897892584725696</c:v>
                </c:pt>
                <c:pt idx="33">
                  <c:v>1.9898758024668648</c:v>
                </c:pt>
                <c:pt idx="34">
                  <c:v>1.9899450840360582</c:v>
                </c:pt>
                <c:pt idx="35">
                  <c:v>1.9900005143908963</c:v>
                </c:pt>
                <c:pt idx="36">
                  <c:v>1.9900447844486</c:v>
                </c:pt>
              </c:numCache>
            </c:numRef>
          </c:yVal>
          <c:smooth val="1"/>
          <c:extLst>
            <c:ext xmlns:c16="http://schemas.microsoft.com/office/drawing/2014/chart" uri="{C3380CC4-5D6E-409C-BE32-E72D297353CC}">
              <c16:uniqueId val="{00000003-78B4-4766-AAF6-A8DD0A40B8E4}"/>
            </c:ext>
          </c:extLst>
        </c:ser>
        <c:dLbls>
          <c:showLegendKey val="0"/>
          <c:showVal val="0"/>
          <c:showCatName val="0"/>
          <c:showSerName val="0"/>
          <c:showPercent val="0"/>
          <c:showBubbleSize val="0"/>
        </c:dLbls>
        <c:axId val="111080192"/>
        <c:axId val="111082112"/>
      </c:scatterChart>
      <c:valAx>
        <c:axId val="111080192"/>
        <c:scaling>
          <c:orientation val="maxMin"/>
          <c:max val="110000"/>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11082112"/>
        <c:crosses val="autoZero"/>
        <c:crossBetween val="midCat"/>
        <c:majorUnit val="20000"/>
      </c:valAx>
      <c:valAx>
        <c:axId val="111082112"/>
        <c:scaling>
          <c:orientation val="minMax"/>
        </c:scaling>
        <c:delete val="0"/>
        <c:axPos val="l"/>
        <c:majorGridlines>
          <c:spPr>
            <a:ln w="9525" cap="flat" cmpd="sng" algn="ctr">
              <a:solidFill>
                <a:schemeClr val="tx1">
                  <a:lumMod val="15000"/>
                  <a:lumOff val="85000"/>
                </a:schemeClr>
              </a:solidFill>
              <a:round/>
            </a:ln>
            <a:effectLst/>
          </c:spPr>
        </c:majorGridlines>
        <c:numFmt formatCode="0.00;[Red]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11080192"/>
        <c:crosses val="max"/>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3"/>
          <c:order val="0"/>
          <c:tx>
            <c:strRef>
              <c:f>' Ex 4 - MULTCOL WET 75K HS'!$E$91</c:f>
              <c:strCache>
                <c:ptCount val="1"/>
                <c:pt idx="0">
                  <c:v>Left Side Rail</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 Ex 4 - MULTCOL WET 75K HS'!$C$92:$C$128</c:f>
              <c:numCache>
                <c:formatCode>General</c:formatCode>
                <c:ptCount val="37"/>
                <c:pt idx="0">
                  <c:v>5</c:v>
                </c:pt>
                <c:pt idx="1">
                  <c:v>3125</c:v>
                </c:pt>
                <c:pt idx="2">
                  <c:v>6250</c:v>
                </c:pt>
                <c:pt idx="3">
                  <c:v>9375</c:v>
                </c:pt>
                <c:pt idx="4">
                  <c:v>12500</c:v>
                </c:pt>
                <c:pt idx="5">
                  <c:v>15625</c:v>
                </c:pt>
                <c:pt idx="6">
                  <c:v>18750</c:v>
                </c:pt>
                <c:pt idx="7">
                  <c:v>21875</c:v>
                </c:pt>
                <c:pt idx="8">
                  <c:v>25000</c:v>
                </c:pt>
                <c:pt idx="9">
                  <c:v>28125</c:v>
                </c:pt>
                <c:pt idx="10">
                  <c:v>31250</c:v>
                </c:pt>
                <c:pt idx="11">
                  <c:v>34375</c:v>
                </c:pt>
                <c:pt idx="12">
                  <c:v>37495</c:v>
                </c:pt>
                <c:pt idx="13">
                  <c:v>37505</c:v>
                </c:pt>
                <c:pt idx="14">
                  <c:v>40625</c:v>
                </c:pt>
                <c:pt idx="15">
                  <c:v>43750</c:v>
                </c:pt>
                <c:pt idx="16">
                  <c:v>46875</c:v>
                </c:pt>
                <c:pt idx="17">
                  <c:v>50000</c:v>
                </c:pt>
                <c:pt idx="18">
                  <c:v>53125</c:v>
                </c:pt>
                <c:pt idx="19">
                  <c:v>56250</c:v>
                </c:pt>
                <c:pt idx="20">
                  <c:v>59375</c:v>
                </c:pt>
                <c:pt idx="21">
                  <c:v>62500</c:v>
                </c:pt>
                <c:pt idx="22">
                  <c:v>65625</c:v>
                </c:pt>
                <c:pt idx="23">
                  <c:v>68750</c:v>
                </c:pt>
                <c:pt idx="24">
                  <c:v>71875</c:v>
                </c:pt>
                <c:pt idx="25">
                  <c:v>75000</c:v>
                </c:pt>
                <c:pt idx="26">
                  <c:v>78125</c:v>
                </c:pt>
                <c:pt idx="27">
                  <c:v>81250</c:v>
                </c:pt>
                <c:pt idx="28">
                  <c:v>84375</c:v>
                </c:pt>
                <c:pt idx="29">
                  <c:v>87500</c:v>
                </c:pt>
                <c:pt idx="30">
                  <c:v>90625</c:v>
                </c:pt>
                <c:pt idx="31">
                  <c:v>93750</c:v>
                </c:pt>
                <c:pt idx="32">
                  <c:v>96875</c:v>
                </c:pt>
                <c:pt idx="33">
                  <c:v>100000</c:v>
                </c:pt>
                <c:pt idx="34">
                  <c:v>103125</c:v>
                </c:pt>
                <c:pt idx="35">
                  <c:v>106250</c:v>
                </c:pt>
                <c:pt idx="36">
                  <c:v>109375</c:v>
                </c:pt>
              </c:numCache>
            </c:numRef>
          </c:xVal>
          <c:yVal>
            <c:numRef>
              <c:f>' Ex 4 - MULTCOL WET 75K HS'!$E$92:$E$128</c:f>
              <c:numCache>
                <c:formatCode>0.00000</c:formatCode>
                <c:ptCount val="37"/>
                <c:pt idx="0">
                  <c:v>2.6697122249093506E-3</c:v>
                </c:pt>
                <c:pt idx="1">
                  <c:v>2.6702970771934724E-3</c:v>
                </c:pt>
                <c:pt idx="2">
                  <c:v>2.6721963452509849E-3</c:v>
                </c:pt>
                <c:pt idx="3">
                  <c:v>2.6758813643668888E-3</c:v>
                </c:pt>
                <c:pt idx="4">
                  <c:v>2.6822728106180539E-3</c:v>
                </c:pt>
                <c:pt idx="5">
                  <c:v>2.692986945141136E-3</c:v>
                </c:pt>
                <c:pt idx="6">
                  <c:v>2.7107887641223613E-3</c:v>
                </c:pt>
                <c:pt idx="7">
                  <c:v>2.7404283273766566E-3</c:v>
                </c:pt>
                <c:pt idx="8">
                  <c:v>2.7902551520225744E-3</c:v>
                </c:pt>
                <c:pt idx="9">
                  <c:v>2.8755892311584309E-3</c:v>
                </c:pt>
                <c:pt idx="10">
                  <c:v>3.0266244832380497E-3</c:v>
                </c:pt>
                <c:pt idx="11">
                  <c:v>3.3102978377046056E-3</c:v>
                </c:pt>
                <c:pt idx="12">
                  <c:v>3.9064344034510194E-3</c:v>
                </c:pt>
                <c:pt idx="13">
                  <c:v>0.79246392948716915</c:v>
                </c:pt>
                <c:pt idx="14">
                  <c:v>0.66375890043849617</c:v>
                </c:pt>
                <c:pt idx="15">
                  <c:v>0.60251317345706124</c:v>
                </c:pt>
                <c:pt idx="16">
                  <c:v>0.56990267762953351</c:v>
                </c:pt>
                <c:pt idx="17">
                  <c:v>0.55147533379778846</c:v>
                </c:pt>
                <c:pt idx="18">
                  <c:v>0.54071139433276616</c:v>
                </c:pt>
                <c:pt idx="19">
                  <c:v>0.53430173520357405</c:v>
                </c:pt>
                <c:pt idx="20">
                  <c:v>0.53044113756757272</c:v>
                </c:pt>
                <c:pt idx="21">
                  <c:v>0.52809986290767896</c:v>
                </c:pt>
                <c:pt idx="22">
                  <c:v>0.52667407836343316</c:v>
                </c:pt>
                <c:pt idx="23">
                  <c:v>0.52580361004330345</c:v>
                </c:pt>
                <c:pt idx="24">
                  <c:v>0.52527135256743951</c:v>
                </c:pt>
                <c:pt idx="25">
                  <c:v>0.52494559091233417</c:v>
                </c:pt>
                <c:pt idx="26">
                  <c:v>0.52474609744735368</c:v>
                </c:pt>
                <c:pt idx="27">
                  <c:v>0.52462388631105528</c:v>
                </c:pt>
                <c:pt idx="28">
                  <c:v>0.52454900268657845</c:v>
                </c:pt>
                <c:pt idx="29">
                  <c:v>0.52450311242791647</c:v>
                </c:pt>
                <c:pt idx="30">
                  <c:v>0.52447498762835032</c:v>
                </c:pt>
                <c:pt idx="31">
                  <c:v>0.52445774990173422</c:v>
                </c:pt>
                <c:pt idx="32">
                  <c:v>0.52444718455409256</c:v>
                </c:pt>
                <c:pt idx="33">
                  <c:v>0.5244407087200389</c:v>
                </c:pt>
                <c:pt idx="34">
                  <c:v>0.52443673943221447</c:v>
                </c:pt>
                <c:pt idx="35">
                  <c:v>0.52443430648620182</c:v>
                </c:pt>
                <c:pt idx="36">
                  <c:v>0.52443281522385965</c:v>
                </c:pt>
              </c:numCache>
            </c:numRef>
          </c:yVal>
          <c:smooth val="1"/>
          <c:extLst>
            <c:ext xmlns:c16="http://schemas.microsoft.com/office/drawing/2014/chart" uri="{C3380CC4-5D6E-409C-BE32-E72D297353CC}">
              <c16:uniqueId val="{00000000-EDE6-4F80-83AA-FEADADD7226E}"/>
            </c:ext>
          </c:extLst>
        </c:ser>
        <c:ser>
          <c:idx val="0"/>
          <c:order val="1"/>
          <c:tx>
            <c:strRef>
              <c:f>' Ex 4 - MULTCOL WET 75K HS'!$F$91</c:f>
              <c:strCache>
                <c:ptCount val="1"/>
                <c:pt idx="0">
                  <c:v>Left Side Det</c:v>
                </c:pt>
              </c:strCache>
            </c:strRef>
          </c:tx>
          <c:spPr>
            <a:ln w="19050" cap="rnd">
              <a:solidFill>
                <a:schemeClr val="accent1"/>
              </a:solidFill>
              <a:round/>
            </a:ln>
            <a:effectLst/>
          </c:spPr>
          <c:marker>
            <c:symbol val="x"/>
            <c:size val="5"/>
            <c:spPr>
              <a:noFill/>
              <a:ln w="9525">
                <a:solidFill>
                  <a:schemeClr val="accent1"/>
                </a:solidFill>
              </a:ln>
              <a:effectLst/>
            </c:spPr>
          </c:marker>
          <c:xVal>
            <c:numRef>
              <c:f>' Ex 4 - MULTCOL WET 75K HS'!$C$92:$C$128</c:f>
              <c:numCache>
                <c:formatCode>General</c:formatCode>
                <c:ptCount val="37"/>
                <c:pt idx="0">
                  <c:v>5</c:v>
                </c:pt>
                <c:pt idx="1">
                  <c:v>3125</c:v>
                </c:pt>
                <c:pt idx="2">
                  <c:v>6250</c:v>
                </c:pt>
                <c:pt idx="3">
                  <c:v>9375</c:v>
                </c:pt>
                <c:pt idx="4">
                  <c:v>12500</c:v>
                </c:pt>
                <c:pt idx="5">
                  <c:v>15625</c:v>
                </c:pt>
                <c:pt idx="6">
                  <c:v>18750</c:v>
                </c:pt>
                <c:pt idx="7">
                  <c:v>21875</c:v>
                </c:pt>
                <c:pt idx="8">
                  <c:v>25000</c:v>
                </c:pt>
                <c:pt idx="9">
                  <c:v>28125</c:v>
                </c:pt>
                <c:pt idx="10">
                  <c:v>31250</c:v>
                </c:pt>
                <c:pt idx="11">
                  <c:v>34375</c:v>
                </c:pt>
                <c:pt idx="12">
                  <c:v>37495</c:v>
                </c:pt>
                <c:pt idx="13">
                  <c:v>37505</c:v>
                </c:pt>
                <c:pt idx="14">
                  <c:v>40625</c:v>
                </c:pt>
                <c:pt idx="15">
                  <c:v>43750</c:v>
                </c:pt>
                <c:pt idx="16">
                  <c:v>46875</c:v>
                </c:pt>
                <c:pt idx="17">
                  <c:v>50000</c:v>
                </c:pt>
                <c:pt idx="18">
                  <c:v>53125</c:v>
                </c:pt>
                <c:pt idx="19">
                  <c:v>56250</c:v>
                </c:pt>
                <c:pt idx="20">
                  <c:v>59375</c:v>
                </c:pt>
                <c:pt idx="21">
                  <c:v>62500</c:v>
                </c:pt>
                <c:pt idx="22">
                  <c:v>65625</c:v>
                </c:pt>
                <c:pt idx="23">
                  <c:v>68750</c:v>
                </c:pt>
                <c:pt idx="24">
                  <c:v>71875</c:v>
                </c:pt>
                <c:pt idx="25">
                  <c:v>75000</c:v>
                </c:pt>
                <c:pt idx="26">
                  <c:v>78125</c:v>
                </c:pt>
                <c:pt idx="27">
                  <c:v>81250</c:v>
                </c:pt>
                <c:pt idx="28">
                  <c:v>84375</c:v>
                </c:pt>
                <c:pt idx="29">
                  <c:v>87500</c:v>
                </c:pt>
                <c:pt idx="30">
                  <c:v>90625</c:v>
                </c:pt>
                <c:pt idx="31">
                  <c:v>93750</c:v>
                </c:pt>
                <c:pt idx="32">
                  <c:v>96875</c:v>
                </c:pt>
                <c:pt idx="33">
                  <c:v>100000</c:v>
                </c:pt>
                <c:pt idx="34">
                  <c:v>103125</c:v>
                </c:pt>
                <c:pt idx="35">
                  <c:v>106250</c:v>
                </c:pt>
                <c:pt idx="36">
                  <c:v>109375</c:v>
                </c:pt>
              </c:numCache>
            </c:numRef>
          </c:xVal>
          <c:yVal>
            <c:numRef>
              <c:f>' Ex 4 - MULTCOL WET 75K HS'!$F$92:$F$128</c:f>
              <c:numCache>
                <c:formatCode>0.00000</c:formatCode>
                <c:ptCount val="37"/>
                <c:pt idx="0">
                  <c:v>1.2934175711731203E-3</c:v>
                </c:pt>
                <c:pt idx="1">
                  <c:v>1.2937009193983583E-3</c:v>
                </c:pt>
                <c:pt idx="2">
                  <c:v>1.2946210735089901E-3</c:v>
                </c:pt>
                <c:pt idx="3">
                  <c:v>1.2964063852104342E-3</c:v>
                </c:pt>
                <c:pt idx="4">
                  <c:v>1.2995029020594539E-3</c:v>
                </c:pt>
                <c:pt idx="5">
                  <c:v>1.3046936674620947E-3</c:v>
                </c:pt>
                <c:pt idx="6">
                  <c:v>1.3133182619986621E-3</c:v>
                </c:pt>
                <c:pt idx="7">
                  <c:v>1.3276779864503509E-3</c:v>
                </c:pt>
                <c:pt idx="8">
                  <c:v>1.3518180004606548E-3</c:v>
                </c:pt>
                <c:pt idx="9">
                  <c:v>1.3931605078456753E-3</c:v>
                </c:pt>
                <c:pt idx="10">
                  <c:v>1.4663338061074284E-3</c:v>
                </c:pt>
                <c:pt idx="11">
                  <c:v>1.603767383298739E-3</c:v>
                </c:pt>
                <c:pt idx="12">
                  <c:v>1.8925825978229906E-3</c:v>
                </c:pt>
                <c:pt idx="13">
                  <c:v>2.1826649908456806E-3</c:v>
                </c:pt>
                <c:pt idx="14">
                  <c:v>0.12313739341167433</c:v>
                </c:pt>
                <c:pt idx="15">
                  <c:v>0.1806950531918072</c:v>
                </c:pt>
                <c:pt idx="16">
                  <c:v>0.21134182508286933</c:v>
                </c:pt>
                <c:pt idx="17">
                  <c:v>0.22865951954407793</c:v>
                </c:pt>
                <c:pt idx="18">
                  <c:v>0.23877528102094814</c:v>
                </c:pt>
                <c:pt idx="19">
                  <c:v>0.24479896622557482</c:v>
                </c:pt>
                <c:pt idx="20">
                  <c:v>0.24842708815722095</c:v>
                </c:pt>
                <c:pt idx="21">
                  <c:v>0.2506273770094839</c:v>
                </c:pt>
                <c:pt idx="22">
                  <c:v>0.25196730431155284</c:v>
                </c:pt>
                <c:pt idx="23">
                  <c:v>0.25278535516813899</c:v>
                </c:pt>
                <c:pt idx="24">
                  <c:v>0.25328556140653447</c:v>
                </c:pt>
                <c:pt idx="25">
                  <c:v>0.25359170649514895</c:v>
                </c:pt>
                <c:pt idx="26">
                  <c:v>0.25377918695381313</c:v>
                </c:pt>
                <c:pt idx="27">
                  <c:v>0.25389403883574996</c:v>
                </c:pt>
                <c:pt idx="28">
                  <c:v>0.2539644131523463</c:v>
                </c:pt>
                <c:pt idx="29">
                  <c:v>0.25400754001238157</c:v>
                </c:pt>
                <c:pt idx="30">
                  <c:v>0.25403397120561927</c:v>
                </c:pt>
                <c:pt idx="31">
                  <c:v>0.25405017091869025</c:v>
                </c:pt>
                <c:pt idx="32">
                  <c:v>0.25406010004705554</c:v>
                </c:pt>
                <c:pt idx="33">
                  <c:v>0.25406618592229302</c:v>
                </c:pt>
                <c:pt idx="34">
                  <c:v>0.25406991618935715</c:v>
                </c:pt>
                <c:pt idx="35">
                  <c:v>0.25407220262933827</c:v>
                </c:pt>
                <c:pt idx="36">
                  <c:v>0.25407360409152596</c:v>
                </c:pt>
              </c:numCache>
            </c:numRef>
          </c:yVal>
          <c:smooth val="1"/>
          <c:extLst>
            <c:ext xmlns:c16="http://schemas.microsoft.com/office/drawing/2014/chart" uri="{C3380CC4-5D6E-409C-BE32-E72D297353CC}">
              <c16:uniqueId val="{00000001-EDE6-4F80-83AA-FEADADD7226E}"/>
            </c:ext>
          </c:extLst>
        </c:ser>
        <c:ser>
          <c:idx val="4"/>
          <c:order val="2"/>
          <c:tx>
            <c:strRef>
              <c:f>' Ex 4 - MULTCOL WET 75K HS'!$G$91</c:f>
              <c:strCache>
                <c:ptCount val="1"/>
                <c:pt idx="0">
                  <c:v>Right Side Rail</c:v>
                </c:pt>
              </c:strCache>
            </c:strRef>
          </c:tx>
          <c:spPr>
            <a:ln w="19050" cap="rnd">
              <a:solidFill>
                <a:schemeClr val="accent5"/>
              </a:solidFill>
              <a:round/>
            </a:ln>
            <a:effectLst/>
          </c:spPr>
          <c:marker>
            <c:symbol val="x"/>
            <c:size val="5"/>
            <c:spPr>
              <a:noFill/>
              <a:ln w="9525">
                <a:solidFill>
                  <a:schemeClr val="accent5"/>
                </a:solidFill>
              </a:ln>
              <a:effectLst/>
            </c:spPr>
          </c:marker>
          <c:xVal>
            <c:numRef>
              <c:f>' Ex 4 - MULTCOL WET 75K HS'!$C$92:$C$128</c:f>
              <c:numCache>
                <c:formatCode>General</c:formatCode>
                <c:ptCount val="37"/>
                <c:pt idx="0">
                  <c:v>5</c:v>
                </c:pt>
                <c:pt idx="1">
                  <c:v>3125</c:v>
                </c:pt>
                <c:pt idx="2">
                  <c:v>6250</c:v>
                </c:pt>
                <c:pt idx="3">
                  <c:v>9375</c:v>
                </c:pt>
                <c:pt idx="4">
                  <c:v>12500</c:v>
                </c:pt>
                <c:pt idx="5">
                  <c:v>15625</c:v>
                </c:pt>
                <c:pt idx="6">
                  <c:v>18750</c:v>
                </c:pt>
                <c:pt idx="7">
                  <c:v>21875</c:v>
                </c:pt>
                <c:pt idx="8">
                  <c:v>25000</c:v>
                </c:pt>
                <c:pt idx="9">
                  <c:v>28125</c:v>
                </c:pt>
                <c:pt idx="10">
                  <c:v>31250</c:v>
                </c:pt>
                <c:pt idx="11">
                  <c:v>34375</c:v>
                </c:pt>
                <c:pt idx="12">
                  <c:v>37495</c:v>
                </c:pt>
                <c:pt idx="13">
                  <c:v>37505</c:v>
                </c:pt>
                <c:pt idx="14">
                  <c:v>40625</c:v>
                </c:pt>
                <c:pt idx="15">
                  <c:v>43750</c:v>
                </c:pt>
                <c:pt idx="16">
                  <c:v>46875</c:v>
                </c:pt>
                <c:pt idx="17">
                  <c:v>50000</c:v>
                </c:pt>
                <c:pt idx="18">
                  <c:v>53125</c:v>
                </c:pt>
                <c:pt idx="19">
                  <c:v>56250</c:v>
                </c:pt>
                <c:pt idx="20">
                  <c:v>59375</c:v>
                </c:pt>
                <c:pt idx="21">
                  <c:v>62500</c:v>
                </c:pt>
                <c:pt idx="22">
                  <c:v>65625</c:v>
                </c:pt>
                <c:pt idx="23">
                  <c:v>68750</c:v>
                </c:pt>
                <c:pt idx="24">
                  <c:v>71875</c:v>
                </c:pt>
                <c:pt idx="25">
                  <c:v>75000</c:v>
                </c:pt>
                <c:pt idx="26">
                  <c:v>78125</c:v>
                </c:pt>
                <c:pt idx="27">
                  <c:v>81250</c:v>
                </c:pt>
                <c:pt idx="28">
                  <c:v>84375</c:v>
                </c:pt>
                <c:pt idx="29">
                  <c:v>87500</c:v>
                </c:pt>
                <c:pt idx="30">
                  <c:v>90625</c:v>
                </c:pt>
                <c:pt idx="31">
                  <c:v>93750</c:v>
                </c:pt>
                <c:pt idx="32">
                  <c:v>96875</c:v>
                </c:pt>
                <c:pt idx="33">
                  <c:v>100000</c:v>
                </c:pt>
                <c:pt idx="34">
                  <c:v>103125</c:v>
                </c:pt>
                <c:pt idx="35">
                  <c:v>106250</c:v>
                </c:pt>
                <c:pt idx="36">
                  <c:v>109375</c:v>
                </c:pt>
              </c:numCache>
            </c:numRef>
          </c:xVal>
          <c:yVal>
            <c:numRef>
              <c:f>' Ex 4 - MULTCOL WET 75K HS'!$G$92:$G$128</c:f>
              <c:numCache>
                <c:formatCode>0.00000</c:formatCode>
                <c:ptCount val="37"/>
                <c:pt idx="0">
                  <c:v>3.0789075579379251E-3</c:v>
                </c:pt>
                <c:pt idx="1">
                  <c:v>0.20491096500338404</c:v>
                </c:pt>
                <c:pt idx="2">
                  <c:v>0.328805415937231</c:v>
                </c:pt>
                <c:pt idx="3">
                  <c:v>0.40472047424967794</c:v>
                </c:pt>
                <c:pt idx="4">
                  <c:v>0.45124281724016124</c:v>
                </c:pt>
                <c:pt idx="5">
                  <c:v>0.47975500283504635</c:v>
                </c:pt>
                <c:pt idx="6">
                  <c:v>0.49723015885673788</c:v>
                </c:pt>
                <c:pt idx="7">
                  <c:v>0.50794103173335603</c:v>
                </c:pt>
                <c:pt idx="8">
                  <c:v>0.5145060627828828</c:v>
                </c:pt>
                <c:pt idx="9">
                  <c:v>0.51853002287775107</c:v>
                </c:pt>
                <c:pt idx="10">
                  <c:v>0.52099647985950037</c:v>
                </c:pt>
                <c:pt idx="11">
                  <c:v>0.52250828258597892</c:v>
                </c:pt>
                <c:pt idx="12">
                  <c:v>0.52343378599104085</c:v>
                </c:pt>
                <c:pt idx="13">
                  <c:v>0.52343607864734809</c:v>
                </c:pt>
                <c:pt idx="14">
                  <c:v>0.52391378442989267</c:v>
                </c:pt>
                <c:pt idx="15">
                  <c:v>0.52414110606721631</c:v>
                </c:pt>
                <c:pt idx="16">
                  <c:v>0.52426214424687112</c:v>
                </c:pt>
                <c:pt idx="17">
                  <c:v>0.52433053977710309</c:v>
                </c:pt>
                <c:pt idx="18">
                  <c:v>0.52437049156580484</c:v>
                </c:pt>
                <c:pt idx="19">
                  <c:v>0.52439428186563075</c:v>
                </c:pt>
                <c:pt idx="20">
                  <c:v>0.52440861098570046</c:v>
                </c:pt>
                <c:pt idx="21">
                  <c:v>0.52441730093707062</c:v>
                </c:pt>
                <c:pt idx="22">
                  <c:v>0.52442259292547622</c:v>
                </c:pt>
                <c:pt idx="23">
                  <c:v>0.52442582378407687</c:v>
                </c:pt>
                <c:pt idx="24">
                  <c:v>0.52442779932827932</c:v>
                </c:pt>
                <c:pt idx="25">
                  <c:v>0.52442900843586093</c:v>
                </c:pt>
                <c:pt idx="26">
                  <c:v>0.52442974888231042</c:v>
                </c:pt>
                <c:pt idx="27">
                  <c:v>0.52443020248514904</c:v>
                </c:pt>
                <c:pt idx="28">
                  <c:v>0.52443048042565155</c:v>
                </c:pt>
                <c:pt idx="29">
                  <c:v>0.52443065075343187</c:v>
                </c:pt>
                <c:pt idx="30">
                  <c:v>0.52443075514235526</c:v>
                </c:pt>
                <c:pt idx="31">
                  <c:v>0.52443081912246314</c:v>
                </c:pt>
                <c:pt idx="32">
                  <c:v>0.52443085833715197</c:v>
                </c:pt>
                <c:pt idx="33">
                  <c:v>0.52443088237306856</c:v>
                </c:pt>
                <c:pt idx="34">
                  <c:v>0.52443089710560697</c:v>
                </c:pt>
                <c:pt idx="35">
                  <c:v>0.52443090613580845</c:v>
                </c:pt>
                <c:pt idx="36">
                  <c:v>0.52443091167082623</c:v>
                </c:pt>
              </c:numCache>
            </c:numRef>
          </c:yVal>
          <c:smooth val="1"/>
          <c:extLst>
            <c:ext xmlns:c16="http://schemas.microsoft.com/office/drawing/2014/chart" uri="{C3380CC4-5D6E-409C-BE32-E72D297353CC}">
              <c16:uniqueId val="{00000002-EDE6-4F80-83AA-FEADADD7226E}"/>
            </c:ext>
          </c:extLst>
        </c:ser>
        <c:ser>
          <c:idx val="1"/>
          <c:order val="3"/>
          <c:tx>
            <c:strRef>
              <c:f>' Ex 4 - MULTCOL WET 75K HS'!$H$91</c:f>
              <c:strCache>
                <c:ptCount val="1"/>
                <c:pt idx="0">
                  <c:v>Right Side Det</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 Ex 4 - MULTCOL WET 75K HS'!$C$92:$C$128</c:f>
              <c:numCache>
                <c:formatCode>General</c:formatCode>
                <c:ptCount val="37"/>
                <c:pt idx="0">
                  <c:v>5</c:v>
                </c:pt>
                <c:pt idx="1">
                  <c:v>3125</c:v>
                </c:pt>
                <c:pt idx="2">
                  <c:v>6250</c:v>
                </c:pt>
                <c:pt idx="3">
                  <c:v>9375</c:v>
                </c:pt>
                <c:pt idx="4">
                  <c:v>12500</c:v>
                </c:pt>
                <c:pt idx="5">
                  <c:v>15625</c:v>
                </c:pt>
                <c:pt idx="6">
                  <c:v>18750</c:v>
                </c:pt>
                <c:pt idx="7">
                  <c:v>21875</c:v>
                </c:pt>
                <c:pt idx="8">
                  <c:v>25000</c:v>
                </c:pt>
                <c:pt idx="9">
                  <c:v>28125</c:v>
                </c:pt>
                <c:pt idx="10">
                  <c:v>31250</c:v>
                </c:pt>
                <c:pt idx="11">
                  <c:v>34375</c:v>
                </c:pt>
                <c:pt idx="12">
                  <c:v>37495</c:v>
                </c:pt>
                <c:pt idx="13">
                  <c:v>37505</c:v>
                </c:pt>
                <c:pt idx="14">
                  <c:v>40625</c:v>
                </c:pt>
                <c:pt idx="15">
                  <c:v>43750</c:v>
                </c:pt>
                <c:pt idx="16">
                  <c:v>46875</c:v>
                </c:pt>
                <c:pt idx="17">
                  <c:v>50000</c:v>
                </c:pt>
                <c:pt idx="18">
                  <c:v>53125</c:v>
                </c:pt>
                <c:pt idx="19">
                  <c:v>56250</c:v>
                </c:pt>
                <c:pt idx="20">
                  <c:v>59375</c:v>
                </c:pt>
                <c:pt idx="21">
                  <c:v>62500</c:v>
                </c:pt>
                <c:pt idx="22">
                  <c:v>65625</c:v>
                </c:pt>
                <c:pt idx="23">
                  <c:v>68750</c:v>
                </c:pt>
                <c:pt idx="24">
                  <c:v>71875</c:v>
                </c:pt>
                <c:pt idx="25">
                  <c:v>75000</c:v>
                </c:pt>
                <c:pt idx="26">
                  <c:v>78125</c:v>
                </c:pt>
                <c:pt idx="27">
                  <c:v>81250</c:v>
                </c:pt>
                <c:pt idx="28">
                  <c:v>84375</c:v>
                </c:pt>
                <c:pt idx="29">
                  <c:v>87500</c:v>
                </c:pt>
                <c:pt idx="30">
                  <c:v>90625</c:v>
                </c:pt>
                <c:pt idx="31">
                  <c:v>93750</c:v>
                </c:pt>
                <c:pt idx="32">
                  <c:v>96875</c:v>
                </c:pt>
                <c:pt idx="33">
                  <c:v>100000</c:v>
                </c:pt>
                <c:pt idx="34">
                  <c:v>103125</c:v>
                </c:pt>
                <c:pt idx="35">
                  <c:v>106250</c:v>
                </c:pt>
                <c:pt idx="36">
                  <c:v>109375</c:v>
                </c:pt>
              </c:numCache>
            </c:numRef>
          </c:xVal>
          <c:yVal>
            <c:numRef>
              <c:f>' Ex 4 - MULTCOL WET 75K HS'!$H$92:$H$128</c:f>
              <c:numCache>
                <c:formatCode>0.00000</c:formatCode>
                <c:ptCount val="37"/>
                <c:pt idx="0">
                  <c:v>1.4916638199047292E-3</c:v>
                </c:pt>
                <c:pt idx="1">
                  <c:v>9.9274910677092376E-2</c:v>
                </c:pt>
                <c:pt idx="2">
                  <c:v>0.15929908044097951</c:v>
                </c:pt>
                <c:pt idx="3">
                  <c:v>0.19607827687339086</c:v>
                </c:pt>
                <c:pt idx="4">
                  <c:v>0.21861734131434457</c:v>
                </c:pt>
                <c:pt idx="5">
                  <c:v>0.23243087578329868</c:v>
                </c:pt>
                <c:pt idx="6">
                  <c:v>0.24089720921300573</c:v>
                </c:pt>
                <c:pt idx="7">
                  <c:v>0.24608639441879696</c:v>
                </c:pt>
                <c:pt idx="8">
                  <c:v>0.24926700933134371</c:v>
                </c:pt>
                <c:pt idx="9">
                  <c:v>0.25121653057331156</c:v>
                </c:pt>
                <c:pt idx="10">
                  <c:v>0.2524114753950687</c:v>
                </c:pt>
                <c:pt idx="11">
                  <c:v>0.25314391097083239</c:v>
                </c:pt>
                <c:pt idx="12">
                  <c:v>0.25359229726322696</c:v>
                </c:pt>
                <c:pt idx="13">
                  <c:v>0.25359340800539792</c:v>
                </c:pt>
                <c:pt idx="14">
                  <c:v>0.2538248460784715</c:v>
                </c:pt>
                <c:pt idx="15">
                  <c:v>0.25393497847299668</c:v>
                </c:pt>
                <c:pt idx="16">
                  <c:v>0.25399361884138077</c:v>
                </c:pt>
                <c:pt idx="17">
                  <c:v>0.25402675498982641</c:v>
                </c:pt>
                <c:pt idx="18">
                  <c:v>0.25404611076346545</c:v>
                </c:pt>
                <c:pt idx="19">
                  <c:v>0.25405763664686637</c:v>
                </c:pt>
                <c:pt idx="20">
                  <c:v>0.25406457879422767</c:v>
                </c:pt>
                <c:pt idx="21">
                  <c:v>0.25406878888686985</c:v>
                </c:pt>
                <c:pt idx="22">
                  <c:v>0.25407135274027937</c:v>
                </c:pt>
                <c:pt idx="23">
                  <c:v>0.25407291802107818</c:v>
                </c:pt>
                <c:pt idx="24">
                  <c:v>0.25407387512932389</c:v>
                </c:pt>
                <c:pt idx="25">
                  <c:v>0.25407446091567831</c:v>
                </c:pt>
                <c:pt idx="26">
                  <c:v>0.25407481964589623</c:v>
                </c:pt>
                <c:pt idx="27">
                  <c:v>0.25407503940661658</c:v>
                </c:pt>
                <c:pt idx="28">
                  <c:v>0.25407517406275154</c:v>
                </c:pt>
                <c:pt idx="29">
                  <c:v>0.25407525658286062</c:v>
                </c:pt>
                <c:pt idx="30">
                  <c:v>0.25407530715702609</c:v>
                </c:pt>
                <c:pt idx="31">
                  <c:v>0.2540753381539983</c:v>
                </c:pt>
                <c:pt idx="32">
                  <c:v>0.25407535715266311</c:v>
                </c:pt>
                <c:pt idx="33">
                  <c:v>0.2540753687975425</c:v>
                </c:pt>
                <c:pt idx="34">
                  <c:v>0.25407537593513724</c:v>
                </c:pt>
                <c:pt idx="35">
                  <c:v>0.25407538031007365</c:v>
                </c:pt>
                <c:pt idx="36">
                  <c:v>0.25407538299166954</c:v>
                </c:pt>
              </c:numCache>
            </c:numRef>
          </c:yVal>
          <c:smooth val="1"/>
          <c:extLst>
            <c:ext xmlns:c16="http://schemas.microsoft.com/office/drawing/2014/chart" uri="{C3380CC4-5D6E-409C-BE32-E72D297353CC}">
              <c16:uniqueId val="{00000003-EDE6-4F80-83AA-FEADADD7226E}"/>
            </c:ext>
          </c:extLst>
        </c:ser>
        <c:dLbls>
          <c:showLegendKey val="0"/>
          <c:showVal val="0"/>
          <c:showCatName val="0"/>
          <c:showSerName val="0"/>
          <c:showPercent val="0"/>
          <c:showBubbleSize val="0"/>
        </c:dLbls>
        <c:axId val="28078080"/>
        <c:axId val="28080000"/>
      </c:scatterChart>
      <c:valAx>
        <c:axId val="28078080"/>
        <c:scaling>
          <c:orientation val="maxMin"/>
          <c:max val="120000"/>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28080000"/>
        <c:crosses val="autoZero"/>
        <c:crossBetween val="midCat"/>
        <c:majorUnit val="20000"/>
      </c:valAx>
      <c:valAx>
        <c:axId val="2808000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0;[Red]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28078080"/>
        <c:crosses val="max"/>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3"/>
          <c:order val="0"/>
          <c:tx>
            <c:strRef>
              <c:f>' Ex 4 - MULTCOL DRY75K HS'!$E$91</c:f>
              <c:strCache>
                <c:ptCount val="1"/>
                <c:pt idx="0">
                  <c:v>Left Side Rail</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 Ex 4 - MULTCOL DRY75K HS'!$C$92:$C$128</c:f>
              <c:numCache>
                <c:formatCode>General</c:formatCode>
                <c:ptCount val="37"/>
                <c:pt idx="0">
                  <c:v>5</c:v>
                </c:pt>
                <c:pt idx="1">
                  <c:v>3125</c:v>
                </c:pt>
                <c:pt idx="2">
                  <c:v>6250</c:v>
                </c:pt>
                <c:pt idx="3">
                  <c:v>9375</c:v>
                </c:pt>
                <c:pt idx="4">
                  <c:v>12500</c:v>
                </c:pt>
                <c:pt idx="5">
                  <c:v>15625</c:v>
                </c:pt>
                <c:pt idx="6">
                  <c:v>18750</c:v>
                </c:pt>
                <c:pt idx="7">
                  <c:v>21875</c:v>
                </c:pt>
                <c:pt idx="8">
                  <c:v>25000</c:v>
                </c:pt>
                <c:pt idx="9">
                  <c:v>28125</c:v>
                </c:pt>
                <c:pt idx="10">
                  <c:v>31250</c:v>
                </c:pt>
                <c:pt idx="11">
                  <c:v>34375</c:v>
                </c:pt>
                <c:pt idx="12">
                  <c:v>37495</c:v>
                </c:pt>
                <c:pt idx="13">
                  <c:v>37505</c:v>
                </c:pt>
                <c:pt idx="14">
                  <c:v>40625</c:v>
                </c:pt>
                <c:pt idx="15">
                  <c:v>43750</c:v>
                </c:pt>
                <c:pt idx="16">
                  <c:v>46875</c:v>
                </c:pt>
                <c:pt idx="17">
                  <c:v>50000</c:v>
                </c:pt>
                <c:pt idx="18">
                  <c:v>53125</c:v>
                </c:pt>
                <c:pt idx="19">
                  <c:v>56250</c:v>
                </c:pt>
                <c:pt idx="20">
                  <c:v>59375</c:v>
                </c:pt>
                <c:pt idx="21">
                  <c:v>62500</c:v>
                </c:pt>
                <c:pt idx="22">
                  <c:v>65625</c:v>
                </c:pt>
                <c:pt idx="23">
                  <c:v>68750</c:v>
                </c:pt>
                <c:pt idx="24">
                  <c:v>71875</c:v>
                </c:pt>
                <c:pt idx="25">
                  <c:v>75000</c:v>
                </c:pt>
                <c:pt idx="26">
                  <c:v>78125</c:v>
                </c:pt>
                <c:pt idx="27">
                  <c:v>81250</c:v>
                </c:pt>
                <c:pt idx="28">
                  <c:v>84375</c:v>
                </c:pt>
                <c:pt idx="29">
                  <c:v>87500</c:v>
                </c:pt>
                <c:pt idx="30">
                  <c:v>90625</c:v>
                </c:pt>
                <c:pt idx="31">
                  <c:v>93750</c:v>
                </c:pt>
                <c:pt idx="32">
                  <c:v>96875</c:v>
                </c:pt>
                <c:pt idx="33">
                  <c:v>100000</c:v>
                </c:pt>
                <c:pt idx="34">
                  <c:v>103125</c:v>
                </c:pt>
                <c:pt idx="35">
                  <c:v>106250</c:v>
                </c:pt>
                <c:pt idx="36">
                  <c:v>109375</c:v>
                </c:pt>
              </c:numCache>
            </c:numRef>
          </c:xVal>
          <c:yVal>
            <c:numRef>
              <c:f>' Ex 4 - MULTCOL DRY75K HS'!$E$92:$E$128</c:f>
              <c:numCache>
                <c:formatCode>0.00000</c:formatCode>
                <c:ptCount val="37"/>
                <c:pt idx="0">
                  <c:v>7.2206870412262715E-3</c:v>
                </c:pt>
                <c:pt idx="1">
                  <c:v>7.2345776373039248E-3</c:v>
                </c:pt>
                <c:pt idx="2">
                  <c:v>7.2772494532006033E-3</c:v>
                </c:pt>
                <c:pt idx="3">
                  <c:v>7.3518361358807117E-3</c:v>
                </c:pt>
                <c:pt idx="4">
                  <c:v>7.4640423354594542E-3</c:v>
                </c:pt>
                <c:pt idx="5">
                  <c:v>7.6230063724275271E-3</c:v>
                </c:pt>
                <c:pt idx="6">
                  <c:v>7.8428558780326771E-3</c:v>
                </c:pt>
                <c:pt idx="7">
                  <c:v>8.1455142677675074E-3</c:v>
                </c:pt>
                <c:pt idx="8">
                  <c:v>8.5659657524148267E-3</c:v>
                </c:pt>
                <c:pt idx="9">
                  <c:v>9.1627940970663308E-3</c:v>
                </c:pt>
                <c:pt idx="10">
                  <c:v>1.0041271882119033E-2</c:v>
                </c:pt>
                <c:pt idx="11">
                  <c:v>1.1410625346331879E-2</c:v>
                </c:pt>
                <c:pt idx="12">
                  <c:v>1.3748615385180987E-2</c:v>
                </c:pt>
                <c:pt idx="13">
                  <c:v>3.88928009590474</c:v>
                </c:pt>
                <c:pt idx="14">
                  <c:v>3.573112412842554</c:v>
                </c:pt>
                <c:pt idx="15">
                  <c:v>3.387539428901273</c:v>
                </c:pt>
                <c:pt idx="16">
                  <c:v>3.2680392237268592</c:v>
                </c:pt>
                <c:pt idx="17">
                  <c:v>3.1863254345104037</c:v>
                </c:pt>
                <c:pt idx="18">
                  <c:v>3.128131183876683</c:v>
                </c:pt>
                <c:pt idx="19">
                  <c:v>3.0854765365782097</c:v>
                </c:pt>
                <c:pt idx="20">
                  <c:v>3.0535478896314183</c:v>
                </c:pt>
                <c:pt idx="21">
                  <c:v>3.0292701008436413</c:v>
                </c:pt>
                <c:pt idx="22">
                  <c:v>3.010588696273758</c:v>
                </c:pt>
                <c:pt idx="23">
                  <c:v>2.9960814808469891</c:v>
                </c:pt>
                <c:pt idx="24">
                  <c:v>2.9847355119944874</c:v>
                </c:pt>
                <c:pt idx="25">
                  <c:v>2.9758125626391485</c:v>
                </c:pt>
                <c:pt idx="26">
                  <c:v>2.9687645133631895</c:v>
                </c:pt>
                <c:pt idx="27">
                  <c:v>2.9631782100372535</c:v>
                </c:pt>
                <c:pt idx="28">
                  <c:v>2.9587383970847414</c:v>
                </c:pt>
                <c:pt idx="29">
                  <c:v>2.9552021220559581</c:v>
                </c:pt>
                <c:pt idx="30">
                  <c:v>2.9523806426455592</c:v>
                </c:pt>
                <c:pt idx="31">
                  <c:v>2.9501263742479065</c:v>
                </c:pt>
                <c:pt idx="32">
                  <c:v>2.9483233067758401</c:v>
                </c:pt>
                <c:pt idx="33">
                  <c:v>2.9468798615739757</c:v>
                </c:pt>
                <c:pt idx="34">
                  <c:v>2.945723498125449</c:v>
                </c:pt>
                <c:pt idx="35">
                  <c:v>2.9447965973061621</c:v>
                </c:pt>
                <c:pt idx="36">
                  <c:v>2.9440532901587875</c:v>
                </c:pt>
              </c:numCache>
            </c:numRef>
          </c:yVal>
          <c:smooth val="1"/>
          <c:extLst>
            <c:ext xmlns:c16="http://schemas.microsoft.com/office/drawing/2014/chart" uri="{C3380CC4-5D6E-409C-BE32-E72D297353CC}">
              <c16:uniqueId val="{00000000-DE89-4EC0-B6A4-67908987A46E}"/>
            </c:ext>
          </c:extLst>
        </c:ser>
        <c:ser>
          <c:idx val="0"/>
          <c:order val="1"/>
          <c:tx>
            <c:strRef>
              <c:f>' Ex 4 - MULTCOL DRY75K HS'!$F$91</c:f>
              <c:strCache>
                <c:ptCount val="1"/>
                <c:pt idx="0">
                  <c:v>Left Side Det</c:v>
                </c:pt>
              </c:strCache>
            </c:strRef>
          </c:tx>
          <c:spPr>
            <a:ln w="19050" cap="rnd">
              <a:solidFill>
                <a:schemeClr val="accent1"/>
              </a:solidFill>
              <a:round/>
            </a:ln>
            <a:effectLst/>
          </c:spPr>
          <c:marker>
            <c:symbol val="x"/>
            <c:size val="5"/>
            <c:spPr>
              <a:noFill/>
              <a:ln w="9525">
                <a:solidFill>
                  <a:schemeClr val="accent1"/>
                </a:solidFill>
              </a:ln>
              <a:effectLst/>
            </c:spPr>
          </c:marker>
          <c:xVal>
            <c:numRef>
              <c:f>' Ex 4 - MULTCOL DRY75K HS'!$C$92:$C$128</c:f>
              <c:numCache>
                <c:formatCode>General</c:formatCode>
                <c:ptCount val="37"/>
                <c:pt idx="0">
                  <c:v>5</c:v>
                </c:pt>
                <c:pt idx="1">
                  <c:v>3125</c:v>
                </c:pt>
                <c:pt idx="2">
                  <c:v>6250</c:v>
                </c:pt>
                <c:pt idx="3">
                  <c:v>9375</c:v>
                </c:pt>
                <c:pt idx="4">
                  <c:v>12500</c:v>
                </c:pt>
                <c:pt idx="5">
                  <c:v>15625</c:v>
                </c:pt>
                <c:pt idx="6">
                  <c:v>18750</c:v>
                </c:pt>
                <c:pt idx="7">
                  <c:v>21875</c:v>
                </c:pt>
                <c:pt idx="8">
                  <c:v>25000</c:v>
                </c:pt>
                <c:pt idx="9">
                  <c:v>28125</c:v>
                </c:pt>
                <c:pt idx="10">
                  <c:v>31250</c:v>
                </c:pt>
                <c:pt idx="11">
                  <c:v>34375</c:v>
                </c:pt>
                <c:pt idx="12">
                  <c:v>37495</c:v>
                </c:pt>
                <c:pt idx="13">
                  <c:v>37505</c:v>
                </c:pt>
                <c:pt idx="14">
                  <c:v>40625</c:v>
                </c:pt>
                <c:pt idx="15">
                  <c:v>43750</c:v>
                </c:pt>
                <c:pt idx="16">
                  <c:v>46875</c:v>
                </c:pt>
                <c:pt idx="17">
                  <c:v>50000</c:v>
                </c:pt>
                <c:pt idx="18">
                  <c:v>53125</c:v>
                </c:pt>
                <c:pt idx="19">
                  <c:v>56250</c:v>
                </c:pt>
                <c:pt idx="20">
                  <c:v>59375</c:v>
                </c:pt>
                <c:pt idx="21">
                  <c:v>62500</c:v>
                </c:pt>
                <c:pt idx="22">
                  <c:v>65625</c:v>
                </c:pt>
                <c:pt idx="23">
                  <c:v>68750</c:v>
                </c:pt>
                <c:pt idx="24">
                  <c:v>71875</c:v>
                </c:pt>
                <c:pt idx="25">
                  <c:v>75000</c:v>
                </c:pt>
                <c:pt idx="26">
                  <c:v>78125</c:v>
                </c:pt>
                <c:pt idx="27">
                  <c:v>81250</c:v>
                </c:pt>
                <c:pt idx="28">
                  <c:v>84375</c:v>
                </c:pt>
                <c:pt idx="29">
                  <c:v>87500</c:v>
                </c:pt>
                <c:pt idx="30">
                  <c:v>90625</c:v>
                </c:pt>
                <c:pt idx="31">
                  <c:v>93750</c:v>
                </c:pt>
                <c:pt idx="32">
                  <c:v>96875</c:v>
                </c:pt>
                <c:pt idx="33">
                  <c:v>100000</c:v>
                </c:pt>
                <c:pt idx="34">
                  <c:v>103125</c:v>
                </c:pt>
                <c:pt idx="35">
                  <c:v>106250</c:v>
                </c:pt>
                <c:pt idx="36">
                  <c:v>109375</c:v>
                </c:pt>
              </c:numCache>
            </c:numRef>
          </c:xVal>
          <c:yVal>
            <c:numRef>
              <c:f>' Ex 4 - MULTCOL DRY75K HS'!$F$92:$F$128</c:f>
              <c:numCache>
                <c:formatCode>0.00000</c:formatCode>
                <c:ptCount val="37"/>
                <c:pt idx="0">
                  <c:v>4.8840346325280549E-3</c:v>
                </c:pt>
                <c:pt idx="1">
                  <c:v>4.8934301584554873E-3</c:v>
                </c:pt>
                <c:pt idx="2">
                  <c:v>4.9222931496753428E-3</c:v>
                </c:pt>
                <c:pt idx="3">
                  <c:v>4.9727431884673805E-3</c:v>
                </c:pt>
                <c:pt idx="4">
                  <c:v>5.0486388700829998E-3</c:v>
                </c:pt>
                <c:pt idx="5">
                  <c:v>5.1561613063062827E-3</c:v>
                </c:pt>
                <c:pt idx="6">
                  <c:v>5.3048663524035821E-3</c:v>
                </c:pt>
                <c:pt idx="7">
                  <c:v>5.5095828909892293E-3</c:v>
                </c:pt>
                <c:pt idx="8">
                  <c:v>5.7939740577287596E-3</c:v>
                </c:pt>
                <c:pt idx="9">
                  <c:v>6.1976656023573582E-3</c:v>
                </c:pt>
                <c:pt idx="10">
                  <c:v>6.7918633430442731E-3</c:v>
                </c:pt>
                <c:pt idx="11">
                  <c:v>7.7180868042195129E-3</c:v>
                </c:pt>
                <c:pt idx="12">
                  <c:v>9.2994909358553625E-3</c:v>
                </c:pt>
                <c:pt idx="13">
                  <c:v>1.0725161859035926E-2</c:v>
                </c:pt>
                <c:pt idx="14">
                  <c:v>0.67157395049210233</c:v>
                </c:pt>
                <c:pt idx="15">
                  <c:v>1.0594557240271174</c:v>
                </c:pt>
                <c:pt idx="16">
                  <c:v>1.3092331999096958</c:v>
                </c:pt>
                <c:pt idx="17">
                  <c:v>1.4800300950739962</c:v>
                </c:pt>
                <c:pt idx="18">
                  <c:v>1.6016668153871791</c:v>
                </c:pt>
                <c:pt idx="19">
                  <c:v>1.6908228977664861</c:v>
                </c:pt>
                <c:pt idx="20">
                  <c:v>1.7575596605283206</c:v>
                </c:pt>
                <c:pt idx="21">
                  <c:v>1.8083047182005703</c:v>
                </c:pt>
                <c:pt idx="22">
                  <c:v>1.8473523003582402</c:v>
                </c:pt>
                <c:pt idx="23">
                  <c:v>1.8776750570940492</c:v>
                </c:pt>
                <c:pt idx="24">
                  <c:v>1.901390225258687</c:v>
                </c:pt>
                <c:pt idx="25">
                  <c:v>1.920040835641756</c:v>
                </c:pt>
                <c:pt idx="26">
                  <c:v>1.9347725589511493</c:v>
                </c:pt>
                <c:pt idx="27">
                  <c:v>1.946448963541672</c:v>
                </c:pt>
                <c:pt idx="28">
                  <c:v>1.9557289917311713</c:v>
                </c:pt>
                <c:pt idx="29">
                  <c:v>1.96312045896277</c:v>
                </c:pt>
                <c:pt idx="30">
                  <c:v>1.9690178714764592</c:v>
                </c:pt>
                <c:pt idx="31">
                  <c:v>1.9737297083264875</c:v>
                </c:pt>
                <c:pt idx="32">
                  <c:v>1.9774984519981973</c:v>
                </c:pt>
                <c:pt idx="33">
                  <c:v>1.9805155187770414</c:v>
                </c:pt>
                <c:pt idx="34">
                  <c:v>1.9829325317265507</c:v>
                </c:pt>
                <c:pt idx="35">
                  <c:v>1.9848699254464792</c:v>
                </c:pt>
                <c:pt idx="36">
                  <c:v>1.9864235745201857</c:v>
                </c:pt>
              </c:numCache>
            </c:numRef>
          </c:yVal>
          <c:smooth val="1"/>
          <c:extLst>
            <c:ext xmlns:c16="http://schemas.microsoft.com/office/drawing/2014/chart" uri="{C3380CC4-5D6E-409C-BE32-E72D297353CC}">
              <c16:uniqueId val="{00000001-DE89-4EC0-B6A4-67908987A46E}"/>
            </c:ext>
          </c:extLst>
        </c:ser>
        <c:ser>
          <c:idx val="4"/>
          <c:order val="2"/>
          <c:tx>
            <c:strRef>
              <c:f>' Ex 4 - MULTCOL DRY75K HS'!$G$91</c:f>
              <c:strCache>
                <c:ptCount val="1"/>
                <c:pt idx="0">
                  <c:v>Right Side Rail</c:v>
                </c:pt>
              </c:strCache>
            </c:strRef>
          </c:tx>
          <c:spPr>
            <a:ln w="19050" cap="rnd">
              <a:solidFill>
                <a:schemeClr val="accent5"/>
              </a:solidFill>
              <a:round/>
            </a:ln>
            <a:effectLst/>
          </c:spPr>
          <c:marker>
            <c:symbol val="x"/>
            <c:size val="5"/>
            <c:spPr>
              <a:noFill/>
              <a:ln w="9525">
                <a:solidFill>
                  <a:schemeClr val="accent5"/>
                </a:solidFill>
              </a:ln>
              <a:effectLst/>
            </c:spPr>
          </c:marker>
          <c:xVal>
            <c:numRef>
              <c:f>' Ex 4 - MULTCOL DRY75K HS'!$C$92:$C$128</c:f>
              <c:numCache>
                <c:formatCode>General</c:formatCode>
                <c:ptCount val="37"/>
                <c:pt idx="0">
                  <c:v>5</c:v>
                </c:pt>
                <c:pt idx="1">
                  <c:v>3125</c:v>
                </c:pt>
                <c:pt idx="2">
                  <c:v>6250</c:v>
                </c:pt>
                <c:pt idx="3">
                  <c:v>9375</c:v>
                </c:pt>
                <c:pt idx="4">
                  <c:v>12500</c:v>
                </c:pt>
                <c:pt idx="5">
                  <c:v>15625</c:v>
                </c:pt>
                <c:pt idx="6">
                  <c:v>18750</c:v>
                </c:pt>
                <c:pt idx="7">
                  <c:v>21875</c:v>
                </c:pt>
                <c:pt idx="8">
                  <c:v>25000</c:v>
                </c:pt>
                <c:pt idx="9">
                  <c:v>28125</c:v>
                </c:pt>
                <c:pt idx="10">
                  <c:v>31250</c:v>
                </c:pt>
                <c:pt idx="11">
                  <c:v>34375</c:v>
                </c:pt>
                <c:pt idx="12">
                  <c:v>37495</c:v>
                </c:pt>
                <c:pt idx="13">
                  <c:v>37505</c:v>
                </c:pt>
                <c:pt idx="14">
                  <c:v>40625</c:v>
                </c:pt>
                <c:pt idx="15">
                  <c:v>43750</c:v>
                </c:pt>
                <c:pt idx="16">
                  <c:v>46875</c:v>
                </c:pt>
                <c:pt idx="17">
                  <c:v>50000</c:v>
                </c:pt>
                <c:pt idx="18">
                  <c:v>53125</c:v>
                </c:pt>
                <c:pt idx="19">
                  <c:v>56250</c:v>
                </c:pt>
                <c:pt idx="20">
                  <c:v>59375</c:v>
                </c:pt>
                <c:pt idx="21">
                  <c:v>62500</c:v>
                </c:pt>
                <c:pt idx="22">
                  <c:v>65625</c:v>
                </c:pt>
                <c:pt idx="23">
                  <c:v>68750</c:v>
                </c:pt>
                <c:pt idx="24">
                  <c:v>71875</c:v>
                </c:pt>
                <c:pt idx="25">
                  <c:v>75000</c:v>
                </c:pt>
                <c:pt idx="26">
                  <c:v>78125</c:v>
                </c:pt>
                <c:pt idx="27">
                  <c:v>81250</c:v>
                </c:pt>
                <c:pt idx="28">
                  <c:v>84375</c:v>
                </c:pt>
                <c:pt idx="29">
                  <c:v>87500</c:v>
                </c:pt>
                <c:pt idx="30">
                  <c:v>90625</c:v>
                </c:pt>
                <c:pt idx="31">
                  <c:v>93750</c:v>
                </c:pt>
                <c:pt idx="32">
                  <c:v>96875</c:v>
                </c:pt>
                <c:pt idx="33">
                  <c:v>100000</c:v>
                </c:pt>
                <c:pt idx="34">
                  <c:v>103125</c:v>
                </c:pt>
                <c:pt idx="35">
                  <c:v>106250</c:v>
                </c:pt>
                <c:pt idx="36">
                  <c:v>109375</c:v>
                </c:pt>
              </c:numCache>
            </c:numRef>
          </c:xVal>
          <c:yVal>
            <c:numRef>
              <c:f>' Ex 4 - MULTCOL DRY75K HS'!$G$92:$G$128</c:f>
              <c:numCache>
                <c:formatCode>0.00000</c:formatCode>
                <c:ptCount val="37"/>
                <c:pt idx="0">
                  <c:v>8.3276502509822409E-3</c:v>
                </c:pt>
                <c:pt idx="1">
                  <c:v>0.62404208591920396</c:v>
                </c:pt>
                <c:pt idx="2">
                  <c:v>1.1129364306289911</c:v>
                </c:pt>
                <c:pt idx="3">
                  <c:v>1.5014938213405749</c:v>
                </c:pt>
                <c:pt idx="4">
                  <c:v>1.8109766335034525</c:v>
                </c:pt>
                <c:pt idx="5">
                  <c:v>2.0579029543584948</c:v>
                </c:pt>
                <c:pt idx="6">
                  <c:v>2.2551888886806264</c:v>
                </c:pt>
                <c:pt idx="7">
                  <c:v>2.4129872463399233</c:v>
                </c:pt>
                <c:pt idx="8">
                  <c:v>2.5393126810526971</c:v>
                </c:pt>
                <c:pt idx="9">
                  <c:v>2.6405136931397366</c:v>
                </c:pt>
                <c:pt idx="10">
                  <c:v>2.7216329131701946</c:v>
                </c:pt>
                <c:pt idx="11">
                  <c:v>2.7866846369182596</c:v>
                </c:pt>
                <c:pt idx="12">
                  <c:v>2.8387955938758274</c:v>
                </c:pt>
                <c:pt idx="13">
                  <c:v>2.8389444954617455</c:v>
                </c:pt>
                <c:pt idx="14">
                  <c:v>2.8734426445245922</c:v>
                </c:pt>
                <c:pt idx="15">
                  <c:v>2.8936911544293302</c:v>
                </c:pt>
                <c:pt idx="16">
                  <c:v>2.9067302349932267</c:v>
                </c:pt>
                <c:pt idx="17">
                  <c:v>2.915646309063721</c:v>
                </c:pt>
                <c:pt idx="18">
                  <c:v>2.921996084959595</c:v>
                </c:pt>
                <c:pt idx="19">
                  <c:v>2.926650281006685</c:v>
                </c:pt>
                <c:pt idx="20">
                  <c:v>2.9301341260697775</c:v>
                </c:pt>
                <c:pt idx="21">
                  <c:v>2.9327831595459548</c:v>
                </c:pt>
                <c:pt idx="22">
                  <c:v>2.9348215521903676</c:v>
                </c:pt>
                <c:pt idx="23">
                  <c:v>2.9364044846249295</c:v>
                </c:pt>
                <c:pt idx="24">
                  <c:v>2.9376424825156207</c:v>
                </c:pt>
                <c:pt idx="25">
                  <c:v>2.93861609637128</c:v>
                </c:pt>
                <c:pt idx="26">
                  <c:v>2.9393851333967267</c:v>
                </c:pt>
                <c:pt idx="27">
                  <c:v>2.9399946742675138</c:v>
                </c:pt>
                <c:pt idx="28">
                  <c:v>2.9404791176096161</c:v>
                </c:pt>
                <c:pt idx="29">
                  <c:v>2.9408649728048353</c:v>
                </c:pt>
                <c:pt idx="30">
                  <c:v>2.9411728341786954</c:v>
                </c:pt>
                <c:pt idx="31">
                  <c:v>2.9414188051977943</c:v>
                </c:pt>
                <c:pt idx="32">
                  <c:v>2.9416155441238594</c:v>
                </c:pt>
                <c:pt idx="33">
                  <c:v>2.9417730434206124</c:v>
                </c:pt>
                <c:pt idx="34">
                  <c:v>2.9418992182346586</c:v>
                </c:pt>
                <c:pt idx="35">
                  <c:v>2.9420003555878527</c:v>
                </c:pt>
                <c:pt idx="36">
                  <c:v>2.9420814604007215</c:v>
                </c:pt>
              </c:numCache>
            </c:numRef>
          </c:yVal>
          <c:smooth val="1"/>
          <c:extLst>
            <c:ext xmlns:c16="http://schemas.microsoft.com/office/drawing/2014/chart" uri="{C3380CC4-5D6E-409C-BE32-E72D297353CC}">
              <c16:uniqueId val="{00000002-DE89-4EC0-B6A4-67908987A46E}"/>
            </c:ext>
          </c:extLst>
        </c:ser>
        <c:ser>
          <c:idx val="1"/>
          <c:order val="3"/>
          <c:tx>
            <c:strRef>
              <c:f>' Ex 4 - MULTCOL DRY75K HS'!$H$91</c:f>
              <c:strCache>
                <c:ptCount val="1"/>
                <c:pt idx="0">
                  <c:v>Right Side Det</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 Ex 4 - MULTCOL DRY75K HS'!$C$92:$C$128</c:f>
              <c:numCache>
                <c:formatCode>General</c:formatCode>
                <c:ptCount val="37"/>
                <c:pt idx="0">
                  <c:v>5</c:v>
                </c:pt>
                <c:pt idx="1">
                  <c:v>3125</c:v>
                </c:pt>
                <c:pt idx="2">
                  <c:v>6250</c:v>
                </c:pt>
                <c:pt idx="3">
                  <c:v>9375</c:v>
                </c:pt>
                <c:pt idx="4">
                  <c:v>12500</c:v>
                </c:pt>
                <c:pt idx="5">
                  <c:v>15625</c:v>
                </c:pt>
                <c:pt idx="6">
                  <c:v>18750</c:v>
                </c:pt>
                <c:pt idx="7">
                  <c:v>21875</c:v>
                </c:pt>
                <c:pt idx="8">
                  <c:v>25000</c:v>
                </c:pt>
                <c:pt idx="9">
                  <c:v>28125</c:v>
                </c:pt>
                <c:pt idx="10">
                  <c:v>31250</c:v>
                </c:pt>
                <c:pt idx="11">
                  <c:v>34375</c:v>
                </c:pt>
                <c:pt idx="12">
                  <c:v>37495</c:v>
                </c:pt>
                <c:pt idx="13">
                  <c:v>37505</c:v>
                </c:pt>
                <c:pt idx="14">
                  <c:v>40625</c:v>
                </c:pt>
                <c:pt idx="15">
                  <c:v>43750</c:v>
                </c:pt>
                <c:pt idx="16">
                  <c:v>46875</c:v>
                </c:pt>
                <c:pt idx="17">
                  <c:v>50000</c:v>
                </c:pt>
                <c:pt idx="18">
                  <c:v>53125</c:v>
                </c:pt>
                <c:pt idx="19">
                  <c:v>56250</c:v>
                </c:pt>
                <c:pt idx="20">
                  <c:v>59375</c:v>
                </c:pt>
                <c:pt idx="21">
                  <c:v>62500</c:v>
                </c:pt>
                <c:pt idx="22">
                  <c:v>65625</c:v>
                </c:pt>
                <c:pt idx="23">
                  <c:v>68750</c:v>
                </c:pt>
                <c:pt idx="24">
                  <c:v>71875</c:v>
                </c:pt>
                <c:pt idx="25">
                  <c:v>75000</c:v>
                </c:pt>
                <c:pt idx="26">
                  <c:v>78125</c:v>
                </c:pt>
                <c:pt idx="27">
                  <c:v>81250</c:v>
                </c:pt>
                <c:pt idx="28">
                  <c:v>84375</c:v>
                </c:pt>
                <c:pt idx="29">
                  <c:v>87500</c:v>
                </c:pt>
                <c:pt idx="30">
                  <c:v>90625</c:v>
                </c:pt>
                <c:pt idx="31">
                  <c:v>93750</c:v>
                </c:pt>
                <c:pt idx="32">
                  <c:v>96875</c:v>
                </c:pt>
                <c:pt idx="33">
                  <c:v>100000</c:v>
                </c:pt>
                <c:pt idx="34">
                  <c:v>103125</c:v>
                </c:pt>
                <c:pt idx="35">
                  <c:v>106250</c:v>
                </c:pt>
                <c:pt idx="36">
                  <c:v>109375</c:v>
                </c:pt>
              </c:numCache>
            </c:numRef>
          </c:xVal>
          <c:yVal>
            <c:numRef>
              <c:f>' Ex 4 - MULTCOL DRY75K HS'!$H$92:$H$128</c:f>
              <c:numCache>
                <c:formatCode>0.00000</c:formatCode>
                <c:ptCount val="37"/>
                <c:pt idx="0">
                  <c:v>5.6327787094440944E-3</c:v>
                </c:pt>
                <c:pt idx="1">
                  <c:v>0.42209877569584187</c:v>
                </c:pt>
                <c:pt idx="2">
                  <c:v>0.75278433201157424</c:v>
                </c:pt>
                <c:pt idx="3">
                  <c:v>1.0156025018235459</c:v>
                </c:pt>
                <c:pt idx="4">
                  <c:v>1.2249350437472812</c:v>
                </c:pt>
                <c:pt idx="5">
                  <c:v>1.3919547048755316</c:v>
                </c:pt>
                <c:pt idx="6">
                  <c:v>1.5253978703580653</c:v>
                </c:pt>
                <c:pt idx="7">
                  <c:v>1.6321318472447262</c:v>
                </c:pt>
                <c:pt idx="8">
                  <c:v>1.717577705039661</c:v>
                </c:pt>
                <c:pt idx="9">
                  <c:v>1.7860295358776377</c:v>
                </c:pt>
                <c:pt idx="10">
                  <c:v>1.8408981484806204</c:v>
                </c:pt>
                <c:pt idx="11">
                  <c:v>1.8848987913387327</c:v>
                </c:pt>
                <c:pt idx="12">
                  <c:v>1.9201463677898116</c:v>
                </c:pt>
                <c:pt idx="13">
                  <c:v>1.9202470840372146</c:v>
                </c:pt>
                <c:pt idx="14">
                  <c:v>1.9435814501188726</c:v>
                </c:pt>
                <c:pt idx="15">
                  <c:v>1.9572774354270843</c:v>
                </c:pt>
                <c:pt idx="16">
                  <c:v>1.9660970007519343</c:v>
                </c:pt>
                <c:pt idx="17">
                  <c:v>1.9721277862295286</c:v>
                </c:pt>
                <c:pt idx="18">
                  <c:v>1.976422741156556</c:v>
                </c:pt>
                <c:pt idx="19">
                  <c:v>1.9795708148164144</c:v>
                </c:pt>
                <c:pt idx="20">
                  <c:v>1.9819272692431689</c:v>
                </c:pt>
                <c:pt idx="21">
                  <c:v>1.9837190615153595</c:v>
                </c:pt>
                <c:pt idx="22">
                  <c:v>1.9850978195494857</c:v>
                </c:pt>
                <c:pt idx="23">
                  <c:v>1.9861685066997818</c:v>
                </c:pt>
                <c:pt idx="24">
                  <c:v>1.987005881943801</c:v>
                </c:pt>
                <c:pt idx="25">
                  <c:v>1.9876644292208951</c:v>
                </c:pt>
                <c:pt idx="26">
                  <c:v>1.9881846018089788</c:v>
                </c:pt>
                <c:pt idx="27">
                  <c:v>1.9885968920392394</c:v>
                </c:pt>
                <c:pt idx="28">
                  <c:v>1.9889245669608664</c:v>
                </c:pt>
                <c:pt idx="29">
                  <c:v>1.9891855573798987</c:v>
                </c:pt>
                <c:pt idx="30">
                  <c:v>1.9893937931895058</c:v>
                </c:pt>
                <c:pt idx="31">
                  <c:v>1.9895601666895646</c:v>
                </c:pt>
                <c:pt idx="32">
                  <c:v>1.989693239861547</c:v>
                </c:pt>
                <c:pt idx="33">
                  <c:v>1.9897997715552138</c:v>
                </c:pt>
                <c:pt idx="34">
                  <c:v>1.9898851155339845</c:v>
                </c:pt>
                <c:pt idx="35">
                  <c:v>1.9899535243062829</c:v>
                </c:pt>
                <c:pt idx="36">
                  <c:v>1.9900083831739577</c:v>
                </c:pt>
              </c:numCache>
            </c:numRef>
          </c:yVal>
          <c:smooth val="1"/>
          <c:extLst>
            <c:ext xmlns:c16="http://schemas.microsoft.com/office/drawing/2014/chart" uri="{C3380CC4-5D6E-409C-BE32-E72D297353CC}">
              <c16:uniqueId val="{00000003-DE89-4EC0-B6A4-67908987A46E}"/>
            </c:ext>
          </c:extLst>
        </c:ser>
        <c:dLbls>
          <c:showLegendKey val="0"/>
          <c:showVal val="0"/>
          <c:showCatName val="0"/>
          <c:showSerName val="0"/>
          <c:showPercent val="0"/>
          <c:showBubbleSize val="0"/>
        </c:dLbls>
        <c:axId val="105368192"/>
        <c:axId val="105378560"/>
      </c:scatterChart>
      <c:valAx>
        <c:axId val="105368192"/>
        <c:scaling>
          <c:orientation val="maxMin"/>
          <c:max val="120000"/>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05378560"/>
        <c:crosses val="autoZero"/>
        <c:crossBetween val="midCat"/>
        <c:majorUnit val="20000"/>
      </c:valAx>
      <c:valAx>
        <c:axId val="10537856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0;[Red]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05368192"/>
        <c:crosses val="max"/>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 Ex 5 - LOWIMP WET'!$F$91</c:f>
              <c:strCache>
                <c:ptCount val="1"/>
                <c:pt idx="0">
                  <c:v>Left Side Det</c:v>
                </c:pt>
              </c:strCache>
            </c:strRef>
          </c:tx>
          <c:spPr>
            <a:ln w="19050" cap="rnd">
              <a:solidFill>
                <a:schemeClr val="accent1"/>
              </a:solidFill>
              <a:round/>
            </a:ln>
            <a:effectLst/>
          </c:spPr>
          <c:marker>
            <c:symbol val="x"/>
            <c:size val="5"/>
            <c:spPr>
              <a:noFill/>
              <a:ln w="9525">
                <a:solidFill>
                  <a:schemeClr val="accent1"/>
                </a:solidFill>
              </a:ln>
              <a:effectLst/>
            </c:spPr>
          </c:marker>
          <c:xVal>
            <c:numRef>
              <c:f>' Ex 5 - LOWIMP WET'!$C$92:$C$128</c:f>
              <c:numCache>
                <c:formatCode>General</c:formatCode>
                <c:ptCount val="37"/>
                <c:pt idx="0">
                  <c:v>5</c:v>
                </c:pt>
                <c:pt idx="1">
                  <c:v>250</c:v>
                </c:pt>
                <c:pt idx="2">
                  <c:v>500</c:v>
                </c:pt>
                <c:pt idx="3">
                  <c:v>750</c:v>
                </c:pt>
                <c:pt idx="4">
                  <c:v>1000</c:v>
                </c:pt>
                <c:pt idx="5">
                  <c:v>1250</c:v>
                </c:pt>
                <c:pt idx="6">
                  <c:v>1500</c:v>
                </c:pt>
                <c:pt idx="7">
                  <c:v>1750</c:v>
                </c:pt>
                <c:pt idx="8">
                  <c:v>2000</c:v>
                </c:pt>
                <c:pt idx="9">
                  <c:v>2250</c:v>
                </c:pt>
                <c:pt idx="10">
                  <c:v>2500</c:v>
                </c:pt>
                <c:pt idx="11">
                  <c:v>2750</c:v>
                </c:pt>
                <c:pt idx="12">
                  <c:v>2995</c:v>
                </c:pt>
                <c:pt idx="13">
                  <c:v>3005</c:v>
                </c:pt>
                <c:pt idx="14">
                  <c:v>3250</c:v>
                </c:pt>
                <c:pt idx="15">
                  <c:v>3500</c:v>
                </c:pt>
                <c:pt idx="16">
                  <c:v>3750</c:v>
                </c:pt>
                <c:pt idx="17">
                  <c:v>4000</c:v>
                </c:pt>
                <c:pt idx="18">
                  <c:v>4250</c:v>
                </c:pt>
                <c:pt idx="19">
                  <c:v>4500</c:v>
                </c:pt>
                <c:pt idx="20">
                  <c:v>4750</c:v>
                </c:pt>
                <c:pt idx="21">
                  <c:v>5000</c:v>
                </c:pt>
                <c:pt idx="22">
                  <c:v>5250</c:v>
                </c:pt>
                <c:pt idx="23">
                  <c:v>5500</c:v>
                </c:pt>
                <c:pt idx="24">
                  <c:v>5750</c:v>
                </c:pt>
                <c:pt idx="25">
                  <c:v>6000</c:v>
                </c:pt>
                <c:pt idx="26">
                  <c:v>6250</c:v>
                </c:pt>
                <c:pt idx="27">
                  <c:v>6500</c:v>
                </c:pt>
                <c:pt idx="28">
                  <c:v>6750</c:v>
                </c:pt>
                <c:pt idx="29">
                  <c:v>7000</c:v>
                </c:pt>
                <c:pt idx="30">
                  <c:v>7250</c:v>
                </c:pt>
                <c:pt idx="31">
                  <c:v>7500</c:v>
                </c:pt>
                <c:pt idx="32">
                  <c:v>7750</c:v>
                </c:pt>
                <c:pt idx="33">
                  <c:v>8000</c:v>
                </c:pt>
                <c:pt idx="34">
                  <c:v>8250</c:v>
                </c:pt>
                <c:pt idx="35">
                  <c:v>8500</c:v>
                </c:pt>
                <c:pt idx="36">
                  <c:v>8750</c:v>
                </c:pt>
              </c:numCache>
            </c:numRef>
          </c:xVal>
          <c:yVal>
            <c:numRef>
              <c:f>' Ex 5 - LOWIMP WET'!$F$92:$F$128</c:f>
              <c:numCache>
                <c:formatCode>0.00000</c:formatCode>
                <c:ptCount val="37"/>
                <c:pt idx="0">
                  <c:v>4.8711809362351106</c:v>
                </c:pt>
                <c:pt idx="1">
                  <c:v>4.8810467265980906</c:v>
                </c:pt>
                <c:pt idx="2">
                  <c:v>4.9109127062877951</c:v>
                </c:pt>
                <c:pt idx="3">
                  <c:v>4.9615621569002801</c:v>
                </c:pt>
                <c:pt idx="4">
                  <c:v>5.0343653758048355</c:v>
                </c:pt>
                <c:pt idx="5">
                  <c:v>5.1313708941456291</c:v>
                </c:pt>
                <c:pt idx="6">
                  <c:v>5.2554558955413642</c:v>
                </c:pt>
                <c:pt idx="7">
                  <c:v>5.4105535307861699</c:v>
                </c:pt>
                <c:pt idx="8">
                  <c:v>5.6019929134276545</c:v>
                </c:pt>
                <c:pt idx="9">
                  <c:v>5.8370113962276333</c:v>
                </c:pt>
                <c:pt idx="10">
                  <c:v>6.1255407014952201</c:v>
                </c:pt>
                <c:pt idx="11">
                  <c:v>6.4814458657666183</c:v>
                </c:pt>
                <c:pt idx="12">
                  <c:v>6.9146606017939787</c:v>
                </c:pt>
                <c:pt idx="13">
                  <c:v>6.9252537494009339</c:v>
                </c:pt>
                <c:pt idx="14">
                  <c:v>6.9566101179293014</c:v>
                </c:pt>
                <c:pt idx="15">
                  <c:v>6.9830290453799018</c:v>
                </c:pt>
                <c:pt idx="16">
                  <c:v>7.0051438170786726</c:v>
                </c:pt>
                <c:pt idx="17">
                  <c:v>7.023900452571322</c:v>
                </c:pt>
                <c:pt idx="18">
                  <c:v>7.0399850832478101</c:v>
                </c:pt>
                <c:pt idx="19">
                  <c:v>7.0539072024986575</c:v>
                </c:pt>
                <c:pt idx="20">
                  <c:v>7.0660527889876787</c:v>
                </c:pt>
                <c:pt idx="21">
                  <c:v>7.0767192862427519</c:v>
                </c:pt>
                <c:pt idx="22">
                  <c:v>7.0861392636098266</c:v>
                </c:pt>
                <c:pt idx="23">
                  <c:v>7.0944967945061483</c:v>
                </c:pt>
                <c:pt idx="24">
                  <c:v>7.1019390170790189</c:v>
                </c:pt>
                <c:pt idx="25">
                  <c:v>7.1085844252207071</c:v>
                </c:pt>
                <c:pt idx="26">
                  <c:v>7.1145288845427945</c:v>
                </c:pt>
                <c:pt idx="27">
                  <c:v>7.1198500233886763</c:v>
                </c:pt>
                <c:pt idx="28">
                  <c:v>7.1246104271660711</c:v>
                </c:pt>
                <c:pt idx="29">
                  <c:v>7.1288599154182695</c:v>
                </c:pt>
                <c:pt idx="30">
                  <c:v>7.132637074753795</c:v>
                </c:pt>
                <c:pt idx="31">
                  <c:v>7.1359701367598367</c:v>
                </c:pt>
                <c:pt idx="32">
                  <c:v>7.1388772123513196</c:v>
                </c:pt>
                <c:pt idx="33">
                  <c:v>7.1413658062179035</c:v>
                </c:pt>
                <c:pt idx="34">
                  <c:v>7.1434314145087976</c:v>
                </c:pt>
                <c:pt idx="35">
                  <c:v>7.1450548170805579</c:v>
                </c:pt>
                <c:pt idx="36">
                  <c:v>7.1461973377255203</c:v>
                </c:pt>
              </c:numCache>
            </c:numRef>
          </c:yVal>
          <c:smooth val="1"/>
          <c:extLst>
            <c:ext xmlns:c16="http://schemas.microsoft.com/office/drawing/2014/chart" uri="{C3380CC4-5D6E-409C-BE32-E72D297353CC}">
              <c16:uniqueId val="{00000002-1867-4A7F-891A-C713C941B9F6}"/>
            </c:ext>
          </c:extLst>
        </c:ser>
        <c:ser>
          <c:idx val="1"/>
          <c:order val="1"/>
          <c:tx>
            <c:strRef>
              <c:f>' Ex 5 - LOWIMP WET'!$H$91</c:f>
              <c:strCache>
                <c:ptCount val="1"/>
                <c:pt idx="0">
                  <c:v>Right Side Det</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 Ex 5 - LOWIMP WET'!$C$92:$C$128</c:f>
              <c:numCache>
                <c:formatCode>General</c:formatCode>
                <c:ptCount val="37"/>
                <c:pt idx="0">
                  <c:v>5</c:v>
                </c:pt>
                <c:pt idx="1">
                  <c:v>250</c:v>
                </c:pt>
                <c:pt idx="2">
                  <c:v>500</c:v>
                </c:pt>
                <c:pt idx="3">
                  <c:v>750</c:v>
                </c:pt>
                <c:pt idx="4">
                  <c:v>1000</c:v>
                </c:pt>
                <c:pt idx="5">
                  <c:v>1250</c:v>
                </c:pt>
                <c:pt idx="6">
                  <c:v>1500</c:v>
                </c:pt>
                <c:pt idx="7">
                  <c:v>1750</c:v>
                </c:pt>
                <c:pt idx="8">
                  <c:v>2000</c:v>
                </c:pt>
                <c:pt idx="9">
                  <c:v>2250</c:v>
                </c:pt>
                <c:pt idx="10">
                  <c:v>2500</c:v>
                </c:pt>
                <c:pt idx="11">
                  <c:v>2750</c:v>
                </c:pt>
                <c:pt idx="12">
                  <c:v>2995</c:v>
                </c:pt>
                <c:pt idx="13">
                  <c:v>3005</c:v>
                </c:pt>
                <c:pt idx="14">
                  <c:v>3250</c:v>
                </c:pt>
                <c:pt idx="15">
                  <c:v>3500</c:v>
                </c:pt>
                <c:pt idx="16">
                  <c:v>3750</c:v>
                </c:pt>
                <c:pt idx="17">
                  <c:v>4000</c:v>
                </c:pt>
                <c:pt idx="18">
                  <c:v>4250</c:v>
                </c:pt>
                <c:pt idx="19">
                  <c:v>4500</c:v>
                </c:pt>
                <c:pt idx="20">
                  <c:v>4750</c:v>
                </c:pt>
                <c:pt idx="21">
                  <c:v>5000</c:v>
                </c:pt>
                <c:pt idx="22">
                  <c:v>5250</c:v>
                </c:pt>
                <c:pt idx="23">
                  <c:v>5500</c:v>
                </c:pt>
                <c:pt idx="24">
                  <c:v>5750</c:v>
                </c:pt>
                <c:pt idx="25">
                  <c:v>6000</c:v>
                </c:pt>
                <c:pt idx="26">
                  <c:v>6250</c:v>
                </c:pt>
                <c:pt idx="27">
                  <c:v>6500</c:v>
                </c:pt>
                <c:pt idx="28">
                  <c:v>6750</c:v>
                </c:pt>
                <c:pt idx="29">
                  <c:v>7000</c:v>
                </c:pt>
                <c:pt idx="30">
                  <c:v>7250</c:v>
                </c:pt>
                <c:pt idx="31">
                  <c:v>7500</c:v>
                </c:pt>
                <c:pt idx="32">
                  <c:v>7750</c:v>
                </c:pt>
                <c:pt idx="33">
                  <c:v>8000</c:v>
                </c:pt>
                <c:pt idx="34">
                  <c:v>8250</c:v>
                </c:pt>
                <c:pt idx="35">
                  <c:v>8500</c:v>
                </c:pt>
                <c:pt idx="36">
                  <c:v>8750</c:v>
                </c:pt>
              </c:numCache>
            </c:numRef>
          </c:xVal>
          <c:yVal>
            <c:numRef>
              <c:f>' Ex 5 - LOWIMP WET'!$H$92:$H$128</c:f>
              <c:numCache>
                <c:formatCode>0.00000</c:formatCode>
                <c:ptCount val="37"/>
                <c:pt idx="0">
                  <c:v>4.8786378236354677</c:v>
                </c:pt>
                <c:pt idx="1">
                  <c:v>5.2246463166262851</c:v>
                </c:pt>
                <c:pt idx="2">
                  <c:v>5.5410517669021369</c:v>
                </c:pt>
                <c:pt idx="3">
                  <c:v>5.8241147998933496</c:v>
                </c:pt>
                <c:pt idx="4">
                  <c:v>6.076797784273273</c:v>
                </c:pt>
                <c:pt idx="5">
                  <c:v>6.3013951561775956</c:v>
                </c:pt>
                <c:pt idx="6">
                  <c:v>6.4995856216705663</c:v>
                </c:pt>
                <c:pt idx="7">
                  <c:v>6.6724460916095056</c:v>
                </c:pt>
                <c:pt idx="8">
                  <c:v>6.8204228096985533</c:v>
                </c:pt>
                <c:pt idx="9">
                  <c:v>6.9432479680533392</c:v>
                </c:pt>
                <c:pt idx="10">
                  <c:v>7.0397786988939171</c:v>
                </c:pt>
                <c:pt idx="11">
                  <c:v>7.1077152383432027</c:v>
                </c:pt>
                <c:pt idx="12">
                  <c:v>7.1427639814035411</c:v>
                </c:pt>
                <c:pt idx="13">
                  <c:v>7.143128797294513</c:v>
                </c:pt>
                <c:pt idx="14">
                  <c:v>7.1436561320496414</c:v>
                </c:pt>
                <c:pt idx="15">
                  <c:v>7.1441004315425829</c:v>
                </c:pt>
                <c:pt idx="16">
                  <c:v>7.1444723460296791</c:v>
                </c:pt>
                <c:pt idx="17">
                  <c:v>7.144787785165291</c:v>
                </c:pt>
                <c:pt idx="18">
                  <c:v>7.1450582879427866</c:v>
                </c:pt>
                <c:pt idx="19">
                  <c:v>7.1452924227514556</c:v>
                </c:pt>
                <c:pt idx="20">
                  <c:v>7.1454966807755138</c:v>
                </c:pt>
                <c:pt idx="21">
                  <c:v>7.1456760642622461</c:v>
                </c:pt>
                <c:pt idx="22">
                  <c:v>7.1458344844394341</c:v>
                </c:pt>
                <c:pt idx="23">
                  <c:v>7.1459750369560489</c:v>
                </c:pt>
                <c:pt idx="24">
                  <c:v>7.1461001963033226</c:v>
                </c:pt>
                <c:pt idx="25">
                  <c:v>7.1462119552486234</c:v>
                </c:pt>
                <c:pt idx="26">
                  <c:v>7.1463119260088872</c:v>
                </c:pt>
                <c:pt idx="27">
                  <c:v>7.1464014140963794</c:v>
                </c:pt>
                <c:pt idx="28">
                  <c:v>7.1464814720392482</c:v>
                </c:pt>
                <c:pt idx="29">
                  <c:v>7.146552937676125</c:v>
                </c:pt>
                <c:pt idx="30">
                  <c:v>7.1466164599360855</c:v>
                </c:pt>
                <c:pt idx="31">
                  <c:v>7.1466725136029918</c:v>
                </c:pt>
                <c:pt idx="32">
                  <c:v>7.1467214032565805</c:v>
                </c:pt>
                <c:pt idx="33">
                  <c:v>7.1467632551067419</c:v>
                </c:pt>
                <c:pt idx="34">
                  <c:v>7.1467979934101065</c:v>
                </c:pt>
                <c:pt idx="35">
                  <c:v>7.1468252949325013</c:v>
                </c:pt>
                <c:pt idx="36">
                  <c:v>7.1468445092380115</c:v>
                </c:pt>
              </c:numCache>
            </c:numRef>
          </c:yVal>
          <c:smooth val="1"/>
          <c:extLst>
            <c:ext xmlns:c16="http://schemas.microsoft.com/office/drawing/2014/chart" uri="{C3380CC4-5D6E-409C-BE32-E72D297353CC}">
              <c16:uniqueId val="{00000004-1867-4A7F-891A-C713C941B9F6}"/>
            </c:ext>
          </c:extLst>
        </c:ser>
        <c:dLbls>
          <c:showLegendKey val="0"/>
          <c:showVal val="0"/>
          <c:showCatName val="0"/>
          <c:showSerName val="0"/>
          <c:showPercent val="0"/>
          <c:showBubbleSize val="0"/>
        </c:dLbls>
        <c:axId val="111431680"/>
        <c:axId val="111433600"/>
      </c:scatterChart>
      <c:valAx>
        <c:axId val="111431680"/>
        <c:scaling>
          <c:orientation val="maxMin"/>
          <c:max val="9000"/>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11433600"/>
        <c:crosses val="autoZero"/>
        <c:crossBetween val="midCat"/>
        <c:majorUnit val="1000"/>
      </c:valAx>
      <c:valAx>
        <c:axId val="111433600"/>
        <c:scaling>
          <c:orientation val="minMax"/>
        </c:scaling>
        <c:delete val="0"/>
        <c:axPos val="l"/>
        <c:majorGridlines>
          <c:spPr>
            <a:ln w="9525" cap="flat" cmpd="sng" algn="ctr">
              <a:solidFill>
                <a:schemeClr val="tx1">
                  <a:lumMod val="15000"/>
                  <a:lumOff val="85000"/>
                </a:schemeClr>
              </a:solidFill>
              <a:round/>
            </a:ln>
            <a:effectLst/>
          </c:spPr>
        </c:majorGridlines>
        <c:numFmt formatCode="0.00;[Red]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11431680"/>
        <c:crosses val="max"/>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 Ex 5 - LOWIMP WET HARDSHUNT'!$F$91</c:f>
              <c:strCache>
                <c:ptCount val="1"/>
                <c:pt idx="0">
                  <c:v>Left Side Det</c:v>
                </c:pt>
              </c:strCache>
            </c:strRef>
          </c:tx>
          <c:spPr>
            <a:ln w="19050" cap="rnd">
              <a:solidFill>
                <a:schemeClr val="accent1"/>
              </a:solidFill>
              <a:round/>
            </a:ln>
            <a:effectLst/>
          </c:spPr>
          <c:marker>
            <c:symbol val="x"/>
            <c:size val="5"/>
            <c:spPr>
              <a:noFill/>
              <a:ln w="9525">
                <a:solidFill>
                  <a:schemeClr val="accent1"/>
                </a:solidFill>
              </a:ln>
              <a:effectLst/>
            </c:spPr>
          </c:marker>
          <c:xVal>
            <c:numRef>
              <c:f>' Ex 5 - LOWIMP WET HARDSHUNT'!$C$92:$C$128</c:f>
              <c:numCache>
                <c:formatCode>General</c:formatCode>
                <c:ptCount val="37"/>
                <c:pt idx="0">
                  <c:v>5</c:v>
                </c:pt>
                <c:pt idx="1">
                  <c:v>250</c:v>
                </c:pt>
                <c:pt idx="2">
                  <c:v>500</c:v>
                </c:pt>
                <c:pt idx="3">
                  <c:v>750</c:v>
                </c:pt>
                <c:pt idx="4">
                  <c:v>1000</c:v>
                </c:pt>
                <c:pt idx="5">
                  <c:v>1250</c:v>
                </c:pt>
                <c:pt idx="6">
                  <c:v>1500</c:v>
                </c:pt>
                <c:pt idx="7">
                  <c:v>1750</c:v>
                </c:pt>
                <c:pt idx="8">
                  <c:v>2000</c:v>
                </c:pt>
                <c:pt idx="9">
                  <c:v>2250</c:v>
                </c:pt>
                <c:pt idx="10">
                  <c:v>2500</c:v>
                </c:pt>
                <c:pt idx="11">
                  <c:v>2750</c:v>
                </c:pt>
                <c:pt idx="12">
                  <c:v>2995</c:v>
                </c:pt>
                <c:pt idx="13">
                  <c:v>3005</c:v>
                </c:pt>
                <c:pt idx="14">
                  <c:v>3250</c:v>
                </c:pt>
                <c:pt idx="15">
                  <c:v>3500</c:v>
                </c:pt>
                <c:pt idx="16">
                  <c:v>3750</c:v>
                </c:pt>
                <c:pt idx="17">
                  <c:v>4000</c:v>
                </c:pt>
                <c:pt idx="18">
                  <c:v>4250</c:v>
                </c:pt>
                <c:pt idx="19">
                  <c:v>4500</c:v>
                </c:pt>
                <c:pt idx="20">
                  <c:v>4750</c:v>
                </c:pt>
                <c:pt idx="21">
                  <c:v>5000</c:v>
                </c:pt>
                <c:pt idx="22">
                  <c:v>5250</c:v>
                </c:pt>
                <c:pt idx="23">
                  <c:v>5500</c:v>
                </c:pt>
                <c:pt idx="24">
                  <c:v>5750</c:v>
                </c:pt>
                <c:pt idx="25">
                  <c:v>6000</c:v>
                </c:pt>
                <c:pt idx="26">
                  <c:v>6250</c:v>
                </c:pt>
                <c:pt idx="27">
                  <c:v>6500</c:v>
                </c:pt>
                <c:pt idx="28">
                  <c:v>6750</c:v>
                </c:pt>
                <c:pt idx="29">
                  <c:v>7000</c:v>
                </c:pt>
                <c:pt idx="30">
                  <c:v>7250</c:v>
                </c:pt>
                <c:pt idx="31">
                  <c:v>7500</c:v>
                </c:pt>
                <c:pt idx="32">
                  <c:v>7750</c:v>
                </c:pt>
                <c:pt idx="33">
                  <c:v>8000</c:v>
                </c:pt>
                <c:pt idx="34">
                  <c:v>8250</c:v>
                </c:pt>
                <c:pt idx="35">
                  <c:v>8500</c:v>
                </c:pt>
                <c:pt idx="36">
                  <c:v>8750</c:v>
                </c:pt>
              </c:numCache>
            </c:numRef>
          </c:xVal>
          <c:yVal>
            <c:numRef>
              <c:f>' Ex 5 - LOWIMP WET HARDSHUNT'!$F$92:$F$128</c:f>
              <c:numCache>
                <c:formatCode>0.00000</c:formatCode>
                <c:ptCount val="37"/>
                <c:pt idx="0">
                  <c:v>0.14977555309909049</c:v>
                </c:pt>
                <c:pt idx="1">
                  <c:v>0.15071219587082541</c:v>
                </c:pt>
                <c:pt idx="2">
                  <c:v>0.15359643401632275</c:v>
                </c:pt>
                <c:pt idx="3">
                  <c:v>0.15866224301061985</c:v>
                </c:pt>
                <c:pt idx="4">
                  <c:v>0.16635527576332904</c:v>
                </c:pt>
                <c:pt idx="5">
                  <c:v>0.17743949680914459</c:v>
                </c:pt>
                <c:pt idx="6">
                  <c:v>0.19321434355191763</c:v>
                </c:pt>
                <c:pt idx="7">
                  <c:v>0.21597565291549758</c:v>
                </c:pt>
                <c:pt idx="8">
                  <c:v>0.25009100876714591</c:v>
                </c:pt>
                <c:pt idx="9">
                  <c:v>0.30489578683854662</c:v>
                </c:pt>
                <c:pt idx="10">
                  <c:v>0.40439272494095607</c:v>
                </c:pt>
                <c:pt idx="11">
                  <c:v>0.63435256345846514</c:v>
                </c:pt>
                <c:pt idx="12">
                  <c:v>1.6399356549898709</c:v>
                </c:pt>
                <c:pt idx="13">
                  <c:v>1.8911711310796804</c:v>
                </c:pt>
                <c:pt idx="14">
                  <c:v>5.2848837516283105</c:v>
                </c:pt>
                <c:pt idx="15">
                  <c:v>6.0653141830120019</c:v>
                </c:pt>
                <c:pt idx="16">
                  <c:v>6.406625412052227</c:v>
                </c:pt>
                <c:pt idx="17">
                  <c:v>6.5979442877067642</c:v>
                </c:pt>
                <c:pt idx="18">
                  <c:v>6.7202555093857095</c:v>
                </c:pt>
                <c:pt idx="19">
                  <c:v>6.8051352804352598</c:v>
                </c:pt>
                <c:pt idx="20">
                  <c:v>6.8674447408288124</c:v>
                </c:pt>
                <c:pt idx="21">
                  <c:v>6.9150976219552787</c:v>
                </c:pt>
                <c:pt idx="22">
                  <c:v>6.9526952217649223</c:v>
                </c:pt>
                <c:pt idx="23">
                  <c:v>6.9830953354583754</c:v>
                </c:pt>
                <c:pt idx="24">
                  <c:v>7.0081666035198529</c:v>
                </c:pt>
                <c:pt idx="25">
                  <c:v>7.0291823966241687</c:v>
                </c:pt>
                <c:pt idx="26">
                  <c:v>7.0470403672322135</c:v>
                </c:pt>
                <c:pt idx="27">
                  <c:v>7.0623915025877348</c:v>
                </c:pt>
                <c:pt idx="28">
                  <c:v>7.0757194006028792</c:v>
                </c:pt>
                <c:pt idx="29">
                  <c:v>7.0873908128041467</c:v>
                </c:pt>
                <c:pt idx="30">
                  <c:v>7.0976889076500926</c:v>
                </c:pt>
                <c:pt idx="31">
                  <c:v>7.1068357663372863</c:v>
                </c:pt>
                <c:pt idx="32">
                  <c:v>7.1150079506988311</c:v>
                </c:pt>
                <c:pt idx="33">
                  <c:v>7.1223474642664009</c:v>
                </c:pt>
                <c:pt idx="34">
                  <c:v>7.1289694844951041</c:v>
                </c:pt>
                <c:pt idx="35">
                  <c:v>7.1349674025668319</c:v>
                </c:pt>
                <c:pt idx="36">
                  <c:v>7.1404132332815289</c:v>
                </c:pt>
              </c:numCache>
            </c:numRef>
          </c:yVal>
          <c:smooth val="1"/>
          <c:extLst>
            <c:ext xmlns:c16="http://schemas.microsoft.com/office/drawing/2014/chart" uri="{C3380CC4-5D6E-409C-BE32-E72D297353CC}">
              <c16:uniqueId val="{00000002-1867-4A7F-891A-C713C941B9F6}"/>
            </c:ext>
          </c:extLst>
        </c:ser>
        <c:ser>
          <c:idx val="1"/>
          <c:order val="1"/>
          <c:tx>
            <c:strRef>
              <c:f>' Ex 5 - LOWIMP WET HARDSHUNT'!$H$91</c:f>
              <c:strCache>
                <c:ptCount val="1"/>
                <c:pt idx="0">
                  <c:v>Right Side Det</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 Ex 5 - LOWIMP WET HARDSHUNT'!$C$92:$C$128</c:f>
              <c:numCache>
                <c:formatCode>General</c:formatCode>
                <c:ptCount val="37"/>
                <c:pt idx="0">
                  <c:v>5</c:v>
                </c:pt>
                <c:pt idx="1">
                  <c:v>250</c:v>
                </c:pt>
                <c:pt idx="2">
                  <c:v>500</c:v>
                </c:pt>
                <c:pt idx="3">
                  <c:v>750</c:v>
                </c:pt>
                <c:pt idx="4">
                  <c:v>1000</c:v>
                </c:pt>
                <c:pt idx="5">
                  <c:v>1250</c:v>
                </c:pt>
                <c:pt idx="6">
                  <c:v>1500</c:v>
                </c:pt>
                <c:pt idx="7">
                  <c:v>1750</c:v>
                </c:pt>
                <c:pt idx="8">
                  <c:v>2000</c:v>
                </c:pt>
                <c:pt idx="9">
                  <c:v>2250</c:v>
                </c:pt>
                <c:pt idx="10">
                  <c:v>2500</c:v>
                </c:pt>
                <c:pt idx="11">
                  <c:v>2750</c:v>
                </c:pt>
                <c:pt idx="12">
                  <c:v>2995</c:v>
                </c:pt>
                <c:pt idx="13">
                  <c:v>3005</c:v>
                </c:pt>
                <c:pt idx="14">
                  <c:v>3250</c:v>
                </c:pt>
                <c:pt idx="15">
                  <c:v>3500</c:v>
                </c:pt>
                <c:pt idx="16">
                  <c:v>3750</c:v>
                </c:pt>
                <c:pt idx="17">
                  <c:v>4000</c:v>
                </c:pt>
                <c:pt idx="18">
                  <c:v>4250</c:v>
                </c:pt>
                <c:pt idx="19">
                  <c:v>4500</c:v>
                </c:pt>
                <c:pt idx="20">
                  <c:v>4750</c:v>
                </c:pt>
                <c:pt idx="21">
                  <c:v>5000</c:v>
                </c:pt>
                <c:pt idx="22">
                  <c:v>5250</c:v>
                </c:pt>
                <c:pt idx="23">
                  <c:v>5500</c:v>
                </c:pt>
                <c:pt idx="24">
                  <c:v>5750</c:v>
                </c:pt>
                <c:pt idx="25">
                  <c:v>6000</c:v>
                </c:pt>
                <c:pt idx="26">
                  <c:v>6250</c:v>
                </c:pt>
                <c:pt idx="27">
                  <c:v>6500</c:v>
                </c:pt>
                <c:pt idx="28">
                  <c:v>6750</c:v>
                </c:pt>
                <c:pt idx="29">
                  <c:v>7000</c:v>
                </c:pt>
                <c:pt idx="30">
                  <c:v>7250</c:v>
                </c:pt>
                <c:pt idx="31">
                  <c:v>7500</c:v>
                </c:pt>
                <c:pt idx="32">
                  <c:v>7750</c:v>
                </c:pt>
                <c:pt idx="33">
                  <c:v>8000</c:v>
                </c:pt>
                <c:pt idx="34">
                  <c:v>8250</c:v>
                </c:pt>
                <c:pt idx="35">
                  <c:v>8500</c:v>
                </c:pt>
                <c:pt idx="36">
                  <c:v>8750</c:v>
                </c:pt>
              </c:numCache>
            </c:numRef>
          </c:xVal>
          <c:yVal>
            <c:numRef>
              <c:f>' Ex 5 - LOWIMP WET HARDSHUNT'!$H$92:$H$128</c:f>
              <c:numCache>
                <c:formatCode>0.00000</c:formatCode>
                <c:ptCount val="37"/>
                <c:pt idx="0">
                  <c:v>0.17270345190703715</c:v>
                </c:pt>
                <c:pt idx="1">
                  <c:v>1.2116454672593377</c:v>
                </c:pt>
                <c:pt idx="2">
                  <c:v>2.1244543668379663</c:v>
                </c:pt>
                <c:pt idx="3">
                  <c:v>2.9169575686631575</c:v>
                </c:pt>
                <c:pt idx="4">
                  <c:v>3.6109628445743689</c:v>
                </c:pt>
                <c:pt idx="5">
                  <c:v>4.2233079517201615</c:v>
                </c:pt>
                <c:pt idx="6">
                  <c:v>4.7671982777115822</c:v>
                </c:pt>
                <c:pt idx="7">
                  <c:v>5.2531325386929861</c:v>
                </c:pt>
                <c:pt idx="8">
                  <c:v>5.6895545457883268</c:v>
                </c:pt>
                <c:pt idx="9">
                  <c:v>6.0833129785003788</c:v>
                </c:pt>
                <c:pt idx="10">
                  <c:v>6.439961061395902</c:v>
                </c:pt>
                <c:pt idx="11">
                  <c:v>6.7637809370498232</c:v>
                </c:pt>
                <c:pt idx="12">
                  <c:v>7.0498160063740647</c:v>
                </c:pt>
                <c:pt idx="13">
                  <c:v>7.0584682690063323</c:v>
                </c:pt>
                <c:pt idx="14">
                  <c:v>7.1155419257374035</c:v>
                </c:pt>
                <c:pt idx="15">
                  <c:v>7.1286667903100724</c:v>
                </c:pt>
                <c:pt idx="16">
                  <c:v>7.1344067813177885</c:v>
                </c:pt>
                <c:pt idx="17">
                  <c:v>7.1376242805748387</c:v>
                </c:pt>
                <c:pt idx="18">
                  <c:v>7.1396812457516239</c:v>
                </c:pt>
                <c:pt idx="19">
                  <c:v>7.141108708668483</c:v>
                </c:pt>
                <c:pt idx="20">
                  <c:v>7.1421565960859512</c:v>
                </c:pt>
                <c:pt idx="21">
                  <c:v>7.1429579969362136</c:v>
                </c:pt>
                <c:pt idx="22">
                  <c:v>7.1435902934048237</c:v>
                </c:pt>
                <c:pt idx="23">
                  <c:v>7.1441015463739257</c:v>
                </c:pt>
                <c:pt idx="24">
                  <c:v>7.1445231816468899</c:v>
                </c:pt>
                <c:pt idx="25">
                  <c:v>7.1448766140955682</c:v>
                </c:pt>
                <c:pt idx="26">
                  <c:v>7.1451769399623544</c:v>
                </c:pt>
                <c:pt idx="27">
                  <c:v>7.1454351072050413</c:v>
                </c:pt>
                <c:pt idx="28">
                  <c:v>7.1456592487165063</c:v>
                </c:pt>
                <c:pt idx="29">
                  <c:v>7.1458555323291888</c:v>
                </c:pt>
                <c:pt idx="30">
                  <c:v>7.1460287202198325</c:v>
                </c:pt>
                <c:pt idx="31">
                  <c:v>7.1461825472320912</c:v>
                </c:pt>
                <c:pt idx="32">
                  <c:v>7.1463199826891106</c:v>
                </c:pt>
                <c:pt idx="33">
                  <c:v>7.1464434147308804</c:v>
                </c:pt>
                <c:pt idx="34">
                  <c:v>7.1465547803506819</c:v>
                </c:pt>
                <c:pt idx="35">
                  <c:v>7.1466556501518079</c:v>
                </c:pt>
                <c:pt idx="36">
                  <c:v>7.1467472352409329</c:v>
                </c:pt>
              </c:numCache>
            </c:numRef>
          </c:yVal>
          <c:smooth val="1"/>
          <c:extLst>
            <c:ext xmlns:c16="http://schemas.microsoft.com/office/drawing/2014/chart" uri="{C3380CC4-5D6E-409C-BE32-E72D297353CC}">
              <c16:uniqueId val="{00000004-1867-4A7F-891A-C713C941B9F6}"/>
            </c:ext>
          </c:extLst>
        </c:ser>
        <c:dLbls>
          <c:showLegendKey val="0"/>
          <c:showVal val="0"/>
          <c:showCatName val="0"/>
          <c:showSerName val="0"/>
          <c:showPercent val="0"/>
          <c:showBubbleSize val="0"/>
        </c:dLbls>
        <c:axId val="111873408"/>
        <c:axId val="111875584"/>
      </c:scatterChart>
      <c:valAx>
        <c:axId val="111873408"/>
        <c:scaling>
          <c:orientation val="maxMin"/>
          <c:max val="9000"/>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11875584"/>
        <c:crosses val="autoZero"/>
        <c:crossBetween val="midCat"/>
        <c:majorUnit val="1000"/>
      </c:valAx>
      <c:valAx>
        <c:axId val="111875584"/>
        <c:scaling>
          <c:orientation val="minMax"/>
        </c:scaling>
        <c:delete val="0"/>
        <c:axPos val="l"/>
        <c:majorGridlines>
          <c:spPr>
            <a:ln w="9525" cap="flat" cmpd="sng" algn="ctr">
              <a:solidFill>
                <a:schemeClr val="tx1">
                  <a:lumMod val="15000"/>
                  <a:lumOff val="85000"/>
                </a:schemeClr>
              </a:solidFill>
              <a:round/>
            </a:ln>
            <a:effectLst/>
          </c:spPr>
        </c:majorGridlines>
        <c:numFmt formatCode="0.00;[Red]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11873408"/>
        <c:crosses val="max"/>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'Ex 2 - 23000 Multi-Part'!$K$47</c:f>
              <c:strCache>
                <c:ptCount val="1"/>
                <c:pt idx="0">
                  <c:v>Det-Volts</c:v>
                </c:pt>
              </c:strCache>
            </c:strRef>
          </c:tx>
          <c:spPr>
            <a:ln w="31750" cap="rnd">
              <a:solidFill>
                <a:schemeClr val="accent1"/>
              </a:solidFill>
              <a:round/>
            </a:ln>
            <a:effectLst/>
          </c:spPr>
          <c:marker>
            <c:symbol val="circle"/>
            <c:size val="5"/>
            <c:spPr>
              <a:solidFill>
                <a:schemeClr val="accent1"/>
              </a:solidFill>
              <a:ln w="9525">
                <a:solidFill>
                  <a:schemeClr val="accent1"/>
                </a:solidFill>
              </a:ln>
              <a:effectLst/>
            </c:spPr>
          </c:marker>
          <c:xVal>
            <c:numRef>
              <c:f>'Ex 2 - 23000 Multi-Part'!$J$48:$J$58</c:f>
              <c:numCache>
                <c:formatCode>#,##0</c:formatCode>
                <c:ptCount val="11"/>
                <c:pt idx="0">
                  <c:v>0</c:v>
                </c:pt>
                <c:pt idx="1">
                  <c:v>2300</c:v>
                </c:pt>
                <c:pt idx="2">
                  <c:v>4600</c:v>
                </c:pt>
                <c:pt idx="3">
                  <c:v>6900</c:v>
                </c:pt>
                <c:pt idx="4">
                  <c:v>9200</c:v>
                </c:pt>
                <c:pt idx="5">
                  <c:v>11500</c:v>
                </c:pt>
                <c:pt idx="6">
                  <c:v>13800</c:v>
                </c:pt>
                <c:pt idx="7">
                  <c:v>16100</c:v>
                </c:pt>
                <c:pt idx="8">
                  <c:v>18400</c:v>
                </c:pt>
                <c:pt idx="9">
                  <c:v>20700</c:v>
                </c:pt>
                <c:pt idx="10">
                  <c:v>23000</c:v>
                </c:pt>
              </c:numCache>
            </c:numRef>
          </c:xVal>
          <c:yVal>
            <c:numRef>
              <c:f>'Ex 2 - 23000 Multi-Part'!$K$48:$K$58</c:f>
              <c:numCache>
                <c:formatCode>0.00</c:formatCode>
                <c:ptCount val="11"/>
                <c:pt idx="0">
                  <c:v>5.6918886408528595E-2</c:v>
                </c:pt>
                <c:pt idx="1">
                  <c:v>6.4700769513009182E-2</c:v>
                </c:pt>
                <c:pt idx="2">
                  <c:v>7.1511467536220577E-2</c:v>
                </c:pt>
                <c:pt idx="3">
                  <c:v>7.7161912121331638E-2</c:v>
                </c:pt>
                <c:pt idx="4">
                  <c:v>8.1636667296077631E-2</c:v>
                </c:pt>
                <c:pt idx="5">
                  <c:v>8.5037734904728962E-2</c:v>
                </c:pt>
                <c:pt idx="6">
                  <c:v>8.7521584739601685E-2</c:v>
                </c:pt>
                <c:pt idx="7">
                  <c:v>8.9250512215414732E-2</c:v>
                </c:pt>
                <c:pt idx="8">
                  <c:v>9.0363280682685648E-2</c:v>
                </c:pt>
                <c:pt idx="9">
                  <c:v>9.0960979021549468E-2</c:v>
                </c:pt>
                <c:pt idx="10">
                  <c:v>9.1101835845074489E-2</c:v>
                </c:pt>
              </c:numCache>
            </c:numRef>
          </c:yVal>
          <c:smooth val="1"/>
          <c:extLst>
            <c:ext xmlns:c16="http://schemas.microsoft.com/office/drawing/2014/chart" uri="{C3380CC4-5D6E-409C-BE32-E72D297353CC}">
              <c16:uniqueId val="{00000000-7FDF-4871-BEB8-2C09A6DCB875}"/>
            </c:ext>
          </c:extLst>
        </c:ser>
        <c:ser>
          <c:idx val="1"/>
          <c:order val="1"/>
          <c:tx>
            <c:strRef>
              <c:f>'Ex 2 - 23000 Multi-Part'!$L$47</c:f>
              <c:strCache>
                <c:ptCount val="1"/>
                <c:pt idx="0">
                  <c:v>Det-Current</c:v>
                </c:pt>
              </c:strCache>
            </c:strRef>
          </c:tx>
          <c:spPr>
            <a:ln w="31750" cap="rnd">
              <a:solidFill>
                <a:srgbClr val="FF0000"/>
              </a:solidFill>
              <a:round/>
            </a:ln>
            <a:effectLst/>
          </c:spPr>
          <c:marker>
            <c:symbol val="circle"/>
            <c:size val="5"/>
            <c:spPr>
              <a:solidFill>
                <a:schemeClr val="accent2"/>
              </a:solidFill>
              <a:ln w="9525">
                <a:solidFill>
                  <a:schemeClr val="accent2"/>
                </a:solidFill>
              </a:ln>
              <a:effectLst/>
            </c:spPr>
          </c:marker>
          <c:xVal>
            <c:numRef>
              <c:f>'Ex 2 - 23000 Multi-Part'!$J$48:$J$58</c:f>
              <c:numCache>
                <c:formatCode>#,##0</c:formatCode>
                <c:ptCount val="11"/>
                <c:pt idx="0">
                  <c:v>0</c:v>
                </c:pt>
                <c:pt idx="1">
                  <c:v>2300</c:v>
                </c:pt>
                <c:pt idx="2">
                  <c:v>4600</c:v>
                </c:pt>
                <c:pt idx="3">
                  <c:v>6900</c:v>
                </c:pt>
                <c:pt idx="4">
                  <c:v>9200</c:v>
                </c:pt>
                <c:pt idx="5">
                  <c:v>11500</c:v>
                </c:pt>
                <c:pt idx="6">
                  <c:v>13800</c:v>
                </c:pt>
                <c:pt idx="7">
                  <c:v>16100</c:v>
                </c:pt>
                <c:pt idx="8">
                  <c:v>18400</c:v>
                </c:pt>
                <c:pt idx="9">
                  <c:v>20700</c:v>
                </c:pt>
                <c:pt idx="10">
                  <c:v>23000</c:v>
                </c:pt>
              </c:numCache>
            </c:numRef>
          </c:xVal>
          <c:yVal>
            <c:numRef>
              <c:f>'Ex 2 - 23000 Multi-Part'!$L$48:$L$58</c:f>
              <c:numCache>
                <c:formatCode>0.00</c:formatCode>
                <c:ptCount val="11"/>
                <c:pt idx="0">
                  <c:v>0.22767554563411438</c:v>
                </c:pt>
                <c:pt idx="1">
                  <c:v>0.25880307805203673</c:v>
                </c:pt>
                <c:pt idx="2">
                  <c:v>0.28604587014488231</c:v>
                </c:pt>
                <c:pt idx="3">
                  <c:v>0.30864764848532655</c:v>
                </c:pt>
                <c:pt idx="4">
                  <c:v>0.32654666918431052</c:v>
                </c:pt>
                <c:pt idx="5">
                  <c:v>0.34015093961891585</c:v>
                </c:pt>
                <c:pt idx="6">
                  <c:v>0.35008633895840674</c:v>
                </c:pt>
                <c:pt idx="7">
                  <c:v>0.35700204886165893</c:v>
                </c:pt>
                <c:pt idx="8">
                  <c:v>0.36145312273074259</c:v>
                </c:pt>
                <c:pt idx="9">
                  <c:v>0.36384391608619787</c:v>
                </c:pt>
                <c:pt idx="10">
                  <c:v>0.36440734338029795</c:v>
                </c:pt>
              </c:numCache>
            </c:numRef>
          </c:yVal>
          <c:smooth val="1"/>
          <c:extLst>
            <c:ext xmlns:c16="http://schemas.microsoft.com/office/drawing/2014/chart" uri="{C3380CC4-5D6E-409C-BE32-E72D297353CC}">
              <c16:uniqueId val="{00000001-7FDF-4871-BEB8-2C09A6DCB875}"/>
            </c:ext>
          </c:extLst>
        </c:ser>
        <c:dLbls>
          <c:showLegendKey val="0"/>
          <c:showVal val="0"/>
          <c:showCatName val="0"/>
          <c:showSerName val="0"/>
          <c:showPercent val="0"/>
          <c:showBubbleSize val="0"/>
        </c:dLbls>
        <c:axId val="108296448"/>
        <c:axId val="108302720"/>
      </c:scatterChart>
      <c:valAx>
        <c:axId val="10829644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8302720"/>
        <c:crosses val="autoZero"/>
        <c:crossBetween val="midCat"/>
      </c:valAx>
      <c:valAx>
        <c:axId val="1083027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829644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2"/>
          <c:order val="0"/>
          <c:tx>
            <c:strRef>
              <c:f>'Ex 3- JLess Wet Ballast SHUNT'!$E$37</c:f>
              <c:strCache>
                <c:ptCount val="1"/>
                <c:pt idx="0">
                  <c:v>Left Side Rail</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'Ex 3- JLess Wet Ballast SHUNT'!$C$38:$C$74</c:f>
              <c:numCache>
                <c:formatCode>General</c:formatCode>
                <c:ptCount val="37"/>
                <c:pt idx="0">
                  <c:v>5</c:v>
                </c:pt>
                <c:pt idx="1">
                  <c:v>250</c:v>
                </c:pt>
                <c:pt idx="2">
                  <c:v>500</c:v>
                </c:pt>
                <c:pt idx="3">
                  <c:v>750</c:v>
                </c:pt>
                <c:pt idx="4">
                  <c:v>1000</c:v>
                </c:pt>
                <c:pt idx="5">
                  <c:v>1250</c:v>
                </c:pt>
                <c:pt idx="6">
                  <c:v>1500</c:v>
                </c:pt>
                <c:pt idx="7">
                  <c:v>1750</c:v>
                </c:pt>
                <c:pt idx="8">
                  <c:v>2000</c:v>
                </c:pt>
                <c:pt idx="9">
                  <c:v>2250</c:v>
                </c:pt>
                <c:pt idx="10">
                  <c:v>2500</c:v>
                </c:pt>
                <c:pt idx="11">
                  <c:v>2750</c:v>
                </c:pt>
                <c:pt idx="12">
                  <c:v>2995</c:v>
                </c:pt>
                <c:pt idx="13">
                  <c:v>3005</c:v>
                </c:pt>
                <c:pt idx="14">
                  <c:v>3250</c:v>
                </c:pt>
                <c:pt idx="15">
                  <c:v>3500</c:v>
                </c:pt>
                <c:pt idx="16">
                  <c:v>3750</c:v>
                </c:pt>
                <c:pt idx="17">
                  <c:v>4000</c:v>
                </c:pt>
                <c:pt idx="18">
                  <c:v>4250</c:v>
                </c:pt>
                <c:pt idx="19">
                  <c:v>4500</c:v>
                </c:pt>
                <c:pt idx="20">
                  <c:v>4750</c:v>
                </c:pt>
                <c:pt idx="21">
                  <c:v>5000</c:v>
                </c:pt>
                <c:pt idx="22">
                  <c:v>5250</c:v>
                </c:pt>
                <c:pt idx="23">
                  <c:v>5500</c:v>
                </c:pt>
                <c:pt idx="24">
                  <c:v>5750</c:v>
                </c:pt>
                <c:pt idx="25">
                  <c:v>6000</c:v>
                </c:pt>
                <c:pt idx="26">
                  <c:v>6250</c:v>
                </c:pt>
                <c:pt idx="27">
                  <c:v>6500</c:v>
                </c:pt>
                <c:pt idx="28">
                  <c:v>6750</c:v>
                </c:pt>
                <c:pt idx="29">
                  <c:v>7000</c:v>
                </c:pt>
                <c:pt idx="30">
                  <c:v>7250</c:v>
                </c:pt>
                <c:pt idx="31">
                  <c:v>7500</c:v>
                </c:pt>
                <c:pt idx="32">
                  <c:v>7750</c:v>
                </c:pt>
                <c:pt idx="33">
                  <c:v>8000</c:v>
                </c:pt>
                <c:pt idx="34">
                  <c:v>8250</c:v>
                </c:pt>
                <c:pt idx="35">
                  <c:v>8500</c:v>
                </c:pt>
                <c:pt idx="36">
                  <c:v>8750</c:v>
                </c:pt>
              </c:numCache>
            </c:numRef>
          </c:xVal>
          <c:yVal>
            <c:numRef>
              <c:f>'Ex 3- JLess Wet Ballast SHUNT'!$E$38:$E$74</c:f>
              <c:numCache>
                <c:formatCode>0.00000</c:formatCode>
                <c:ptCount val="37"/>
                <c:pt idx="0">
                  <c:v>3.0388804899862096</c:v>
                </c:pt>
                <c:pt idx="1">
                  <c:v>3.039978722530015</c:v>
                </c:pt>
                <c:pt idx="2">
                  <c:v>3.043281198761334</c:v>
                </c:pt>
                <c:pt idx="3">
                  <c:v>3.0488069532518889</c:v>
                </c:pt>
                <c:pt idx="4">
                  <c:v>3.0565887491815653</c:v>
                </c:pt>
                <c:pt idx="5">
                  <c:v>3.0666731078855189</c:v>
                </c:pt>
                <c:pt idx="6">
                  <c:v>3.0791209827465402</c:v>
                </c:pt>
                <c:pt idx="7">
                  <c:v>3.0940086566635263</c:v>
                </c:pt>
                <c:pt idx="8">
                  <c:v>3.1114288882330441</c:v>
                </c:pt>
                <c:pt idx="9">
                  <c:v>3.1314923395825618</c:v>
                </c:pt>
                <c:pt idx="10">
                  <c:v>3.1543293281488358</c:v>
                </c:pt>
                <c:pt idx="11">
                  <c:v>3.1800919561160113</c:v>
                </c:pt>
                <c:pt idx="12">
                  <c:v>3.2083477199454129</c:v>
                </c:pt>
                <c:pt idx="13">
                  <c:v>8.6590313913548584</c:v>
                </c:pt>
                <c:pt idx="14">
                  <c:v>8.5381151427175261</c:v>
                </c:pt>
                <c:pt idx="15">
                  <c:v>8.4225286384542652</c:v>
                </c:pt>
                <c:pt idx="16">
                  <c:v>8.3141770151631604</c:v>
                </c:pt>
                <c:pt idx="17">
                  <c:v>8.2124821054834278</c:v>
                </c:pt>
                <c:pt idx="18">
                  <c:v>8.1169249071065934</c:v>
                </c:pt>
                <c:pt idx="19">
                  <c:v>8.0270382253245476</c:v>
                </c:pt>
                <c:pt idx="20">
                  <c:v>7.9424003914220789</c:v>
                </c:pt>
                <c:pt idx="21">
                  <c:v>7.8626298781847961</c:v>
                </c:pt>
                <c:pt idx="22">
                  <c:v>7.7873806670089056</c:v>
                </c:pt>
                <c:pt idx="23">
                  <c:v>7.7163382475409028</c:v>
                </c:pt>
                <c:pt idx="24">
                  <c:v>7.6492161519461046</c:v>
                </c:pt>
                <c:pt idx="25">
                  <c:v>7.5857529429503074</c:v>
                </c:pt>
                <c:pt idx="26">
                  <c:v>7.5257095885966105</c:v>
                </c:pt>
                <c:pt idx="27">
                  <c:v>7.4688671678870318</c:v>
                </c:pt>
                <c:pt idx="28">
                  <c:v>7.4150248606628573</c:v>
                </c:pt>
                <c:pt idx="29">
                  <c:v>7.3639981826289267</c:v>
                </c:pt>
                <c:pt idx="30">
                  <c:v>7.3156174326706855</c:v>
                </c:pt>
                <c:pt idx="31">
                  <c:v>7.2697263248035924</c:v>
                </c:pt>
                <c:pt idx="32">
                  <c:v>7.2261807814387584</c:v>
                </c:pt>
                <c:pt idx="33">
                  <c:v>7.1848478683105252</c:v>
                </c:pt>
                <c:pt idx="34">
                  <c:v>7.1456048545260868</c:v>
                </c:pt>
                <c:pt idx="35">
                  <c:v>7.1083383838757417</c:v>
                </c:pt>
                <c:pt idx="36">
                  <c:v>7.072943745878808</c:v>
                </c:pt>
              </c:numCache>
            </c:numRef>
          </c:yVal>
          <c:smooth val="1"/>
          <c:extLst>
            <c:ext xmlns:c16="http://schemas.microsoft.com/office/drawing/2014/chart" uri="{C3380CC4-5D6E-409C-BE32-E72D297353CC}">
              <c16:uniqueId val="{00000002-B807-44AE-9550-67DEC1CBFA58}"/>
            </c:ext>
          </c:extLst>
        </c:ser>
        <c:ser>
          <c:idx val="3"/>
          <c:order val="1"/>
          <c:tx>
            <c:strRef>
              <c:f>'Ex 3- JLess Wet Ballast SHUNT'!$F$37</c:f>
              <c:strCache>
                <c:ptCount val="1"/>
                <c:pt idx="0">
                  <c:v>Left Side Det</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'Ex 3- JLess Wet Ballast SHUNT'!$C$38:$C$74</c:f>
              <c:numCache>
                <c:formatCode>General</c:formatCode>
                <c:ptCount val="37"/>
                <c:pt idx="0">
                  <c:v>5</c:v>
                </c:pt>
                <c:pt idx="1">
                  <c:v>250</c:v>
                </c:pt>
                <c:pt idx="2">
                  <c:v>500</c:v>
                </c:pt>
                <c:pt idx="3">
                  <c:v>750</c:v>
                </c:pt>
                <c:pt idx="4">
                  <c:v>1000</c:v>
                </c:pt>
                <c:pt idx="5">
                  <c:v>1250</c:v>
                </c:pt>
                <c:pt idx="6">
                  <c:v>1500</c:v>
                </c:pt>
                <c:pt idx="7">
                  <c:v>1750</c:v>
                </c:pt>
                <c:pt idx="8">
                  <c:v>2000</c:v>
                </c:pt>
                <c:pt idx="9">
                  <c:v>2250</c:v>
                </c:pt>
                <c:pt idx="10">
                  <c:v>2500</c:v>
                </c:pt>
                <c:pt idx="11">
                  <c:v>2750</c:v>
                </c:pt>
                <c:pt idx="12">
                  <c:v>2995</c:v>
                </c:pt>
                <c:pt idx="13">
                  <c:v>3005</c:v>
                </c:pt>
                <c:pt idx="14">
                  <c:v>3250</c:v>
                </c:pt>
                <c:pt idx="15">
                  <c:v>3500</c:v>
                </c:pt>
                <c:pt idx="16">
                  <c:v>3750</c:v>
                </c:pt>
                <c:pt idx="17">
                  <c:v>4000</c:v>
                </c:pt>
                <c:pt idx="18">
                  <c:v>4250</c:v>
                </c:pt>
                <c:pt idx="19">
                  <c:v>4500</c:v>
                </c:pt>
                <c:pt idx="20">
                  <c:v>4750</c:v>
                </c:pt>
                <c:pt idx="21">
                  <c:v>5000</c:v>
                </c:pt>
                <c:pt idx="22">
                  <c:v>5250</c:v>
                </c:pt>
                <c:pt idx="23">
                  <c:v>5500</c:v>
                </c:pt>
                <c:pt idx="24">
                  <c:v>5750</c:v>
                </c:pt>
                <c:pt idx="25">
                  <c:v>6000</c:v>
                </c:pt>
                <c:pt idx="26">
                  <c:v>6250</c:v>
                </c:pt>
                <c:pt idx="27">
                  <c:v>6500</c:v>
                </c:pt>
                <c:pt idx="28">
                  <c:v>6750</c:v>
                </c:pt>
                <c:pt idx="29">
                  <c:v>7000</c:v>
                </c:pt>
                <c:pt idx="30">
                  <c:v>7250</c:v>
                </c:pt>
                <c:pt idx="31">
                  <c:v>7500</c:v>
                </c:pt>
                <c:pt idx="32">
                  <c:v>7750</c:v>
                </c:pt>
                <c:pt idx="33">
                  <c:v>8000</c:v>
                </c:pt>
                <c:pt idx="34">
                  <c:v>8250</c:v>
                </c:pt>
                <c:pt idx="35">
                  <c:v>8500</c:v>
                </c:pt>
                <c:pt idx="36">
                  <c:v>8750</c:v>
                </c:pt>
              </c:numCache>
            </c:numRef>
          </c:xVal>
          <c:yVal>
            <c:numRef>
              <c:f>'Ex 3- JLess Wet Ballast SHUNT'!$F$38:$F$74</c:f>
              <c:numCache>
                <c:formatCode>0.00000</c:formatCode>
                <c:ptCount val="37"/>
                <c:pt idx="0">
                  <c:v>1.239272190356064</c:v>
                </c:pt>
                <c:pt idx="1">
                  <c:v>1.2397200556322954</c:v>
                </c:pt>
                <c:pt idx="2">
                  <c:v>1.2410668236168449</c:v>
                </c:pt>
                <c:pt idx="3">
                  <c:v>1.2433202567128305</c:v>
                </c:pt>
                <c:pt idx="4">
                  <c:v>1.246493715925344</c:v>
                </c:pt>
                <c:pt idx="5">
                  <c:v>1.2506061729109235</c:v>
                </c:pt>
                <c:pt idx="6">
                  <c:v>1.2556824847945691</c:v>
                </c:pt>
                <c:pt idx="7">
                  <c:v>1.2617537601623261</c:v>
                </c:pt>
                <c:pt idx="8">
                  <c:v>1.268857826480434</c:v>
                </c:pt>
                <c:pt idx="9">
                  <c:v>1.2770398123735782</c:v>
                </c:pt>
                <c:pt idx="10">
                  <c:v>1.2863528620097591</c:v>
                </c:pt>
                <c:pt idx="11">
                  <c:v>1.2968590034968679</c:v>
                </c:pt>
                <c:pt idx="12">
                  <c:v>1.3083818595112566</c:v>
                </c:pt>
                <c:pt idx="13">
                  <c:v>1.3103869613226817</c:v>
                </c:pt>
                <c:pt idx="14">
                  <c:v>1.3936526889781511</c:v>
                </c:pt>
                <c:pt idx="15">
                  <c:v>1.4732482312902317</c:v>
                </c:pt>
                <c:pt idx="16">
                  <c:v>1.5478616670993819</c:v>
                </c:pt>
                <c:pt idx="17">
                  <c:v>1.6178911358330434</c:v>
                </c:pt>
                <c:pt idx="18">
                  <c:v>1.683694034494156</c:v>
                </c:pt>
                <c:pt idx="19">
                  <c:v>1.7455920841728696</c:v>
                </c:pt>
                <c:pt idx="20">
                  <c:v>1.8038756557068227</c:v>
                </c:pt>
                <c:pt idx="21">
                  <c:v>1.8588074775670411</c:v>
                </c:pt>
                <c:pt idx="22">
                  <c:v>1.9106258261733799</c:v>
                </c:pt>
                <c:pt idx="23">
                  <c:v>1.9595472806352243</c:v>
                </c:pt>
                <c:pt idx="24">
                  <c:v>2.0057691093343921</c:v>
                </c:pt>
                <c:pt idx="25">
                  <c:v>2.0494713440293713</c:v>
                </c:pt>
                <c:pt idx="26">
                  <c:v>2.0908185876585619</c:v>
                </c:pt>
                <c:pt idx="27">
                  <c:v>2.1299615942885182</c:v>
                </c:pt>
                <c:pt idx="28">
                  <c:v>2.1670386533289192</c:v>
                </c:pt>
                <c:pt idx="29">
                  <c:v>2.202176804935652</c:v>
                </c:pt>
                <c:pt idx="30">
                  <c:v>2.2354929092242708</c:v>
                </c:pt>
                <c:pt idx="31">
                  <c:v>2.2670945883412794</c:v>
                </c:pt>
                <c:pt idx="32">
                  <c:v>2.2970810574493368</c:v>
                </c:pt>
                <c:pt idx="33">
                  <c:v>2.3255438581608008</c:v>
                </c:pt>
                <c:pt idx="34">
                  <c:v>2.3525675058093061</c:v>
                </c:pt>
                <c:pt idx="35">
                  <c:v>2.3782300601047117</c:v>
                </c:pt>
                <c:pt idx="36">
                  <c:v>2.4026036271077316</c:v>
                </c:pt>
              </c:numCache>
            </c:numRef>
          </c:yVal>
          <c:smooth val="1"/>
          <c:extLst>
            <c:ext xmlns:c16="http://schemas.microsoft.com/office/drawing/2014/chart" uri="{C3380CC4-5D6E-409C-BE32-E72D297353CC}">
              <c16:uniqueId val="{00000003-B807-44AE-9550-67DEC1CBFA58}"/>
            </c:ext>
          </c:extLst>
        </c:ser>
        <c:ser>
          <c:idx val="0"/>
          <c:order val="2"/>
          <c:tx>
            <c:strRef>
              <c:f>'Ex 3- JLess Wet Ballast SHUNT'!$G$37</c:f>
              <c:strCache>
                <c:ptCount val="1"/>
                <c:pt idx="0">
                  <c:v>Right Side Rail</c:v>
                </c:pt>
              </c:strCache>
            </c:strRef>
          </c:tx>
          <c:spPr>
            <a:ln w="19050" cap="rnd">
              <a:solidFill>
                <a:schemeClr val="accent1"/>
              </a:solidFill>
              <a:round/>
            </a:ln>
            <a:effectLst/>
          </c:spPr>
          <c:marker>
            <c:symbol val="x"/>
            <c:size val="5"/>
            <c:spPr>
              <a:noFill/>
              <a:ln w="9525">
                <a:solidFill>
                  <a:schemeClr val="accent1"/>
                </a:solidFill>
              </a:ln>
              <a:effectLst/>
            </c:spPr>
          </c:marker>
          <c:xVal>
            <c:numRef>
              <c:f>'Ex 3- JLess Wet Ballast SHUNT'!$C$38:$C$74</c:f>
              <c:numCache>
                <c:formatCode>General</c:formatCode>
                <c:ptCount val="37"/>
                <c:pt idx="0">
                  <c:v>5</c:v>
                </c:pt>
                <c:pt idx="1">
                  <c:v>250</c:v>
                </c:pt>
                <c:pt idx="2">
                  <c:v>500</c:v>
                </c:pt>
                <c:pt idx="3">
                  <c:v>750</c:v>
                </c:pt>
                <c:pt idx="4">
                  <c:v>1000</c:v>
                </c:pt>
                <c:pt idx="5">
                  <c:v>1250</c:v>
                </c:pt>
                <c:pt idx="6">
                  <c:v>1500</c:v>
                </c:pt>
                <c:pt idx="7">
                  <c:v>1750</c:v>
                </c:pt>
                <c:pt idx="8">
                  <c:v>2000</c:v>
                </c:pt>
                <c:pt idx="9">
                  <c:v>2250</c:v>
                </c:pt>
                <c:pt idx="10">
                  <c:v>2500</c:v>
                </c:pt>
                <c:pt idx="11">
                  <c:v>2750</c:v>
                </c:pt>
                <c:pt idx="12">
                  <c:v>2995</c:v>
                </c:pt>
                <c:pt idx="13">
                  <c:v>3005</c:v>
                </c:pt>
                <c:pt idx="14">
                  <c:v>3250</c:v>
                </c:pt>
                <c:pt idx="15">
                  <c:v>3500</c:v>
                </c:pt>
                <c:pt idx="16">
                  <c:v>3750</c:v>
                </c:pt>
                <c:pt idx="17">
                  <c:v>4000</c:v>
                </c:pt>
                <c:pt idx="18">
                  <c:v>4250</c:v>
                </c:pt>
                <c:pt idx="19">
                  <c:v>4500</c:v>
                </c:pt>
                <c:pt idx="20">
                  <c:v>4750</c:v>
                </c:pt>
                <c:pt idx="21">
                  <c:v>5000</c:v>
                </c:pt>
                <c:pt idx="22">
                  <c:v>5250</c:v>
                </c:pt>
                <c:pt idx="23">
                  <c:v>5500</c:v>
                </c:pt>
                <c:pt idx="24">
                  <c:v>5750</c:v>
                </c:pt>
                <c:pt idx="25">
                  <c:v>6000</c:v>
                </c:pt>
                <c:pt idx="26">
                  <c:v>6250</c:v>
                </c:pt>
                <c:pt idx="27">
                  <c:v>6500</c:v>
                </c:pt>
                <c:pt idx="28">
                  <c:v>6750</c:v>
                </c:pt>
                <c:pt idx="29">
                  <c:v>7000</c:v>
                </c:pt>
                <c:pt idx="30">
                  <c:v>7250</c:v>
                </c:pt>
                <c:pt idx="31">
                  <c:v>7500</c:v>
                </c:pt>
                <c:pt idx="32">
                  <c:v>7750</c:v>
                </c:pt>
                <c:pt idx="33">
                  <c:v>8000</c:v>
                </c:pt>
                <c:pt idx="34">
                  <c:v>8250</c:v>
                </c:pt>
                <c:pt idx="35">
                  <c:v>8500</c:v>
                </c:pt>
                <c:pt idx="36">
                  <c:v>8750</c:v>
                </c:pt>
              </c:numCache>
            </c:numRef>
          </c:xVal>
          <c:yVal>
            <c:numRef>
              <c:f>'Ex 3- JLess Wet Ballast SHUNT'!$G$38:$G$74</c:f>
              <c:numCache>
                <c:formatCode>0.00000</c:formatCode>
                <c:ptCount val="37"/>
                <c:pt idx="0">
                  <c:v>3.043537087162731</c:v>
                </c:pt>
                <c:pt idx="1">
                  <c:v>3.265549519587799</c:v>
                </c:pt>
                <c:pt idx="2">
                  <c:v>3.480135165025851</c:v>
                </c:pt>
                <c:pt idx="3">
                  <c:v>3.6833950962221396</c:v>
                </c:pt>
                <c:pt idx="4">
                  <c:v>3.8760257534609885</c:v>
                </c:pt>
                <c:pt idx="5">
                  <c:v>4.0586677695370978</c:v>
                </c:pt>
                <c:pt idx="6">
                  <c:v>4.2319111341701614</c:v>
                </c:pt>
                <c:pt idx="7">
                  <c:v>4.396299749443517</c:v>
                </c:pt>
                <c:pt idx="8">
                  <c:v>4.5523354504608848</c:v>
                </c:pt>
                <c:pt idx="9">
                  <c:v>4.7004815536579203</c:v>
                </c:pt>
                <c:pt idx="10">
                  <c:v>4.8411659850943254</c:v>
                </c:pt>
                <c:pt idx="11">
                  <c:v>4.9747840322313408</c:v>
                </c:pt>
                <c:pt idx="12">
                  <c:v>5.0992258695950436</c:v>
                </c:pt>
                <c:pt idx="13">
                  <c:v>5.1036276780352576</c:v>
                </c:pt>
                <c:pt idx="14">
                  <c:v>5.1949585632137296</c:v>
                </c:pt>
                <c:pt idx="15">
                  <c:v>5.2822637671711359</c:v>
                </c:pt>
                <c:pt idx="16">
                  <c:v>5.3641042954477065</c:v>
                </c:pt>
                <c:pt idx="17">
                  <c:v>5.440916851442986</c:v>
                </c:pt>
                <c:pt idx="18">
                  <c:v>5.5130934498016231</c:v>
                </c:pt>
                <c:pt idx="19">
                  <c:v>5.580986973669801</c:v>
                </c:pt>
                <c:pt idx="20">
                  <c:v>5.6449159193409919</c:v>
                </c:pt>
                <c:pt idx="21">
                  <c:v>5.7051684632894277</c:v>
                </c:pt>
                <c:pt idx="22">
                  <c:v>5.7620059615010062</c:v>
                </c:pt>
                <c:pt idx="23">
                  <c:v>5.8156659710394552</c:v>
                </c:pt>
                <c:pt idx="24">
                  <c:v>5.866364867794795</c:v>
                </c:pt>
                <c:pt idx="25">
                  <c:v>5.9143001214862609</c:v>
                </c:pt>
                <c:pt idx="26">
                  <c:v>5.959652278570255</c:v>
                </c:pt>
                <c:pt idx="27">
                  <c:v>6.00258669522308</c:v>
                </c:pt>
                <c:pt idx="28">
                  <c:v>6.043255055631648</c:v>
                </c:pt>
                <c:pt idx="29">
                  <c:v>6.0817967051210617</c:v>
                </c:pt>
                <c:pt idx="30">
                  <c:v>6.1183398229326054</c:v>
                </c:pt>
                <c:pt idx="31">
                  <c:v>6.1530024555444873</c:v>
                </c:pt>
                <c:pt idx="32">
                  <c:v>6.1858934281466569</c:v>
                </c:pt>
                <c:pt idx="33">
                  <c:v>6.2171131491150788</c:v>
                </c:pt>
                <c:pt idx="34">
                  <c:v>6.2467543199783337</c:v>
                </c:pt>
                <c:pt idx="35">
                  <c:v>6.2749025613464751</c:v>
                </c:pt>
                <c:pt idx="36">
                  <c:v>6.3016369635071463</c:v>
                </c:pt>
              </c:numCache>
            </c:numRef>
          </c:yVal>
          <c:smooth val="1"/>
          <c:extLst>
            <c:ext xmlns:c16="http://schemas.microsoft.com/office/drawing/2014/chart" uri="{C3380CC4-5D6E-409C-BE32-E72D297353CC}">
              <c16:uniqueId val="{00000004-B807-44AE-9550-67DEC1CBFA58}"/>
            </c:ext>
          </c:extLst>
        </c:ser>
        <c:ser>
          <c:idx val="4"/>
          <c:order val="3"/>
          <c:tx>
            <c:strRef>
              <c:f>'Ex 3- JLess Wet Ballast SHUNT'!$H$37</c:f>
              <c:strCache>
                <c:ptCount val="1"/>
                <c:pt idx="0">
                  <c:v>Right Side Det</c:v>
                </c:pt>
              </c:strCache>
            </c:strRef>
          </c:tx>
          <c:spPr>
            <a:ln w="19050" cap="rnd">
              <a:solidFill>
                <a:schemeClr val="accent5"/>
              </a:solidFill>
              <a:round/>
            </a:ln>
            <a:effectLst/>
          </c:spPr>
          <c:marker>
            <c:symbol val="x"/>
            <c:size val="5"/>
            <c:spPr>
              <a:noFill/>
              <a:ln w="9525">
                <a:solidFill>
                  <a:schemeClr val="accent5"/>
                </a:solidFill>
              </a:ln>
              <a:effectLst/>
            </c:spPr>
          </c:marker>
          <c:xVal>
            <c:numRef>
              <c:f>'Ex 3- JLess Wet Ballast SHUNT'!$C$38:$C$74</c:f>
              <c:numCache>
                <c:formatCode>General</c:formatCode>
                <c:ptCount val="37"/>
                <c:pt idx="0">
                  <c:v>5</c:v>
                </c:pt>
                <c:pt idx="1">
                  <c:v>250</c:v>
                </c:pt>
                <c:pt idx="2">
                  <c:v>500</c:v>
                </c:pt>
                <c:pt idx="3">
                  <c:v>750</c:v>
                </c:pt>
                <c:pt idx="4">
                  <c:v>1000</c:v>
                </c:pt>
                <c:pt idx="5">
                  <c:v>1250</c:v>
                </c:pt>
                <c:pt idx="6">
                  <c:v>1500</c:v>
                </c:pt>
                <c:pt idx="7">
                  <c:v>1750</c:v>
                </c:pt>
                <c:pt idx="8">
                  <c:v>2000</c:v>
                </c:pt>
                <c:pt idx="9">
                  <c:v>2250</c:v>
                </c:pt>
                <c:pt idx="10">
                  <c:v>2500</c:v>
                </c:pt>
                <c:pt idx="11">
                  <c:v>2750</c:v>
                </c:pt>
                <c:pt idx="12">
                  <c:v>2995</c:v>
                </c:pt>
                <c:pt idx="13">
                  <c:v>3005</c:v>
                </c:pt>
                <c:pt idx="14">
                  <c:v>3250</c:v>
                </c:pt>
                <c:pt idx="15">
                  <c:v>3500</c:v>
                </c:pt>
                <c:pt idx="16">
                  <c:v>3750</c:v>
                </c:pt>
                <c:pt idx="17">
                  <c:v>4000</c:v>
                </c:pt>
                <c:pt idx="18">
                  <c:v>4250</c:v>
                </c:pt>
                <c:pt idx="19">
                  <c:v>4500</c:v>
                </c:pt>
                <c:pt idx="20">
                  <c:v>4750</c:v>
                </c:pt>
                <c:pt idx="21">
                  <c:v>5000</c:v>
                </c:pt>
                <c:pt idx="22">
                  <c:v>5250</c:v>
                </c:pt>
                <c:pt idx="23">
                  <c:v>5500</c:v>
                </c:pt>
                <c:pt idx="24">
                  <c:v>5750</c:v>
                </c:pt>
                <c:pt idx="25">
                  <c:v>6000</c:v>
                </c:pt>
                <c:pt idx="26">
                  <c:v>6250</c:v>
                </c:pt>
                <c:pt idx="27">
                  <c:v>6500</c:v>
                </c:pt>
                <c:pt idx="28">
                  <c:v>6750</c:v>
                </c:pt>
                <c:pt idx="29">
                  <c:v>7000</c:v>
                </c:pt>
                <c:pt idx="30">
                  <c:v>7250</c:v>
                </c:pt>
                <c:pt idx="31">
                  <c:v>7500</c:v>
                </c:pt>
                <c:pt idx="32">
                  <c:v>7750</c:v>
                </c:pt>
                <c:pt idx="33">
                  <c:v>8000</c:v>
                </c:pt>
                <c:pt idx="34">
                  <c:v>8250</c:v>
                </c:pt>
                <c:pt idx="35">
                  <c:v>8500</c:v>
                </c:pt>
                <c:pt idx="36">
                  <c:v>8750</c:v>
                </c:pt>
              </c:numCache>
            </c:numRef>
          </c:xVal>
          <c:yVal>
            <c:numRef>
              <c:f>'Ex 3- JLess Wet Ballast SHUNT'!$H$38:$H$74</c:f>
              <c:numCache>
                <c:formatCode>0.00000</c:formatCode>
                <c:ptCount val="37"/>
                <c:pt idx="0">
                  <c:v>1.2411711763153901</c:v>
                </c:pt>
                <c:pt idx="1">
                  <c:v>1.3317090682543193</c:v>
                </c:pt>
                <c:pt idx="2">
                  <c:v>1.4192182755815845</c:v>
                </c:pt>
                <c:pt idx="3">
                  <c:v>1.5021087943023095</c:v>
                </c:pt>
                <c:pt idx="4">
                  <c:v>1.5806646365977726</c:v>
                </c:pt>
                <c:pt idx="5">
                  <c:v>1.6551470560478099</c:v>
                </c:pt>
                <c:pt idx="6">
                  <c:v>1.7257966537075209</c:v>
                </c:pt>
                <c:pt idx="7">
                  <c:v>1.7928352358402244</c:v>
                </c:pt>
                <c:pt idx="8">
                  <c:v>1.8564674535634083</c:v>
                </c:pt>
                <c:pt idx="9">
                  <c:v>1.9168822498697082</c:v>
                </c:pt>
                <c:pt idx="10">
                  <c:v>1.9742541353616521</c:v>
                </c:pt>
                <c:pt idx="11">
                  <c:v>2.0287443104416667</c:v>
                </c:pt>
                <c:pt idx="12">
                  <c:v>2.0794923766686306</c:v>
                </c:pt>
                <c:pt idx="13">
                  <c:v>2.0812874583788878</c:v>
                </c:pt>
                <c:pt idx="14">
                  <c:v>2.1185326960561341</c:v>
                </c:pt>
                <c:pt idx="15">
                  <c:v>2.1541362387733631</c:v>
                </c:pt>
                <c:pt idx="16">
                  <c:v>2.1875112566693988</c:v>
                </c:pt>
                <c:pt idx="17">
                  <c:v>2.2188358397942682</c:v>
                </c:pt>
                <c:pt idx="18">
                  <c:v>2.2482698538777783</c:v>
                </c:pt>
                <c:pt idx="19">
                  <c:v>2.2759572066092741</c:v>
                </c:pt>
                <c:pt idx="20">
                  <c:v>2.3020277825302937</c:v>
                </c:pt>
                <c:pt idx="21">
                  <c:v>2.3265991015932035</c:v>
                </c:pt>
                <c:pt idx="22">
                  <c:v>2.3497777462076028</c:v>
                </c:pt>
                <c:pt idx="23">
                  <c:v>2.3716605934516362</c:v>
                </c:pt>
                <c:pt idx="24">
                  <c:v>2.3923358826042249</c:v>
                </c:pt>
                <c:pt idx="25">
                  <c:v>2.4118841429037823</c:v>
                </c:pt>
                <c:pt idx="26">
                  <c:v>2.4303790021889884</c:v>
                </c:pt>
                <c:pt idx="27">
                  <c:v>2.4478878936186899</c:v>
                </c:pt>
                <c:pt idx="28">
                  <c:v>2.4644726748392061</c:v>
                </c:pt>
                <c:pt idx="29">
                  <c:v>2.480190171641095</c:v>
                </c:pt>
                <c:pt idx="30">
                  <c:v>2.4950926562244744</c:v>
                </c:pt>
                <c:pt idx="31">
                  <c:v>2.5092282685929059</c:v>
                </c:pt>
                <c:pt idx="32">
                  <c:v>2.5226413882578442</c:v>
                </c:pt>
                <c:pt idx="33">
                  <c:v>2.5353729623076737</c:v>
                </c:pt>
                <c:pt idx="34">
                  <c:v>2.5474607949359949</c:v>
                </c:pt>
                <c:pt idx="35">
                  <c:v>2.558939802698859</c:v>
                </c:pt>
                <c:pt idx="36">
                  <c:v>2.5698422390508937</c:v>
                </c:pt>
              </c:numCache>
            </c:numRef>
          </c:yVal>
          <c:smooth val="1"/>
          <c:extLst>
            <c:ext xmlns:c16="http://schemas.microsoft.com/office/drawing/2014/chart" uri="{C3380CC4-5D6E-409C-BE32-E72D297353CC}">
              <c16:uniqueId val="{00000005-B807-44AE-9550-67DEC1CBFA58}"/>
            </c:ext>
          </c:extLst>
        </c:ser>
        <c:dLbls>
          <c:showLegendKey val="0"/>
          <c:showVal val="0"/>
          <c:showCatName val="0"/>
          <c:showSerName val="0"/>
          <c:showPercent val="0"/>
          <c:showBubbleSize val="0"/>
        </c:dLbls>
        <c:axId val="108968192"/>
        <c:axId val="108986752"/>
      </c:scatterChart>
      <c:valAx>
        <c:axId val="108968192"/>
        <c:scaling>
          <c:orientation val="maxMin"/>
          <c:max val="9000"/>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08986752"/>
        <c:crosses val="autoZero"/>
        <c:crossBetween val="midCat"/>
        <c:majorUnit val="1000"/>
      </c:valAx>
      <c:valAx>
        <c:axId val="108986752"/>
        <c:scaling>
          <c:orientation val="minMax"/>
        </c:scaling>
        <c:delete val="0"/>
        <c:axPos val="l"/>
        <c:majorGridlines>
          <c:spPr>
            <a:ln w="9525" cap="flat" cmpd="sng" algn="ctr">
              <a:solidFill>
                <a:schemeClr val="tx1">
                  <a:lumMod val="15000"/>
                  <a:lumOff val="85000"/>
                </a:schemeClr>
              </a:solidFill>
              <a:round/>
            </a:ln>
            <a:effectLst/>
          </c:spPr>
        </c:majorGridlines>
        <c:numFmt formatCode="0.00;[Red]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08968192"/>
        <c:crosses val="max"/>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3"/>
          <c:order val="0"/>
          <c:tx>
            <c:strRef>
              <c:f>' Ex 3 - MULTCOL WET BALL 15A'!$E$91</c:f>
              <c:strCache>
                <c:ptCount val="1"/>
                <c:pt idx="0">
                  <c:v>Left Side Rail</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 Ex 3 - MULTCOL WET BALL 15A'!$C$92:$C$128</c:f>
              <c:numCache>
                <c:formatCode>General</c:formatCode>
                <c:ptCount val="37"/>
                <c:pt idx="0">
                  <c:v>5</c:v>
                </c:pt>
                <c:pt idx="1">
                  <c:v>250</c:v>
                </c:pt>
                <c:pt idx="2">
                  <c:v>500</c:v>
                </c:pt>
                <c:pt idx="3">
                  <c:v>750</c:v>
                </c:pt>
                <c:pt idx="4">
                  <c:v>1000</c:v>
                </c:pt>
                <c:pt idx="5">
                  <c:v>1250</c:v>
                </c:pt>
                <c:pt idx="6">
                  <c:v>1500</c:v>
                </c:pt>
                <c:pt idx="7">
                  <c:v>1750</c:v>
                </c:pt>
                <c:pt idx="8">
                  <c:v>2000</c:v>
                </c:pt>
                <c:pt idx="9">
                  <c:v>2250</c:v>
                </c:pt>
                <c:pt idx="10">
                  <c:v>2500</c:v>
                </c:pt>
                <c:pt idx="11">
                  <c:v>2750</c:v>
                </c:pt>
                <c:pt idx="12">
                  <c:v>2995</c:v>
                </c:pt>
                <c:pt idx="13">
                  <c:v>3005</c:v>
                </c:pt>
                <c:pt idx="14">
                  <c:v>3250</c:v>
                </c:pt>
                <c:pt idx="15">
                  <c:v>3500</c:v>
                </c:pt>
                <c:pt idx="16">
                  <c:v>3750</c:v>
                </c:pt>
                <c:pt idx="17">
                  <c:v>4000</c:v>
                </c:pt>
                <c:pt idx="18">
                  <c:v>4250</c:v>
                </c:pt>
                <c:pt idx="19">
                  <c:v>4500</c:v>
                </c:pt>
                <c:pt idx="20">
                  <c:v>4750</c:v>
                </c:pt>
                <c:pt idx="21">
                  <c:v>5000</c:v>
                </c:pt>
                <c:pt idx="22">
                  <c:v>5250</c:v>
                </c:pt>
                <c:pt idx="23">
                  <c:v>5500</c:v>
                </c:pt>
                <c:pt idx="24">
                  <c:v>5750</c:v>
                </c:pt>
                <c:pt idx="25">
                  <c:v>6000</c:v>
                </c:pt>
                <c:pt idx="26">
                  <c:v>6250</c:v>
                </c:pt>
                <c:pt idx="27">
                  <c:v>6500</c:v>
                </c:pt>
                <c:pt idx="28">
                  <c:v>6750</c:v>
                </c:pt>
                <c:pt idx="29">
                  <c:v>7000</c:v>
                </c:pt>
                <c:pt idx="30">
                  <c:v>7250</c:v>
                </c:pt>
                <c:pt idx="31">
                  <c:v>7500</c:v>
                </c:pt>
                <c:pt idx="32">
                  <c:v>7750</c:v>
                </c:pt>
                <c:pt idx="33">
                  <c:v>8000</c:v>
                </c:pt>
                <c:pt idx="34">
                  <c:v>8250</c:v>
                </c:pt>
                <c:pt idx="35">
                  <c:v>8500</c:v>
                </c:pt>
                <c:pt idx="36">
                  <c:v>8750</c:v>
                </c:pt>
              </c:numCache>
            </c:numRef>
          </c:xVal>
          <c:yVal>
            <c:numRef>
              <c:f>' Ex 3 - MULTCOL WET BALL 15A'!$E$92:$E$128</c:f>
              <c:numCache>
                <c:formatCode>0.00000</c:formatCode>
                <c:ptCount val="37"/>
                <c:pt idx="0">
                  <c:v>3.0388804899862096</c:v>
                </c:pt>
                <c:pt idx="1">
                  <c:v>3.039978722530015</c:v>
                </c:pt>
                <c:pt idx="2">
                  <c:v>3.043281198761334</c:v>
                </c:pt>
                <c:pt idx="3">
                  <c:v>3.0488069532518889</c:v>
                </c:pt>
                <c:pt idx="4">
                  <c:v>3.0565887491815653</c:v>
                </c:pt>
                <c:pt idx="5">
                  <c:v>3.0666731078855189</c:v>
                </c:pt>
                <c:pt idx="6">
                  <c:v>3.079120982746538</c:v>
                </c:pt>
                <c:pt idx="7">
                  <c:v>3.0940086566635259</c:v>
                </c:pt>
                <c:pt idx="8">
                  <c:v>3.1114288882330436</c:v>
                </c:pt>
                <c:pt idx="9">
                  <c:v>3.1314923395825613</c:v>
                </c:pt>
                <c:pt idx="10">
                  <c:v>3.1543293281488358</c:v>
                </c:pt>
                <c:pt idx="11">
                  <c:v>3.1800919561160104</c:v>
                </c:pt>
                <c:pt idx="12">
                  <c:v>3.2083477199454116</c:v>
                </c:pt>
                <c:pt idx="13">
                  <c:v>8.6590313913548584</c:v>
                </c:pt>
                <c:pt idx="14">
                  <c:v>8.5381151427175226</c:v>
                </c:pt>
                <c:pt idx="15">
                  <c:v>8.4225286384542706</c:v>
                </c:pt>
                <c:pt idx="16">
                  <c:v>8.3141770151631604</c:v>
                </c:pt>
                <c:pt idx="17">
                  <c:v>8.2124821054834278</c:v>
                </c:pt>
                <c:pt idx="18">
                  <c:v>8.1169249071065952</c:v>
                </c:pt>
                <c:pt idx="19">
                  <c:v>8.0270382253245476</c:v>
                </c:pt>
                <c:pt idx="20">
                  <c:v>7.9424003914220789</c:v>
                </c:pt>
                <c:pt idx="21">
                  <c:v>7.8626298781847961</c:v>
                </c:pt>
                <c:pt idx="22">
                  <c:v>7.7873806670089056</c:v>
                </c:pt>
                <c:pt idx="23">
                  <c:v>7.7163382475409001</c:v>
                </c:pt>
                <c:pt idx="24">
                  <c:v>7.6492161519460993</c:v>
                </c:pt>
                <c:pt idx="25">
                  <c:v>7.5857529429503066</c:v>
                </c:pt>
                <c:pt idx="26">
                  <c:v>7.5257095885966105</c:v>
                </c:pt>
                <c:pt idx="27">
                  <c:v>7.4688671678870318</c:v>
                </c:pt>
                <c:pt idx="28">
                  <c:v>7.4150248606628573</c:v>
                </c:pt>
                <c:pt idx="29">
                  <c:v>7.3639981826289294</c:v>
                </c:pt>
                <c:pt idx="30">
                  <c:v>7.3156174326706864</c:v>
                </c:pt>
                <c:pt idx="31">
                  <c:v>7.2697263248035924</c:v>
                </c:pt>
                <c:pt idx="32">
                  <c:v>7.2261807814387531</c:v>
                </c:pt>
                <c:pt idx="33">
                  <c:v>7.1848478683105252</c:v>
                </c:pt>
                <c:pt idx="34">
                  <c:v>7.1456048545260868</c:v>
                </c:pt>
                <c:pt idx="35">
                  <c:v>7.1083383838757399</c:v>
                </c:pt>
                <c:pt idx="36">
                  <c:v>7.072943745878808</c:v>
                </c:pt>
              </c:numCache>
            </c:numRef>
          </c:yVal>
          <c:smooth val="1"/>
          <c:extLst>
            <c:ext xmlns:c16="http://schemas.microsoft.com/office/drawing/2014/chart" uri="{C3380CC4-5D6E-409C-BE32-E72D297353CC}">
              <c16:uniqueId val="{00000001-1867-4A7F-891A-C713C941B9F6}"/>
            </c:ext>
          </c:extLst>
        </c:ser>
        <c:ser>
          <c:idx val="0"/>
          <c:order val="1"/>
          <c:tx>
            <c:strRef>
              <c:f>' Ex 3 - MULTCOL WET BALL 15A'!$F$91</c:f>
              <c:strCache>
                <c:ptCount val="1"/>
                <c:pt idx="0">
                  <c:v>Left Side Det</c:v>
                </c:pt>
              </c:strCache>
            </c:strRef>
          </c:tx>
          <c:spPr>
            <a:ln w="19050" cap="rnd">
              <a:solidFill>
                <a:schemeClr val="accent1"/>
              </a:solidFill>
              <a:round/>
            </a:ln>
            <a:effectLst/>
          </c:spPr>
          <c:marker>
            <c:symbol val="x"/>
            <c:size val="5"/>
            <c:spPr>
              <a:noFill/>
              <a:ln w="9525">
                <a:solidFill>
                  <a:schemeClr val="accent1"/>
                </a:solidFill>
              </a:ln>
              <a:effectLst/>
            </c:spPr>
          </c:marker>
          <c:xVal>
            <c:numRef>
              <c:f>' Ex 3 - MULTCOL WET BALL 15A'!$C$92:$C$128</c:f>
              <c:numCache>
                <c:formatCode>General</c:formatCode>
                <c:ptCount val="37"/>
                <c:pt idx="0">
                  <c:v>5</c:v>
                </c:pt>
                <c:pt idx="1">
                  <c:v>250</c:v>
                </c:pt>
                <c:pt idx="2">
                  <c:v>500</c:v>
                </c:pt>
                <c:pt idx="3">
                  <c:v>750</c:v>
                </c:pt>
                <c:pt idx="4">
                  <c:v>1000</c:v>
                </c:pt>
                <c:pt idx="5">
                  <c:v>1250</c:v>
                </c:pt>
                <c:pt idx="6">
                  <c:v>1500</c:v>
                </c:pt>
                <c:pt idx="7">
                  <c:v>1750</c:v>
                </c:pt>
                <c:pt idx="8">
                  <c:v>2000</c:v>
                </c:pt>
                <c:pt idx="9">
                  <c:v>2250</c:v>
                </c:pt>
                <c:pt idx="10">
                  <c:v>2500</c:v>
                </c:pt>
                <c:pt idx="11">
                  <c:v>2750</c:v>
                </c:pt>
                <c:pt idx="12">
                  <c:v>2995</c:v>
                </c:pt>
                <c:pt idx="13">
                  <c:v>3005</c:v>
                </c:pt>
                <c:pt idx="14">
                  <c:v>3250</c:v>
                </c:pt>
                <c:pt idx="15">
                  <c:v>3500</c:v>
                </c:pt>
                <c:pt idx="16">
                  <c:v>3750</c:v>
                </c:pt>
                <c:pt idx="17">
                  <c:v>4000</c:v>
                </c:pt>
                <c:pt idx="18">
                  <c:v>4250</c:v>
                </c:pt>
                <c:pt idx="19">
                  <c:v>4500</c:v>
                </c:pt>
                <c:pt idx="20">
                  <c:v>4750</c:v>
                </c:pt>
                <c:pt idx="21">
                  <c:v>5000</c:v>
                </c:pt>
                <c:pt idx="22">
                  <c:v>5250</c:v>
                </c:pt>
                <c:pt idx="23">
                  <c:v>5500</c:v>
                </c:pt>
                <c:pt idx="24">
                  <c:v>5750</c:v>
                </c:pt>
                <c:pt idx="25">
                  <c:v>6000</c:v>
                </c:pt>
                <c:pt idx="26">
                  <c:v>6250</c:v>
                </c:pt>
                <c:pt idx="27">
                  <c:v>6500</c:v>
                </c:pt>
                <c:pt idx="28">
                  <c:v>6750</c:v>
                </c:pt>
                <c:pt idx="29">
                  <c:v>7000</c:v>
                </c:pt>
                <c:pt idx="30">
                  <c:v>7250</c:v>
                </c:pt>
                <c:pt idx="31">
                  <c:v>7500</c:v>
                </c:pt>
                <c:pt idx="32">
                  <c:v>7750</c:v>
                </c:pt>
                <c:pt idx="33">
                  <c:v>8000</c:v>
                </c:pt>
                <c:pt idx="34">
                  <c:v>8250</c:v>
                </c:pt>
                <c:pt idx="35">
                  <c:v>8500</c:v>
                </c:pt>
                <c:pt idx="36">
                  <c:v>8750</c:v>
                </c:pt>
              </c:numCache>
            </c:numRef>
          </c:xVal>
          <c:yVal>
            <c:numRef>
              <c:f>' Ex 3 - MULTCOL WET BALL 15A'!$F$92:$F$128</c:f>
              <c:numCache>
                <c:formatCode>0.00000</c:formatCode>
                <c:ptCount val="37"/>
                <c:pt idx="0">
                  <c:v>1.239272190356064</c:v>
                </c:pt>
                <c:pt idx="1">
                  <c:v>1.2397200556322954</c:v>
                </c:pt>
                <c:pt idx="2">
                  <c:v>1.2410668236168449</c:v>
                </c:pt>
                <c:pt idx="3">
                  <c:v>1.2433202567128305</c:v>
                </c:pt>
                <c:pt idx="4">
                  <c:v>1.246493715925344</c:v>
                </c:pt>
                <c:pt idx="5">
                  <c:v>1.2506061729109235</c:v>
                </c:pt>
                <c:pt idx="6">
                  <c:v>1.2556824847945682</c:v>
                </c:pt>
                <c:pt idx="7">
                  <c:v>1.2617537601623259</c:v>
                </c:pt>
                <c:pt idx="8">
                  <c:v>1.2688578264804338</c:v>
                </c:pt>
                <c:pt idx="9">
                  <c:v>1.2770398123735782</c:v>
                </c:pt>
                <c:pt idx="10">
                  <c:v>1.2863528620097591</c:v>
                </c:pt>
                <c:pt idx="11">
                  <c:v>1.2968590034968674</c:v>
                </c:pt>
                <c:pt idx="12">
                  <c:v>1.3083818595112562</c:v>
                </c:pt>
                <c:pt idx="13">
                  <c:v>1.3103869613226817</c:v>
                </c:pt>
                <c:pt idx="14">
                  <c:v>1.3936526889781504</c:v>
                </c:pt>
                <c:pt idx="15">
                  <c:v>1.4732482312902326</c:v>
                </c:pt>
                <c:pt idx="16">
                  <c:v>1.5478616670993819</c:v>
                </c:pt>
                <c:pt idx="17">
                  <c:v>1.6178911358330434</c:v>
                </c:pt>
                <c:pt idx="18">
                  <c:v>1.6836940344941564</c:v>
                </c:pt>
                <c:pt idx="19">
                  <c:v>1.7455920841728696</c:v>
                </c:pt>
                <c:pt idx="20">
                  <c:v>1.8038756557068227</c:v>
                </c:pt>
                <c:pt idx="21">
                  <c:v>1.8588074775670411</c:v>
                </c:pt>
                <c:pt idx="22">
                  <c:v>1.9106258261733799</c:v>
                </c:pt>
                <c:pt idx="23">
                  <c:v>1.9595472806352237</c:v>
                </c:pt>
                <c:pt idx="24">
                  <c:v>2.0057691093343908</c:v>
                </c:pt>
                <c:pt idx="25">
                  <c:v>2.0494713440293708</c:v>
                </c:pt>
                <c:pt idx="26">
                  <c:v>2.0908185876585619</c:v>
                </c:pt>
                <c:pt idx="27">
                  <c:v>2.1299615942885182</c:v>
                </c:pt>
                <c:pt idx="28">
                  <c:v>2.1670386533289192</c:v>
                </c:pt>
                <c:pt idx="29">
                  <c:v>2.2021768049356525</c:v>
                </c:pt>
                <c:pt idx="30">
                  <c:v>2.2354929092242708</c:v>
                </c:pt>
                <c:pt idx="31">
                  <c:v>2.2670945883412794</c:v>
                </c:pt>
                <c:pt idx="32">
                  <c:v>2.297081057449335</c:v>
                </c:pt>
                <c:pt idx="33">
                  <c:v>2.3255438581608008</c:v>
                </c:pt>
                <c:pt idx="34">
                  <c:v>2.3525675058093061</c:v>
                </c:pt>
                <c:pt idx="35">
                  <c:v>2.3782300601047113</c:v>
                </c:pt>
                <c:pt idx="36">
                  <c:v>2.4026036271077316</c:v>
                </c:pt>
              </c:numCache>
            </c:numRef>
          </c:yVal>
          <c:smooth val="1"/>
          <c:extLst>
            <c:ext xmlns:c16="http://schemas.microsoft.com/office/drawing/2014/chart" uri="{C3380CC4-5D6E-409C-BE32-E72D297353CC}">
              <c16:uniqueId val="{00000002-1867-4A7F-891A-C713C941B9F6}"/>
            </c:ext>
          </c:extLst>
        </c:ser>
        <c:ser>
          <c:idx val="4"/>
          <c:order val="2"/>
          <c:tx>
            <c:strRef>
              <c:f>' Ex 3 - MULTCOL WET BALL 15A'!$G$91</c:f>
              <c:strCache>
                <c:ptCount val="1"/>
                <c:pt idx="0">
                  <c:v>Right Side Rail</c:v>
                </c:pt>
              </c:strCache>
            </c:strRef>
          </c:tx>
          <c:spPr>
            <a:ln w="19050" cap="rnd">
              <a:solidFill>
                <a:schemeClr val="accent5"/>
              </a:solidFill>
              <a:round/>
            </a:ln>
            <a:effectLst/>
          </c:spPr>
          <c:marker>
            <c:symbol val="x"/>
            <c:size val="5"/>
            <c:spPr>
              <a:noFill/>
              <a:ln w="9525">
                <a:solidFill>
                  <a:schemeClr val="accent5"/>
                </a:solidFill>
              </a:ln>
              <a:effectLst/>
            </c:spPr>
          </c:marker>
          <c:xVal>
            <c:numRef>
              <c:f>' Ex 3 - MULTCOL WET BALL 15A'!$C$92:$C$128</c:f>
              <c:numCache>
                <c:formatCode>General</c:formatCode>
                <c:ptCount val="37"/>
                <c:pt idx="0">
                  <c:v>5</c:v>
                </c:pt>
                <c:pt idx="1">
                  <c:v>250</c:v>
                </c:pt>
                <c:pt idx="2">
                  <c:v>500</c:v>
                </c:pt>
                <c:pt idx="3">
                  <c:v>750</c:v>
                </c:pt>
                <c:pt idx="4">
                  <c:v>1000</c:v>
                </c:pt>
                <c:pt idx="5">
                  <c:v>1250</c:v>
                </c:pt>
                <c:pt idx="6">
                  <c:v>1500</c:v>
                </c:pt>
                <c:pt idx="7">
                  <c:v>1750</c:v>
                </c:pt>
                <c:pt idx="8">
                  <c:v>2000</c:v>
                </c:pt>
                <c:pt idx="9">
                  <c:v>2250</c:v>
                </c:pt>
                <c:pt idx="10">
                  <c:v>2500</c:v>
                </c:pt>
                <c:pt idx="11">
                  <c:v>2750</c:v>
                </c:pt>
                <c:pt idx="12">
                  <c:v>2995</c:v>
                </c:pt>
                <c:pt idx="13">
                  <c:v>3005</c:v>
                </c:pt>
                <c:pt idx="14">
                  <c:v>3250</c:v>
                </c:pt>
                <c:pt idx="15">
                  <c:v>3500</c:v>
                </c:pt>
                <c:pt idx="16">
                  <c:v>3750</c:v>
                </c:pt>
                <c:pt idx="17">
                  <c:v>4000</c:v>
                </c:pt>
                <c:pt idx="18">
                  <c:v>4250</c:v>
                </c:pt>
                <c:pt idx="19">
                  <c:v>4500</c:v>
                </c:pt>
                <c:pt idx="20">
                  <c:v>4750</c:v>
                </c:pt>
                <c:pt idx="21">
                  <c:v>5000</c:v>
                </c:pt>
                <c:pt idx="22">
                  <c:v>5250</c:v>
                </c:pt>
                <c:pt idx="23">
                  <c:v>5500</c:v>
                </c:pt>
                <c:pt idx="24">
                  <c:v>5750</c:v>
                </c:pt>
                <c:pt idx="25">
                  <c:v>6000</c:v>
                </c:pt>
                <c:pt idx="26">
                  <c:v>6250</c:v>
                </c:pt>
                <c:pt idx="27">
                  <c:v>6500</c:v>
                </c:pt>
                <c:pt idx="28">
                  <c:v>6750</c:v>
                </c:pt>
                <c:pt idx="29">
                  <c:v>7000</c:v>
                </c:pt>
                <c:pt idx="30">
                  <c:v>7250</c:v>
                </c:pt>
                <c:pt idx="31">
                  <c:v>7500</c:v>
                </c:pt>
                <c:pt idx="32">
                  <c:v>7750</c:v>
                </c:pt>
                <c:pt idx="33">
                  <c:v>8000</c:v>
                </c:pt>
                <c:pt idx="34">
                  <c:v>8250</c:v>
                </c:pt>
                <c:pt idx="35">
                  <c:v>8500</c:v>
                </c:pt>
                <c:pt idx="36">
                  <c:v>8750</c:v>
                </c:pt>
              </c:numCache>
            </c:numRef>
          </c:xVal>
          <c:yVal>
            <c:numRef>
              <c:f>' Ex 3 - MULTCOL WET BALL 15A'!$G$92:$G$128</c:f>
              <c:numCache>
                <c:formatCode>0.00000</c:formatCode>
                <c:ptCount val="37"/>
                <c:pt idx="0">
                  <c:v>3.0435370871627425</c:v>
                </c:pt>
                <c:pt idx="1">
                  <c:v>3.2655495195877999</c:v>
                </c:pt>
                <c:pt idx="2">
                  <c:v>3.480135165025851</c:v>
                </c:pt>
                <c:pt idx="3">
                  <c:v>3.68339509622214</c:v>
                </c:pt>
                <c:pt idx="4">
                  <c:v>3.8760257534609894</c:v>
                </c:pt>
                <c:pt idx="5">
                  <c:v>4.0586677695370987</c:v>
                </c:pt>
                <c:pt idx="6">
                  <c:v>4.2319111341701605</c:v>
                </c:pt>
                <c:pt idx="7">
                  <c:v>4.3962997494435161</c:v>
                </c:pt>
                <c:pt idx="8">
                  <c:v>4.5523354504608848</c:v>
                </c:pt>
                <c:pt idx="9">
                  <c:v>4.7004815536579221</c:v>
                </c:pt>
                <c:pt idx="10">
                  <c:v>4.8411659850943272</c:v>
                </c:pt>
                <c:pt idx="11">
                  <c:v>4.974784032231339</c:v>
                </c:pt>
                <c:pt idx="12">
                  <c:v>5.0992258695950428</c:v>
                </c:pt>
                <c:pt idx="13">
                  <c:v>5.1036276780352585</c:v>
                </c:pt>
                <c:pt idx="14">
                  <c:v>5.1949585632137296</c:v>
                </c:pt>
                <c:pt idx="15">
                  <c:v>5.2822637671711394</c:v>
                </c:pt>
                <c:pt idx="16">
                  <c:v>5.3641042954477074</c:v>
                </c:pt>
                <c:pt idx="17">
                  <c:v>5.4409168514429869</c:v>
                </c:pt>
                <c:pt idx="18">
                  <c:v>5.5130934498016257</c:v>
                </c:pt>
                <c:pt idx="19">
                  <c:v>5.5809869736698028</c:v>
                </c:pt>
                <c:pt idx="20">
                  <c:v>5.6449159193409937</c:v>
                </c:pt>
                <c:pt idx="21">
                  <c:v>5.7051684632894295</c:v>
                </c:pt>
                <c:pt idx="22">
                  <c:v>5.7620059615010071</c:v>
                </c:pt>
                <c:pt idx="23">
                  <c:v>5.815665971039456</c:v>
                </c:pt>
                <c:pt idx="24">
                  <c:v>5.8663648677947924</c:v>
                </c:pt>
                <c:pt idx="25">
                  <c:v>5.9143001214862609</c:v>
                </c:pt>
                <c:pt idx="26">
                  <c:v>5.9596522785702568</c:v>
                </c:pt>
                <c:pt idx="27">
                  <c:v>6.0025866952230817</c:v>
                </c:pt>
                <c:pt idx="28">
                  <c:v>6.0432550556316489</c:v>
                </c:pt>
                <c:pt idx="29">
                  <c:v>6.0817967051210635</c:v>
                </c:pt>
                <c:pt idx="30">
                  <c:v>6.1183398229326071</c:v>
                </c:pt>
                <c:pt idx="31">
                  <c:v>6.1530024555444882</c:v>
                </c:pt>
                <c:pt idx="32">
                  <c:v>6.1858934281466542</c:v>
                </c:pt>
                <c:pt idx="33">
                  <c:v>6.2171131491150806</c:v>
                </c:pt>
                <c:pt idx="34">
                  <c:v>6.2467543199783337</c:v>
                </c:pt>
                <c:pt idx="35">
                  <c:v>6.2749025613464751</c:v>
                </c:pt>
                <c:pt idx="36">
                  <c:v>6.3016369635071472</c:v>
                </c:pt>
              </c:numCache>
            </c:numRef>
          </c:yVal>
          <c:smooth val="1"/>
          <c:extLst>
            <c:ext xmlns:c16="http://schemas.microsoft.com/office/drawing/2014/chart" uri="{C3380CC4-5D6E-409C-BE32-E72D297353CC}">
              <c16:uniqueId val="{00000003-1867-4A7F-891A-C713C941B9F6}"/>
            </c:ext>
          </c:extLst>
        </c:ser>
        <c:ser>
          <c:idx val="1"/>
          <c:order val="3"/>
          <c:tx>
            <c:strRef>
              <c:f>' Ex 3 - MULTCOL WET BALL 15A'!$H$91</c:f>
              <c:strCache>
                <c:ptCount val="1"/>
                <c:pt idx="0">
                  <c:v>Right Side Det</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 Ex 3 - MULTCOL WET BALL 15A'!$C$92:$C$128</c:f>
              <c:numCache>
                <c:formatCode>General</c:formatCode>
                <c:ptCount val="37"/>
                <c:pt idx="0">
                  <c:v>5</c:v>
                </c:pt>
                <c:pt idx="1">
                  <c:v>250</c:v>
                </c:pt>
                <c:pt idx="2">
                  <c:v>500</c:v>
                </c:pt>
                <c:pt idx="3">
                  <c:v>750</c:v>
                </c:pt>
                <c:pt idx="4">
                  <c:v>1000</c:v>
                </c:pt>
                <c:pt idx="5">
                  <c:v>1250</c:v>
                </c:pt>
                <c:pt idx="6">
                  <c:v>1500</c:v>
                </c:pt>
                <c:pt idx="7">
                  <c:v>1750</c:v>
                </c:pt>
                <c:pt idx="8">
                  <c:v>2000</c:v>
                </c:pt>
                <c:pt idx="9">
                  <c:v>2250</c:v>
                </c:pt>
                <c:pt idx="10">
                  <c:v>2500</c:v>
                </c:pt>
                <c:pt idx="11">
                  <c:v>2750</c:v>
                </c:pt>
                <c:pt idx="12">
                  <c:v>2995</c:v>
                </c:pt>
                <c:pt idx="13">
                  <c:v>3005</c:v>
                </c:pt>
                <c:pt idx="14">
                  <c:v>3250</c:v>
                </c:pt>
                <c:pt idx="15">
                  <c:v>3500</c:v>
                </c:pt>
                <c:pt idx="16">
                  <c:v>3750</c:v>
                </c:pt>
                <c:pt idx="17">
                  <c:v>4000</c:v>
                </c:pt>
                <c:pt idx="18">
                  <c:v>4250</c:v>
                </c:pt>
                <c:pt idx="19">
                  <c:v>4500</c:v>
                </c:pt>
                <c:pt idx="20">
                  <c:v>4750</c:v>
                </c:pt>
                <c:pt idx="21">
                  <c:v>5000</c:v>
                </c:pt>
                <c:pt idx="22">
                  <c:v>5250</c:v>
                </c:pt>
                <c:pt idx="23">
                  <c:v>5500</c:v>
                </c:pt>
                <c:pt idx="24">
                  <c:v>5750</c:v>
                </c:pt>
                <c:pt idx="25">
                  <c:v>6000</c:v>
                </c:pt>
                <c:pt idx="26">
                  <c:v>6250</c:v>
                </c:pt>
                <c:pt idx="27">
                  <c:v>6500</c:v>
                </c:pt>
                <c:pt idx="28">
                  <c:v>6750</c:v>
                </c:pt>
                <c:pt idx="29">
                  <c:v>7000</c:v>
                </c:pt>
                <c:pt idx="30">
                  <c:v>7250</c:v>
                </c:pt>
                <c:pt idx="31">
                  <c:v>7500</c:v>
                </c:pt>
                <c:pt idx="32">
                  <c:v>7750</c:v>
                </c:pt>
                <c:pt idx="33">
                  <c:v>8000</c:v>
                </c:pt>
                <c:pt idx="34">
                  <c:v>8250</c:v>
                </c:pt>
                <c:pt idx="35">
                  <c:v>8500</c:v>
                </c:pt>
                <c:pt idx="36">
                  <c:v>8750</c:v>
                </c:pt>
              </c:numCache>
            </c:numRef>
          </c:xVal>
          <c:yVal>
            <c:numRef>
              <c:f>' Ex 3 - MULTCOL WET BALL 15A'!$H$92:$H$128</c:f>
              <c:numCache>
                <c:formatCode>0.00000</c:formatCode>
                <c:ptCount val="37"/>
                <c:pt idx="0">
                  <c:v>1.2411711763153948</c:v>
                </c:pt>
                <c:pt idx="1">
                  <c:v>1.3317090682543196</c:v>
                </c:pt>
                <c:pt idx="2">
                  <c:v>1.4192182755815843</c:v>
                </c:pt>
                <c:pt idx="3">
                  <c:v>1.5021087943023093</c:v>
                </c:pt>
                <c:pt idx="4">
                  <c:v>1.5806646365977726</c:v>
                </c:pt>
                <c:pt idx="5">
                  <c:v>1.6551470560478101</c:v>
                </c:pt>
                <c:pt idx="6">
                  <c:v>1.72579665370752</c:v>
                </c:pt>
                <c:pt idx="7">
                  <c:v>1.792835235840224</c:v>
                </c:pt>
                <c:pt idx="8">
                  <c:v>1.856467453563408</c:v>
                </c:pt>
                <c:pt idx="9">
                  <c:v>1.9168822498697085</c:v>
                </c:pt>
                <c:pt idx="10">
                  <c:v>1.9742541353616525</c:v>
                </c:pt>
                <c:pt idx="11">
                  <c:v>2.0287443104416658</c:v>
                </c:pt>
                <c:pt idx="12">
                  <c:v>2.0794923766686297</c:v>
                </c:pt>
                <c:pt idx="13">
                  <c:v>2.0812874583788878</c:v>
                </c:pt>
                <c:pt idx="14">
                  <c:v>2.1185326960561337</c:v>
                </c:pt>
                <c:pt idx="15">
                  <c:v>2.1541362387733645</c:v>
                </c:pt>
                <c:pt idx="16">
                  <c:v>2.1875112566693988</c:v>
                </c:pt>
                <c:pt idx="17">
                  <c:v>2.2188358397942682</c:v>
                </c:pt>
                <c:pt idx="18">
                  <c:v>2.2482698538777792</c:v>
                </c:pt>
                <c:pt idx="19">
                  <c:v>2.2759572066092746</c:v>
                </c:pt>
                <c:pt idx="20">
                  <c:v>2.3020277825302942</c:v>
                </c:pt>
                <c:pt idx="21">
                  <c:v>2.3265991015932039</c:v>
                </c:pt>
                <c:pt idx="22">
                  <c:v>2.3497777462076028</c:v>
                </c:pt>
                <c:pt idx="23">
                  <c:v>2.3716605934516362</c:v>
                </c:pt>
                <c:pt idx="24">
                  <c:v>2.3923358826042236</c:v>
                </c:pt>
                <c:pt idx="25">
                  <c:v>2.4118841429037818</c:v>
                </c:pt>
                <c:pt idx="26">
                  <c:v>2.4303790021889888</c:v>
                </c:pt>
                <c:pt idx="27">
                  <c:v>2.4478878936186899</c:v>
                </c:pt>
                <c:pt idx="28">
                  <c:v>2.4644726748392056</c:v>
                </c:pt>
                <c:pt idx="29">
                  <c:v>2.4801901716410955</c:v>
                </c:pt>
                <c:pt idx="30">
                  <c:v>2.4950926562244744</c:v>
                </c:pt>
                <c:pt idx="31">
                  <c:v>2.5092282685929059</c:v>
                </c:pt>
                <c:pt idx="32">
                  <c:v>2.5226413882578429</c:v>
                </c:pt>
                <c:pt idx="33">
                  <c:v>2.5353729623076742</c:v>
                </c:pt>
                <c:pt idx="34">
                  <c:v>2.5474607949359949</c:v>
                </c:pt>
                <c:pt idx="35">
                  <c:v>2.5589398026988586</c:v>
                </c:pt>
                <c:pt idx="36">
                  <c:v>2.5698422390508942</c:v>
                </c:pt>
              </c:numCache>
            </c:numRef>
          </c:yVal>
          <c:smooth val="1"/>
          <c:extLst>
            <c:ext xmlns:c16="http://schemas.microsoft.com/office/drawing/2014/chart" uri="{C3380CC4-5D6E-409C-BE32-E72D297353CC}">
              <c16:uniqueId val="{00000004-1867-4A7F-891A-C713C941B9F6}"/>
            </c:ext>
          </c:extLst>
        </c:ser>
        <c:dLbls>
          <c:showLegendKey val="0"/>
          <c:showVal val="0"/>
          <c:showCatName val="0"/>
          <c:showSerName val="0"/>
          <c:showPercent val="0"/>
          <c:showBubbleSize val="0"/>
        </c:dLbls>
        <c:axId val="107827200"/>
        <c:axId val="107829120"/>
      </c:scatterChart>
      <c:valAx>
        <c:axId val="107827200"/>
        <c:scaling>
          <c:orientation val="maxMin"/>
          <c:max val="9000"/>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07829120"/>
        <c:crosses val="autoZero"/>
        <c:crossBetween val="midCat"/>
        <c:majorUnit val="1000"/>
      </c:valAx>
      <c:valAx>
        <c:axId val="107829120"/>
        <c:scaling>
          <c:orientation val="minMax"/>
        </c:scaling>
        <c:delete val="0"/>
        <c:axPos val="l"/>
        <c:majorGridlines>
          <c:spPr>
            <a:ln w="9525" cap="flat" cmpd="sng" algn="ctr">
              <a:solidFill>
                <a:schemeClr val="tx1">
                  <a:lumMod val="15000"/>
                  <a:lumOff val="85000"/>
                </a:schemeClr>
              </a:solidFill>
              <a:round/>
            </a:ln>
            <a:effectLst/>
          </c:spPr>
        </c:majorGridlines>
        <c:numFmt formatCode="0.00;[Red]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07827200"/>
        <c:crosses val="max"/>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3"/>
          <c:order val="0"/>
          <c:tx>
            <c:strRef>
              <c:f>' Ex 3 - MULTCOL DRY BALL 15A'!$E$91</c:f>
              <c:strCache>
                <c:ptCount val="1"/>
                <c:pt idx="0">
                  <c:v>Left Side Rail</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 Ex 3 - MULTCOL DRY BALL 15A'!$C$92:$C$128</c:f>
              <c:numCache>
                <c:formatCode>General</c:formatCode>
                <c:ptCount val="37"/>
                <c:pt idx="0">
                  <c:v>5</c:v>
                </c:pt>
                <c:pt idx="1">
                  <c:v>250</c:v>
                </c:pt>
                <c:pt idx="2">
                  <c:v>500</c:v>
                </c:pt>
                <c:pt idx="3">
                  <c:v>750</c:v>
                </c:pt>
                <c:pt idx="4">
                  <c:v>1000</c:v>
                </c:pt>
                <c:pt idx="5">
                  <c:v>1250</c:v>
                </c:pt>
                <c:pt idx="6">
                  <c:v>1500</c:v>
                </c:pt>
                <c:pt idx="7">
                  <c:v>1750</c:v>
                </c:pt>
                <c:pt idx="8">
                  <c:v>2000</c:v>
                </c:pt>
                <c:pt idx="9">
                  <c:v>2250</c:v>
                </c:pt>
                <c:pt idx="10">
                  <c:v>2500</c:v>
                </c:pt>
                <c:pt idx="11">
                  <c:v>2750</c:v>
                </c:pt>
                <c:pt idx="12">
                  <c:v>2995</c:v>
                </c:pt>
                <c:pt idx="13">
                  <c:v>3005</c:v>
                </c:pt>
                <c:pt idx="14">
                  <c:v>3250</c:v>
                </c:pt>
                <c:pt idx="15">
                  <c:v>3500</c:v>
                </c:pt>
                <c:pt idx="16">
                  <c:v>3750</c:v>
                </c:pt>
                <c:pt idx="17">
                  <c:v>4000</c:v>
                </c:pt>
                <c:pt idx="18">
                  <c:v>4250</c:v>
                </c:pt>
                <c:pt idx="19">
                  <c:v>4500</c:v>
                </c:pt>
                <c:pt idx="20">
                  <c:v>4750</c:v>
                </c:pt>
                <c:pt idx="21">
                  <c:v>5000</c:v>
                </c:pt>
                <c:pt idx="22">
                  <c:v>5250</c:v>
                </c:pt>
                <c:pt idx="23">
                  <c:v>5500</c:v>
                </c:pt>
                <c:pt idx="24">
                  <c:v>5750</c:v>
                </c:pt>
                <c:pt idx="25">
                  <c:v>6000</c:v>
                </c:pt>
                <c:pt idx="26">
                  <c:v>6250</c:v>
                </c:pt>
                <c:pt idx="27">
                  <c:v>6500</c:v>
                </c:pt>
                <c:pt idx="28">
                  <c:v>6750</c:v>
                </c:pt>
                <c:pt idx="29">
                  <c:v>7000</c:v>
                </c:pt>
                <c:pt idx="30">
                  <c:v>7250</c:v>
                </c:pt>
                <c:pt idx="31">
                  <c:v>7500</c:v>
                </c:pt>
                <c:pt idx="32">
                  <c:v>7750</c:v>
                </c:pt>
                <c:pt idx="33">
                  <c:v>8000</c:v>
                </c:pt>
                <c:pt idx="34">
                  <c:v>8250</c:v>
                </c:pt>
                <c:pt idx="35">
                  <c:v>8500</c:v>
                </c:pt>
                <c:pt idx="36">
                  <c:v>8750</c:v>
                </c:pt>
              </c:numCache>
            </c:numRef>
          </c:xVal>
          <c:yVal>
            <c:numRef>
              <c:f>' Ex 3 - MULTCOL DRY BALL 15A'!$E$92:$E$128</c:f>
              <c:numCache>
                <c:formatCode>0.00000</c:formatCode>
                <c:ptCount val="37"/>
                <c:pt idx="0">
                  <c:v>3.0526381113190029</c:v>
                </c:pt>
                <c:pt idx="1">
                  <c:v>3.0538547385508563</c:v>
                </c:pt>
                <c:pt idx="2">
                  <c:v>3.0575122847302763</c:v>
                </c:pt>
                <c:pt idx="3">
                  <c:v>3.0636289559829279</c:v>
                </c:pt>
                <c:pt idx="4">
                  <c:v>3.0722361723668179</c:v>
                </c:pt>
                <c:pt idx="5">
                  <c:v>3.083378486083955</c:v>
                </c:pt>
                <c:pt idx="6">
                  <c:v>3.0971141618886735</c:v>
                </c:pt>
                <c:pt idx="7">
                  <c:v>3.1135159473058662</c:v>
                </c:pt>
                <c:pt idx="8">
                  <c:v>3.1326720519316691</c:v>
                </c:pt>
                <c:pt idx="9">
                  <c:v>3.1546873608957924</c:v>
                </c:pt>
                <c:pt idx="10">
                  <c:v>3.17968491442323</c:v>
                </c:pt>
                <c:pt idx="11">
                  <c:v>3.2078076936751123</c:v>
                </c:pt>
                <c:pt idx="12">
                  <c:v>3.2385590732975862</c:v>
                </c:pt>
                <c:pt idx="13">
                  <c:v>9.469632352830228</c:v>
                </c:pt>
                <c:pt idx="14">
                  <c:v>9.3593190393019583</c:v>
                </c:pt>
                <c:pt idx="15">
                  <c:v>9.2527793438085428</c:v>
                </c:pt>
                <c:pt idx="16">
                  <c:v>9.1518697665558033</c:v>
                </c:pt>
                <c:pt idx="17">
                  <c:v>9.0561767308127958</c:v>
                </c:pt>
                <c:pt idx="18">
                  <c:v>8.9653266052457266</c:v>
                </c:pt>
                <c:pt idx="19">
                  <c:v>8.8789810342663653</c:v>
                </c:pt>
                <c:pt idx="20">
                  <c:v>8.796832912786261</c:v>
                </c:pt>
                <c:pt idx="21">
                  <c:v>8.7186029045092024</c:v>
                </c:pt>
                <c:pt idx="22">
                  <c:v>8.6440364206244773</c:v>
                </c:pt>
                <c:pt idx="23">
                  <c:v>8.572900990077386</c:v>
                </c:pt>
                <c:pt idx="24">
                  <c:v>8.5049839642086358</c:v>
                </c:pt>
                <c:pt idx="25">
                  <c:v>8.4400905080283284</c:v>
                </c:pt>
                <c:pt idx="26">
                  <c:v>8.3780418381565624</c:v>
                </c:pt>
                <c:pt idx="27">
                  <c:v>8.3186736738607863</c:v>
                </c:pt>
                <c:pt idx="28">
                  <c:v>8.2618348729176603</c:v>
                </c:pt>
                <c:pt idx="29">
                  <c:v>8.2073862284377235</c:v>
                </c:pt>
                <c:pt idx="30">
                  <c:v>8.155199406483252</c:v>
                </c:pt>
                <c:pt idx="31">
                  <c:v>8.1051560074206996</c:v>
                </c:pt>
                <c:pt idx="32">
                  <c:v>8.0571467365899707</c:v>
                </c:pt>
                <c:pt idx="33">
                  <c:v>8.0110706721341529</c:v>
                </c:pt>
                <c:pt idx="34">
                  <c:v>7.9668346197916673</c:v>
                </c:pt>
                <c:pt idx="35">
                  <c:v>7.9243525461721278</c:v>
                </c:pt>
                <c:pt idx="36">
                  <c:v>7.8835450835740302</c:v>
                </c:pt>
              </c:numCache>
            </c:numRef>
          </c:yVal>
          <c:smooth val="1"/>
          <c:extLst>
            <c:ext xmlns:c16="http://schemas.microsoft.com/office/drawing/2014/chart" uri="{C3380CC4-5D6E-409C-BE32-E72D297353CC}">
              <c16:uniqueId val="{00000000-C0FD-43B7-9BD2-32B631418BC4}"/>
            </c:ext>
          </c:extLst>
        </c:ser>
        <c:ser>
          <c:idx val="0"/>
          <c:order val="1"/>
          <c:tx>
            <c:strRef>
              <c:f>' Ex 3 - MULTCOL DRY BALL 15A'!$F$91</c:f>
              <c:strCache>
                <c:ptCount val="1"/>
                <c:pt idx="0">
                  <c:v>Left Side Det</c:v>
                </c:pt>
              </c:strCache>
            </c:strRef>
          </c:tx>
          <c:spPr>
            <a:ln w="19050" cap="rnd">
              <a:solidFill>
                <a:schemeClr val="accent1"/>
              </a:solidFill>
              <a:round/>
            </a:ln>
            <a:effectLst/>
          </c:spPr>
          <c:marker>
            <c:symbol val="x"/>
            <c:size val="5"/>
            <c:spPr>
              <a:noFill/>
              <a:ln w="9525">
                <a:solidFill>
                  <a:schemeClr val="accent1"/>
                </a:solidFill>
              </a:ln>
              <a:effectLst/>
            </c:spPr>
          </c:marker>
          <c:xVal>
            <c:numRef>
              <c:f>' Ex 3 - MULTCOL DRY BALL 15A'!$C$92:$C$128</c:f>
              <c:numCache>
                <c:formatCode>General</c:formatCode>
                <c:ptCount val="37"/>
                <c:pt idx="0">
                  <c:v>5</c:v>
                </c:pt>
                <c:pt idx="1">
                  <c:v>250</c:v>
                </c:pt>
                <c:pt idx="2">
                  <c:v>500</c:v>
                </c:pt>
                <c:pt idx="3">
                  <c:v>750</c:v>
                </c:pt>
                <c:pt idx="4">
                  <c:v>1000</c:v>
                </c:pt>
                <c:pt idx="5">
                  <c:v>1250</c:v>
                </c:pt>
                <c:pt idx="6">
                  <c:v>1500</c:v>
                </c:pt>
                <c:pt idx="7">
                  <c:v>1750</c:v>
                </c:pt>
                <c:pt idx="8">
                  <c:v>2000</c:v>
                </c:pt>
                <c:pt idx="9">
                  <c:v>2250</c:v>
                </c:pt>
                <c:pt idx="10">
                  <c:v>2500</c:v>
                </c:pt>
                <c:pt idx="11">
                  <c:v>2750</c:v>
                </c:pt>
                <c:pt idx="12">
                  <c:v>2995</c:v>
                </c:pt>
                <c:pt idx="13">
                  <c:v>3005</c:v>
                </c:pt>
                <c:pt idx="14">
                  <c:v>3250</c:v>
                </c:pt>
                <c:pt idx="15">
                  <c:v>3500</c:v>
                </c:pt>
                <c:pt idx="16">
                  <c:v>3750</c:v>
                </c:pt>
                <c:pt idx="17">
                  <c:v>4000</c:v>
                </c:pt>
                <c:pt idx="18">
                  <c:v>4250</c:v>
                </c:pt>
                <c:pt idx="19">
                  <c:v>4500</c:v>
                </c:pt>
                <c:pt idx="20">
                  <c:v>4750</c:v>
                </c:pt>
                <c:pt idx="21">
                  <c:v>5000</c:v>
                </c:pt>
                <c:pt idx="22">
                  <c:v>5250</c:v>
                </c:pt>
                <c:pt idx="23">
                  <c:v>5500</c:v>
                </c:pt>
                <c:pt idx="24">
                  <c:v>5750</c:v>
                </c:pt>
                <c:pt idx="25">
                  <c:v>6000</c:v>
                </c:pt>
                <c:pt idx="26">
                  <c:v>6250</c:v>
                </c:pt>
                <c:pt idx="27">
                  <c:v>6500</c:v>
                </c:pt>
                <c:pt idx="28">
                  <c:v>6750</c:v>
                </c:pt>
                <c:pt idx="29">
                  <c:v>7000</c:v>
                </c:pt>
                <c:pt idx="30">
                  <c:v>7250</c:v>
                </c:pt>
                <c:pt idx="31">
                  <c:v>7500</c:v>
                </c:pt>
                <c:pt idx="32">
                  <c:v>7750</c:v>
                </c:pt>
                <c:pt idx="33">
                  <c:v>8000</c:v>
                </c:pt>
                <c:pt idx="34">
                  <c:v>8250</c:v>
                </c:pt>
                <c:pt idx="35">
                  <c:v>8500</c:v>
                </c:pt>
                <c:pt idx="36">
                  <c:v>8750</c:v>
                </c:pt>
              </c:numCache>
            </c:numRef>
          </c:xVal>
          <c:yVal>
            <c:numRef>
              <c:f>' Ex 3 - MULTCOL DRY BALL 15A'!$F$92:$F$128</c:f>
              <c:numCache>
                <c:formatCode>0.00000</c:formatCode>
                <c:ptCount val="37"/>
                <c:pt idx="0">
                  <c:v>1.4096916402395345</c:v>
                </c:pt>
                <c:pt idx="1">
                  <c:v>1.4102534720635138</c:v>
                </c:pt>
                <c:pt idx="2">
                  <c:v>1.4119425069523204</c:v>
                </c:pt>
                <c:pt idx="3">
                  <c:v>1.4147671523955467</c:v>
                </c:pt>
                <c:pt idx="4">
                  <c:v>1.4187419180047138</c:v>
                </c:pt>
                <c:pt idx="5">
                  <c:v>1.4238873777438592</c:v>
                </c:pt>
                <c:pt idx="6">
                  <c:v>1.4302304379589419</c:v>
                </c:pt>
                <c:pt idx="7">
                  <c:v>1.4378046930604187</c:v>
                </c:pt>
                <c:pt idx="8">
                  <c:v>1.4466508777589642</c:v>
                </c:pt>
                <c:pt idx="9">
                  <c:v>1.4568174274357635</c:v>
                </c:pt>
                <c:pt idx="10">
                  <c:v>1.4683611613960406</c:v>
                </c:pt>
                <c:pt idx="11">
                  <c:v>1.4813481075606321</c:v>
                </c:pt>
                <c:pt idx="12">
                  <c:v>1.4955489270481745</c:v>
                </c:pt>
                <c:pt idx="13">
                  <c:v>1.4978410632051415</c:v>
                </c:pt>
                <c:pt idx="14">
                  <c:v>1.592485470012889</c:v>
                </c:pt>
                <c:pt idx="15">
                  <c:v>1.6838922636168938</c:v>
                </c:pt>
                <c:pt idx="16">
                  <c:v>1.7704686411622865</c:v>
                </c:pt>
                <c:pt idx="17">
                  <c:v>1.8525694349273931</c:v>
                </c:pt>
                <c:pt idx="18">
                  <c:v>1.9305152056389325</c:v>
                </c:pt>
                <c:pt idx="19">
                  <c:v>2.0045962488461466</c:v>
                </c:pt>
                <c:pt idx="20">
                  <c:v>2.0750760484204953</c:v>
                </c:pt>
                <c:pt idx="21">
                  <c:v>2.14219426372141</c:v>
                </c:pt>
                <c:pt idx="22">
                  <c:v>2.2061693217564615</c:v>
                </c:pt>
                <c:pt idx="23">
                  <c:v>2.2672006733840018</c:v>
                </c:pt>
                <c:pt idx="24">
                  <c:v>2.325470762640701</c:v>
                </c:pt>
                <c:pt idx="25">
                  <c:v>2.3811467501480195</c:v>
                </c:pt>
                <c:pt idx="26">
                  <c:v>2.4343820248886132</c:v>
                </c:pt>
                <c:pt idx="27">
                  <c:v>2.4853175331543369</c:v>
                </c:pt>
                <c:pt idx="28">
                  <c:v>2.5340829489221051</c:v>
                </c:pt>
                <c:pt idx="29">
                  <c:v>2.5807977061301628</c:v>
                </c:pt>
                <c:pt idx="30">
                  <c:v>2.625571910159461</c:v>
                </c:pt>
                <c:pt idx="31">
                  <c:v>2.6685071431556571</c:v>
                </c:pt>
                <c:pt idx="32">
                  <c:v>2.7096971755616996</c:v>
                </c:pt>
                <c:pt idx="33">
                  <c:v>2.7492285942905834</c:v>
                </c:pt>
                <c:pt idx="34">
                  <c:v>2.7871813562878733</c:v>
                </c:pt>
                <c:pt idx="35">
                  <c:v>2.823629274758332</c:v>
                </c:pt>
                <c:pt idx="36">
                  <c:v>2.8586404440125035</c:v>
                </c:pt>
              </c:numCache>
            </c:numRef>
          </c:yVal>
          <c:smooth val="1"/>
          <c:extLst>
            <c:ext xmlns:c16="http://schemas.microsoft.com/office/drawing/2014/chart" uri="{C3380CC4-5D6E-409C-BE32-E72D297353CC}">
              <c16:uniqueId val="{00000001-C0FD-43B7-9BD2-32B631418BC4}"/>
            </c:ext>
          </c:extLst>
        </c:ser>
        <c:ser>
          <c:idx val="4"/>
          <c:order val="2"/>
          <c:tx>
            <c:strRef>
              <c:f>' Ex 3 - MULTCOL DRY BALL 15A'!$G$91</c:f>
              <c:strCache>
                <c:ptCount val="1"/>
                <c:pt idx="0">
                  <c:v>Right Side Rail</c:v>
                </c:pt>
              </c:strCache>
            </c:strRef>
          </c:tx>
          <c:spPr>
            <a:ln w="19050" cap="rnd">
              <a:solidFill>
                <a:schemeClr val="accent5"/>
              </a:solidFill>
              <a:round/>
            </a:ln>
            <a:effectLst/>
          </c:spPr>
          <c:marker>
            <c:symbol val="x"/>
            <c:size val="5"/>
            <c:spPr>
              <a:noFill/>
              <a:ln w="9525">
                <a:solidFill>
                  <a:schemeClr val="accent5"/>
                </a:solidFill>
              </a:ln>
              <a:effectLst/>
            </c:spPr>
          </c:marker>
          <c:xVal>
            <c:numRef>
              <c:f>' Ex 3 - MULTCOL DRY BALL 15A'!$C$92:$C$128</c:f>
              <c:numCache>
                <c:formatCode>General</c:formatCode>
                <c:ptCount val="37"/>
                <c:pt idx="0">
                  <c:v>5</c:v>
                </c:pt>
                <c:pt idx="1">
                  <c:v>250</c:v>
                </c:pt>
                <c:pt idx="2">
                  <c:v>500</c:v>
                </c:pt>
                <c:pt idx="3">
                  <c:v>750</c:v>
                </c:pt>
                <c:pt idx="4">
                  <c:v>1000</c:v>
                </c:pt>
                <c:pt idx="5">
                  <c:v>1250</c:v>
                </c:pt>
                <c:pt idx="6">
                  <c:v>1500</c:v>
                </c:pt>
                <c:pt idx="7">
                  <c:v>1750</c:v>
                </c:pt>
                <c:pt idx="8">
                  <c:v>2000</c:v>
                </c:pt>
                <c:pt idx="9">
                  <c:v>2250</c:v>
                </c:pt>
                <c:pt idx="10">
                  <c:v>2500</c:v>
                </c:pt>
                <c:pt idx="11">
                  <c:v>2750</c:v>
                </c:pt>
                <c:pt idx="12">
                  <c:v>2995</c:v>
                </c:pt>
                <c:pt idx="13">
                  <c:v>3005</c:v>
                </c:pt>
                <c:pt idx="14">
                  <c:v>3250</c:v>
                </c:pt>
                <c:pt idx="15">
                  <c:v>3500</c:v>
                </c:pt>
                <c:pt idx="16">
                  <c:v>3750</c:v>
                </c:pt>
                <c:pt idx="17">
                  <c:v>4000</c:v>
                </c:pt>
                <c:pt idx="18">
                  <c:v>4250</c:v>
                </c:pt>
                <c:pt idx="19">
                  <c:v>4500</c:v>
                </c:pt>
                <c:pt idx="20">
                  <c:v>4750</c:v>
                </c:pt>
                <c:pt idx="21">
                  <c:v>5000</c:v>
                </c:pt>
                <c:pt idx="22">
                  <c:v>5250</c:v>
                </c:pt>
                <c:pt idx="23">
                  <c:v>5500</c:v>
                </c:pt>
                <c:pt idx="24">
                  <c:v>5750</c:v>
                </c:pt>
                <c:pt idx="25">
                  <c:v>6000</c:v>
                </c:pt>
                <c:pt idx="26">
                  <c:v>6250</c:v>
                </c:pt>
                <c:pt idx="27">
                  <c:v>6500</c:v>
                </c:pt>
                <c:pt idx="28">
                  <c:v>6750</c:v>
                </c:pt>
                <c:pt idx="29">
                  <c:v>7000</c:v>
                </c:pt>
                <c:pt idx="30">
                  <c:v>7250</c:v>
                </c:pt>
                <c:pt idx="31">
                  <c:v>7500</c:v>
                </c:pt>
                <c:pt idx="32">
                  <c:v>7750</c:v>
                </c:pt>
                <c:pt idx="33">
                  <c:v>8000</c:v>
                </c:pt>
                <c:pt idx="34">
                  <c:v>8250</c:v>
                </c:pt>
                <c:pt idx="35">
                  <c:v>8500</c:v>
                </c:pt>
                <c:pt idx="36">
                  <c:v>8750</c:v>
                </c:pt>
              </c:numCache>
            </c:numRef>
          </c:xVal>
          <c:yVal>
            <c:numRef>
              <c:f>' Ex 3 - MULTCOL DRY BALL 15A'!$G$92:$G$128</c:f>
              <c:numCache>
                <c:formatCode>0.00000</c:formatCode>
                <c:ptCount val="37"/>
                <c:pt idx="0">
                  <c:v>3.0573162385998511</c:v>
                </c:pt>
                <c:pt idx="1">
                  <c:v>3.2815313820663583</c:v>
                </c:pt>
                <c:pt idx="2">
                  <c:v>3.5005369892025144</c:v>
                </c:pt>
                <c:pt idx="3">
                  <c:v>3.7102119761891532</c:v>
                </c:pt>
                <c:pt idx="4">
                  <c:v>3.9110698462036599</c:v>
                </c:pt>
                <c:pt idx="5">
                  <c:v>4.1035839941867058</c:v>
                </c:pt>
                <c:pt idx="6">
                  <c:v>4.2881911691159216</c:v>
                </c:pt>
                <c:pt idx="7">
                  <c:v>4.4652945330375688</c:v>
                </c:pt>
                <c:pt idx="8">
                  <c:v>4.6352663616921017</c:v>
                </c:pt>
                <c:pt idx="9">
                  <c:v>4.7984504243460657</c:v>
                </c:pt>
                <c:pt idx="10">
                  <c:v>4.9551640740999634</c:v>
                </c:pt>
                <c:pt idx="11">
                  <c:v>5.1057000742719385</c:v>
                </c:pt>
                <c:pt idx="12">
                  <c:v>5.2474918772243448</c:v>
                </c:pt>
                <c:pt idx="13">
                  <c:v>5.2524948318723572</c:v>
                </c:pt>
                <c:pt idx="14">
                  <c:v>5.3557185870749624</c:v>
                </c:pt>
                <c:pt idx="15">
                  <c:v>5.4554112451524892</c:v>
                </c:pt>
                <c:pt idx="16">
                  <c:v>5.5498356184831579</c:v>
                </c:pt>
                <c:pt idx="17">
                  <c:v>5.6393787042649111</c:v>
                </c:pt>
                <c:pt idx="18">
                  <c:v>5.7243901214884367</c:v>
                </c:pt>
                <c:pt idx="19">
                  <c:v>5.8051864804820426</c:v>
                </c:pt>
                <c:pt idx="20">
                  <c:v>5.8820551494649802</c:v>
                </c:pt>
                <c:pt idx="21">
                  <c:v>5.9552575124945344</c:v>
                </c:pt>
                <c:pt idx="22">
                  <c:v>6.0250317966009082</c:v>
                </c:pt>
                <c:pt idx="23">
                  <c:v>6.0915955325106532</c:v>
                </c:pt>
                <c:pt idx="24">
                  <c:v>6.1551477024902894</c:v>
                </c:pt>
                <c:pt idx="25">
                  <c:v>6.2158706199765108</c:v>
                </c:pt>
                <c:pt idx="26">
                  <c:v>6.2739315783924567</c:v>
                </c:pt>
                <c:pt idx="27">
                  <c:v>6.3294843005625205</c:v>
                </c:pt>
                <c:pt idx="28">
                  <c:v>6.3826702151807053</c:v>
                </c:pt>
                <c:pt idx="29">
                  <c:v>6.4336195826609108</c:v>
                </c:pt>
                <c:pt idx="30">
                  <c:v>6.4824524892424913</c:v>
                </c:pt>
                <c:pt idx="31">
                  <c:v>6.5292797253132822</c:v>
                </c:pt>
                <c:pt idx="32">
                  <c:v>6.5742035614413448</c:v>
                </c:pt>
                <c:pt idx="33">
                  <c:v>6.6173184334904773</c:v>
                </c:pt>
                <c:pt idx="34">
                  <c:v>6.6587115463622082</c:v>
                </c:pt>
                <c:pt idx="35">
                  <c:v>6.6984634042980042</c:v>
                </c:pt>
                <c:pt idx="36">
                  <c:v>6.7366482742374485</c:v>
                </c:pt>
              </c:numCache>
            </c:numRef>
          </c:yVal>
          <c:smooth val="1"/>
          <c:extLst>
            <c:ext xmlns:c16="http://schemas.microsoft.com/office/drawing/2014/chart" uri="{C3380CC4-5D6E-409C-BE32-E72D297353CC}">
              <c16:uniqueId val="{00000002-C0FD-43B7-9BD2-32B631418BC4}"/>
            </c:ext>
          </c:extLst>
        </c:ser>
        <c:ser>
          <c:idx val="1"/>
          <c:order val="3"/>
          <c:tx>
            <c:strRef>
              <c:f>' Ex 3 - MULTCOL DRY BALL 15A'!$H$91</c:f>
              <c:strCache>
                <c:ptCount val="1"/>
                <c:pt idx="0">
                  <c:v>Right Side Det</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 Ex 3 - MULTCOL DRY BALL 15A'!$C$92:$C$128</c:f>
              <c:numCache>
                <c:formatCode>General</c:formatCode>
                <c:ptCount val="37"/>
                <c:pt idx="0">
                  <c:v>5</c:v>
                </c:pt>
                <c:pt idx="1">
                  <c:v>250</c:v>
                </c:pt>
                <c:pt idx="2">
                  <c:v>500</c:v>
                </c:pt>
                <c:pt idx="3">
                  <c:v>750</c:v>
                </c:pt>
                <c:pt idx="4">
                  <c:v>1000</c:v>
                </c:pt>
                <c:pt idx="5">
                  <c:v>1250</c:v>
                </c:pt>
                <c:pt idx="6">
                  <c:v>1500</c:v>
                </c:pt>
                <c:pt idx="7">
                  <c:v>1750</c:v>
                </c:pt>
                <c:pt idx="8">
                  <c:v>2000</c:v>
                </c:pt>
                <c:pt idx="9">
                  <c:v>2250</c:v>
                </c:pt>
                <c:pt idx="10">
                  <c:v>2500</c:v>
                </c:pt>
                <c:pt idx="11">
                  <c:v>2750</c:v>
                </c:pt>
                <c:pt idx="12">
                  <c:v>2995</c:v>
                </c:pt>
                <c:pt idx="13">
                  <c:v>3005</c:v>
                </c:pt>
                <c:pt idx="14">
                  <c:v>3250</c:v>
                </c:pt>
                <c:pt idx="15">
                  <c:v>3500</c:v>
                </c:pt>
                <c:pt idx="16">
                  <c:v>3750</c:v>
                </c:pt>
                <c:pt idx="17">
                  <c:v>4000</c:v>
                </c:pt>
                <c:pt idx="18">
                  <c:v>4250</c:v>
                </c:pt>
                <c:pt idx="19">
                  <c:v>4500</c:v>
                </c:pt>
                <c:pt idx="20">
                  <c:v>4750</c:v>
                </c:pt>
                <c:pt idx="21">
                  <c:v>5000</c:v>
                </c:pt>
                <c:pt idx="22">
                  <c:v>5250</c:v>
                </c:pt>
                <c:pt idx="23">
                  <c:v>5500</c:v>
                </c:pt>
                <c:pt idx="24">
                  <c:v>5750</c:v>
                </c:pt>
                <c:pt idx="25">
                  <c:v>6000</c:v>
                </c:pt>
                <c:pt idx="26">
                  <c:v>6250</c:v>
                </c:pt>
                <c:pt idx="27">
                  <c:v>6500</c:v>
                </c:pt>
                <c:pt idx="28">
                  <c:v>6750</c:v>
                </c:pt>
                <c:pt idx="29">
                  <c:v>7000</c:v>
                </c:pt>
                <c:pt idx="30">
                  <c:v>7250</c:v>
                </c:pt>
                <c:pt idx="31">
                  <c:v>7500</c:v>
                </c:pt>
                <c:pt idx="32">
                  <c:v>7750</c:v>
                </c:pt>
                <c:pt idx="33">
                  <c:v>8000</c:v>
                </c:pt>
                <c:pt idx="34">
                  <c:v>8250</c:v>
                </c:pt>
                <c:pt idx="35">
                  <c:v>8500</c:v>
                </c:pt>
                <c:pt idx="36">
                  <c:v>8750</c:v>
                </c:pt>
              </c:numCache>
            </c:numRef>
          </c:xVal>
          <c:yVal>
            <c:numRef>
              <c:f>' Ex 3 - MULTCOL DRY BALL 15A'!$H$92:$H$128</c:f>
              <c:numCache>
                <c:formatCode>0.00000</c:formatCode>
                <c:ptCount val="37"/>
                <c:pt idx="0">
                  <c:v>1.4118519739179143</c:v>
                </c:pt>
                <c:pt idx="1">
                  <c:v>1.515393305000645</c:v>
                </c:pt>
                <c:pt idx="2">
                  <c:v>1.6165289006025831</c:v>
                </c:pt>
                <c:pt idx="3">
                  <c:v>1.713355666679576</c:v>
                </c:pt>
                <c:pt idx="4">
                  <c:v>1.8061107361998949</c:v>
                </c:pt>
                <c:pt idx="5">
                  <c:v>1.8950127203667222</c:v>
                </c:pt>
                <c:pt idx="6">
                  <c:v>1.9802633074772618</c:v>
                </c:pt>
                <c:pt idx="7">
                  <c:v>2.0620486755668881</c:v>
                </c:pt>
                <c:pt idx="8">
                  <c:v>2.140540739543312</c:v>
                </c:pt>
                <c:pt idx="9">
                  <c:v>2.2158982501799791</c:v>
                </c:pt>
                <c:pt idx="10">
                  <c:v>2.2882677594088476</c:v>
                </c:pt>
                <c:pt idx="11">
                  <c:v>2.3577844637344181</c:v>
                </c:pt>
                <c:pt idx="12">
                  <c:v>2.4232631454475713</c:v>
                </c:pt>
                <c:pt idx="13">
                  <c:v>2.4255734826335118</c:v>
                </c:pt>
                <c:pt idx="14">
                  <c:v>2.4732416501256522</c:v>
                </c:pt>
                <c:pt idx="15">
                  <c:v>2.519279176213022</c:v>
                </c:pt>
                <c:pt idx="16">
                  <c:v>2.5628838371210869</c:v>
                </c:pt>
                <c:pt idx="17">
                  <c:v>2.6042343460463808</c:v>
                </c:pt>
                <c:pt idx="18">
                  <c:v>2.6434921551330723</c:v>
                </c:pt>
                <c:pt idx="19">
                  <c:v>2.6808034733049677</c:v>
                </c:pt>
                <c:pt idx="20">
                  <c:v>2.7163010056393087</c:v>
                </c:pt>
                <c:pt idx="21">
                  <c:v>2.7501054578689752</c:v>
                </c:pt>
                <c:pt idx="22">
                  <c:v>2.7823268419379672</c:v>
                </c:pt>
                <c:pt idx="23">
                  <c:v>2.8130656123500737</c:v>
                </c:pt>
                <c:pt idx="24">
                  <c:v>2.8424136580313433</c:v>
                </c:pt>
                <c:pt idx="25">
                  <c:v>2.8704551703330732</c:v>
                </c:pt>
                <c:pt idx="26">
                  <c:v>2.8972674044461724</c:v>
                </c:pt>
                <c:pt idx="27">
                  <c:v>2.9229213487330212</c:v>
                </c:pt>
                <c:pt idx="28">
                  <c:v>2.9474823141935986</c:v>
                </c:pt>
                <c:pt idx="29">
                  <c:v>2.9710104543770095</c:v>
                </c:pt>
                <c:pt idx="30">
                  <c:v>2.9935612244540128</c:v>
                </c:pt>
                <c:pt idx="31">
                  <c:v>3.0151857868218053</c:v>
                </c:pt>
                <c:pt idx="32">
                  <c:v>3.0359313694712524</c:v>
                </c:pt>
                <c:pt idx="33">
                  <c:v>3.055841582369498</c:v>
                </c:pt>
                <c:pt idx="34">
                  <c:v>3.0749566962647239</c:v>
                </c:pt>
                <c:pt idx="35">
                  <c:v>3.0933138875768207</c:v>
                </c:pt>
                <c:pt idx="36">
                  <c:v>3.1109474523736682</c:v>
                </c:pt>
              </c:numCache>
            </c:numRef>
          </c:yVal>
          <c:smooth val="1"/>
          <c:extLst>
            <c:ext xmlns:c16="http://schemas.microsoft.com/office/drawing/2014/chart" uri="{C3380CC4-5D6E-409C-BE32-E72D297353CC}">
              <c16:uniqueId val="{00000003-C0FD-43B7-9BD2-32B631418BC4}"/>
            </c:ext>
          </c:extLst>
        </c:ser>
        <c:dLbls>
          <c:showLegendKey val="0"/>
          <c:showVal val="0"/>
          <c:showCatName val="0"/>
          <c:showSerName val="0"/>
          <c:showPercent val="0"/>
          <c:showBubbleSize val="0"/>
        </c:dLbls>
        <c:axId val="110047616"/>
        <c:axId val="110049536"/>
      </c:scatterChart>
      <c:valAx>
        <c:axId val="110047616"/>
        <c:scaling>
          <c:orientation val="maxMin"/>
          <c:max val="9000"/>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10049536"/>
        <c:crosses val="autoZero"/>
        <c:crossBetween val="midCat"/>
        <c:majorUnit val="1000"/>
      </c:valAx>
      <c:valAx>
        <c:axId val="110049536"/>
        <c:scaling>
          <c:orientation val="minMax"/>
        </c:scaling>
        <c:delete val="0"/>
        <c:axPos val="l"/>
        <c:majorGridlines>
          <c:spPr>
            <a:ln w="9525" cap="flat" cmpd="sng" algn="ctr">
              <a:solidFill>
                <a:schemeClr val="tx1">
                  <a:lumMod val="15000"/>
                  <a:lumOff val="85000"/>
                </a:schemeClr>
              </a:solidFill>
              <a:round/>
            </a:ln>
            <a:effectLst/>
          </c:spPr>
        </c:majorGridlines>
        <c:numFmt formatCode="0.00;[Red]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10047616"/>
        <c:crosses val="max"/>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3"/>
          <c:order val="0"/>
          <c:tx>
            <c:strRef>
              <c:f>' Ex 3 - MULTCOL DRY BALL 1.06V'!$E$91</c:f>
              <c:strCache>
                <c:ptCount val="1"/>
                <c:pt idx="0">
                  <c:v>Left Side Rail</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 Ex 3 - MULTCOL DRY BALL 1.06V'!$C$92:$C$128</c:f>
              <c:numCache>
                <c:formatCode>General</c:formatCode>
                <c:ptCount val="37"/>
                <c:pt idx="0">
                  <c:v>5</c:v>
                </c:pt>
                <c:pt idx="1">
                  <c:v>250</c:v>
                </c:pt>
                <c:pt idx="2">
                  <c:v>500</c:v>
                </c:pt>
                <c:pt idx="3">
                  <c:v>750</c:v>
                </c:pt>
                <c:pt idx="4">
                  <c:v>1000</c:v>
                </c:pt>
                <c:pt idx="5">
                  <c:v>1250</c:v>
                </c:pt>
                <c:pt idx="6">
                  <c:v>1500</c:v>
                </c:pt>
                <c:pt idx="7">
                  <c:v>1750</c:v>
                </c:pt>
                <c:pt idx="8">
                  <c:v>2000</c:v>
                </c:pt>
                <c:pt idx="9">
                  <c:v>2250</c:v>
                </c:pt>
                <c:pt idx="10">
                  <c:v>2500</c:v>
                </c:pt>
                <c:pt idx="11">
                  <c:v>2750</c:v>
                </c:pt>
                <c:pt idx="12">
                  <c:v>2995</c:v>
                </c:pt>
                <c:pt idx="13">
                  <c:v>3005</c:v>
                </c:pt>
                <c:pt idx="14">
                  <c:v>3250</c:v>
                </c:pt>
                <c:pt idx="15">
                  <c:v>3500</c:v>
                </c:pt>
                <c:pt idx="16">
                  <c:v>3750</c:v>
                </c:pt>
                <c:pt idx="17">
                  <c:v>4000</c:v>
                </c:pt>
                <c:pt idx="18">
                  <c:v>4250</c:v>
                </c:pt>
                <c:pt idx="19">
                  <c:v>4500</c:v>
                </c:pt>
                <c:pt idx="20">
                  <c:v>4750</c:v>
                </c:pt>
                <c:pt idx="21">
                  <c:v>5000</c:v>
                </c:pt>
                <c:pt idx="22">
                  <c:v>5250</c:v>
                </c:pt>
                <c:pt idx="23">
                  <c:v>5500</c:v>
                </c:pt>
                <c:pt idx="24">
                  <c:v>5750</c:v>
                </c:pt>
                <c:pt idx="25">
                  <c:v>6000</c:v>
                </c:pt>
                <c:pt idx="26">
                  <c:v>6250</c:v>
                </c:pt>
                <c:pt idx="27">
                  <c:v>6500</c:v>
                </c:pt>
                <c:pt idx="28">
                  <c:v>6750</c:v>
                </c:pt>
                <c:pt idx="29">
                  <c:v>7000</c:v>
                </c:pt>
                <c:pt idx="30">
                  <c:v>7250</c:v>
                </c:pt>
                <c:pt idx="31">
                  <c:v>7500</c:v>
                </c:pt>
                <c:pt idx="32">
                  <c:v>7750</c:v>
                </c:pt>
                <c:pt idx="33">
                  <c:v>8000</c:v>
                </c:pt>
                <c:pt idx="34">
                  <c:v>8250</c:v>
                </c:pt>
                <c:pt idx="35">
                  <c:v>8500</c:v>
                </c:pt>
                <c:pt idx="36">
                  <c:v>8750</c:v>
                </c:pt>
              </c:numCache>
            </c:numRef>
          </c:xVal>
          <c:yVal>
            <c:numRef>
              <c:f>' Ex 3 - MULTCOL DRY BALL 1.06V'!$E$92:$E$128</c:f>
              <c:numCache>
                <c:formatCode>0.00000</c:formatCode>
                <c:ptCount val="37"/>
                <c:pt idx="0">
                  <c:v>3.0526381113190029</c:v>
                </c:pt>
                <c:pt idx="1">
                  <c:v>3.0538547385508563</c:v>
                </c:pt>
                <c:pt idx="2">
                  <c:v>3.0575122847302763</c:v>
                </c:pt>
                <c:pt idx="3">
                  <c:v>3.0636289559829279</c:v>
                </c:pt>
                <c:pt idx="4">
                  <c:v>3.0722361723668179</c:v>
                </c:pt>
                <c:pt idx="5">
                  <c:v>3.083378486083955</c:v>
                </c:pt>
                <c:pt idx="6">
                  <c:v>3.0971141618886735</c:v>
                </c:pt>
                <c:pt idx="7">
                  <c:v>3.1135159473058662</c:v>
                </c:pt>
                <c:pt idx="8">
                  <c:v>3.1326720519316691</c:v>
                </c:pt>
                <c:pt idx="9">
                  <c:v>3.1546873608957924</c:v>
                </c:pt>
                <c:pt idx="10">
                  <c:v>3.17968491442323</c:v>
                </c:pt>
                <c:pt idx="11">
                  <c:v>3.2078076936751123</c:v>
                </c:pt>
                <c:pt idx="12">
                  <c:v>3.2385590732975862</c:v>
                </c:pt>
                <c:pt idx="13">
                  <c:v>9.469632352830228</c:v>
                </c:pt>
                <c:pt idx="14">
                  <c:v>9.3593190393019583</c:v>
                </c:pt>
                <c:pt idx="15">
                  <c:v>9.2527793438085428</c:v>
                </c:pt>
                <c:pt idx="16">
                  <c:v>9.1518697665558033</c:v>
                </c:pt>
                <c:pt idx="17">
                  <c:v>9.0561767308127958</c:v>
                </c:pt>
                <c:pt idx="18">
                  <c:v>8.9653266052457266</c:v>
                </c:pt>
                <c:pt idx="19">
                  <c:v>8.8789810342663653</c:v>
                </c:pt>
                <c:pt idx="20">
                  <c:v>8.796832912786261</c:v>
                </c:pt>
                <c:pt idx="21">
                  <c:v>8.7186029045092024</c:v>
                </c:pt>
                <c:pt idx="22">
                  <c:v>8.6440364206244773</c:v>
                </c:pt>
                <c:pt idx="23">
                  <c:v>8.572900990077386</c:v>
                </c:pt>
                <c:pt idx="24">
                  <c:v>8.5049839642086358</c:v>
                </c:pt>
                <c:pt idx="25">
                  <c:v>8.4343266133536456</c:v>
                </c:pt>
                <c:pt idx="26">
                  <c:v>8.2948402024146191</c:v>
                </c:pt>
                <c:pt idx="27">
                  <c:v>8.163775217004936</c:v>
                </c:pt>
                <c:pt idx="28">
                  <c:v>8.0404319796081687</c:v>
                </c:pt>
                <c:pt idx="29">
                  <c:v>7.924188003311281</c:v>
                </c:pt>
                <c:pt idx="30">
                  <c:v>7.8144878339039776</c:v>
                </c:pt>
                <c:pt idx="31">
                  <c:v>7.7108344819119399</c:v>
                </c:pt>
                <c:pt idx="32">
                  <c:v>7.6127821659881683</c:v>
                </c:pt>
                <c:pt idx="33">
                  <c:v>7.5199301443268016</c:v>
                </c:pt>
                <c:pt idx="34">
                  <c:v>7.4319174541589197</c:v>
                </c:pt>
                <c:pt idx="35">
                  <c:v>7.3484184137407595</c:v>
                </c:pt>
                <c:pt idx="36">
                  <c:v>7.2691387686532991</c:v>
                </c:pt>
              </c:numCache>
            </c:numRef>
          </c:yVal>
          <c:smooth val="1"/>
          <c:extLst>
            <c:ext xmlns:c16="http://schemas.microsoft.com/office/drawing/2014/chart" uri="{C3380CC4-5D6E-409C-BE32-E72D297353CC}">
              <c16:uniqueId val="{00000000-29E1-4918-AACE-3B97D76E8E31}"/>
            </c:ext>
          </c:extLst>
        </c:ser>
        <c:ser>
          <c:idx val="0"/>
          <c:order val="1"/>
          <c:tx>
            <c:strRef>
              <c:f>' Ex 3 - MULTCOL DRY BALL 1.06V'!$F$91</c:f>
              <c:strCache>
                <c:ptCount val="1"/>
                <c:pt idx="0">
                  <c:v>Left Side Det</c:v>
                </c:pt>
              </c:strCache>
            </c:strRef>
          </c:tx>
          <c:spPr>
            <a:ln w="19050" cap="rnd">
              <a:solidFill>
                <a:schemeClr val="accent1"/>
              </a:solidFill>
              <a:round/>
            </a:ln>
            <a:effectLst/>
          </c:spPr>
          <c:marker>
            <c:symbol val="x"/>
            <c:size val="5"/>
            <c:spPr>
              <a:noFill/>
              <a:ln w="9525">
                <a:solidFill>
                  <a:schemeClr val="accent1"/>
                </a:solidFill>
              </a:ln>
              <a:effectLst/>
            </c:spPr>
          </c:marker>
          <c:xVal>
            <c:numRef>
              <c:f>' Ex 3 - MULTCOL DRY BALL 1.06V'!$C$92:$C$128</c:f>
              <c:numCache>
                <c:formatCode>General</c:formatCode>
                <c:ptCount val="37"/>
                <c:pt idx="0">
                  <c:v>5</c:v>
                </c:pt>
                <c:pt idx="1">
                  <c:v>250</c:v>
                </c:pt>
                <c:pt idx="2">
                  <c:v>500</c:v>
                </c:pt>
                <c:pt idx="3">
                  <c:v>750</c:v>
                </c:pt>
                <c:pt idx="4">
                  <c:v>1000</c:v>
                </c:pt>
                <c:pt idx="5">
                  <c:v>1250</c:v>
                </c:pt>
                <c:pt idx="6">
                  <c:v>1500</c:v>
                </c:pt>
                <c:pt idx="7">
                  <c:v>1750</c:v>
                </c:pt>
                <c:pt idx="8">
                  <c:v>2000</c:v>
                </c:pt>
                <c:pt idx="9">
                  <c:v>2250</c:v>
                </c:pt>
                <c:pt idx="10">
                  <c:v>2500</c:v>
                </c:pt>
                <c:pt idx="11">
                  <c:v>2750</c:v>
                </c:pt>
                <c:pt idx="12">
                  <c:v>2995</c:v>
                </c:pt>
                <c:pt idx="13">
                  <c:v>3005</c:v>
                </c:pt>
                <c:pt idx="14">
                  <c:v>3250</c:v>
                </c:pt>
                <c:pt idx="15">
                  <c:v>3500</c:v>
                </c:pt>
                <c:pt idx="16">
                  <c:v>3750</c:v>
                </c:pt>
                <c:pt idx="17">
                  <c:v>4000</c:v>
                </c:pt>
                <c:pt idx="18">
                  <c:v>4250</c:v>
                </c:pt>
                <c:pt idx="19">
                  <c:v>4500</c:v>
                </c:pt>
                <c:pt idx="20">
                  <c:v>4750</c:v>
                </c:pt>
                <c:pt idx="21">
                  <c:v>5000</c:v>
                </c:pt>
                <c:pt idx="22">
                  <c:v>5250</c:v>
                </c:pt>
                <c:pt idx="23">
                  <c:v>5500</c:v>
                </c:pt>
                <c:pt idx="24">
                  <c:v>5750</c:v>
                </c:pt>
                <c:pt idx="25">
                  <c:v>6000</c:v>
                </c:pt>
                <c:pt idx="26">
                  <c:v>6250</c:v>
                </c:pt>
                <c:pt idx="27">
                  <c:v>6500</c:v>
                </c:pt>
                <c:pt idx="28">
                  <c:v>6750</c:v>
                </c:pt>
                <c:pt idx="29">
                  <c:v>7000</c:v>
                </c:pt>
                <c:pt idx="30">
                  <c:v>7250</c:v>
                </c:pt>
                <c:pt idx="31">
                  <c:v>7500</c:v>
                </c:pt>
                <c:pt idx="32">
                  <c:v>7750</c:v>
                </c:pt>
                <c:pt idx="33">
                  <c:v>8000</c:v>
                </c:pt>
                <c:pt idx="34">
                  <c:v>8250</c:v>
                </c:pt>
                <c:pt idx="35">
                  <c:v>8500</c:v>
                </c:pt>
                <c:pt idx="36">
                  <c:v>8750</c:v>
                </c:pt>
              </c:numCache>
            </c:numRef>
          </c:xVal>
          <c:yVal>
            <c:numRef>
              <c:f>' Ex 3 - MULTCOL DRY BALL 1.06V'!$F$92:$F$128</c:f>
              <c:numCache>
                <c:formatCode>0.00000</c:formatCode>
                <c:ptCount val="37"/>
                <c:pt idx="0">
                  <c:v>1.4096916402395345</c:v>
                </c:pt>
                <c:pt idx="1">
                  <c:v>1.4102534720635138</c:v>
                </c:pt>
                <c:pt idx="2">
                  <c:v>1.4119425069523204</c:v>
                </c:pt>
                <c:pt idx="3">
                  <c:v>1.4147671523955467</c:v>
                </c:pt>
                <c:pt idx="4">
                  <c:v>1.4187419180047138</c:v>
                </c:pt>
                <c:pt idx="5">
                  <c:v>1.4238873777438592</c:v>
                </c:pt>
                <c:pt idx="6">
                  <c:v>1.4302304379589419</c:v>
                </c:pt>
                <c:pt idx="7">
                  <c:v>1.4378046930604187</c:v>
                </c:pt>
                <c:pt idx="8">
                  <c:v>1.4466508777589642</c:v>
                </c:pt>
                <c:pt idx="9">
                  <c:v>1.4568174274357635</c:v>
                </c:pt>
                <c:pt idx="10">
                  <c:v>1.4683611613960406</c:v>
                </c:pt>
                <c:pt idx="11">
                  <c:v>1.4813481075606321</c:v>
                </c:pt>
                <c:pt idx="12">
                  <c:v>1.4955489270481745</c:v>
                </c:pt>
                <c:pt idx="13">
                  <c:v>1.4978410632051415</c:v>
                </c:pt>
                <c:pt idx="14">
                  <c:v>1.592485470012889</c:v>
                </c:pt>
                <c:pt idx="15">
                  <c:v>1.6838922636168938</c:v>
                </c:pt>
                <c:pt idx="16">
                  <c:v>1.7704686411622865</c:v>
                </c:pt>
                <c:pt idx="17">
                  <c:v>1.8525694349273931</c:v>
                </c:pt>
                <c:pt idx="18">
                  <c:v>1.9305152056389325</c:v>
                </c:pt>
                <c:pt idx="19">
                  <c:v>2.0045962488461466</c:v>
                </c:pt>
                <c:pt idx="20">
                  <c:v>2.0750760484204953</c:v>
                </c:pt>
                <c:pt idx="21">
                  <c:v>2.14219426372141</c:v>
                </c:pt>
                <c:pt idx="22">
                  <c:v>2.2061693217564615</c:v>
                </c:pt>
                <c:pt idx="23">
                  <c:v>2.2672006733840018</c:v>
                </c:pt>
                <c:pt idx="24">
                  <c:v>2.325470762640701</c:v>
                </c:pt>
                <c:pt idx="25">
                  <c:v>2.3795206207765682</c:v>
                </c:pt>
                <c:pt idx="26">
                  <c:v>2.4102063797433413</c:v>
                </c:pt>
                <c:pt idx="27">
                  <c:v>2.4390395006487386</c:v>
                </c:pt>
                <c:pt idx="28">
                  <c:v>2.4661739062690335</c:v>
                </c:pt>
                <c:pt idx="29">
                  <c:v>2.4917465381402804</c:v>
                </c:pt>
                <c:pt idx="30">
                  <c:v>2.5158795912053424</c:v>
                </c:pt>
                <c:pt idx="31">
                  <c:v>2.5386823986896938</c:v>
                </c:pt>
                <c:pt idx="32">
                  <c:v>2.5602530284902261</c:v>
                </c:pt>
                <c:pt idx="33">
                  <c:v>2.580679640208865</c:v>
                </c:pt>
                <c:pt idx="34">
                  <c:v>2.6000416424163015</c:v>
                </c:pt>
                <c:pt idx="35">
                  <c:v>2.6184106821742219</c:v>
                </c:pt>
                <c:pt idx="36">
                  <c:v>2.6358514928148238</c:v>
                </c:pt>
              </c:numCache>
            </c:numRef>
          </c:yVal>
          <c:smooth val="1"/>
          <c:extLst>
            <c:ext xmlns:c16="http://schemas.microsoft.com/office/drawing/2014/chart" uri="{C3380CC4-5D6E-409C-BE32-E72D297353CC}">
              <c16:uniqueId val="{00000001-29E1-4918-AACE-3B97D76E8E31}"/>
            </c:ext>
          </c:extLst>
        </c:ser>
        <c:ser>
          <c:idx val="4"/>
          <c:order val="2"/>
          <c:tx>
            <c:strRef>
              <c:f>' Ex 3 - MULTCOL DRY BALL 1.06V'!$G$91</c:f>
              <c:strCache>
                <c:ptCount val="1"/>
                <c:pt idx="0">
                  <c:v>Right Side Rail</c:v>
                </c:pt>
              </c:strCache>
            </c:strRef>
          </c:tx>
          <c:spPr>
            <a:ln w="19050" cap="rnd">
              <a:solidFill>
                <a:schemeClr val="accent5"/>
              </a:solidFill>
              <a:round/>
            </a:ln>
            <a:effectLst/>
          </c:spPr>
          <c:marker>
            <c:symbol val="x"/>
            <c:size val="5"/>
            <c:spPr>
              <a:noFill/>
              <a:ln w="9525">
                <a:solidFill>
                  <a:schemeClr val="accent5"/>
                </a:solidFill>
              </a:ln>
              <a:effectLst/>
            </c:spPr>
          </c:marker>
          <c:xVal>
            <c:numRef>
              <c:f>' Ex 3 - MULTCOL DRY BALL 1.06V'!$C$92:$C$128</c:f>
              <c:numCache>
                <c:formatCode>General</c:formatCode>
                <c:ptCount val="37"/>
                <c:pt idx="0">
                  <c:v>5</c:v>
                </c:pt>
                <c:pt idx="1">
                  <c:v>250</c:v>
                </c:pt>
                <c:pt idx="2">
                  <c:v>500</c:v>
                </c:pt>
                <c:pt idx="3">
                  <c:v>750</c:v>
                </c:pt>
                <c:pt idx="4">
                  <c:v>1000</c:v>
                </c:pt>
                <c:pt idx="5">
                  <c:v>1250</c:v>
                </c:pt>
                <c:pt idx="6">
                  <c:v>1500</c:v>
                </c:pt>
                <c:pt idx="7">
                  <c:v>1750</c:v>
                </c:pt>
                <c:pt idx="8">
                  <c:v>2000</c:v>
                </c:pt>
                <c:pt idx="9">
                  <c:v>2250</c:v>
                </c:pt>
                <c:pt idx="10">
                  <c:v>2500</c:v>
                </c:pt>
                <c:pt idx="11">
                  <c:v>2750</c:v>
                </c:pt>
                <c:pt idx="12">
                  <c:v>2995</c:v>
                </c:pt>
                <c:pt idx="13">
                  <c:v>3005</c:v>
                </c:pt>
                <c:pt idx="14">
                  <c:v>3250</c:v>
                </c:pt>
                <c:pt idx="15">
                  <c:v>3500</c:v>
                </c:pt>
                <c:pt idx="16">
                  <c:v>3750</c:v>
                </c:pt>
                <c:pt idx="17">
                  <c:v>4000</c:v>
                </c:pt>
                <c:pt idx="18">
                  <c:v>4250</c:v>
                </c:pt>
                <c:pt idx="19">
                  <c:v>4500</c:v>
                </c:pt>
                <c:pt idx="20">
                  <c:v>4750</c:v>
                </c:pt>
                <c:pt idx="21">
                  <c:v>5000</c:v>
                </c:pt>
                <c:pt idx="22">
                  <c:v>5250</c:v>
                </c:pt>
                <c:pt idx="23">
                  <c:v>5500</c:v>
                </c:pt>
                <c:pt idx="24">
                  <c:v>5750</c:v>
                </c:pt>
                <c:pt idx="25">
                  <c:v>6000</c:v>
                </c:pt>
                <c:pt idx="26">
                  <c:v>6250</c:v>
                </c:pt>
                <c:pt idx="27">
                  <c:v>6500</c:v>
                </c:pt>
                <c:pt idx="28">
                  <c:v>6750</c:v>
                </c:pt>
                <c:pt idx="29">
                  <c:v>7000</c:v>
                </c:pt>
                <c:pt idx="30">
                  <c:v>7250</c:v>
                </c:pt>
                <c:pt idx="31">
                  <c:v>7500</c:v>
                </c:pt>
                <c:pt idx="32">
                  <c:v>7750</c:v>
                </c:pt>
                <c:pt idx="33">
                  <c:v>8000</c:v>
                </c:pt>
                <c:pt idx="34">
                  <c:v>8250</c:v>
                </c:pt>
                <c:pt idx="35">
                  <c:v>8500</c:v>
                </c:pt>
                <c:pt idx="36">
                  <c:v>8750</c:v>
                </c:pt>
              </c:numCache>
            </c:numRef>
          </c:xVal>
          <c:yVal>
            <c:numRef>
              <c:f>' Ex 3 - MULTCOL DRY BALL 1.06V'!$G$92:$G$128</c:f>
              <c:numCache>
                <c:formatCode>0.00000</c:formatCode>
                <c:ptCount val="37"/>
                <c:pt idx="0">
                  <c:v>3.0573162385998516</c:v>
                </c:pt>
                <c:pt idx="1">
                  <c:v>3.2815313820663587</c:v>
                </c:pt>
                <c:pt idx="2">
                  <c:v>3.5005369892025153</c:v>
                </c:pt>
                <c:pt idx="3">
                  <c:v>3.7102119761891537</c:v>
                </c:pt>
                <c:pt idx="4">
                  <c:v>3.9110698462036608</c:v>
                </c:pt>
                <c:pt idx="5">
                  <c:v>4.1035839941867067</c:v>
                </c:pt>
                <c:pt idx="6">
                  <c:v>4.2881911691159225</c:v>
                </c:pt>
                <c:pt idx="7">
                  <c:v>4.4652945330375697</c:v>
                </c:pt>
                <c:pt idx="8">
                  <c:v>4.6352663616921026</c:v>
                </c:pt>
                <c:pt idx="9">
                  <c:v>4.7984504243460666</c:v>
                </c:pt>
                <c:pt idx="10">
                  <c:v>4.9551640740999643</c:v>
                </c:pt>
                <c:pt idx="11">
                  <c:v>5.1057000742719394</c:v>
                </c:pt>
                <c:pt idx="12">
                  <c:v>5.2474918772243457</c:v>
                </c:pt>
                <c:pt idx="13">
                  <c:v>5.2524948318723581</c:v>
                </c:pt>
                <c:pt idx="14">
                  <c:v>5.3557185870749633</c:v>
                </c:pt>
                <c:pt idx="15">
                  <c:v>5.4554112451524901</c:v>
                </c:pt>
                <c:pt idx="16">
                  <c:v>5.5498356184831588</c:v>
                </c:pt>
                <c:pt idx="17">
                  <c:v>5.6393787042649119</c:v>
                </c:pt>
                <c:pt idx="18">
                  <c:v>5.7243901214884376</c:v>
                </c:pt>
                <c:pt idx="19">
                  <c:v>5.8051864804820434</c:v>
                </c:pt>
                <c:pt idx="20">
                  <c:v>5.8820551494649811</c:v>
                </c:pt>
                <c:pt idx="21">
                  <c:v>5.9552575124945353</c:v>
                </c:pt>
                <c:pt idx="22">
                  <c:v>6.025031796600909</c:v>
                </c:pt>
                <c:pt idx="23">
                  <c:v>6.0915955325106541</c:v>
                </c:pt>
                <c:pt idx="24">
                  <c:v>6.1551477024902912</c:v>
                </c:pt>
                <c:pt idx="25">
                  <c:v>6.2116256864025274</c:v>
                </c:pt>
                <c:pt idx="26">
                  <c:v>6.2116256864025283</c:v>
                </c:pt>
                <c:pt idx="27">
                  <c:v>6.2116256864025274</c:v>
                </c:pt>
                <c:pt idx="28">
                  <c:v>6.2116256864025301</c:v>
                </c:pt>
                <c:pt idx="29">
                  <c:v>6.2116256864025274</c:v>
                </c:pt>
                <c:pt idx="30">
                  <c:v>6.2116256864025274</c:v>
                </c:pt>
                <c:pt idx="31">
                  <c:v>6.2116256864025283</c:v>
                </c:pt>
                <c:pt idx="32">
                  <c:v>6.2116256864025301</c:v>
                </c:pt>
                <c:pt idx="33">
                  <c:v>6.2116256864025274</c:v>
                </c:pt>
                <c:pt idx="34">
                  <c:v>6.2116256864025283</c:v>
                </c:pt>
                <c:pt idx="35">
                  <c:v>6.2116256864025301</c:v>
                </c:pt>
                <c:pt idx="36">
                  <c:v>6.2116256864025274</c:v>
                </c:pt>
              </c:numCache>
            </c:numRef>
          </c:yVal>
          <c:smooth val="1"/>
          <c:extLst>
            <c:ext xmlns:c16="http://schemas.microsoft.com/office/drawing/2014/chart" uri="{C3380CC4-5D6E-409C-BE32-E72D297353CC}">
              <c16:uniqueId val="{00000002-29E1-4918-AACE-3B97D76E8E31}"/>
            </c:ext>
          </c:extLst>
        </c:ser>
        <c:ser>
          <c:idx val="1"/>
          <c:order val="3"/>
          <c:tx>
            <c:strRef>
              <c:f>' Ex 3 - MULTCOL DRY BALL 1.06V'!$H$91</c:f>
              <c:strCache>
                <c:ptCount val="1"/>
                <c:pt idx="0">
                  <c:v>Right Side Det</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 Ex 3 - MULTCOL DRY BALL 1.06V'!$C$92:$C$128</c:f>
              <c:numCache>
                <c:formatCode>General</c:formatCode>
                <c:ptCount val="37"/>
                <c:pt idx="0">
                  <c:v>5</c:v>
                </c:pt>
                <c:pt idx="1">
                  <c:v>250</c:v>
                </c:pt>
                <c:pt idx="2">
                  <c:v>500</c:v>
                </c:pt>
                <c:pt idx="3">
                  <c:v>750</c:v>
                </c:pt>
                <c:pt idx="4">
                  <c:v>1000</c:v>
                </c:pt>
                <c:pt idx="5">
                  <c:v>1250</c:v>
                </c:pt>
                <c:pt idx="6">
                  <c:v>1500</c:v>
                </c:pt>
                <c:pt idx="7">
                  <c:v>1750</c:v>
                </c:pt>
                <c:pt idx="8">
                  <c:v>2000</c:v>
                </c:pt>
                <c:pt idx="9">
                  <c:v>2250</c:v>
                </c:pt>
                <c:pt idx="10">
                  <c:v>2500</c:v>
                </c:pt>
                <c:pt idx="11">
                  <c:v>2750</c:v>
                </c:pt>
                <c:pt idx="12">
                  <c:v>2995</c:v>
                </c:pt>
                <c:pt idx="13">
                  <c:v>3005</c:v>
                </c:pt>
                <c:pt idx="14">
                  <c:v>3250</c:v>
                </c:pt>
                <c:pt idx="15">
                  <c:v>3500</c:v>
                </c:pt>
                <c:pt idx="16">
                  <c:v>3750</c:v>
                </c:pt>
                <c:pt idx="17">
                  <c:v>4000</c:v>
                </c:pt>
                <c:pt idx="18">
                  <c:v>4250</c:v>
                </c:pt>
                <c:pt idx="19">
                  <c:v>4500</c:v>
                </c:pt>
                <c:pt idx="20">
                  <c:v>4750</c:v>
                </c:pt>
                <c:pt idx="21">
                  <c:v>5000</c:v>
                </c:pt>
                <c:pt idx="22">
                  <c:v>5250</c:v>
                </c:pt>
                <c:pt idx="23">
                  <c:v>5500</c:v>
                </c:pt>
                <c:pt idx="24">
                  <c:v>5750</c:v>
                </c:pt>
                <c:pt idx="25">
                  <c:v>6000</c:v>
                </c:pt>
                <c:pt idx="26">
                  <c:v>6250</c:v>
                </c:pt>
                <c:pt idx="27">
                  <c:v>6500</c:v>
                </c:pt>
                <c:pt idx="28">
                  <c:v>6750</c:v>
                </c:pt>
                <c:pt idx="29">
                  <c:v>7000</c:v>
                </c:pt>
                <c:pt idx="30">
                  <c:v>7250</c:v>
                </c:pt>
                <c:pt idx="31">
                  <c:v>7500</c:v>
                </c:pt>
                <c:pt idx="32">
                  <c:v>7750</c:v>
                </c:pt>
                <c:pt idx="33">
                  <c:v>8000</c:v>
                </c:pt>
                <c:pt idx="34">
                  <c:v>8250</c:v>
                </c:pt>
                <c:pt idx="35">
                  <c:v>8500</c:v>
                </c:pt>
                <c:pt idx="36">
                  <c:v>8750</c:v>
                </c:pt>
              </c:numCache>
            </c:numRef>
          </c:xVal>
          <c:yVal>
            <c:numRef>
              <c:f>' Ex 3 - MULTCOL DRY BALL 1.06V'!$H$92:$H$128</c:f>
              <c:numCache>
                <c:formatCode>0.00000</c:formatCode>
                <c:ptCount val="37"/>
                <c:pt idx="0">
                  <c:v>1.4118519739179143</c:v>
                </c:pt>
                <c:pt idx="1">
                  <c:v>1.5153933050006452</c:v>
                </c:pt>
                <c:pt idx="2">
                  <c:v>1.6165289006025836</c:v>
                </c:pt>
                <c:pt idx="3">
                  <c:v>1.7133556666795762</c:v>
                </c:pt>
                <c:pt idx="4">
                  <c:v>1.8061107361998954</c:v>
                </c:pt>
                <c:pt idx="5">
                  <c:v>1.8950127203667226</c:v>
                </c:pt>
                <c:pt idx="6">
                  <c:v>1.9802633074772622</c:v>
                </c:pt>
                <c:pt idx="7">
                  <c:v>2.0620486755668885</c:v>
                </c:pt>
                <c:pt idx="8">
                  <c:v>2.1405407395433125</c:v>
                </c:pt>
                <c:pt idx="9">
                  <c:v>2.2158982501799795</c:v>
                </c:pt>
                <c:pt idx="10">
                  <c:v>2.2882677594088481</c:v>
                </c:pt>
                <c:pt idx="11">
                  <c:v>2.3577844637344181</c:v>
                </c:pt>
                <c:pt idx="12">
                  <c:v>2.4232631454475717</c:v>
                </c:pt>
                <c:pt idx="13">
                  <c:v>2.4255734826335122</c:v>
                </c:pt>
                <c:pt idx="14">
                  <c:v>2.4732416501256527</c:v>
                </c:pt>
                <c:pt idx="15">
                  <c:v>2.5192791762130224</c:v>
                </c:pt>
                <c:pt idx="16">
                  <c:v>2.5628838371210869</c:v>
                </c:pt>
                <c:pt idx="17">
                  <c:v>2.6042343460463813</c:v>
                </c:pt>
                <c:pt idx="18">
                  <c:v>2.6434921551330728</c:v>
                </c:pt>
                <c:pt idx="19">
                  <c:v>2.6808034733049682</c:v>
                </c:pt>
                <c:pt idx="20">
                  <c:v>2.7163010056393091</c:v>
                </c:pt>
                <c:pt idx="21">
                  <c:v>2.7501054578689756</c:v>
                </c:pt>
                <c:pt idx="22">
                  <c:v>2.7823268419379676</c:v>
                </c:pt>
                <c:pt idx="23">
                  <c:v>2.8130656123500741</c:v>
                </c:pt>
                <c:pt idx="24">
                  <c:v>2.8424136580313437</c:v>
                </c:pt>
                <c:pt idx="25">
                  <c:v>2.8684948831472359</c:v>
                </c:pt>
                <c:pt idx="26">
                  <c:v>2.8684948831472363</c:v>
                </c:pt>
                <c:pt idx="27">
                  <c:v>2.8684948831472359</c:v>
                </c:pt>
                <c:pt idx="28">
                  <c:v>2.8684948831472372</c:v>
                </c:pt>
                <c:pt idx="29">
                  <c:v>2.8684948831472359</c:v>
                </c:pt>
                <c:pt idx="30">
                  <c:v>2.8684948831472359</c:v>
                </c:pt>
                <c:pt idx="31">
                  <c:v>2.8684948831472363</c:v>
                </c:pt>
                <c:pt idx="32">
                  <c:v>2.8684948831472372</c:v>
                </c:pt>
                <c:pt idx="33">
                  <c:v>2.8684948831472359</c:v>
                </c:pt>
                <c:pt idx="34">
                  <c:v>2.8684948831472363</c:v>
                </c:pt>
                <c:pt idx="35">
                  <c:v>2.8684948831472372</c:v>
                </c:pt>
                <c:pt idx="36">
                  <c:v>2.8684948831472359</c:v>
                </c:pt>
              </c:numCache>
            </c:numRef>
          </c:yVal>
          <c:smooth val="1"/>
          <c:extLst>
            <c:ext xmlns:c16="http://schemas.microsoft.com/office/drawing/2014/chart" uri="{C3380CC4-5D6E-409C-BE32-E72D297353CC}">
              <c16:uniqueId val="{00000003-29E1-4918-AACE-3B97D76E8E31}"/>
            </c:ext>
          </c:extLst>
        </c:ser>
        <c:dLbls>
          <c:showLegendKey val="0"/>
          <c:showVal val="0"/>
          <c:showCatName val="0"/>
          <c:showSerName val="0"/>
          <c:showPercent val="0"/>
          <c:showBubbleSize val="0"/>
        </c:dLbls>
        <c:axId val="110010752"/>
        <c:axId val="110012672"/>
      </c:scatterChart>
      <c:valAx>
        <c:axId val="110010752"/>
        <c:scaling>
          <c:orientation val="maxMin"/>
          <c:max val="9000"/>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10012672"/>
        <c:crosses val="autoZero"/>
        <c:crossBetween val="midCat"/>
        <c:majorUnit val="1000"/>
      </c:valAx>
      <c:valAx>
        <c:axId val="110012672"/>
        <c:scaling>
          <c:orientation val="minMax"/>
        </c:scaling>
        <c:delete val="0"/>
        <c:axPos val="l"/>
        <c:majorGridlines>
          <c:spPr>
            <a:ln w="9525" cap="flat" cmpd="sng" algn="ctr">
              <a:solidFill>
                <a:schemeClr val="tx1">
                  <a:lumMod val="15000"/>
                  <a:lumOff val="85000"/>
                </a:schemeClr>
              </a:solidFill>
              <a:round/>
            </a:ln>
            <a:effectLst/>
          </c:spPr>
        </c:majorGridlines>
        <c:numFmt formatCode="0.00;[Red]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10010752"/>
        <c:crosses val="max"/>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3"/>
          <c:order val="0"/>
          <c:tx>
            <c:strRef>
              <c:f>' Ex 3 - MULTCOL WET Hardshunt'!$E$91</c:f>
              <c:strCache>
                <c:ptCount val="1"/>
                <c:pt idx="0">
                  <c:v>Left Side Rail</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 Ex 3 - MULTCOL WET Hardshunt'!$C$92:$C$128</c:f>
              <c:numCache>
                <c:formatCode>General</c:formatCode>
                <c:ptCount val="37"/>
                <c:pt idx="0">
                  <c:v>5</c:v>
                </c:pt>
                <c:pt idx="1">
                  <c:v>250</c:v>
                </c:pt>
                <c:pt idx="2">
                  <c:v>500</c:v>
                </c:pt>
                <c:pt idx="3">
                  <c:v>750</c:v>
                </c:pt>
                <c:pt idx="4">
                  <c:v>1000</c:v>
                </c:pt>
                <c:pt idx="5">
                  <c:v>1250</c:v>
                </c:pt>
                <c:pt idx="6">
                  <c:v>1500</c:v>
                </c:pt>
                <c:pt idx="7">
                  <c:v>1750</c:v>
                </c:pt>
                <c:pt idx="8">
                  <c:v>2000</c:v>
                </c:pt>
                <c:pt idx="9">
                  <c:v>2250</c:v>
                </c:pt>
                <c:pt idx="10">
                  <c:v>2500</c:v>
                </c:pt>
                <c:pt idx="11">
                  <c:v>2750</c:v>
                </c:pt>
                <c:pt idx="12">
                  <c:v>2995</c:v>
                </c:pt>
                <c:pt idx="13">
                  <c:v>3005</c:v>
                </c:pt>
                <c:pt idx="14">
                  <c:v>3250</c:v>
                </c:pt>
                <c:pt idx="15">
                  <c:v>3500</c:v>
                </c:pt>
                <c:pt idx="16">
                  <c:v>3750</c:v>
                </c:pt>
                <c:pt idx="17">
                  <c:v>4000</c:v>
                </c:pt>
                <c:pt idx="18">
                  <c:v>4250</c:v>
                </c:pt>
                <c:pt idx="19">
                  <c:v>4500</c:v>
                </c:pt>
                <c:pt idx="20">
                  <c:v>4750</c:v>
                </c:pt>
                <c:pt idx="21">
                  <c:v>5000</c:v>
                </c:pt>
                <c:pt idx="22">
                  <c:v>5250</c:v>
                </c:pt>
                <c:pt idx="23">
                  <c:v>5500</c:v>
                </c:pt>
                <c:pt idx="24">
                  <c:v>5750</c:v>
                </c:pt>
                <c:pt idx="25">
                  <c:v>6000</c:v>
                </c:pt>
                <c:pt idx="26">
                  <c:v>6250</c:v>
                </c:pt>
                <c:pt idx="27">
                  <c:v>6500</c:v>
                </c:pt>
                <c:pt idx="28">
                  <c:v>6750</c:v>
                </c:pt>
                <c:pt idx="29">
                  <c:v>7000</c:v>
                </c:pt>
                <c:pt idx="30">
                  <c:v>7250</c:v>
                </c:pt>
                <c:pt idx="31">
                  <c:v>7500</c:v>
                </c:pt>
                <c:pt idx="32">
                  <c:v>7750</c:v>
                </c:pt>
                <c:pt idx="33">
                  <c:v>8000</c:v>
                </c:pt>
                <c:pt idx="34">
                  <c:v>8250</c:v>
                </c:pt>
                <c:pt idx="35">
                  <c:v>8500</c:v>
                </c:pt>
                <c:pt idx="36">
                  <c:v>8750</c:v>
                </c:pt>
              </c:numCache>
            </c:numRef>
          </c:xVal>
          <c:yVal>
            <c:numRef>
              <c:f>' Ex 3 - MULTCOL WET Hardshunt'!$E$92:$E$128</c:f>
              <c:numCache>
                <c:formatCode>0.00000</c:formatCode>
                <c:ptCount val="37"/>
                <c:pt idx="0">
                  <c:v>5.5609055166659579E-2</c:v>
                </c:pt>
                <c:pt idx="1">
                  <c:v>5.564584165874055E-2</c:v>
                </c:pt>
                <c:pt idx="2">
                  <c:v>5.5756594794611362E-2</c:v>
                </c:pt>
                <c:pt idx="3">
                  <c:v>5.594235666544705E-2</c:v>
                </c:pt>
                <c:pt idx="4">
                  <c:v>5.620491630314451E-2</c:v>
                </c:pt>
                <c:pt idx="5">
                  <c:v>5.6546837810319342E-2</c:v>
                </c:pt>
                <c:pt idx="6">
                  <c:v>5.6971523012568213E-2</c:v>
                </c:pt>
                <c:pt idx="7">
                  <c:v>5.7483296835388276E-2</c:v>
                </c:pt>
                <c:pt idx="8">
                  <c:v>5.8087519510518569E-2</c:v>
                </c:pt>
                <c:pt idx="9">
                  <c:v>5.8790731235356573E-2</c:v>
                </c:pt>
                <c:pt idx="10">
                  <c:v>5.9600836896015079E-2</c:v>
                </c:pt>
                <c:pt idx="11">
                  <c:v>6.0527341121167179E-2</c:v>
                </c:pt>
                <c:pt idx="12">
                  <c:v>6.155922465029226E-2</c:v>
                </c:pt>
                <c:pt idx="13">
                  <c:v>10.519897562122511</c:v>
                </c:pt>
                <c:pt idx="14">
                  <c:v>10.258561066038256</c:v>
                </c:pt>
                <c:pt idx="15">
                  <c:v>10.013824680911265</c:v>
                </c:pt>
                <c:pt idx="16">
                  <c:v>9.7887747422049287</c:v>
                </c:pt>
                <c:pt idx="17">
                  <c:v>9.5812806936261197</c:v>
                </c:pt>
                <c:pt idx="18">
                  <c:v>9.389506908624659</c:v>
                </c:pt>
                <c:pt idx="19">
                  <c:v>9.2118633255195679</c:v>
                </c:pt>
                <c:pt idx="20">
                  <c:v>9.0469656786885064</c:v>
                </c:pt>
                <c:pt idx="21">
                  <c:v>8.8936032178517408</c:v>
                </c:pt>
                <c:pt idx="22">
                  <c:v>8.7507123205848281</c:v>
                </c:pt>
                <c:pt idx="23">
                  <c:v>8.6173547799395376</c:v>
                </c:pt>
                <c:pt idx="24">
                  <c:v>8.4926998285484441</c:v>
                </c:pt>
                <c:pt idx="25">
                  <c:v>8.3760091699500769</c:v>
                </c:pt>
                <c:pt idx="26">
                  <c:v>8.2666244461227034</c:v>
                </c:pt>
                <c:pt idx="27">
                  <c:v>8.1639566908527623</c:v>
                </c:pt>
                <c:pt idx="28">
                  <c:v>8.0674774112668217</c:v>
                </c:pt>
                <c:pt idx="29">
                  <c:v>7.9767110116308126</c:v>
                </c:pt>
                <c:pt idx="30">
                  <c:v>7.891228329487916</c:v>
                </c:pt>
                <c:pt idx="31">
                  <c:v>7.8106410981430745</c:v>
                </c:pt>
                <c:pt idx="32">
                  <c:v>7.7345971842142411</c:v>
                </c:pt>
                <c:pt idx="33">
                  <c:v>7.6627764765603672</c:v>
                </c:pt>
                <c:pt idx="34">
                  <c:v>7.5948873249524125</c:v>
                </c:pt>
                <c:pt idx="35">
                  <c:v>7.5306634445819727</c:v>
                </c:pt>
                <c:pt idx="36">
                  <c:v>7.4698612168263887</c:v>
                </c:pt>
              </c:numCache>
            </c:numRef>
          </c:yVal>
          <c:smooth val="1"/>
          <c:extLst>
            <c:ext xmlns:c16="http://schemas.microsoft.com/office/drawing/2014/chart" uri="{C3380CC4-5D6E-409C-BE32-E72D297353CC}">
              <c16:uniqueId val="{00000000-8602-4034-AF1B-DDC1CD054F79}"/>
            </c:ext>
          </c:extLst>
        </c:ser>
        <c:ser>
          <c:idx val="0"/>
          <c:order val="1"/>
          <c:tx>
            <c:strRef>
              <c:f>' Ex 3 - MULTCOL WET Hardshunt'!$F$91</c:f>
              <c:strCache>
                <c:ptCount val="1"/>
                <c:pt idx="0">
                  <c:v>Left Side Det</c:v>
                </c:pt>
              </c:strCache>
            </c:strRef>
          </c:tx>
          <c:spPr>
            <a:ln w="19050" cap="rnd">
              <a:solidFill>
                <a:schemeClr val="accent1"/>
              </a:solidFill>
              <a:round/>
            </a:ln>
            <a:effectLst/>
          </c:spPr>
          <c:marker>
            <c:symbol val="x"/>
            <c:size val="5"/>
            <c:spPr>
              <a:noFill/>
              <a:ln w="9525">
                <a:solidFill>
                  <a:schemeClr val="accent1"/>
                </a:solidFill>
              </a:ln>
              <a:effectLst/>
            </c:spPr>
          </c:marker>
          <c:xVal>
            <c:numRef>
              <c:f>' Ex 3 - MULTCOL WET Hardshunt'!$C$92:$C$128</c:f>
              <c:numCache>
                <c:formatCode>General</c:formatCode>
                <c:ptCount val="37"/>
                <c:pt idx="0">
                  <c:v>5</c:v>
                </c:pt>
                <c:pt idx="1">
                  <c:v>250</c:v>
                </c:pt>
                <c:pt idx="2">
                  <c:v>500</c:v>
                </c:pt>
                <c:pt idx="3">
                  <c:v>750</c:v>
                </c:pt>
                <c:pt idx="4">
                  <c:v>1000</c:v>
                </c:pt>
                <c:pt idx="5">
                  <c:v>1250</c:v>
                </c:pt>
                <c:pt idx="6">
                  <c:v>1500</c:v>
                </c:pt>
                <c:pt idx="7">
                  <c:v>1750</c:v>
                </c:pt>
                <c:pt idx="8">
                  <c:v>2000</c:v>
                </c:pt>
                <c:pt idx="9">
                  <c:v>2250</c:v>
                </c:pt>
                <c:pt idx="10">
                  <c:v>2500</c:v>
                </c:pt>
                <c:pt idx="11">
                  <c:v>2750</c:v>
                </c:pt>
                <c:pt idx="12">
                  <c:v>2995</c:v>
                </c:pt>
                <c:pt idx="13">
                  <c:v>3005</c:v>
                </c:pt>
                <c:pt idx="14">
                  <c:v>3250</c:v>
                </c:pt>
                <c:pt idx="15">
                  <c:v>3500</c:v>
                </c:pt>
                <c:pt idx="16">
                  <c:v>3750</c:v>
                </c:pt>
                <c:pt idx="17">
                  <c:v>4000</c:v>
                </c:pt>
                <c:pt idx="18">
                  <c:v>4250</c:v>
                </c:pt>
                <c:pt idx="19">
                  <c:v>4500</c:v>
                </c:pt>
                <c:pt idx="20">
                  <c:v>4750</c:v>
                </c:pt>
                <c:pt idx="21">
                  <c:v>5000</c:v>
                </c:pt>
                <c:pt idx="22">
                  <c:v>5250</c:v>
                </c:pt>
                <c:pt idx="23">
                  <c:v>5500</c:v>
                </c:pt>
                <c:pt idx="24">
                  <c:v>5750</c:v>
                </c:pt>
                <c:pt idx="25">
                  <c:v>6000</c:v>
                </c:pt>
                <c:pt idx="26">
                  <c:v>6250</c:v>
                </c:pt>
                <c:pt idx="27">
                  <c:v>6500</c:v>
                </c:pt>
                <c:pt idx="28">
                  <c:v>6750</c:v>
                </c:pt>
                <c:pt idx="29">
                  <c:v>7000</c:v>
                </c:pt>
                <c:pt idx="30">
                  <c:v>7250</c:v>
                </c:pt>
                <c:pt idx="31">
                  <c:v>7500</c:v>
                </c:pt>
                <c:pt idx="32">
                  <c:v>7750</c:v>
                </c:pt>
                <c:pt idx="33">
                  <c:v>8000</c:v>
                </c:pt>
                <c:pt idx="34">
                  <c:v>8250</c:v>
                </c:pt>
                <c:pt idx="35">
                  <c:v>8500</c:v>
                </c:pt>
                <c:pt idx="36">
                  <c:v>8750</c:v>
                </c:pt>
              </c:numCache>
            </c:numRef>
          </c:xVal>
          <c:yVal>
            <c:numRef>
              <c:f>' Ex 3 - MULTCOL WET Hardshunt'!$F$92:$F$128</c:f>
              <c:numCache>
                <c:formatCode>0.00000</c:formatCode>
                <c:ptCount val="37"/>
                <c:pt idx="0">
                  <c:v>2.2677678779111896E-2</c:v>
                </c:pt>
                <c:pt idx="1">
                  <c:v>2.2692680513061919E-2</c:v>
                </c:pt>
                <c:pt idx="2">
                  <c:v>2.2737846251475027E-2</c:v>
                </c:pt>
                <c:pt idx="3">
                  <c:v>2.2813600964868265E-2</c:v>
                </c:pt>
                <c:pt idx="4">
                  <c:v>2.2920674230296319E-2</c:v>
                </c:pt>
                <c:pt idx="5">
                  <c:v>2.306011170291911E-2</c:v>
                </c:pt>
                <c:pt idx="6">
                  <c:v>2.3233300665939226E-2</c:v>
                </c:pt>
                <c:pt idx="7">
                  <c:v>2.3442004847779554E-2</c:v>
                </c:pt>
                <c:pt idx="8">
                  <c:v>2.3688410180446956E-2</c:v>
                </c:pt>
                <c:pt idx="9">
                  <c:v>2.3975183792438522E-2</c:v>
                </c:pt>
                <c:pt idx="10">
                  <c:v>2.4305549339820966E-2</c:v>
                </c:pt>
                <c:pt idx="11">
                  <c:v>2.4683382862482332E-2</c:v>
                </c:pt>
                <c:pt idx="12">
                  <c:v>2.5104190645330347E-2</c:v>
                </c:pt>
                <c:pt idx="13">
                  <c:v>2.8951442733795921E-2</c:v>
                </c:pt>
                <c:pt idx="14">
                  <c:v>0.20891380308332458</c:v>
                </c:pt>
                <c:pt idx="15">
                  <c:v>0.37744494278554341</c:v>
                </c:pt>
                <c:pt idx="16">
                  <c:v>0.53241953980107271</c:v>
                </c:pt>
                <c:pt idx="17">
                  <c:v>0.67530474450926459</c:v>
                </c:pt>
                <c:pt idx="18">
                  <c:v>0.80736461184175989</c:v>
                </c:pt>
                <c:pt idx="19">
                  <c:v>0.92969409507717193</c:v>
                </c:pt>
                <c:pt idx="20">
                  <c:v>1.0432464315645782</c:v>
                </c:pt>
                <c:pt idx="21">
                  <c:v>1.1488553719718075</c:v>
                </c:pt>
                <c:pt idx="22">
                  <c:v>1.247253351319958</c:v>
                </c:pt>
                <c:pt idx="23">
                  <c:v>1.3390864406302114</c:v>
                </c:pt>
                <c:pt idx="24">
                  <c:v>1.4249267255415254</c:v>
                </c:pt>
                <c:pt idx="25">
                  <c:v>1.5052826140865845</c:v>
                </c:pt>
                <c:pt idx="26">
                  <c:v>1.5806074668381425</c:v>
                </c:pt>
                <c:pt idx="27">
                  <c:v>1.6513068595636435</c:v>
                </c:pt>
                <c:pt idx="28">
                  <c:v>1.7177447246887252</c:v>
                </c:pt>
                <c:pt idx="29">
                  <c:v>1.7802485684444651</c:v>
                </c:pt>
                <c:pt idx="30">
                  <c:v>1.8391139220324528</c:v>
                </c:pt>
                <c:pt idx="31">
                  <c:v>1.8946081548860811</c:v>
                </c:pt>
                <c:pt idx="32">
                  <c:v>1.9469737542030485</c:v>
                </c:pt>
                <c:pt idx="33">
                  <c:v>1.996431155924689</c:v>
                </c:pt>
                <c:pt idx="34">
                  <c:v>2.0431811971495337</c:v>
                </c:pt>
                <c:pt idx="35">
                  <c:v>2.0874072477603267</c:v>
                </c:pt>
                <c:pt idx="36">
                  <c:v>2.129277069179671</c:v>
                </c:pt>
              </c:numCache>
            </c:numRef>
          </c:yVal>
          <c:smooth val="1"/>
          <c:extLst>
            <c:ext xmlns:c16="http://schemas.microsoft.com/office/drawing/2014/chart" uri="{C3380CC4-5D6E-409C-BE32-E72D297353CC}">
              <c16:uniqueId val="{00000001-8602-4034-AF1B-DDC1CD054F79}"/>
            </c:ext>
          </c:extLst>
        </c:ser>
        <c:ser>
          <c:idx val="4"/>
          <c:order val="2"/>
          <c:tx>
            <c:strRef>
              <c:f>' Ex 3 - MULTCOL WET Hardshunt'!$G$91</c:f>
              <c:strCache>
                <c:ptCount val="1"/>
                <c:pt idx="0">
                  <c:v>Right Side Rail</c:v>
                </c:pt>
              </c:strCache>
            </c:strRef>
          </c:tx>
          <c:spPr>
            <a:ln w="19050" cap="rnd">
              <a:solidFill>
                <a:schemeClr val="accent5"/>
              </a:solidFill>
              <a:round/>
            </a:ln>
            <a:effectLst/>
          </c:spPr>
          <c:marker>
            <c:symbol val="x"/>
            <c:size val="5"/>
            <c:spPr>
              <a:noFill/>
              <a:ln w="9525">
                <a:solidFill>
                  <a:schemeClr val="accent5"/>
                </a:solidFill>
              </a:ln>
              <a:effectLst/>
            </c:spPr>
          </c:marker>
          <c:xVal>
            <c:numRef>
              <c:f>' Ex 3 - MULTCOL WET Hardshunt'!$C$92:$C$128</c:f>
              <c:numCache>
                <c:formatCode>General</c:formatCode>
                <c:ptCount val="37"/>
                <c:pt idx="0">
                  <c:v>5</c:v>
                </c:pt>
                <c:pt idx="1">
                  <c:v>250</c:v>
                </c:pt>
                <c:pt idx="2">
                  <c:v>500</c:v>
                </c:pt>
                <c:pt idx="3">
                  <c:v>750</c:v>
                </c:pt>
                <c:pt idx="4">
                  <c:v>1000</c:v>
                </c:pt>
                <c:pt idx="5">
                  <c:v>1250</c:v>
                </c:pt>
                <c:pt idx="6">
                  <c:v>1500</c:v>
                </c:pt>
                <c:pt idx="7">
                  <c:v>1750</c:v>
                </c:pt>
                <c:pt idx="8">
                  <c:v>2000</c:v>
                </c:pt>
                <c:pt idx="9">
                  <c:v>2250</c:v>
                </c:pt>
                <c:pt idx="10">
                  <c:v>2500</c:v>
                </c:pt>
                <c:pt idx="11">
                  <c:v>2750</c:v>
                </c:pt>
                <c:pt idx="12">
                  <c:v>2995</c:v>
                </c:pt>
                <c:pt idx="13">
                  <c:v>3005</c:v>
                </c:pt>
                <c:pt idx="14">
                  <c:v>3250</c:v>
                </c:pt>
                <c:pt idx="15">
                  <c:v>3500</c:v>
                </c:pt>
                <c:pt idx="16">
                  <c:v>3750</c:v>
                </c:pt>
                <c:pt idx="17">
                  <c:v>4000</c:v>
                </c:pt>
                <c:pt idx="18">
                  <c:v>4250</c:v>
                </c:pt>
                <c:pt idx="19">
                  <c:v>4500</c:v>
                </c:pt>
                <c:pt idx="20">
                  <c:v>4750</c:v>
                </c:pt>
                <c:pt idx="21">
                  <c:v>5000</c:v>
                </c:pt>
                <c:pt idx="22">
                  <c:v>5250</c:v>
                </c:pt>
                <c:pt idx="23">
                  <c:v>5500</c:v>
                </c:pt>
                <c:pt idx="24">
                  <c:v>5750</c:v>
                </c:pt>
                <c:pt idx="25">
                  <c:v>6000</c:v>
                </c:pt>
                <c:pt idx="26">
                  <c:v>6250</c:v>
                </c:pt>
                <c:pt idx="27">
                  <c:v>6500</c:v>
                </c:pt>
                <c:pt idx="28">
                  <c:v>6750</c:v>
                </c:pt>
                <c:pt idx="29">
                  <c:v>7000</c:v>
                </c:pt>
                <c:pt idx="30">
                  <c:v>7250</c:v>
                </c:pt>
                <c:pt idx="31">
                  <c:v>7500</c:v>
                </c:pt>
                <c:pt idx="32">
                  <c:v>7750</c:v>
                </c:pt>
                <c:pt idx="33">
                  <c:v>8000</c:v>
                </c:pt>
                <c:pt idx="34">
                  <c:v>8250</c:v>
                </c:pt>
                <c:pt idx="35">
                  <c:v>8500</c:v>
                </c:pt>
                <c:pt idx="36">
                  <c:v>8750</c:v>
                </c:pt>
              </c:numCache>
            </c:numRef>
          </c:xVal>
          <c:yVal>
            <c:numRef>
              <c:f>' Ex 3 - MULTCOL WET Hardshunt'!$G$92:$G$128</c:f>
              <c:numCache>
                <c:formatCode>0.00000</c:formatCode>
                <c:ptCount val="37"/>
                <c:pt idx="0">
                  <c:v>6.4130251393618928E-2</c:v>
                </c:pt>
                <c:pt idx="1">
                  <c:v>0.46854599662571839</c:v>
                </c:pt>
                <c:pt idx="2">
                  <c:v>0.85612593272239612</c:v>
                </c:pt>
                <c:pt idx="3">
                  <c:v>1.220343933230329</c:v>
                </c:pt>
                <c:pt idx="4">
                  <c:v>1.5629953948697688</c:v>
                </c:pt>
                <c:pt idx="5">
                  <c:v>1.8857004276488265</c:v>
                </c:pt>
                <c:pt idx="6">
                  <c:v>2.1899247589812498</c:v>
                </c:pt>
                <c:pt idx="7">
                  <c:v>2.4769977119461846</c:v>
                </c:pt>
                <c:pt idx="8">
                  <c:v>2.748127724613123</c:v>
                </c:pt>
                <c:pt idx="9">
                  <c:v>3.0044157940954301</c:v>
                </c:pt>
                <c:pt idx="10">
                  <c:v>3.2468671620722498</c:v>
                </c:pt>
                <c:pt idx="11">
                  <c:v>3.4764015044453176</c:v>
                </c:pt>
                <c:pt idx="12">
                  <c:v>3.6896258483961222</c:v>
                </c:pt>
                <c:pt idx="13">
                  <c:v>3.6980717127272786</c:v>
                </c:pt>
                <c:pt idx="14">
                  <c:v>3.8954653118985672</c:v>
                </c:pt>
                <c:pt idx="15">
                  <c:v>4.0803204570169562</c:v>
                </c:pt>
                <c:pt idx="16">
                  <c:v>4.2503059663512417</c:v>
                </c:pt>
                <c:pt idx="17">
                  <c:v>4.4070310991562121</c:v>
                </c:pt>
                <c:pt idx="18">
                  <c:v>4.5518823473184069</c:v>
                </c:pt>
                <c:pt idx="19">
                  <c:v>4.686060721805732</c:v>
                </c:pt>
                <c:pt idx="20">
                  <c:v>4.8106117909849955</c:v>
                </c:pt>
                <c:pt idx="21">
                  <c:v>4.9264500630056558</c:v>
                </c:pt>
                <c:pt idx="22">
                  <c:v>5.0343789168892661</c:v>
                </c:pt>
                <c:pt idx="23">
                  <c:v>5.1351070023998231</c:v>
                </c:pt>
                <c:pt idx="24">
                  <c:v>5.2292618176602117</c:v>
                </c:pt>
                <c:pt idx="25">
                  <c:v>5.3174010153441529</c:v>
                </c:pt>
                <c:pt idx="26">
                  <c:v>5.4000218687426011</c:v>
                </c:pt>
                <c:pt idx="27">
                  <c:v>5.4775692378824932</c:v>
                </c:pt>
                <c:pt idx="28">
                  <c:v>5.5504423058552907</c:v>
                </c:pt>
                <c:pt idx="29">
                  <c:v>5.6190003012995691</c:v>
                </c:pt>
                <c:pt idx="30">
                  <c:v>5.6835673807080402</c:v>
                </c:pt>
                <c:pt idx="31">
                  <c:v>5.7444368110430917</c:v>
                </c:pt>
                <c:pt idx="32">
                  <c:v>5.8018745669263856</c:v>
                </c:pt>
                <c:pt idx="33">
                  <c:v>5.8561224358281585</c:v>
                </c:pt>
                <c:pt idx="34">
                  <c:v>5.9074007080227178</c:v>
                </c:pt>
                <c:pt idx="35">
                  <c:v>5.9559105146858462</c:v>
                </c:pt>
                <c:pt idx="36">
                  <c:v>6.0018358666904055</c:v>
                </c:pt>
              </c:numCache>
            </c:numRef>
          </c:yVal>
          <c:smooth val="1"/>
          <c:extLst>
            <c:ext xmlns:c16="http://schemas.microsoft.com/office/drawing/2014/chart" uri="{C3380CC4-5D6E-409C-BE32-E72D297353CC}">
              <c16:uniqueId val="{00000002-8602-4034-AF1B-DDC1CD054F79}"/>
            </c:ext>
          </c:extLst>
        </c:ser>
        <c:ser>
          <c:idx val="1"/>
          <c:order val="3"/>
          <c:tx>
            <c:strRef>
              <c:f>' Ex 3 - MULTCOL WET Hardshunt'!$H$91</c:f>
              <c:strCache>
                <c:ptCount val="1"/>
                <c:pt idx="0">
                  <c:v>Right Side Det</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 Ex 3 - MULTCOL WET Hardshunt'!$C$92:$C$128</c:f>
              <c:numCache>
                <c:formatCode>General</c:formatCode>
                <c:ptCount val="37"/>
                <c:pt idx="0">
                  <c:v>5</c:v>
                </c:pt>
                <c:pt idx="1">
                  <c:v>250</c:v>
                </c:pt>
                <c:pt idx="2">
                  <c:v>500</c:v>
                </c:pt>
                <c:pt idx="3">
                  <c:v>750</c:v>
                </c:pt>
                <c:pt idx="4">
                  <c:v>1000</c:v>
                </c:pt>
                <c:pt idx="5">
                  <c:v>1250</c:v>
                </c:pt>
                <c:pt idx="6">
                  <c:v>1500</c:v>
                </c:pt>
                <c:pt idx="7">
                  <c:v>1750</c:v>
                </c:pt>
                <c:pt idx="8">
                  <c:v>2000</c:v>
                </c:pt>
                <c:pt idx="9">
                  <c:v>2250</c:v>
                </c:pt>
                <c:pt idx="10">
                  <c:v>2500</c:v>
                </c:pt>
                <c:pt idx="11">
                  <c:v>2750</c:v>
                </c:pt>
                <c:pt idx="12">
                  <c:v>2995</c:v>
                </c:pt>
                <c:pt idx="13">
                  <c:v>3005</c:v>
                </c:pt>
                <c:pt idx="14">
                  <c:v>3250</c:v>
                </c:pt>
                <c:pt idx="15">
                  <c:v>3500</c:v>
                </c:pt>
                <c:pt idx="16">
                  <c:v>3750</c:v>
                </c:pt>
                <c:pt idx="17">
                  <c:v>4000</c:v>
                </c:pt>
                <c:pt idx="18">
                  <c:v>4250</c:v>
                </c:pt>
                <c:pt idx="19">
                  <c:v>4500</c:v>
                </c:pt>
                <c:pt idx="20">
                  <c:v>4750</c:v>
                </c:pt>
                <c:pt idx="21">
                  <c:v>5000</c:v>
                </c:pt>
                <c:pt idx="22">
                  <c:v>5250</c:v>
                </c:pt>
                <c:pt idx="23">
                  <c:v>5500</c:v>
                </c:pt>
                <c:pt idx="24">
                  <c:v>5750</c:v>
                </c:pt>
                <c:pt idx="25">
                  <c:v>6000</c:v>
                </c:pt>
                <c:pt idx="26">
                  <c:v>6250</c:v>
                </c:pt>
                <c:pt idx="27">
                  <c:v>6500</c:v>
                </c:pt>
                <c:pt idx="28">
                  <c:v>6750</c:v>
                </c:pt>
                <c:pt idx="29">
                  <c:v>7000</c:v>
                </c:pt>
                <c:pt idx="30">
                  <c:v>7250</c:v>
                </c:pt>
                <c:pt idx="31">
                  <c:v>7500</c:v>
                </c:pt>
                <c:pt idx="32">
                  <c:v>7750</c:v>
                </c:pt>
                <c:pt idx="33">
                  <c:v>8000</c:v>
                </c:pt>
                <c:pt idx="34">
                  <c:v>8250</c:v>
                </c:pt>
                <c:pt idx="35">
                  <c:v>8500</c:v>
                </c:pt>
                <c:pt idx="36">
                  <c:v>8750</c:v>
                </c:pt>
              </c:numCache>
            </c:numRef>
          </c:xVal>
          <c:yVal>
            <c:numRef>
              <c:f>' Ex 3 - MULTCOL WET Hardshunt'!$H$92:$H$128</c:f>
              <c:numCache>
                <c:formatCode>0.00000</c:formatCode>
                <c:ptCount val="37"/>
                <c:pt idx="0">
                  <c:v>2.6152669502648267E-2</c:v>
                </c:pt>
                <c:pt idx="1">
                  <c:v>0.19107563638461939</c:v>
                </c:pt>
                <c:pt idx="2">
                  <c:v>0.34913286763387219</c:v>
                </c:pt>
                <c:pt idx="3">
                  <c:v>0.4976629729617788</c:v>
                </c:pt>
                <c:pt idx="4">
                  <c:v>0.63739812503304116</c:v>
                </c:pt>
                <c:pt idx="5">
                  <c:v>0.76899901362634127</c:v>
                </c:pt>
                <c:pt idx="6">
                  <c:v>0.89306337044863005</c:v>
                </c:pt>
                <c:pt idx="7">
                  <c:v>1.0101333007684146</c:v>
                </c:pt>
                <c:pt idx="8">
                  <c:v>1.120701612281892</c:v>
                </c:pt>
                <c:pt idx="9">
                  <c:v>1.2252172976719771</c:v>
                </c:pt>
                <c:pt idx="10">
                  <c:v>1.3240903000284536</c:v>
                </c:pt>
                <c:pt idx="11">
                  <c:v>1.4176956682461097</c:v>
                </c:pt>
                <c:pt idx="12">
                  <c:v>1.5046497293340295</c:v>
                </c:pt>
                <c:pt idx="13">
                  <c:v>1.5080939992958173</c:v>
                </c:pt>
                <c:pt idx="14">
                  <c:v>1.5885921955274103</c:v>
                </c:pt>
                <c:pt idx="15">
                  <c:v>1.6639771411823459</c:v>
                </c:pt>
                <c:pt idx="16">
                  <c:v>1.733298167519399</c:v>
                </c:pt>
                <c:pt idx="17">
                  <c:v>1.7972115393203223</c:v>
                </c:pt>
                <c:pt idx="18">
                  <c:v>1.8562826756079449</c:v>
                </c:pt>
                <c:pt idx="19">
                  <c:v>1.9110013552655574</c:v>
                </c:pt>
                <c:pt idx="20">
                  <c:v>1.9617939668281386</c:v>
                </c:pt>
                <c:pt idx="21">
                  <c:v>2.0090334517526531</c:v>
                </c:pt>
                <c:pt idx="22">
                  <c:v>2.0530474324260322</c:v>
                </c:pt>
                <c:pt idx="23">
                  <c:v>2.0941249001225675</c:v>
                </c:pt>
                <c:pt idx="24">
                  <c:v>2.1325217520306339</c:v>
                </c:pt>
                <c:pt idx="25">
                  <c:v>2.168465401979994</c:v>
                </c:pt>
                <c:pt idx="26">
                  <c:v>2.2021586407557798</c:v>
                </c:pt>
                <c:pt idx="27">
                  <c:v>2.233782884725565</c:v>
                </c:pt>
                <c:pt idx="28">
                  <c:v>2.2635009229512226</c:v>
                </c:pt>
                <c:pt idx="29">
                  <c:v>2.2914592508488218</c:v>
                </c:pt>
                <c:pt idx="30">
                  <c:v>2.3177900612203057</c:v>
                </c:pt>
                <c:pt idx="31">
                  <c:v>2.3426129499471302</c:v>
                </c:pt>
                <c:pt idx="32">
                  <c:v>2.3660363829439803</c:v>
                </c:pt>
                <c:pt idx="33">
                  <c:v>2.3881589624720596</c:v>
                </c:pt>
                <c:pt idx="34">
                  <c:v>2.4090705241177477</c:v>
                </c:pt>
                <c:pt idx="35">
                  <c:v>2.4288530902815912</c:v>
                </c:pt>
                <c:pt idx="36">
                  <c:v>2.4475817016103707</c:v>
                </c:pt>
              </c:numCache>
            </c:numRef>
          </c:yVal>
          <c:smooth val="1"/>
          <c:extLst>
            <c:ext xmlns:c16="http://schemas.microsoft.com/office/drawing/2014/chart" uri="{C3380CC4-5D6E-409C-BE32-E72D297353CC}">
              <c16:uniqueId val="{00000003-8602-4034-AF1B-DDC1CD054F79}"/>
            </c:ext>
          </c:extLst>
        </c:ser>
        <c:dLbls>
          <c:showLegendKey val="0"/>
          <c:showVal val="0"/>
          <c:showCatName val="0"/>
          <c:showSerName val="0"/>
          <c:showPercent val="0"/>
          <c:showBubbleSize val="0"/>
        </c:dLbls>
        <c:axId val="110160896"/>
        <c:axId val="110236800"/>
      </c:scatterChart>
      <c:valAx>
        <c:axId val="110160896"/>
        <c:scaling>
          <c:orientation val="maxMin"/>
          <c:max val="9000"/>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10236800"/>
        <c:crosses val="autoZero"/>
        <c:crossBetween val="midCat"/>
        <c:majorUnit val="1000"/>
      </c:valAx>
      <c:valAx>
        <c:axId val="11023680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0;[Red]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10160896"/>
        <c:crosses val="max"/>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3"/>
          <c:order val="0"/>
          <c:tx>
            <c:strRef>
              <c:f>' Ex 3 - MULTCOL DRY Heavy shunt'!$E$91</c:f>
              <c:strCache>
                <c:ptCount val="1"/>
                <c:pt idx="0">
                  <c:v>Left Side Rail</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 Ex 3 - MULTCOL DRY Heavy shunt'!$C$92:$C$128</c:f>
              <c:numCache>
                <c:formatCode>General</c:formatCode>
                <c:ptCount val="37"/>
                <c:pt idx="0">
                  <c:v>5</c:v>
                </c:pt>
                <c:pt idx="1">
                  <c:v>250</c:v>
                </c:pt>
                <c:pt idx="2">
                  <c:v>500</c:v>
                </c:pt>
                <c:pt idx="3">
                  <c:v>750</c:v>
                </c:pt>
                <c:pt idx="4">
                  <c:v>1000</c:v>
                </c:pt>
                <c:pt idx="5">
                  <c:v>1250</c:v>
                </c:pt>
                <c:pt idx="6">
                  <c:v>1500</c:v>
                </c:pt>
                <c:pt idx="7">
                  <c:v>1750</c:v>
                </c:pt>
                <c:pt idx="8">
                  <c:v>2000</c:v>
                </c:pt>
                <c:pt idx="9">
                  <c:v>2250</c:v>
                </c:pt>
                <c:pt idx="10">
                  <c:v>2500</c:v>
                </c:pt>
                <c:pt idx="11">
                  <c:v>2750</c:v>
                </c:pt>
                <c:pt idx="12">
                  <c:v>2995</c:v>
                </c:pt>
                <c:pt idx="13">
                  <c:v>3005</c:v>
                </c:pt>
                <c:pt idx="14">
                  <c:v>3250</c:v>
                </c:pt>
                <c:pt idx="15">
                  <c:v>3500</c:v>
                </c:pt>
                <c:pt idx="16">
                  <c:v>3750</c:v>
                </c:pt>
                <c:pt idx="17">
                  <c:v>4000</c:v>
                </c:pt>
                <c:pt idx="18">
                  <c:v>4250</c:v>
                </c:pt>
                <c:pt idx="19">
                  <c:v>4500</c:v>
                </c:pt>
                <c:pt idx="20">
                  <c:v>4750</c:v>
                </c:pt>
                <c:pt idx="21">
                  <c:v>5000</c:v>
                </c:pt>
                <c:pt idx="22">
                  <c:v>5250</c:v>
                </c:pt>
                <c:pt idx="23">
                  <c:v>5500</c:v>
                </c:pt>
                <c:pt idx="24">
                  <c:v>5750</c:v>
                </c:pt>
                <c:pt idx="25">
                  <c:v>6000</c:v>
                </c:pt>
                <c:pt idx="26">
                  <c:v>6250</c:v>
                </c:pt>
                <c:pt idx="27">
                  <c:v>6500</c:v>
                </c:pt>
                <c:pt idx="28">
                  <c:v>6750</c:v>
                </c:pt>
                <c:pt idx="29">
                  <c:v>7000</c:v>
                </c:pt>
                <c:pt idx="30">
                  <c:v>7250</c:v>
                </c:pt>
                <c:pt idx="31">
                  <c:v>7500</c:v>
                </c:pt>
                <c:pt idx="32">
                  <c:v>7750</c:v>
                </c:pt>
                <c:pt idx="33">
                  <c:v>8000</c:v>
                </c:pt>
                <c:pt idx="34">
                  <c:v>8250</c:v>
                </c:pt>
                <c:pt idx="35">
                  <c:v>8500</c:v>
                </c:pt>
                <c:pt idx="36">
                  <c:v>8750</c:v>
                </c:pt>
              </c:numCache>
            </c:numRef>
          </c:xVal>
          <c:yVal>
            <c:numRef>
              <c:f>' Ex 3 - MULTCOL DRY Heavy shunt'!$E$92:$E$128</c:f>
              <c:numCache>
                <c:formatCode>0.00000</c:formatCode>
                <c:ptCount val="37"/>
                <c:pt idx="0">
                  <c:v>5.213689852721913E-2</c:v>
                </c:pt>
                <c:pt idx="1">
                  <c:v>5.2172397830188136E-2</c:v>
                </c:pt>
                <c:pt idx="2">
                  <c:v>5.227924014681698E-2</c:v>
                </c:pt>
                <c:pt idx="3">
                  <c:v>5.2458323176975935E-2</c:v>
                </c:pt>
                <c:pt idx="4">
                  <c:v>5.2711188438130496E-2</c:v>
                </c:pt>
                <c:pt idx="5">
                  <c:v>5.3040040524276216E-2</c:v>
                </c:pt>
                <c:pt idx="6">
                  <c:v>5.3447795835795495E-2</c:v>
                </c:pt>
                <c:pt idx="7">
                  <c:v>5.3938148628022799E-2</c:v>
                </c:pt>
                <c:pt idx="8">
                  <c:v>5.451565723509906E-2</c:v>
                </c:pt>
                <c:pt idx="9">
                  <c:v>5.5185854342374573E-2</c:v>
                </c:pt>
                <c:pt idx="10">
                  <c:v>5.5955386485463041E-2</c:v>
                </c:pt>
                <c:pt idx="11">
                  <c:v>5.6832189664342198E-2</c:v>
                </c:pt>
                <c:pt idx="12">
                  <c:v>5.7804626599628858E-2</c:v>
                </c:pt>
                <c:pt idx="13">
                  <c:v>11.179567498097128</c:v>
                </c:pt>
                <c:pt idx="14">
                  <c:v>10.955356206450379</c:v>
                </c:pt>
                <c:pt idx="15">
                  <c:v>10.743241918264451</c:v>
                </c:pt>
                <c:pt idx="16">
                  <c:v>10.546216169582355</c:v>
                </c:pt>
                <c:pt idx="17">
                  <c:v>10.362751461875947</c:v>
                </c:pt>
                <c:pt idx="18">
                  <c:v>10.191519676448962</c:v>
                </c:pt>
                <c:pt idx="19">
                  <c:v>10.03136056970223</c:v>
                </c:pt>
                <c:pt idx="20">
                  <c:v>9.8812560592307044</c:v>
                </c:pt>
                <c:pt idx="21">
                  <c:v>9.7403090958615195</c:v>
                </c:pt>
                <c:pt idx="22">
                  <c:v>9.6077261949862862</c:v>
                </c:pt>
                <c:pt idx="23">
                  <c:v>9.4828029085261214</c:v>
                </c:pt>
                <c:pt idx="24">
                  <c:v>9.3649116757698998</c:v>
                </c:pt>
                <c:pt idx="25">
                  <c:v>9.2534916107132368</c:v>
                </c:pt>
                <c:pt idx="26">
                  <c:v>9.1480398751083936</c:v>
                </c:pt>
                <c:pt idx="27">
                  <c:v>9.0481043572254105</c:v>
                </c:pt>
                <c:pt idx="28">
                  <c:v>8.9532774314394548</c:v>
                </c:pt>
                <c:pt idx="29">
                  <c:v>8.8631906169620223</c:v>
                </c:pt>
                <c:pt idx="30">
                  <c:v>8.7775099881188723</c:v>
                </c:pt>
                <c:pt idx="31">
                  <c:v>8.6959322156330323</c:v>
                </c:pt>
                <c:pt idx="32">
                  <c:v>8.6181811399729416</c:v>
                </c:pt>
                <c:pt idx="33">
                  <c:v>8.5440047951679698</c:v>
                </c:pt>
                <c:pt idx="34">
                  <c:v>8.4731728154893577</c:v>
                </c:pt>
                <c:pt idx="35">
                  <c:v>8.4054741687472827</c:v>
                </c:pt>
                <c:pt idx="36">
                  <c:v>8.3407151692065522</c:v>
                </c:pt>
              </c:numCache>
            </c:numRef>
          </c:yVal>
          <c:smooth val="1"/>
          <c:extLst>
            <c:ext xmlns:c16="http://schemas.microsoft.com/office/drawing/2014/chart" uri="{C3380CC4-5D6E-409C-BE32-E72D297353CC}">
              <c16:uniqueId val="{00000000-488A-46E3-97A2-517206644492}"/>
            </c:ext>
          </c:extLst>
        </c:ser>
        <c:ser>
          <c:idx val="0"/>
          <c:order val="1"/>
          <c:tx>
            <c:strRef>
              <c:f>' Ex 3 - MULTCOL DRY Heavy shunt'!$F$91</c:f>
              <c:strCache>
                <c:ptCount val="1"/>
                <c:pt idx="0">
                  <c:v>Left Side Det</c:v>
                </c:pt>
              </c:strCache>
            </c:strRef>
          </c:tx>
          <c:spPr>
            <a:ln w="19050" cap="rnd">
              <a:solidFill>
                <a:schemeClr val="accent1"/>
              </a:solidFill>
              <a:round/>
            </a:ln>
            <a:effectLst/>
          </c:spPr>
          <c:marker>
            <c:symbol val="x"/>
            <c:size val="5"/>
            <c:spPr>
              <a:noFill/>
              <a:ln w="9525">
                <a:solidFill>
                  <a:schemeClr val="accent1"/>
                </a:solidFill>
              </a:ln>
              <a:effectLst/>
            </c:spPr>
          </c:marker>
          <c:xVal>
            <c:numRef>
              <c:f>' Ex 3 - MULTCOL DRY Heavy shunt'!$C$92:$C$128</c:f>
              <c:numCache>
                <c:formatCode>General</c:formatCode>
                <c:ptCount val="37"/>
                <c:pt idx="0">
                  <c:v>5</c:v>
                </c:pt>
                <c:pt idx="1">
                  <c:v>250</c:v>
                </c:pt>
                <c:pt idx="2">
                  <c:v>500</c:v>
                </c:pt>
                <c:pt idx="3">
                  <c:v>750</c:v>
                </c:pt>
                <c:pt idx="4">
                  <c:v>1000</c:v>
                </c:pt>
                <c:pt idx="5">
                  <c:v>1250</c:v>
                </c:pt>
                <c:pt idx="6">
                  <c:v>1500</c:v>
                </c:pt>
                <c:pt idx="7">
                  <c:v>1750</c:v>
                </c:pt>
                <c:pt idx="8">
                  <c:v>2000</c:v>
                </c:pt>
                <c:pt idx="9">
                  <c:v>2250</c:v>
                </c:pt>
                <c:pt idx="10">
                  <c:v>2500</c:v>
                </c:pt>
                <c:pt idx="11">
                  <c:v>2750</c:v>
                </c:pt>
                <c:pt idx="12">
                  <c:v>2995</c:v>
                </c:pt>
                <c:pt idx="13">
                  <c:v>3005</c:v>
                </c:pt>
                <c:pt idx="14">
                  <c:v>3250</c:v>
                </c:pt>
                <c:pt idx="15">
                  <c:v>3500</c:v>
                </c:pt>
                <c:pt idx="16">
                  <c:v>3750</c:v>
                </c:pt>
                <c:pt idx="17">
                  <c:v>4000</c:v>
                </c:pt>
                <c:pt idx="18">
                  <c:v>4250</c:v>
                </c:pt>
                <c:pt idx="19">
                  <c:v>4500</c:v>
                </c:pt>
                <c:pt idx="20">
                  <c:v>4750</c:v>
                </c:pt>
                <c:pt idx="21">
                  <c:v>5000</c:v>
                </c:pt>
                <c:pt idx="22">
                  <c:v>5250</c:v>
                </c:pt>
                <c:pt idx="23">
                  <c:v>5500</c:v>
                </c:pt>
                <c:pt idx="24">
                  <c:v>5750</c:v>
                </c:pt>
                <c:pt idx="25">
                  <c:v>6000</c:v>
                </c:pt>
                <c:pt idx="26">
                  <c:v>6250</c:v>
                </c:pt>
                <c:pt idx="27">
                  <c:v>6500</c:v>
                </c:pt>
                <c:pt idx="28">
                  <c:v>6750</c:v>
                </c:pt>
                <c:pt idx="29">
                  <c:v>7000</c:v>
                </c:pt>
                <c:pt idx="30">
                  <c:v>7250</c:v>
                </c:pt>
                <c:pt idx="31">
                  <c:v>7500</c:v>
                </c:pt>
                <c:pt idx="32">
                  <c:v>7750</c:v>
                </c:pt>
                <c:pt idx="33">
                  <c:v>8000</c:v>
                </c:pt>
                <c:pt idx="34">
                  <c:v>8250</c:v>
                </c:pt>
                <c:pt idx="35">
                  <c:v>8500</c:v>
                </c:pt>
                <c:pt idx="36">
                  <c:v>8750</c:v>
                </c:pt>
              </c:numCache>
            </c:numRef>
          </c:xVal>
          <c:yVal>
            <c:numRef>
              <c:f>' Ex 3 - MULTCOL DRY Heavy shunt'!$F$92:$F$128</c:f>
              <c:numCache>
                <c:formatCode>0.00000</c:formatCode>
                <c:ptCount val="37"/>
                <c:pt idx="0">
                  <c:v>2.4076535547831672E-2</c:v>
                </c:pt>
                <c:pt idx="1">
                  <c:v>2.4092928932440274E-2</c:v>
                </c:pt>
                <c:pt idx="2">
                  <c:v>2.41422681318747E-2</c:v>
                </c:pt>
                <c:pt idx="3">
                  <c:v>2.4224967699041793E-2</c:v>
                </c:pt>
                <c:pt idx="4">
                  <c:v>2.4341739498304479E-2</c:v>
                </c:pt>
                <c:pt idx="5">
                  <c:v>2.4493601599152932E-2</c:v>
                </c:pt>
                <c:pt idx="6">
                  <c:v>2.4681900779386787E-2</c:v>
                </c:pt>
                <c:pt idx="7">
                  <c:v>2.4908343025982556E-2</c:v>
                </c:pt>
                <c:pt idx="8">
                  <c:v>2.5175033352799584E-2</c:v>
                </c:pt>
                <c:pt idx="9">
                  <c:v>2.5484526723774631E-2</c:v>
                </c:pt>
                <c:pt idx="10">
                  <c:v>2.5839892472824623E-2</c:v>
                </c:pt>
                <c:pt idx="11">
                  <c:v>2.6244795401481086E-2</c:v>
                </c:pt>
                <c:pt idx="12">
                  <c:v>2.6693861477558287E-2</c:v>
                </c:pt>
                <c:pt idx="13">
                  <c:v>3.0785162812503892E-2</c:v>
                </c:pt>
                <c:pt idx="14">
                  <c:v>0.22314947514065916</c:v>
                </c:pt>
                <c:pt idx="15">
                  <c:v>0.4051350427817007</c:v>
                </c:pt>
                <c:pt idx="16">
                  <c:v>0.57417524757158123</c:v>
                </c:pt>
                <c:pt idx="17">
                  <c:v>0.73158062209676111</c:v>
                </c:pt>
                <c:pt idx="18">
                  <c:v>0.87849063902972246</c:v>
                </c:pt>
                <c:pt idx="19">
                  <c:v>1.0159007409302401</c:v>
                </c:pt>
                <c:pt idx="20">
                  <c:v>1.1446844017447142</c:v>
                </c:pt>
                <c:pt idx="21">
                  <c:v>1.2656112537516646</c:v>
                </c:pt>
                <c:pt idx="22">
                  <c:v>1.3793620749793563</c:v>
                </c:pt>
                <c:pt idx="23">
                  <c:v>1.486541253678098</c:v>
                </c:pt>
                <c:pt idx="24">
                  <c:v>1.5876872118147571</c:v>
                </c:pt>
                <c:pt idx="25">
                  <c:v>1.6832811671270183</c:v>
                </c:pt>
                <c:pt idx="26">
                  <c:v>1.7737545347011985</c:v>
                </c:pt>
                <c:pt idx="27">
                  <c:v>1.8594952083020853</c:v>
                </c:pt>
                <c:pt idx="28">
                  <c:v>1.9408529143972324</c:v>
                </c:pt>
                <c:pt idx="29">
                  <c:v>2.0181437947516816</c:v>
                </c:pt>
                <c:pt idx="30">
                  <c:v>2.0916543442258089</c:v>
                </c:pt>
                <c:pt idx="31">
                  <c:v>2.1616448071960077</c:v>
                </c:pt>
                <c:pt idx="32">
                  <c:v>2.2283521174847838</c:v>
                </c:pt>
                <c:pt idx="33">
                  <c:v>2.2919924518079386</c:v>
                </c:pt>
                <c:pt idx="34">
                  <c:v>2.3527634547384477</c:v>
                </c:pt>
                <c:pt idx="35">
                  <c:v>2.4108461834468846</c:v>
                </c:pt>
                <c:pt idx="36">
                  <c:v>2.4664068125401726</c:v>
                </c:pt>
              </c:numCache>
            </c:numRef>
          </c:yVal>
          <c:smooth val="1"/>
          <c:extLst>
            <c:ext xmlns:c16="http://schemas.microsoft.com/office/drawing/2014/chart" uri="{C3380CC4-5D6E-409C-BE32-E72D297353CC}">
              <c16:uniqueId val="{00000001-488A-46E3-97A2-517206644492}"/>
            </c:ext>
          </c:extLst>
        </c:ser>
        <c:ser>
          <c:idx val="4"/>
          <c:order val="2"/>
          <c:tx>
            <c:strRef>
              <c:f>' Ex 3 - MULTCOL DRY Heavy shunt'!$G$91</c:f>
              <c:strCache>
                <c:ptCount val="1"/>
                <c:pt idx="0">
                  <c:v>Right Side Rail</c:v>
                </c:pt>
              </c:strCache>
            </c:strRef>
          </c:tx>
          <c:spPr>
            <a:ln w="19050" cap="rnd">
              <a:solidFill>
                <a:schemeClr val="accent5"/>
              </a:solidFill>
              <a:round/>
            </a:ln>
            <a:effectLst/>
          </c:spPr>
          <c:marker>
            <c:symbol val="x"/>
            <c:size val="5"/>
            <c:spPr>
              <a:noFill/>
              <a:ln w="9525">
                <a:solidFill>
                  <a:schemeClr val="accent5"/>
                </a:solidFill>
              </a:ln>
              <a:effectLst/>
            </c:spPr>
          </c:marker>
          <c:xVal>
            <c:numRef>
              <c:f>' Ex 3 - MULTCOL DRY Heavy shunt'!$C$92:$C$128</c:f>
              <c:numCache>
                <c:formatCode>General</c:formatCode>
                <c:ptCount val="37"/>
                <c:pt idx="0">
                  <c:v>5</c:v>
                </c:pt>
                <c:pt idx="1">
                  <c:v>250</c:v>
                </c:pt>
                <c:pt idx="2">
                  <c:v>500</c:v>
                </c:pt>
                <c:pt idx="3">
                  <c:v>750</c:v>
                </c:pt>
                <c:pt idx="4">
                  <c:v>1000</c:v>
                </c:pt>
                <c:pt idx="5">
                  <c:v>1250</c:v>
                </c:pt>
                <c:pt idx="6">
                  <c:v>1500</c:v>
                </c:pt>
                <c:pt idx="7">
                  <c:v>1750</c:v>
                </c:pt>
                <c:pt idx="8">
                  <c:v>2000</c:v>
                </c:pt>
                <c:pt idx="9">
                  <c:v>2250</c:v>
                </c:pt>
                <c:pt idx="10">
                  <c:v>2500</c:v>
                </c:pt>
                <c:pt idx="11">
                  <c:v>2750</c:v>
                </c:pt>
                <c:pt idx="12">
                  <c:v>2995</c:v>
                </c:pt>
                <c:pt idx="13">
                  <c:v>3005</c:v>
                </c:pt>
                <c:pt idx="14">
                  <c:v>3250</c:v>
                </c:pt>
                <c:pt idx="15">
                  <c:v>3500</c:v>
                </c:pt>
                <c:pt idx="16">
                  <c:v>3750</c:v>
                </c:pt>
                <c:pt idx="17">
                  <c:v>4000</c:v>
                </c:pt>
                <c:pt idx="18">
                  <c:v>4250</c:v>
                </c:pt>
                <c:pt idx="19">
                  <c:v>4500</c:v>
                </c:pt>
                <c:pt idx="20">
                  <c:v>4750</c:v>
                </c:pt>
                <c:pt idx="21">
                  <c:v>5000</c:v>
                </c:pt>
                <c:pt idx="22">
                  <c:v>5250</c:v>
                </c:pt>
                <c:pt idx="23">
                  <c:v>5500</c:v>
                </c:pt>
                <c:pt idx="24">
                  <c:v>5750</c:v>
                </c:pt>
                <c:pt idx="25">
                  <c:v>6000</c:v>
                </c:pt>
                <c:pt idx="26">
                  <c:v>6250</c:v>
                </c:pt>
                <c:pt idx="27">
                  <c:v>6500</c:v>
                </c:pt>
                <c:pt idx="28">
                  <c:v>6750</c:v>
                </c:pt>
                <c:pt idx="29">
                  <c:v>7000</c:v>
                </c:pt>
                <c:pt idx="30">
                  <c:v>7250</c:v>
                </c:pt>
                <c:pt idx="31">
                  <c:v>7500</c:v>
                </c:pt>
                <c:pt idx="32">
                  <c:v>7750</c:v>
                </c:pt>
                <c:pt idx="33">
                  <c:v>8000</c:v>
                </c:pt>
                <c:pt idx="34">
                  <c:v>8250</c:v>
                </c:pt>
                <c:pt idx="35">
                  <c:v>8500</c:v>
                </c:pt>
                <c:pt idx="36">
                  <c:v>8750</c:v>
                </c:pt>
              </c:numCache>
            </c:numRef>
          </c:xVal>
          <c:yVal>
            <c:numRef>
              <c:f>' Ex 3 - MULTCOL DRY Heavy shunt'!$G$92:$G$128</c:f>
              <c:numCache>
                <c:formatCode>0.00000</c:formatCode>
                <c:ptCount val="37"/>
                <c:pt idx="0">
                  <c:v>6.0126808854230454E-2</c:v>
                </c:pt>
                <c:pt idx="1">
                  <c:v>0.44113773637583725</c:v>
                </c:pt>
                <c:pt idx="2">
                  <c:v>0.80979033935357314</c:v>
                </c:pt>
                <c:pt idx="3">
                  <c:v>1.1595983039782116</c:v>
                </c:pt>
                <c:pt idx="4">
                  <c:v>1.4919208510263269</c:v>
                </c:pt>
                <c:pt idx="5">
                  <c:v>1.8079897405838994</c:v>
                </c:pt>
                <c:pt idx="6">
                  <c:v>2.1089238738809533</c:v>
                </c:pt>
                <c:pt idx="7">
                  <c:v>2.3957419326378657</c:v>
                </c:pt>
                <c:pt idx="8">
                  <c:v>2.6693733568844986</c:v>
                </c:pt>
                <c:pt idx="9">
                  <c:v>2.9306679105922067</c:v>
                </c:pt>
                <c:pt idx="10">
                  <c:v>3.1804040425883615</c:v>
                </c:pt>
                <c:pt idx="11">
                  <c:v>3.4192962160982603</c:v>
                </c:pt>
                <c:pt idx="12">
                  <c:v>3.6435230886351913</c:v>
                </c:pt>
                <c:pt idx="13">
                  <c:v>3.652452904003499</c:v>
                </c:pt>
                <c:pt idx="14">
                  <c:v>3.8622547016502895</c:v>
                </c:pt>
                <c:pt idx="15">
                  <c:v>4.060736939726393</c:v>
                </c:pt>
                <c:pt idx="16">
                  <c:v>4.2451003406622085</c:v>
                </c:pt>
                <c:pt idx="17">
                  <c:v>4.4167742345095977</c:v>
                </c:pt>
                <c:pt idx="18">
                  <c:v>4.5770013851272067</c:v>
                </c:pt>
                <c:pt idx="19">
                  <c:v>4.72686747018553</c:v>
                </c:pt>
                <c:pt idx="20">
                  <c:v>4.8673251425022084</c:v>
                </c:pt>
                <c:pt idx="21">
                  <c:v>4.9992138001631234</c:v>
                </c:pt>
                <c:pt idx="22">
                  <c:v>5.1232759325229846</c:v>
                </c:pt>
                <c:pt idx="23">
                  <c:v>5.2401707145600138</c:v>
                </c:pt>
                <c:pt idx="24">
                  <c:v>5.3504853752418642</c:v>
                </c:pt>
                <c:pt idx="25">
                  <c:v>5.4547447538446177</c:v>
                </c:pt>
                <c:pt idx="26">
                  <c:v>5.5534193724705609</c:v>
                </c:pt>
                <c:pt idx="27">
                  <c:v>5.6469322867694753</c:v>
                </c:pt>
                <c:pt idx="28">
                  <c:v>5.7356649252958123</c:v>
                </c:pt>
                <c:pt idx="29">
                  <c:v>5.8199620875075002</c:v>
                </c:pt>
                <c:pt idx="30">
                  <c:v>5.9001362385182423</c:v>
                </c:pt>
                <c:pt idx="31">
                  <c:v>5.976471213397728</c:v>
                </c:pt>
                <c:pt idx="32">
                  <c:v>6.0492254236011913</c:v>
                </c:pt>
                <c:pt idx="33">
                  <c:v>6.1186346418820952</c:v>
                </c:pt>
                <c:pt idx="34">
                  <c:v>6.1849144289450351</c:v>
                </c:pt>
                <c:pt idx="35">
                  <c:v>6.2482622544734694</c:v>
                </c:pt>
                <c:pt idx="36">
                  <c:v>6.3088593565090756</c:v>
                </c:pt>
              </c:numCache>
            </c:numRef>
          </c:yVal>
          <c:smooth val="1"/>
          <c:extLst>
            <c:ext xmlns:c16="http://schemas.microsoft.com/office/drawing/2014/chart" uri="{C3380CC4-5D6E-409C-BE32-E72D297353CC}">
              <c16:uniqueId val="{00000002-488A-46E3-97A2-517206644492}"/>
            </c:ext>
          </c:extLst>
        </c:ser>
        <c:ser>
          <c:idx val="1"/>
          <c:order val="3"/>
          <c:tx>
            <c:strRef>
              <c:f>' Ex 3 - MULTCOL DRY Heavy shunt'!$H$91</c:f>
              <c:strCache>
                <c:ptCount val="1"/>
                <c:pt idx="0">
                  <c:v>Right Side Det</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 Ex 3 - MULTCOL DRY Heavy shunt'!$C$92:$C$128</c:f>
              <c:numCache>
                <c:formatCode>General</c:formatCode>
                <c:ptCount val="37"/>
                <c:pt idx="0">
                  <c:v>5</c:v>
                </c:pt>
                <c:pt idx="1">
                  <c:v>250</c:v>
                </c:pt>
                <c:pt idx="2">
                  <c:v>500</c:v>
                </c:pt>
                <c:pt idx="3">
                  <c:v>750</c:v>
                </c:pt>
                <c:pt idx="4">
                  <c:v>1000</c:v>
                </c:pt>
                <c:pt idx="5">
                  <c:v>1250</c:v>
                </c:pt>
                <c:pt idx="6">
                  <c:v>1500</c:v>
                </c:pt>
                <c:pt idx="7">
                  <c:v>1750</c:v>
                </c:pt>
                <c:pt idx="8">
                  <c:v>2000</c:v>
                </c:pt>
                <c:pt idx="9">
                  <c:v>2250</c:v>
                </c:pt>
                <c:pt idx="10">
                  <c:v>2500</c:v>
                </c:pt>
                <c:pt idx="11">
                  <c:v>2750</c:v>
                </c:pt>
                <c:pt idx="12">
                  <c:v>2995</c:v>
                </c:pt>
                <c:pt idx="13">
                  <c:v>3005</c:v>
                </c:pt>
                <c:pt idx="14">
                  <c:v>3250</c:v>
                </c:pt>
                <c:pt idx="15">
                  <c:v>3500</c:v>
                </c:pt>
                <c:pt idx="16">
                  <c:v>3750</c:v>
                </c:pt>
                <c:pt idx="17">
                  <c:v>4000</c:v>
                </c:pt>
                <c:pt idx="18">
                  <c:v>4250</c:v>
                </c:pt>
                <c:pt idx="19">
                  <c:v>4500</c:v>
                </c:pt>
                <c:pt idx="20">
                  <c:v>4750</c:v>
                </c:pt>
                <c:pt idx="21">
                  <c:v>5000</c:v>
                </c:pt>
                <c:pt idx="22">
                  <c:v>5250</c:v>
                </c:pt>
                <c:pt idx="23">
                  <c:v>5500</c:v>
                </c:pt>
                <c:pt idx="24">
                  <c:v>5750</c:v>
                </c:pt>
                <c:pt idx="25">
                  <c:v>6000</c:v>
                </c:pt>
                <c:pt idx="26">
                  <c:v>6250</c:v>
                </c:pt>
                <c:pt idx="27">
                  <c:v>6500</c:v>
                </c:pt>
                <c:pt idx="28">
                  <c:v>6750</c:v>
                </c:pt>
                <c:pt idx="29">
                  <c:v>7000</c:v>
                </c:pt>
                <c:pt idx="30">
                  <c:v>7250</c:v>
                </c:pt>
                <c:pt idx="31">
                  <c:v>7500</c:v>
                </c:pt>
                <c:pt idx="32">
                  <c:v>7750</c:v>
                </c:pt>
                <c:pt idx="33">
                  <c:v>8000</c:v>
                </c:pt>
                <c:pt idx="34">
                  <c:v>8250</c:v>
                </c:pt>
                <c:pt idx="35">
                  <c:v>8500</c:v>
                </c:pt>
                <c:pt idx="36">
                  <c:v>8750</c:v>
                </c:pt>
              </c:numCache>
            </c:numRef>
          </c:xVal>
          <c:yVal>
            <c:numRef>
              <c:f>' Ex 3 - MULTCOL DRY Heavy shunt'!$H$92:$H$128</c:f>
              <c:numCache>
                <c:formatCode>0.00000</c:formatCode>
                <c:ptCount val="37"/>
                <c:pt idx="0">
                  <c:v>2.7766232584793795E-2</c:v>
                </c:pt>
                <c:pt idx="1">
                  <c:v>0.20371500206898374</c:v>
                </c:pt>
                <c:pt idx="2">
                  <c:v>0.3739567646425726</c:v>
                </c:pt>
                <c:pt idx="3">
                  <c:v>0.53549617594458521</c:v>
                </c:pt>
                <c:pt idx="4">
                  <c:v>0.68896091672069282</c:v>
                </c:pt>
                <c:pt idx="5">
                  <c:v>0.83491980706442326</c:v>
                </c:pt>
                <c:pt idx="6">
                  <c:v>0.97388954946480388</c:v>
                </c:pt>
                <c:pt idx="7">
                  <c:v>1.1063405655875922</c:v>
                </c:pt>
                <c:pt idx="8">
                  <c:v>1.2327020657723111</c:v>
                </c:pt>
                <c:pt idx="9">
                  <c:v>1.3533664663889695</c:v>
                </c:pt>
                <c:pt idx="10">
                  <c:v>1.4686932508628161</c:v>
                </c:pt>
                <c:pt idx="11">
                  <c:v>1.5790123544168384</c:v>
                </c:pt>
                <c:pt idx="12">
                  <c:v>1.6825591019203574</c:v>
                </c:pt>
                <c:pt idx="13">
                  <c:v>1.6866828419820794</c:v>
                </c:pt>
                <c:pt idx="14">
                  <c:v>1.7835681685307003</c:v>
                </c:pt>
                <c:pt idx="15">
                  <c:v>1.8752261841711522</c:v>
                </c:pt>
                <c:pt idx="16">
                  <c:v>1.9603641977803223</c:v>
                </c:pt>
                <c:pt idx="17">
                  <c:v>2.039642266185052</c:v>
                </c:pt>
                <c:pt idx="18">
                  <c:v>2.1136342909611066</c:v>
                </c:pt>
                <c:pt idx="19">
                  <c:v>2.1828416321388202</c:v>
                </c:pt>
                <c:pt idx="20">
                  <c:v>2.2477042195965824</c:v>
                </c:pt>
                <c:pt idx="21">
                  <c:v>2.3086096827949927</c:v>
                </c:pt>
                <c:pt idx="22">
                  <c:v>2.3659008992708364</c:v>
                </c:pt>
                <c:pt idx="23">
                  <c:v>2.419882272435971</c:v>
                </c:pt>
                <c:pt idx="24">
                  <c:v>2.4708249814267433</c:v>
                </c:pt>
                <c:pt idx="25">
                  <c:v>2.5189713941600118</c:v>
                </c:pt>
                <c:pt idx="26">
                  <c:v>2.5645387951778522</c:v>
                </c:pt>
                <c:pt idx="27">
                  <c:v>2.607722549273308</c:v>
                </c:pt>
                <c:pt idx="28">
                  <c:v>2.6486987980737022</c:v>
                </c:pt>
                <c:pt idx="29">
                  <c:v>2.6876267680892463</c:v>
                </c:pt>
                <c:pt idx="30">
                  <c:v>2.7246507540062375</c:v>
                </c:pt>
                <c:pt idx="31">
                  <c:v>2.7599018293127071</c:v>
                </c:pt>
                <c:pt idx="32">
                  <c:v>2.7934993270101125</c:v>
                </c:pt>
                <c:pt idx="33">
                  <c:v>2.8255521256708334</c:v>
                </c:pt>
                <c:pt idx="34">
                  <c:v>2.8561597700532562</c:v>
                </c:pt>
                <c:pt idx="35">
                  <c:v>2.8854134505808182</c:v>
                </c:pt>
                <c:pt idx="36">
                  <c:v>2.9133968619932591</c:v>
                </c:pt>
              </c:numCache>
            </c:numRef>
          </c:yVal>
          <c:smooth val="1"/>
          <c:extLst>
            <c:ext xmlns:c16="http://schemas.microsoft.com/office/drawing/2014/chart" uri="{C3380CC4-5D6E-409C-BE32-E72D297353CC}">
              <c16:uniqueId val="{00000003-488A-46E3-97A2-517206644492}"/>
            </c:ext>
          </c:extLst>
        </c:ser>
        <c:dLbls>
          <c:showLegendKey val="0"/>
          <c:showVal val="0"/>
          <c:showCatName val="0"/>
          <c:showSerName val="0"/>
          <c:showPercent val="0"/>
          <c:showBubbleSize val="0"/>
        </c:dLbls>
        <c:axId val="109632128"/>
        <c:axId val="110256896"/>
      </c:scatterChart>
      <c:valAx>
        <c:axId val="109632128"/>
        <c:scaling>
          <c:orientation val="maxMin"/>
          <c:max val="9000"/>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10256896"/>
        <c:crosses val="autoZero"/>
        <c:crossBetween val="midCat"/>
        <c:majorUnit val="1000"/>
      </c:valAx>
      <c:valAx>
        <c:axId val="110256896"/>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0;[Red]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09632128"/>
        <c:crosses val="max"/>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3"/>
          <c:order val="0"/>
          <c:tx>
            <c:strRef>
              <c:f>' Ex 4 - MULTCOL WET 75K'!$E$91</c:f>
              <c:strCache>
                <c:ptCount val="1"/>
                <c:pt idx="0">
                  <c:v>Left Side Rail</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 Ex 4 - MULTCOL WET 75K'!$C$92:$C$128</c:f>
              <c:numCache>
                <c:formatCode>General</c:formatCode>
                <c:ptCount val="37"/>
                <c:pt idx="0">
                  <c:v>5</c:v>
                </c:pt>
                <c:pt idx="1">
                  <c:v>3125</c:v>
                </c:pt>
                <c:pt idx="2">
                  <c:v>6250</c:v>
                </c:pt>
                <c:pt idx="3">
                  <c:v>9375</c:v>
                </c:pt>
                <c:pt idx="4">
                  <c:v>12500</c:v>
                </c:pt>
                <c:pt idx="5">
                  <c:v>15625</c:v>
                </c:pt>
                <c:pt idx="6">
                  <c:v>18750</c:v>
                </c:pt>
                <c:pt idx="7">
                  <c:v>21875</c:v>
                </c:pt>
                <c:pt idx="8">
                  <c:v>25000</c:v>
                </c:pt>
                <c:pt idx="9">
                  <c:v>28125</c:v>
                </c:pt>
                <c:pt idx="10">
                  <c:v>31250</c:v>
                </c:pt>
                <c:pt idx="11">
                  <c:v>34375</c:v>
                </c:pt>
                <c:pt idx="12">
                  <c:v>37495</c:v>
                </c:pt>
                <c:pt idx="13">
                  <c:v>37505</c:v>
                </c:pt>
                <c:pt idx="14">
                  <c:v>40625</c:v>
                </c:pt>
                <c:pt idx="15">
                  <c:v>43750</c:v>
                </c:pt>
                <c:pt idx="16">
                  <c:v>46875</c:v>
                </c:pt>
                <c:pt idx="17">
                  <c:v>50000</c:v>
                </c:pt>
                <c:pt idx="18">
                  <c:v>53125</c:v>
                </c:pt>
                <c:pt idx="19">
                  <c:v>56250</c:v>
                </c:pt>
                <c:pt idx="20">
                  <c:v>59375</c:v>
                </c:pt>
                <c:pt idx="21">
                  <c:v>62500</c:v>
                </c:pt>
                <c:pt idx="22">
                  <c:v>65625</c:v>
                </c:pt>
                <c:pt idx="23">
                  <c:v>68750</c:v>
                </c:pt>
                <c:pt idx="24">
                  <c:v>71875</c:v>
                </c:pt>
                <c:pt idx="25">
                  <c:v>75000</c:v>
                </c:pt>
                <c:pt idx="26">
                  <c:v>78125</c:v>
                </c:pt>
                <c:pt idx="27">
                  <c:v>81250</c:v>
                </c:pt>
                <c:pt idx="28">
                  <c:v>84375</c:v>
                </c:pt>
                <c:pt idx="29">
                  <c:v>87500</c:v>
                </c:pt>
                <c:pt idx="30">
                  <c:v>90625</c:v>
                </c:pt>
                <c:pt idx="31">
                  <c:v>93750</c:v>
                </c:pt>
                <c:pt idx="32">
                  <c:v>96875</c:v>
                </c:pt>
                <c:pt idx="33">
                  <c:v>100000</c:v>
                </c:pt>
                <c:pt idx="34">
                  <c:v>103125</c:v>
                </c:pt>
                <c:pt idx="35">
                  <c:v>106250</c:v>
                </c:pt>
                <c:pt idx="36">
                  <c:v>109375</c:v>
                </c:pt>
              </c:numCache>
            </c:numRef>
          </c:xVal>
          <c:yVal>
            <c:numRef>
              <c:f>' Ex 4 - MULTCOL WET 75K'!$E$92:$E$128</c:f>
              <c:numCache>
                <c:formatCode>0.00000</c:formatCode>
                <c:ptCount val="37"/>
                <c:pt idx="0">
                  <c:v>0.1775100887665535</c:v>
                </c:pt>
                <c:pt idx="1">
                  <c:v>0.1775359429896626</c:v>
                </c:pt>
                <c:pt idx="2">
                  <c:v>0.17761987665202167</c:v>
                </c:pt>
                <c:pt idx="3">
                  <c:v>0.17778261330303452</c:v>
                </c:pt>
                <c:pt idx="4">
                  <c:v>0.17806451390484487</c:v>
                </c:pt>
                <c:pt idx="5">
                  <c:v>0.17853605898923613</c:v>
                </c:pt>
                <c:pt idx="6">
                  <c:v>0.17931675375496436</c:v>
                </c:pt>
                <c:pt idx="7">
                  <c:v>0.18060891804243873</c:v>
                </c:pt>
                <c:pt idx="8">
                  <c:v>0.18275982071356156</c:v>
                </c:pt>
                <c:pt idx="9">
                  <c:v>0.18638256556463745</c:v>
                </c:pt>
                <c:pt idx="10">
                  <c:v>0.19261248833178876</c:v>
                </c:pt>
                <c:pt idx="11">
                  <c:v>0.2037225502423643</c:v>
                </c:pt>
                <c:pt idx="12">
                  <c:v>0.22483835609944397</c:v>
                </c:pt>
                <c:pt idx="13">
                  <c:v>0.67869973599840006</c:v>
                </c:pt>
                <c:pt idx="14">
                  <c:v>0.61017622970451857</c:v>
                </c:pt>
                <c:pt idx="15">
                  <c:v>0.57412197706453827</c:v>
                </c:pt>
                <c:pt idx="16">
                  <c:v>0.55390363684486099</c:v>
                </c:pt>
                <c:pt idx="17">
                  <c:v>0.54214482723611801</c:v>
                </c:pt>
                <c:pt idx="18">
                  <c:v>0.53516062493171801</c:v>
                </c:pt>
                <c:pt idx="19">
                  <c:v>0.53096039379844406</c:v>
                </c:pt>
                <c:pt idx="20">
                  <c:v>0.52841549349759154</c:v>
                </c:pt>
                <c:pt idx="21">
                  <c:v>0.52686657239338386</c:v>
                </c:pt>
                <c:pt idx="22">
                  <c:v>0.52592124929995943</c:v>
                </c:pt>
                <c:pt idx="23">
                  <c:v>0.5253433414282429</c:v>
                </c:pt>
                <c:pt idx="24">
                  <c:v>0.52498968506852184</c:v>
                </c:pt>
                <c:pt idx="25">
                  <c:v>0.52477312603663573</c:v>
                </c:pt>
                <c:pt idx="26">
                  <c:v>0.52464046675925202</c:v>
                </c:pt>
                <c:pt idx="27">
                  <c:v>0.52455918354187403</c:v>
                </c:pt>
                <c:pt idx="28">
                  <c:v>0.52450937240463413</c:v>
                </c:pt>
                <c:pt idx="29">
                  <c:v>0.52447884500308772</c:v>
                </c:pt>
                <c:pt idx="30">
                  <c:v>0.52446013493408428</c:v>
                </c:pt>
                <c:pt idx="31">
                  <c:v>0.52444866735299045</c:v>
                </c:pt>
                <c:pt idx="32">
                  <c:v>0.52444163877325334</c:v>
                </c:pt>
                <c:pt idx="33">
                  <c:v>0.52443733110019497</c:v>
                </c:pt>
                <c:pt idx="34">
                  <c:v>0.52443469143639043</c:v>
                </c:pt>
                <c:pt idx="35">
                  <c:v>0.52443307466957145</c:v>
                </c:pt>
                <c:pt idx="36">
                  <c:v>0.52443208586370327</c:v>
                </c:pt>
              </c:numCache>
            </c:numRef>
          </c:yVal>
          <c:smooth val="1"/>
          <c:extLst>
            <c:ext xmlns:c16="http://schemas.microsoft.com/office/drawing/2014/chart" uri="{C3380CC4-5D6E-409C-BE32-E72D297353CC}">
              <c16:uniqueId val="{00000000-D5DA-42F3-A8F8-4A1ED4D3097B}"/>
            </c:ext>
          </c:extLst>
        </c:ser>
        <c:ser>
          <c:idx val="0"/>
          <c:order val="1"/>
          <c:tx>
            <c:strRef>
              <c:f>' Ex 4 - MULTCOL WET 75K'!$F$91</c:f>
              <c:strCache>
                <c:ptCount val="1"/>
                <c:pt idx="0">
                  <c:v>Left Side Det</c:v>
                </c:pt>
              </c:strCache>
            </c:strRef>
          </c:tx>
          <c:spPr>
            <a:ln w="19050" cap="rnd">
              <a:solidFill>
                <a:schemeClr val="accent1"/>
              </a:solidFill>
              <a:round/>
            </a:ln>
            <a:effectLst/>
          </c:spPr>
          <c:marker>
            <c:symbol val="x"/>
            <c:size val="5"/>
            <c:spPr>
              <a:noFill/>
              <a:ln w="9525">
                <a:solidFill>
                  <a:schemeClr val="accent1"/>
                </a:solidFill>
              </a:ln>
              <a:effectLst/>
            </c:spPr>
          </c:marker>
          <c:xVal>
            <c:numRef>
              <c:f>' Ex 4 - MULTCOL WET 75K'!$C$92:$C$128</c:f>
              <c:numCache>
                <c:formatCode>General</c:formatCode>
                <c:ptCount val="37"/>
                <c:pt idx="0">
                  <c:v>5</c:v>
                </c:pt>
                <c:pt idx="1">
                  <c:v>3125</c:v>
                </c:pt>
                <c:pt idx="2">
                  <c:v>6250</c:v>
                </c:pt>
                <c:pt idx="3">
                  <c:v>9375</c:v>
                </c:pt>
                <c:pt idx="4">
                  <c:v>12500</c:v>
                </c:pt>
                <c:pt idx="5">
                  <c:v>15625</c:v>
                </c:pt>
                <c:pt idx="6">
                  <c:v>18750</c:v>
                </c:pt>
                <c:pt idx="7">
                  <c:v>21875</c:v>
                </c:pt>
                <c:pt idx="8">
                  <c:v>25000</c:v>
                </c:pt>
                <c:pt idx="9">
                  <c:v>28125</c:v>
                </c:pt>
                <c:pt idx="10">
                  <c:v>31250</c:v>
                </c:pt>
                <c:pt idx="11">
                  <c:v>34375</c:v>
                </c:pt>
                <c:pt idx="12">
                  <c:v>37495</c:v>
                </c:pt>
                <c:pt idx="13">
                  <c:v>37505</c:v>
                </c:pt>
                <c:pt idx="14">
                  <c:v>40625</c:v>
                </c:pt>
                <c:pt idx="15">
                  <c:v>43750</c:v>
                </c:pt>
                <c:pt idx="16">
                  <c:v>46875</c:v>
                </c:pt>
                <c:pt idx="17">
                  <c:v>50000</c:v>
                </c:pt>
                <c:pt idx="18">
                  <c:v>53125</c:v>
                </c:pt>
                <c:pt idx="19">
                  <c:v>56250</c:v>
                </c:pt>
                <c:pt idx="20">
                  <c:v>59375</c:v>
                </c:pt>
                <c:pt idx="21">
                  <c:v>62500</c:v>
                </c:pt>
                <c:pt idx="22">
                  <c:v>65625</c:v>
                </c:pt>
                <c:pt idx="23">
                  <c:v>68750</c:v>
                </c:pt>
                <c:pt idx="24">
                  <c:v>71875</c:v>
                </c:pt>
                <c:pt idx="25">
                  <c:v>75000</c:v>
                </c:pt>
                <c:pt idx="26">
                  <c:v>78125</c:v>
                </c:pt>
                <c:pt idx="27">
                  <c:v>81250</c:v>
                </c:pt>
                <c:pt idx="28">
                  <c:v>84375</c:v>
                </c:pt>
                <c:pt idx="29">
                  <c:v>87500</c:v>
                </c:pt>
                <c:pt idx="30">
                  <c:v>90625</c:v>
                </c:pt>
                <c:pt idx="31">
                  <c:v>93750</c:v>
                </c:pt>
                <c:pt idx="32">
                  <c:v>96875</c:v>
                </c:pt>
                <c:pt idx="33">
                  <c:v>100000</c:v>
                </c:pt>
                <c:pt idx="34">
                  <c:v>103125</c:v>
                </c:pt>
                <c:pt idx="35">
                  <c:v>106250</c:v>
                </c:pt>
                <c:pt idx="36">
                  <c:v>109375</c:v>
                </c:pt>
              </c:numCache>
            </c:numRef>
          </c:xVal>
          <c:yVal>
            <c:numRef>
              <c:f>' Ex 4 - MULTCOL WET 75K'!$F$92:$F$128</c:f>
              <c:numCache>
                <c:formatCode>0.00000</c:formatCode>
                <c:ptCount val="37"/>
                <c:pt idx="0">
                  <c:v>8.5999781447963539E-2</c:v>
                </c:pt>
                <c:pt idx="1">
                  <c:v>8.6012307257354662E-2</c:v>
                </c:pt>
                <c:pt idx="2">
                  <c:v>8.605297129323658E-2</c:v>
                </c:pt>
                <c:pt idx="3">
                  <c:v>8.6131813665058538E-2</c:v>
                </c:pt>
                <c:pt idx="4">
                  <c:v>8.626838838210249E-2</c:v>
                </c:pt>
                <c:pt idx="5">
                  <c:v>8.6496841730767327E-2</c:v>
                </c:pt>
                <c:pt idx="6">
                  <c:v>8.6875071383497038E-2</c:v>
                </c:pt>
                <c:pt idx="7">
                  <c:v>8.7501096907397269E-2</c:v>
                </c:pt>
                <c:pt idx="8">
                  <c:v>8.8543162521344837E-2</c:v>
                </c:pt>
                <c:pt idx="9">
                  <c:v>9.0298303694441723E-2</c:v>
                </c:pt>
                <c:pt idx="10">
                  <c:v>9.3316565924693368E-2</c:v>
                </c:pt>
                <c:pt idx="11">
                  <c:v>9.8699149544711651E-2</c:v>
                </c:pt>
                <c:pt idx="12">
                  <c:v>0.10892929872341367</c:v>
                </c:pt>
                <c:pt idx="13">
                  <c:v>0.10909625826034343</c:v>
                </c:pt>
                <c:pt idx="14">
                  <c:v>0.17349344736384681</c:v>
                </c:pt>
                <c:pt idx="15">
                  <c:v>0.20737660149324416</c:v>
                </c:pt>
                <c:pt idx="16">
                  <c:v>0.22637744294028764</c:v>
                </c:pt>
                <c:pt idx="17">
                  <c:v>0.23742816592516727</c:v>
                </c:pt>
                <c:pt idx="18">
                  <c:v>0.24399179672661292</c:v>
                </c:pt>
                <c:pt idx="19">
                  <c:v>0.24793910026078722</c:v>
                </c:pt>
                <c:pt idx="20">
                  <c:v>0.25033075291820805</c:v>
                </c:pt>
                <c:pt idx="21">
                  <c:v>0.25178640179913797</c:v>
                </c:pt>
                <c:pt idx="22">
                  <c:v>0.25267479985848562</c:v>
                </c:pt>
                <c:pt idx="23">
                  <c:v>0.25321790753805673</c:v>
                </c:pt>
                <c:pt idx="24">
                  <c:v>0.2535502675807097</c:v>
                </c:pt>
                <c:pt idx="25">
                  <c:v>0.25375378595976961</c:v>
                </c:pt>
                <c:pt idx="26">
                  <c:v>0.25387845682140664</c:v>
                </c:pt>
                <c:pt idx="27">
                  <c:v>0.25395484536314256</c:v>
                </c:pt>
                <c:pt idx="28">
                  <c:v>0.25400165699608079</c:v>
                </c:pt>
                <c:pt idx="29">
                  <c:v>0.25403034611251091</c:v>
                </c:pt>
                <c:pt idx="30">
                  <c:v>0.25404792950712801</c:v>
                </c:pt>
                <c:pt idx="31">
                  <c:v>0.25405870653866436</c:v>
                </c:pt>
                <c:pt idx="32">
                  <c:v>0.25406531187459847</c:v>
                </c:pt>
                <c:pt idx="33">
                  <c:v>0.2540693601501684</c:v>
                </c:pt>
                <c:pt idx="34">
                  <c:v>0.25407184085990431</c:v>
                </c:pt>
                <c:pt idx="35">
                  <c:v>0.25407336026899818</c:v>
                </c:pt>
                <c:pt idx="36">
                  <c:v>0.25407428953140632</c:v>
                </c:pt>
              </c:numCache>
            </c:numRef>
          </c:yVal>
          <c:smooth val="1"/>
          <c:extLst>
            <c:ext xmlns:c16="http://schemas.microsoft.com/office/drawing/2014/chart" uri="{C3380CC4-5D6E-409C-BE32-E72D297353CC}">
              <c16:uniqueId val="{00000001-D5DA-42F3-A8F8-4A1ED4D3097B}"/>
            </c:ext>
          </c:extLst>
        </c:ser>
        <c:ser>
          <c:idx val="4"/>
          <c:order val="2"/>
          <c:tx>
            <c:strRef>
              <c:f>' Ex 4 - MULTCOL WET 75K'!$G$91</c:f>
              <c:strCache>
                <c:ptCount val="1"/>
                <c:pt idx="0">
                  <c:v>Right Side Rail</c:v>
                </c:pt>
              </c:strCache>
            </c:strRef>
          </c:tx>
          <c:spPr>
            <a:ln w="19050" cap="rnd">
              <a:solidFill>
                <a:schemeClr val="accent5"/>
              </a:solidFill>
              <a:round/>
            </a:ln>
            <a:effectLst/>
          </c:spPr>
          <c:marker>
            <c:symbol val="x"/>
            <c:size val="5"/>
            <c:spPr>
              <a:noFill/>
              <a:ln w="9525">
                <a:solidFill>
                  <a:schemeClr val="accent5"/>
                </a:solidFill>
              </a:ln>
              <a:effectLst/>
            </c:spPr>
          </c:marker>
          <c:xVal>
            <c:numRef>
              <c:f>' Ex 4 - MULTCOL WET 75K'!$C$92:$C$128</c:f>
              <c:numCache>
                <c:formatCode>General</c:formatCode>
                <c:ptCount val="37"/>
                <c:pt idx="0">
                  <c:v>5</c:v>
                </c:pt>
                <c:pt idx="1">
                  <c:v>3125</c:v>
                </c:pt>
                <c:pt idx="2">
                  <c:v>6250</c:v>
                </c:pt>
                <c:pt idx="3">
                  <c:v>9375</c:v>
                </c:pt>
                <c:pt idx="4">
                  <c:v>12500</c:v>
                </c:pt>
                <c:pt idx="5">
                  <c:v>15625</c:v>
                </c:pt>
                <c:pt idx="6">
                  <c:v>18750</c:v>
                </c:pt>
                <c:pt idx="7">
                  <c:v>21875</c:v>
                </c:pt>
                <c:pt idx="8">
                  <c:v>25000</c:v>
                </c:pt>
                <c:pt idx="9">
                  <c:v>28125</c:v>
                </c:pt>
                <c:pt idx="10">
                  <c:v>31250</c:v>
                </c:pt>
                <c:pt idx="11">
                  <c:v>34375</c:v>
                </c:pt>
                <c:pt idx="12">
                  <c:v>37495</c:v>
                </c:pt>
                <c:pt idx="13">
                  <c:v>37505</c:v>
                </c:pt>
                <c:pt idx="14">
                  <c:v>40625</c:v>
                </c:pt>
                <c:pt idx="15">
                  <c:v>43750</c:v>
                </c:pt>
                <c:pt idx="16">
                  <c:v>46875</c:v>
                </c:pt>
                <c:pt idx="17">
                  <c:v>50000</c:v>
                </c:pt>
                <c:pt idx="18">
                  <c:v>53125</c:v>
                </c:pt>
                <c:pt idx="19">
                  <c:v>56250</c:v>
                </c:pt>
                <c:pt idx="20">
                  <c:v>59375</c:v>
                </c:pt>
                <c:pt idx="21">
                  <c:v>62500</c:v>
                </c:pt>
                <c:pt idx="22">
                  <c:v>65625</c:v>
                </c:pt>
                <c:pt idx="23">
                  <c:v>68750</c:v>
                </c:pt>
                <c:pt idx="24">
                  <c:v>71875</c:v>
                </c:pt>
                <c:pt idx="25">
                  <c:v>75000</c:v>
                </c:pt>
                <c:pt idx="26">
                  <c:v>78125</c:v>
                </c:pt>
                <c:pt idx="27">
                  <c:v>81250</c:v>
                </c:pt>
                <c:pt idx="28">
                  <c:v>84375</c:v>
                </c:pt>
                <c:pt idx="29">
                  <c:v>87500</c:v>
                </c:pt>
                <c:pt idx="30">
                  <c:v>90625</c:v>
                </c:pt>
                <c:pt idx="31">
                  <c:v>93750</c:v>
                </c:pt>
                <c:pt idx="32">
                  <c:v>96875</c:v>
                </c:pt>
                <c:pt idx="33">
                  <c:v>100000</c:v>
                </c:pt>
                <c:pt idx="34">
                  <c:v>103125</c:v>
                </c:pt>
                <c:pt idx="35">
                  <c:v>106250</c:v>
                </c:pt>
                <c:pt idx="36">
                  <c:v>109375</c:v>
                </c:pt>
              </c:numCache>
            </c:numRef>
          </c:xVal>
          <c:yVal>
            <c:numRef>
              <c:f>' Ex 4 - MULTCOL WET 75K'!$G$92:$G$128</c:f>
              <c:numCache>
                <c:formatCode>0.00000</c:formatCode>
                <c:ptCount val="37"/>
                <c:pt idx="0">
                  <c:v>0.17778216415616854</c:v>
                </c:pt>
                <c:pt idx="1">
                  <c:v>0.31199659157172399</c:v>
                </c:pt>
                <c:pt idx="2">
                  <c:v>0.39439938964884463</c:v>
                </c:pt>
                <c:pt idx="3">
                  <c:v>0.44489661670692227</c:v>
                </c:pt>
                <c:pt idx="4">
                  <c:v>0.47584449729817169</c:v>
                </c:pt>
                <c:pt idx="5">
                  <c:v>0.49481227549150064</c:v>
                </c:pt>
                <c:pt idx="6">
                  <c:v>0.50643780902516466</c:v>
                </c:pt>
                <c:pt idx="7">
                  <c:v>0.51356319917976045</c:v>
                </c:pt>
                <c:pt idx="8">
                  <c:v>0.51793020536662127</c:v>
                </c:pt>
                <c:pt idx="9">
                  <c:v>0.52060622743491702</c:v>
                </c:pt>
                <c:pt idx="10">
                  <c:v>0.52224526331519272</c:v>
                </c:pt>
                <c:pt idx="11">
                  <c:v>0.52324768882091421</c:v>
                </c:pt>
                <c:pt idx="12">
                  <c:v>0.52385700997856166</c:v>
                </c:pt>
                <c:pt idx="13">
                  <c:v>0.52385832953744793</c:v>
                </c:pt>
                <c:pt idx="14">
                  <c:v>0.52411266361777642</c:v>
                </c:pt>
                <c:pt idx="15">
                  <c:v>0.52424648375750793</c:v>
                </c:pt>
                <c:pt idx="16">
                  <c:v>0.52432152680833322</c:v>
                </c:pt>
                <c:pt idx="17">
                  <c:v>0.52436517118950055</c:v>
                </c:pt>
                <c:pt idx="18">
                  <c:v>0.52439109398250983</c:v>
                </c:pt>
                <c:pt idx="19">
                  <c:v>0.52440668369734222</c:v>
                </c:pt>
                <c:pt idx="20">
                  <c:v>0.52441612943228111</c:v>
                </c:pt>
                <c:pt idx="21">
                  <c:v>0.52442187845835786</c:v>
                </c:pt>
                <c:pt idx="22">
                  <c:v>0.52442538715037601</c:v>
                </c:pt>
                <c:pt idx="23">
                  <c:v>0.52442753213207682</c:v>
                </c:pt>
                <c:pt idx="24">
                  <c:v>0.52442884477455298</c:v>
                </c:pt>
                <c:pt idx="25">
                  <c:v>0.52442964856211693</c:v>
                </c:pt>
                <c:pt idx="26">
                  <c:v>0.52443014094461693</c:v>
                </c:pt>
                <c:pt idx="27">
                  <c:v>0.52443044263805694</c:v>
                </c:pt>
                <c:pt idx="28">
                  <c:v>0.52443062751869784</c:v>
                </c:pt>
                <c:pt idx="29">
                  <c:v>0.52443074082519714</c:v>
                </c:pt>
                <c:pt idx="30">
                  <c:v>0.52443081027009897</c:v>
                </c:pt>
                <c:pt idx="31">
                  <c:v>0.5244308528335474</c:v>
                </c:pt>
                <c:pt idx="32">
                  <c:v>0.52443087892105311</c:v>
                </c:pt>
                <c:pt idx="33">
                  <c:v>0.52443089490955241</c:v>
                </c:pt>
                <c:pt idx="34">
                  <c:v>0.52443090470701492</c:v>
                </c:pt>
                <c:pt idx="35">
                  <c:v>0.52443091070785963</c:v>
                </c:pt>
                <c:pt idx="36">
                  <c:v>0.52443091437794354</c:v>
                </c:pt>
              </c:numCache>
            </c:numRef>
          </c:yVal>
          <c:smooth val="1"/>
          <c:extLst>
            <c:ext xmlns:c16="http://schemas.microsoft.com/office/drawing/2014/chart" uri="{C3380CC4-5D6E-409C-BE32-E72D297353CC}">
              <c16:uniqueId val="{00000002-D5DA-42F3-A8F8-4A1ED4D3097B}"/>
            </c:ext>
          </c:extLst>
        </c:ser>
        <c:ser>
          <c:idx val="1"/>
          <c:order val="3"/>
          <c:tx>
            <c:strRef>
              <c:f>' Ex 4 - MULTCOL WET 75K'!$H$91</c:f>
              <c:strCache>
                <c:ptCount val="1"/>
                <c:pt idx="0">
                  <c:v>Right Side Det</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 Ex 4 - MULTCOL WET 75K'!$C$92:$C$128</c:f>
              <c:numCache>
                <c:formatCode>General</c:formatCode>
                <c:ptCount val="37"/>
                <c:pt idx="0">
                  <c:v>5</c:v>
                </c:pt>
                <c:pt idx="1">
                  <c:v>3125</c:v>
                </c:pt>
                <c:pt idx="2">
                  <c:v>6250</c:v>
                </c:pt>
                <c:pt idx="3">
                  <c:v>9375</c:v>
                </c:pt>
                <c:pt idx="4">
                  <c:v>12500</c:v>
                </c:pt>
                <c:pt idx="5">
                  <c:v>15625</c:v>
                </c:pt>
                <c:pt idx="6">
                  <c:v>18750</c:v>
                </c:pt>
                <c:pt idx="7">
                  <c:v>21875</c:v>
                </c:pt>
                <c:pt idx="8">
                  <c:v>25000</c:v>
                </c:pt>
                <c:pt idx="9">
                  <c:v>28125</c:v>
                </c:pt>
                <c:pt idx="10">
                  <c:v>31250</c:v>
                </c:pt>
                <c:pt idx="11">
                  <c:v>34375</c:v>
                </c:pt>
                <c:pt idx="12">
                  <c:v>37495</c:v>
                </c:pt>
                <c:pt idx="13">
                  <c:v>37505</c:v>
                </c:pt>
                <c:pt idx="14">
                  <c:v>40625</c:v>
                </c:pt>
                <c:pt idx="15">
                  <c:v>43750</c:v>
                </c:pt>
                <c:pt idx="16">
                  <c:v>46875</c:v>
                </c:pt>
                <c:pt idx="17">
                  <c:v>50000</c:v>
                </c:pt>
                <c:pt idx="18">
                  <c:v>53125</c:v>
                </c:pt>
                <c:pt idx="19">
                  <c:v>56250</c:v>
                </c:pt>
                <c:pt idx="20">
                  <c:v>59375</c:v>
                </c:pt>
                <c:pt idx="21">
                  <c:v>62500</c:v>
                </c:pt>
                <c:pt idx="22">
                  <c:v>65625</c:v>
                </c:pt>
                <c:pt idx="23">
                  <c:v>68750</c:v>
                </c:pt>
                <c:pt idx="24">
                  <c:v>71875</c:v>
                </c:pt>
                <c:pt idx="25">
                  <c:v>75000</c:v>
                </c:pt>
                <c:pt idx="26">
                  <c:v>78125</c:v>
                </c:pt>
                <c:pt idx="27">
                  <c:v>81250</c:v>
                </c:pt>
                <c:pt idx="28">
                  <c:v>84375</c:v>
                </c:pt>
                <c:pt idx="29">
                  <c:v>87500</c:v>
                </c:pt>
                <c:pt idx="30">
                  <c:v>90625</c:v>
                </c:pt>
                <c:pt idx="31">
                  <c:v>93750</c:v>
                </c:pt>
                <c:pt idx="32">
                  <c:v>96875</c:v>
                </c:pt>
                <c:pt idx="33">
                  <c:v>100000</c:v>
                </c:pt>
                <c:pt idx="34">
                  <c:v>103125</c:v>
                </c:pt>
                <c:pt idx="35">
                  <c:v>106250</c:v>
                </c:pt>
                <c:pt idx="36">
                  <c:v>109375</c:v>
                </c:pt>
              </c:numCache>
            </c:numRef>
          </c:xVal>
          <c:yVal>
            <c:numRef>
              <c:f>' Ex 4 - MULTCOL WET 75K'!$H$92:$H$128</c:f>
              <c:numCache>
                <c:formatCode>0.00000</c:formatCode>
                <c:ptCount val="37"/>
                <c:pt idx="0">
                  <c:v>8.6131596063160079E-2</c:v>
                </c:pt>
                <c:pt idx="1">
                  <c:v>0.15115557022206524</c:v>
                </c:pt>
                <c:pt idx="2">
                  <c:v>0.19107793561873171</c:v>
                </c:pt>
                <c:pt idx="3">
                  <c:v>0.215542745032658</c:v>
                </c:pt>
                <c:pt idx="4">
                  <c:v>0.23053632080978084</c:v>
                </c:pt>
                <c:pt idx="5">
                  <c:v>0.23972579725314508</c:v>
                </c:pt>
                <c:pt idx="6">
                  <c:v>0.24535811567548513</c:v>
                </c:pt>
                <c:pt idx="7">
                  <c:v>0.24881021240015402</c:v>
                </c:pt>
                <c:pt idx="8">
                  <c:v>0.25092593202072078</c:v>
                </c:pt>
                <c:pt idx="9">
                  <c:v>0.2522224065739278</c:v>
                </c:pt>
                <c:pt idx="10">
                  <c:v>0.25301648384845649</c:v>
                </c:pt>
                <c:pt idx="11">
                  <c:v>0.25350213722742176</c:v>
                </c:pt>
                <c:pt idx="12">
                  <c:v>0.25379734009027549</c:v>
                </c:pt>
                <c:pt idx="13">
                  <c:v>0.25379797938788734</c:v>
                </c:pt>
                <c:pt idx="14">
                  <c:v>0.25392119872417973</c:v>
                </c:pt>
                <c:pt idx="15">
                  <c:v>0.25398603167452194</c:v>
                </c:pt>
                <c:pt idx="16">
                  <c:v>0.25402238840227193</c:v>
                </c:pt>
                <c:pt idx="17">
                  <c:v>0.25404353315673578</c:v>
                </c:pt>
                <c:pt idx="18">
                  <c:v>0.25405609218675379</c:v>
                </c:pt>
                <c:pt idx="19">
                  <c:v>0.2540636450648901</c:v>
                </c:pt>
                <c:pt idx="20">
                  <c:v>0.2540682213182513</c:v>
                </c:pt>
                <c:pt idx="21">
                  <c:v>0.25407100659648296</c:v>
                </c:pt>
                <c:pt idx="22">
                  <c:v>0.2540727064815364</c:v>
                </c:pt>
                <c:pt idx="23">
                  <c:v>0.25407374567856883</c:v>
                </c:pt>
                <c:pt idx="24">
                  <c:v>0.25407438162533025</c:v>
                </c:pt>
                <c:pt idx="25">
                  <c:v>0.25407477104294202</c:v>
                </c:pt>
                <c:pt idx="26">
                  <c:v>0.25407500959156581</c:v>
                </c:pt>
                <c:pt idx="27">
                  <c:v>0.25407515575548295</c:v>
                </c:pt>
                <c:pt idx="28">
                  <c:v>0.25407524532613679</c:v>
                </c:pt>
                <c:pt idx="29">
                  <c:v>0.25407530022067404</c:v>
                </c:pt>
                <c:pt idx="30">
                  <c:v>0.25407533386522019</c:v>
                </c:pt>
                <c:pt idx="31">
                  <c:v>0.25407535448628621</c:v>
                </c:pt>
                <c:pt idx="32">
                  <c:v>0.25407536712511597</c:v>
                </c:pt>
                <c:pt idx="33">
                  <c:v>0.25407537487119652</c:v>
                </c:pt>
                <c:pt idx="34">
                  <c:v>0.25407537961785426</c:v>
                </c:pt>
                <c:pt idx="35">
                  <c:v>0.25407538252513312</c:v>
                </c:pt>
                <c:pt idx="36">
                  <c:v>0.25407538430320908</c:v>
                </c:pt>
              </c:numCache>
            </c:numRef>
          </c:yVal>
          <c:smooth val="1"/>
          <c:extLst>
            <c:ext xmlns:c16="http://schemas.microsoft.com/office/drawing/2014/chart" uri="{C3380CC4-5D6E-409C-BE32-E72D297353CC}">
              <c16:uniqueId val="{00000003-D5DA-42F3-A8F8-4A1ED4D3097B}"/>
            </c:ext>
          </c:extLst>
        </c:ser>
        <c:dLbls>
          <c:showLegendKey val="0"/>
          <c:showVal val="0"/>
          <c:showCatName val="0"/>
          <c:showSerName val="0"/>
          <c:showPercent val="0"/>
          <c:showBubbleSize val="0"/>
        </c:dLbls>
        <c:axId val="110593536"/>
        <c:axId val="110595456"/>
      </c:scatterChart>
      <c:valAx>
        <c:axId val="110593536"/>
        <c:scaling>
          <c:orientation val="maxMin"/>
          <c:max val="110000"/>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10595456"/>
        <c:crosses val="autoZero"/>
        <c:crossBetween val="midCat"/>
        <c:majorUnit val="20000"/>
      </c:valAx>
      <c:valAx>
        <c:axId val="110595456"/>
        <c:scaling>
          <c:orientation val="minMax"/>
        </c:scaling>
        <c:delete val="0"/>
        <c:axPos val="l"/>
        <c:majorGridlines>
          <c:spPr>
            <a:ln w="9525" cap="flat" cmpd="sng" algn="ctr">
              <a:solidFill>
                <a:schemeClr val="tx1">
                  <a:lumMod val="15000"/>
                  <a:lumOff val="85000"/>
                </a:schemeClr>
              </a:solidFill>
              <a:round/>
            </a:ln>
            <a:effectLst/>
          </c:spPr>
        </c:majorGridlines>
        <c:numFmt formatCode="0.00;[Red]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10593536"/>
        <c:crosses val="max"/>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7.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2</xdr:col>
      <xdr:colOff>1495424</xdr:colOff>
      <xdr:row>12</xdr:row>
      <xdr:rowOff>28576</xdr:rowOff>
    </xdr:from>
    <xdr:to>
      <xdr:col>3</xdr:col>
      <xdr:colOff>9524</xdr:colOff>
      <xdr:row>13</xdr:row>
      <xdr:rowOff>209551</xdr:rowOff>
    </xdr:to>
    <xdr:sp macro="" textlink="">
      <xdr:nvSpPr>
        <xdr:cNvPr id="2" name="Left Arrow 1">
          <a:extLst>
            <a:ext uri="{FF2B5EF4-FFF2-40B4-BE49-F238E27FC236}">
              <a16:creationId xmlns:a16="http://schemas.microsoft.com/office/drawing/2014/main" id="{00000000-0008-0000-0100-000002000000}"/>
            </a:ext>
          </a:extLst>
        </xdr:cNvPr>
        <xdr:cNvSpPr/>
      </xdr:nvSpPr>
      <xdr:spPr>
        <a:xfrm rot="19113323">
          <a:off x="3086099" y="1790701"/>
          <a:ext cx="723900" cy="37147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1981200</xdr:colOff>
      <xdr:row>9</xdr:row>
      <xdr:rowOff>123823</xdr:rowOff>
    </xdr:from>
    <xdr:to>
      <xdr:col>4</xdr:col>
      <xdr:colOff>733425</xdr:colOff>
      <xdr:row>13</xdr:row>
      <xdr:rowOff>28574</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3571875" y="1333498"/>
          <a:ext cx="3181350" cy="6858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Set Power Supply to a Max of  </a:t>
          </a:r>
          <a:r>
            <a:rPr lang="en-US" sz="1100" b="1" u="sng" baseline="0"/>
            <a:t>7 A.  </a:t>
          </a:r>
          <a:r>
            <a:rPr lang="en-US" sz="1100" baseline="0"/>
            <a:t>This results in a voltage of 1.65 V that is going to be carried over to the next sheet</a:t>
          </a:r>
          <a:endParaRPr lang="en-US" sz="1100"/>
        </a:p>
      </xdr:txBody>
    </xdr:sp>
    <xdr:clientData/>
  </xdr:twoCellAnchor>
  <xdr:twoCellAnchor>
    <xdr:from>
      <xdr:col>5</xdr:col>
      <xdr:colOff>371474</xdr:colOff>
      <xdr:row>17</xdr:row>
      <xdr:rowOff>47624</xdr:rowOff>
    </xdr:from>
    <xdr:to>
      <xdr:col>11</xdr:col>
      <xdr:colOff>228599</xdr:colOff>
      <xdr:row>28</xdr:row>
      <xdr:rowOff>152400</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7134224" y="3467099"/>
          <a:ext cx="4886325" cy="1885951"/>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solidFill>
                <a:sysClr val="windowText" lastClr="000000"/>
              </a:solidFill>
            </a:rPr>
            <a:t>EXAMPLE 1 WORKSHEETS:  </a:t>
          </a:r>
          <a:r>
            <a:rPr lang="en-US" sz="1100" baseline="0"/>
            <a:t>These are all identical "single level" sheets since they have only one  "layer" of Telegrapher's equations on Row 15.  Row 16 defines the boundary conditions at the detector end of the track circuit.  </a:t>
          </a:r>
        </a:p>
        <a:p>
          <a:endParaRPr lang="en-US" sz="1100" baseline="0"/>
        </a:p>
        <a:p>
          <a:r>
            <a:rPr lang="en-US" sz="1100" baseline="0"/>
            <a:t>These sheets do have the ability to assess an optional shunt at the detector end -- but this is provided by the supplemental  current and resistance calculation, that has been added at the upper-right corner of the sheet.  With this approach the shunt can only be at the end, not anywhere along the track.  This weakness will be remedied by the addition of a second "layer" of telegrapher's equations in Example 2.</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361951</xdr:colOff>
      <xdr:row>5</xdr:row>
      <xdr:rowOff>133350</xdr:rowOff>
    </xdr:from>
    <xdr:to>
      <xdr:col>8</xdr:col>
      <xdr:colOff>152401</xdr:colOff>
      <xdr:row>9</xdr:row>
      <xdr:rowOff>123826</xdr:rowOff>
    </xdr:to>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3495676" y="1228725"/>
              <a:ext cx="2838450" cy="542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14:m>
                <m:oMath xmlns:m="http://schemas.openxmlformats.org/officeDocument/2006/math">
                  <m:f>
                    <m:fPr>
                      <m:ctrlPr>
                        <a:rPr lang="en-US" sz="1400" i="1">
                          <a:solidFill>
                            <a:schemeClr val="dk1"/>
                          </a:solidFill>
                          <a:effectLst/>
                          <a:latin typeface="Cambria Math" panose="02040503050406030204" pitchFamily="18" charset="0"/>
                          <a:ea typeface="+mn-ea"/>
                          <a:cs typeface="+mn-cs"/>
                        </a:rPr>
                      </m:ctrlPr>
                    </m:fPr>
                    <m:num>
                      <m:d>
                        <m:dPr>
                          <m:ctrlPr>
                            <a:rPr lang="en-US" sz="1400" i="1">
                              <a:solidFill>
                                <a:schemeClr val="dk1"/>
                              </a:solidFill>
                              <a:effectLst/>
                              <a:latin typeface="Cambria Math" panose="02040503050406030204" pitchFamily="18" charset="0"/>
                              <a:ea typeface="+mn-ea"/>
                              <a:cs typeface="+mn-cs"/>
                            </a:rPr>
                          </m:ctrlPr>
                        </m:dPr>
                        <m:e>
                          <m:r>
                            <a:rPr lang="en-US" sz="1400" b="0" i="1">
                              <a:solidFill>
                                <a:schemeClr val="dk1"/>
                              </a:solidFill>
                              <a:effectLst/>
                              <a:latin typeface="Cambria Math"/>
                              <a:ea typeface="+mn-ea"/>
                              <a:cs typeface="+mn-cs"/>
                            </a:rPr>
                            <m:t>1.12 −0.95</m:t>
                          </m:r>
                        </m:e>
                      </m:d>
                    </m:num>
                    <m:den>
                      <m:r>
                        <a:rPr lang="en-US" sz="1400" b="0" i="1">
                          <a:solidFill>
                            <a:schemeClr val="dk1"/>
                          </a:solidFill>
                          <a:effectLst/>
                          <a:latin typeface="Cambria Math"/>
                          <a:ea typeface="+mn-ea"/>
                          <a:cs typeface="+mn-cs"/>
                        </a:rPr>
                        <m:t>0.95</m:t>
                      </m:r>
                    </m:den>
                  </m:f>
                  <m:r>
                    <a:rPr lang="en-US" sz="1400" i="1">
                      <a:latin typeface="Cambria Math"/>
                    </a:rPr>
                    <m:t>=</m:t>
                  </m:r>
                  <m:r>
                    <a:rPr lang="en-US" sz="1400" b="0" i="1">
                      <a:latin typeface="Cambria Math"/>
                    </a:rPr>
                    <m:t>18%</m:t>
                  </m:r>
                </m:oMath>
              </a14:m>
              <a:r>
                <a:rPr lang="en-US" sz="1400">
                  <a:latin typeface="+mn-lt"/>
                </a:rPr>
                <a:t> Detector Margin</a:t>
              </a:r>
            </a:p>
          </xdr:txBody>
        </xdr:sp>
      </mc:Choice>
      <mc:Fallback xmlns="">
        <xdr:sp macro="" textlink="">
          <xdr:nvSpPr>
            <xdr:cNvPr id="2" name="TextBox 1"/>
            <xdr:cNvSpPr txBox="1"/>
          </xdr:nvSpPr>
          <xdr:spPr>
            <a:xfrm>
              <a:off x="3495676" y="1228725"/>
              <a:ext cx="2838450" cy="542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i="0">
                  <a:solidFill>
                    <a:schemeClr val="dk1"/>
                  </a:solidFill>
                  <a:effectLst/>
                  <a:latin typeface="Cambria Math"/>
                  <a:ea typeface="+mn-ea"/>
                  <a:cs typeface="+mn-cs"/>
                </a:rPr>
                <a:t>((</a:t>
              </a:r>
              <a:r>
                <a:rPr lang="en-US" sz="1400" b="0" i="0">
                  <a:solidFill>
                    <a:schemeClr val="dk1"/>
                  </a:solidFill>
                  <a:effectLst/>
                  <a:latin typeface="Cambria Math"/>
                  <a:ea typeface="+mn-ea"/>
                  <a:cs typeface="+mn-cs"/>
                </a:rPr>
                <a:t>1.12 −0.95))/0.95</a:t>
              </a:r>
              <a:r>
                <a:rPr lang="en-US" sz="1400" i="0">
                  <a:latin typeface="Cambria Math"/>
                </a:rPr>
                <a:t>=</a:t>
              </a:r>
              <a:r>
                <a:rPr lang="en-US" sz="1400" b="0" i="0">
                  <a:latin typeface="Cambria Math"/>
                </a:rPr>
                <a:t>18%</a:t>
              </a:r>
              <a:r>
                <a:rPr lang="en-US" sz="1400">
                  <a:latin typeface="+mn-lt"/>
                </a:rPr>
                <a:t> Detector Margin</a:t>
              </a:r>
            </a:p>
          </xdr:txBody>
        </xdr:sp>
      </mc:Fallback>
    </mc:AlternateContent>
    <xdr:clientData/>
  </xdr:twoCellAnchor>
  <xdr:twoCellAnchor>
    <xdr:from>
      <xdr:col>3</xdr:col>
      <xdr:colOff>76200</xdr:colOff>
      <xdr:row>5</xdr:row>
      <xdr:rowOff>76200</xdr:rowOff>
    </xdr:from>
    <xdr:to>
      <xdr:col>3</xdr:col>
      <xdr:colOff>238125</xdr:colOff>
      <xdr:row>9</xdr:row>
      <xdr:rowOff>114300</xdr:rowOff>
    </xdr:to>
    <xdr:sp macro="" textlink="">
      <xdr:nvSpPr>
        <xdr:cNvPr id="3" name="Right Brace 2">
          <a:extLst>
            <a:ext uri="{FF2B5EF4-FFF2-40B4-BE49-F238E27FC236}">
              <a16:creationId xmlns:a16="http://schemas.microsoft.com/office/drawing/2014/main" id="{00000000-0008-0000-0A00-000003000000}"/>
            </a:ext>
          </a:extLst>
        </xdr:cNvPr>
        <xdr:cNvSpPr/>
      </xdr:nvSpPr>
      <xdr:spPr>
        <a:xfrm>
          <a:off x="3209925" y="1171575"/>
          <a:ext cx="161925" cy="590550"/>
        </a:xfrm>
        <a:prstGeom prst="rightBrace">
          <a:avLst/>
        </a:prstGeom>
        <a:ln w="190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9</xdr:col>
      <xdr:colOff>104775</xdr:colOff>
      <xdr:row>1</xdr:row>
      <xdr:rowOff>152400</xdr:rowOff>
    </xdr:from>
    <xdr:to>
      <xdr:col>15</xdr:col>
      <xdr:colOff>428625</xdr:colOff>
      <xdr:row>5</xdr:row>
      <xdr:rowOff>95250</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896100" y="314325"/>
          <a:ext cx="3981450" cy="87630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ysClr val="windowText" lastClr="000000"/>
              </a:solidFill>
            </a:rPr>
            <a:t>For this SENSITIVITY</a:t>
          </a:r>
          <a:r>
            <a:rPr lang="en-US" sz="1100" b="1" baseline="0">
              <a:solidFill>
                <a:sysClr val="windowText" lastClr="000000"/>
              </a:solidFill>
            </a:rPr>
            <a:t> on the Voltage setting </a:t>
          </a:r>
          <a:r>
            <a:rPr lang="en-US" sz="1100" baseline="0"/>
            <a:t>we allow the power supply to  feed up to 7 Amps at a maximum voltage of 4 VDC. This is the default setting of the power supply since the voltage has not been throttled back.</a:t>
          </a:r>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14</xdr:col>
      <xdr:colOff>657225</xdr:colOff>
      <xdr:row>15</xdr:row>
      <xdr:rowOff>104775</xdr:rowOff>
    </xdr:from>
    <xdr:to>
      <xdr:col>20</xdr:col>
      <xdr:colOff>600075</xdr:colOff>
      <xdr:row>28</xdr:row>
      <xdr:rowOff>95250</xdr:rowOff>
    </xdr:to>
    <xdr:graphicFrame macro="">
      <xdr:nvGraphicFramePr>
        <xdr:cNvPr id="2" name="Chart 1">
          <a:extLst>
            <a:ext uri="{FF2B5EF4-FFF2-40B4-BE49-F238E27FC236}">
              <a16:creationId xmlns:a16="http://schemas.microsoft.com/office/drawing/2014/main" id="{00000000-0008-0000-0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762000</xdr:colOff>
      <xdr:row>18</xdr:row>
      <xdr:rowOff>57150</xdr:rowOff>
    </xdr:from>
    <xdr:to>
      <xdr:col>8</xdr:col>
      <xdr:colOff>762000</xdr:colOff>
      <xdr:row>22</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5886450" y="3857625"/>
          <a:ext cx="1666875" cy="790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is just the voltage</a:t>
          </a:r>
          <a:r>
            <a:rPr lang="en-US" sz="1100" baseline="0"/>
            <a:t> and current from the unshunted circuit, copied from  left to the right.</a:t>
          </a:r>
          <a:endParaRPr lang="en-US" sz="1100"/>
        </a:p>
      </xdr:txBody>
    </xdr:sp>
    <xdr:clientData/>
  </xdr:twoCellAnchor>
  <xdr:twoCellAnchor>
    <xdr:from>
      <xdr:col>7</xdr:col>
      <xdr:colOff>104775</xdr:colOff>
      <xdr:row>23</xdr:row>
      <xdr:rowOff>19050</xdr:rowOff>
    </xdr:from>
    <xdr:to>
      <xdr:col>8</xdr:col>
      <xdr:colOff>466725</xdr:colOff>
      <xdr:row>25</xdr:row>
      <xdr:rowOff>171450</xdr:rowOff>
    </xdr:to>
    <xdr:sp macro="" textlink="">
      <xdr:nvSpPr>
        <xdr:cNvPr id="4" name="Arrow: Right 3">
          <a:extLst>
            <a:ext uri="{FF2B5EF4-FFF2-40B4-BE49-F238E27FC236}">
              <a16:creationId xmlns:a16="http://schemas.microsoft.com/office/drawing/2014/main" id="{00000000-0008-0000-0B00-000004000000}"/>
            </a:ext>
          </a:extLst>
        </xdr:cNvPr>
        <xdr:cNvSpPr/>
      </xdr:nvSpPr>
      <xdr:spPr>
        <a:xfrm>
          <a:off x="6124575" y="4772025"/>
          <a:ext cx="1133475" cy="5334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95250</xdr:colOff>
      <xdr:row>39</xdr:row>
      <xdr:rowOff>104775</xdr:rowOff>
    </xdr:from>
    <xdr:to>
      <xdr:col>8</xdr:col>
      <xdr:colOff>457200</xdr:colOff>
      <xdr:row>42</xdr:row>
      <xdr:rowOff>152400</xdr:rowOff>
    </xdr:to>
    <xdr:sp macro="" textlink="">
      <xdr:nvSpPr>
        <xdr:cNvPr id="6" name="Arrow: Right 5">
          <a:extLst>
            <a:ext uri="{FF2B5EF4-FFF2-40B4-BE49-F238E27FC236}">
              <a16:creationId xmlns:a16="http://schemas.microsoft.com/office/drawing/2014/main" id="{00000000-0008-0000-0B00-000006000000}"/>
            </a:ext>
          </a:extLst>
        </xdr:cNvPr>
        <xdr:cNvSpPr/>
      </xdr:nvSpPr>
      <xdr:spPr>
        <a:xfrm>
          <a:off x="6115050" y="7591425"/>
          <a:ext cx="1133475" cy="5334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133350</xdr:colOff>
      <xdr:row>32</xdr:row>
      <xdr:rowOff>114300</xdr:rowOff>
    </xdr:from>
    <xdr:to>
      <xdr:col>8</xdr:col>
      <xdr:colOff>619126</xdr:colOff>
      <xdr:row>38</xdr:row>
      <xdr:rowOff>152400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3810000" y="6467475"/>
          <a:ext cx="3600451" cy="1009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t>Enter</a:t>
          </a:r>
          <a:r>
            <a:rPr lang="en-US" sz="1100" baseline="0"/>
            <a:t>ed 0.06</a:t>
          </a:r>
          <a:r>
            <a:rPr lang="el-GR" sz="1100" baseline="0"/>
            <a:t>Ω</a:t>
          </a:r>
          <a:r>
            <a:rPr lang="en-US" sz="1100" baseline="0"/>
            <a:t> in each cell (one at a time) and captured the result here. </a:t>
          </a:r>
          <a:r>
            <a:rPr lang="en-US" sz="1100">
              <a:solidFill>
                <a:schemeClr val="dk1"/>
              </a:solidFill>
              <a:effectLst/>
              <a:latin typeface="+mn-lt"/>
              <a:ea typeface="+mn-ea"/>
              <a:cs typeface="+mn-cs"/>
            </a:rPr>
            <a:t>The</a:t>
          </a:r>
          <a:r>
            <a:rPr lang="en-US" sz="1100" baseline="0">
              <a:solidFill>
                <a:schemeClr val="dk1"/>
              </a:solidFill>
              <a:effectLst/>
              <a:latin typeface="+mn-lt"/>
              <a:ea typeface="+mn-ea"/>
              <a:cs typeface="+mn-cs"/>
            </a:rPr>
            <a:t> spreadsheet solves from the detector end, so </a:t>
          </a:r>
          <a:r>
            <a:rPr lang="en-US" sz="1100"/>
            <a:t>the detector</a:t>
          </a:r>
          <a:r>
            <a:rPr lang="en-US" sz="1100" baseline="0"/>
            <a:t> values never changes. However, </a:t>
          </a:r>
          <a:r>
            <a:rPr lang="en-US" sz="1100" baseline="0">
              <a:solidFill>
                <a:schemeClr val="dk1"/>
              </a:solidFill>
              <a:effectLst/>
              <a:latin typeface="+mn-lt"/>
              <a:ea typeface="+mn-ea"/>
              <a:cs typeface="+mn-cs"/>
            </a:rPr>
            <a:t>the raw results for shunted circuits exceed the capabilities of the power supply and have to be scaled down. </a:t>
          </a:r>
          <a:endParaRPr lang="en-US" sz="1100"/>
        </a:p>
      </xdr:txBody>
    </xdr:sp>
    <xdr:clientData/>
  </xdr:twoCellAnchor>
  <xdr:twoCellAnchor>
    <xdr:from>
      <xdr:col>7</xdr:col>
      <xdr:colOff>123825</xdr:colOff>
      <xdr:row>54</xdr:row>
      <xdr:rowOff>76200</xdr:rowOff>
    </xdr:from>
    <xdr:to>
      <xdr:col>8</xdr:col>
      <xdr:colOff>485775</xdr:colOff>
      <xdr:row>57</xdr:row>
      <xdr:rowOff>123825</xdr:rowOff>
    </xdr:to>
    <xdr:sp macro="" textlink="">
      <xdr:nvSpPr>
        <xdr:cNvPr id="8" name="Arrow: Right 7">
          <a:extLst>
            <a:ext uri="{FF2B5EF4-FFF2-40B4-BE49-F238E27FC236}">
              <a16:creationId xmlns:a16="http://schemas.microsoft.com/office/drawing/2014/main" id="{00000000-0008-0000-0B00-000008000000}"/>
            </a:ext>
          </a:extLst>
        </xdr:cNvPr>
        <xdr:cNvSpPr/>
      </xdr:nvSpPr>
      <xdr:spPr>
        <a:xfrm>
          <a:off x="6143625" y="9991725"/>
          <a:ext cx="1133475" cy="5334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0</xdr:colOff>
      <xdr:row>48</xdr:row>
      <xdr:rowOff>123825</xdr:rowOff>
    </xdr:from>
    <xdr:to>
      <xdr:col>8</xdr:col>
      <xdr:colOff>657225</xdr:colOff>
      <xdr:row>53</xdr:row>
      <xdr:rowOff>104775</xdr:rowOff>
    </xdr:to>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5124450" y="9086850"/>
          <a:ext cx="2324100" cy="790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scales the above table to 7 AMPS</a:t>
          </a:r>
          <a:r>
            <a:rPr lang="en-US" sz="1100" baseline="0"/>
            <a:t> input. The 23,000 foot value at the detector itself is picked up from Example 1.</a:t>
          </a:r>
          <a:endParaRPr lang="en-US" sz="1100"/>
        </a:p>
      </xdr:txBody>
    </xdr:sp>
    <xdr:clientData/>
  </xdr:twoCellAnchor>
  <xdr:twoCellAnchor>
    <xdr:from>
      <xdr:col>6</xdr:col>
      <xdr:colOff>9525</xdr:colOff>
      <xdr:row>13</xdr:row>
      <xdr:rowOff>1</xdr:rowOff>
    </xdr:from>
    <xdr:to>
      <xdr:col>11</xdr:col>
      <xdr:colOff>323850</xdr:colOff>
      <xdr:row>17</xdr:row>
      <xdr:rowOff>1</xdr:rowOff>
    </xdr:to>
    <xdr:grpSp>
      <xdr:nvGrpSpPr>
        <xdr:cNvPr id="15" name="Group 14">
          <a:extLst>
            <a:ext uri="{FF2B5EF4-FFF2-40B4-BE49-F238E27FC236}">
              <a16:creationId xmlns:a16="http://schemas.microsoft.com/office/drawing/2014/main" id="{00000000-0008-0000-0B00-00000F000000}"/>
            </a:ext>
          </a:extLst>
        </xdr:cNvPr>
        <xdr:cNvGrpSpPr/>
      </xdr:nvGrpSpPr>
      <xdr:grpSpPr>
        <a:xfrm>
          <a:off x="5133975" y="2495551"/>
          <a:ext cx="4295775" cy="1009650"/>
          <a:chOff x="5133975" y="2526580"/>
          <a:chExt cx="4295775" cy="1092920"/>
        </a:xfrm>
      </xdr:grpSpPr>
      <xdr:cxnSp macro="">
        <xdr:nvCxnSpPr>
          <xdr:cNvPr id="11" name="Straight Arrow Connector 10">
            <a:extLst>
              <a:ext uri="{FF2B5EF4-FFF2-40B4-BE49-F238E27FC236}">
                <a16:creationId xmlns:a16="http://schemas.microsoft.com/office/drawing/2014/main" id="{00000000-0008-0000-0B00-00000B000000}"/>
              </a:ext>
            </a:extLst>
          </xdr:cNvPr>
          <xdr:cNvCxnSpPr/>
        </xdr:nvCxnSpPr>
        <xdr:spPr>
          <a:xfrm flipH="1">
            <a:off x="5133975" y="2857500"/>
            <a:ext cx="609600" cy="762000"/>
          </a:xfrm>
          <a:prstGeom prst="straightConnector1">
            <a:avLst/>
          </a:prstGeom>
          <a:ln w="3175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4" name="TextBox 13">
            <a:extLst>
              <a:ext uri="{FF2B5EF4-FFF2-40B4-BE49-F238E27FC236}">
                <a16:creationId xmlns:a16="http://schemas.microsoft.com/office/drawing/2014/main" id="{00000000-0008-0000-0B00-00000E000000}"/>
              </a:ext>
            </a:extLst>
          </xdr:cNvPr>
          <xdr:cNvSpPr txBox="1"/>
        </xdr:nvSpPr>
        <xdr:spPr>
          <a:xfrm>
            <a:off x="5553075" y="2526580"/>
            <a:ext cx="3876675" cy="53094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Change any of these</a:t>
            </a:r>
            <a:r>
              <a:rPr lang="en-US" sz="1100" baseline="0"/>
              <a:t> values </a:t>
            </a:r>
            <a:r>
              <a:rPr lang="en-US" sz="1100" b="1" i="1" baseline="0"/>
              <a:t>one at a time, </a:t>
            </a:r>
            <a:r>
              <a:rPr lang="en-US" sz="1100" baseline="0"/>
              <a:t>to 0.06 to generate the RAW Current and Voltage through Detector table below</a:t>
            </a:r>
            <a:endParaRPr lang="en-US" sz="1100"/>
          </a:p>
        </xdr:txBody>
      </xdr:sp>
    </xdr:grpSp>
    <xdr:clientData/>
  </xdr:twoCellAnchor>
  <xdr:twoCellAnchor>
    <xdr:from>
      <xdr:col>16</xdr:col>
      <xdr:colOff>400050</xdr:colOff>
      <xdr:row>31</xdr:row>
      <xdr:rowOff>76200</xdr:rowOff>
    </xdr:from>
    <xdr:to>
      <xdr:col>22</xdr:col>
      <xdr:colOff>342900</xdr:colOff>
      <xdr:row>48</xdr:row>
      <xdr:rowOff>66675</xdr:rowOff>
    </xdr:to>
    <xdr:graphicFrame macro="">
      <xdr:nvGraphicFramePr>
        <xdr:cNvPr id="16" name="Chart 15">
          <a:extLst>
            <a:ext uri="{FF2B5EF4-FFF2-40B4-BE49-F238E27FC236}">
              <a16:creationId xmlns:a16="http://schemas.microsoft.com/office/drawing/2014/main" id="{00000000-0008-0000-0B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2</xdr:col>
      <xdr:colOff>942975</xdr:colOff>
      <xdr:row>15</xdr:row>
      <xdr:rowOff>161925</xdr:rowOff>
    </xdr:from>
    <xdr:to>
      <xdr:col>3</xdr:col>
      <xdr:colOff>257175</xdr:colOff>
      <xdr:row>16</xdr:row>
      <xdr:rowOff>400050</xdr:rowOff>
    </xdr:to>
    <xdr:cxnSp macro="">
      <xdr:nvCxnSpPr>
        <xdr:cNvPr id="3" name="Straight Arrow Connector 2">
          <a:extLst>
            <a:ext uri="{FF2B5EF4-FFF2-40B4-BE49-F238E27FC236}">
              <a16:creationId xmlns:a16="http://schemas.microsoft.com/office/drawing/2014/main" id="{00000000-0008-0000-0C00-000003000000}"/>
            </a:ext>
          </a:extLst>
        </xdr:cNvPr>
        <xdr:cNvCxnSpPr/>
      </xdr:nvCxnSpPr>
      <xdr:spPr>
        <a:xfrm>
          <a:off x="2533650" y="3038475"/>
          <a:ext cx="342900" cy="542925"/>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209550</xdr:colOff>
      <xdr:row>14</xdr:row>
      <xdr:rowOff>161925</xdr:rowOff>
    </xdr:from>
    <xdr:to>
      <xdr:col>5</xdr:col>
      <xdr:colOff>514350</xdr:colOff>
      <xdr:row>16</xdr:row>
      <xdr:rowOff>100601</xdr:rowOff>
    </xdr:to>
    <xdr:sp macro="" textlink="">
      <xdr:nvSpPr>
        <xdr:cNvPr id="11" name="TextBox 10">
          <a:extLst>
            <a:ext uri="{FF2B5EF4-FFF2-40B4-BE49-F238E27FC236}">
              <a16:creationId xmlns:a16="http://schemas.microsoft.com/office/drawing/2014/main" id="{00000000-0008-0000-0C00-00000B000000}"/>
            </a:ext>
          </a:extLst>
        </xdr:cNvPr>
        <xdr:cNvSpPr txBox="1"/>
      </xdr:nvSpPr>
      <xdr:spPr>
        <a:xfrm>
          <a:off x="981075" y="2847975"/>
          <a:ext cx="3838575" cy="4339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Using</a:t>
          </a:r>
          <a:r>
            <a:rPr lang="en-US" sz="1100" baseline="0"/>
            <a:t>  a stronger power supply: 4 VDC + 15 A.  Since this is only modeling one side of a center-fed circuit, use 7.5 A here.</a:t>
          </a:r>
          <a:endParaRPr lang="en-US" sz="1100"/>
        </a:p>
      </xdr:txBody>
    </xdr:sp>
    <xdr:clientData/>
  </xdr:twoCellAnchor>
  <xdr:twoCellAnchor>
    <xdr:from>
      <xdr:col>6</xdr:col>
      <xdr:colOff>0</xdr:colOff>
      <xdr:row>35</xdr:row>
      <xdr:rowOff>0</xdr:rowOff>
    </xdr:from>
    <xdr:to>
      <xdr:col>11</xdr:col>
      <xdr:colOff>323850</xdr:colOff>
      <xdr:row>41</xdr:row>
      <xdr:rowOff>0</xdr:rowOff>
    </xdr:to>
    <xdr:sp macro="" textlink="">
      <xdr:nvSpPr>
        <xdr:cNvPr id="4" name="TextBox 3">
          <a:extLst>
            <a:ext uri="{FF2B5EF4-FFF2-40B4-BE49-F238E27FC236}">
              <a16:creationId xmlns:a16="http://schemas.microsoft.com/office/drawing/2014/main" id="{00000000-0008-0000-0C00-000004000000}"/>
            </a:ext>
          </a:extLst>
        </xdr:cNvPr>
        <xdr:cNvSpPr txBox="1"/>
      </xdr:nvSpPr>
      <xdr:spPr>
        <a:xfrm>
          <a:off x="5124450" y="6943725"/>
          <a:ext cx="4267200" cy="971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i="1"/>
            <a:t>This sheet needs</a:t>
          </a:r>
          <a:r>
            <a:rPr lang="en-US" sz="1800" b="1" i="1" baseline="0"/>
            <a:t> more documentation to explain the production of the results above, which are the basis of Figure 7</a:t>
          </a:r>
          <a:endParaRPr lang="en-US" sz="1800" b="1" i="1"/>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200025</xdr:colOff>
      <xdr:row>14</xdr:row>
      <xdr:rowOff>104775</xdr:rowOff>
    </xdr:from>
    <xdr:to>
      <xdr:col>5</xdr:col>
      <xdr:colOff>428625</xdr:colOff>
      <xdr:row>16</xdr:row>
      <xdr:rowOff>428625</xdr:rowOff>
    </xdr:to>
    <xdr:grpSp>
      <xdr:nvGrpSpPr>
        <xdr:cNvPr id="7" name="Group 6">
          <a:extLst>
            <a:ext uri="{FF2B5EF4-FFF2-40B4-BE49-F238E27FC236}">
              <a16:creationId xmlns:a16="http://schemas.microsoft.com/office/drawing/2014/main" id="{00000000-0008-0000-0D00-000007000000}"/>
            </a:ext>
          </a:extLst>
        </xdr:cNvPr>
        <xdr:cNvGrpSpPr/>
      </xdr:nvGrpSpPr>
      <xdr:grpSpPr>
        <a:xfrm>
          <a:off x="971550" y="2790825"/>
          <a:ext cx="3933825" cy="819150"/>
          <a:chOff x="971550" y="2790825"/>
          <a:chExt cx="3838575" cy="819150"/>
        </a:xfrm>
      </xdr:grpSpPr>
      <xdr:cxnSp macro="">
        <xdr:nvCxnSpPr>
          <xdr:cNvPr id="5" name="Straight Arrow Connector 4">
            <a:extLst>
              <a:ext uri="{FF2B5EF4-FFF2-40B4-BE49-F238E27FC236}">
                <a16:creationId xmlns:a16="http://schemas.microsoft.com/office/drawing/2014/main" id="{00000000-0008-0000-0D00-000005000000}"/>
              </a:ext>
            </a:extLst>
          </xdr:cNvPr>
          <xdr:cNvCxnSpPr/>
        </xdr:nvCxnSpPr>
        <xdr:spPr>
          <a:xfrm>
            <a:off x="2514600" y="3067050"/>
            <a:ext cx="342900" cy="542925"/>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 name="TextBox 2">
            <a:extLst>
              <a:ext uri="{FF2B5EF4-FFF2-40B4-BE49-F238E27FC236}">
                <a16:creationId xmlns:a16="http://schemas.microsoft.com/office/drawing/2014/main" id="{00000000-0008-0000-0D00-000003000000}"/>
              </a:ext>
            </a:extLst>
          </xdr:cNvPr>
          <xdr:cNvSpPr txBox="1"/>
        </xdr:nvSpPr>
        <xdr:spPr>
          <a:xfrm>
            <a:off x="971550" y="2790825"/>
            <a:ext cx="3838575" cy="4339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Using</a:t>
            </a:r>
            <a:r>
              <a:rPr lang="en-US" sz="1100" baseline="0"/>
              <a:t>  a </a:t>
            </a:r>
            <a:r>
              <a:rPr lang="en-US" sz="1100" b="1" i="1" baseline="0"/>
              <a:t>stronger</a:t>
            </a:r>
            <a:r>
              <a:rPr lang="en-US" sz="1100" baseline="0"/>
              <a:t> power supply: 4 VDC + 15 A.  This is now modeling both sides, so use 15 A here.</a:t>
            </a:r>
            <a:endParaRPr lang="en-US" sz="1100"/>
          </a:p>
        </xdr:txBody>
      </xdr:sp>
    </xdr:grpSp>
    <xdr:clientData/>
  </xdr:twoCellAnchor>
  <xdr:twoCellAnchor>
    <xdr:from>
      <xdr:col>2</xdr:col>
      <xdr:colOff>523879</xdr:colOff>
      <xdr:row>28</xdr:row>
      <xdr:rowOff>61912</xdr:rowOff>
    </xdr:from>
    <xdr:to>
      <xdr:col>3</xdr:col>
      <xdr:colOff>190503</xdr:colOff>
      <xdr:row>29</xdr:row>
      <xdr:rowOff>114302</xdr:rowOff>
    </xdr:to>
    <xdr:sp macro="" textlink="">
      <xdr:nvSpPr>
        <xdr:cNvPr id="2" name="Arrow: Bent 1">
          <a:extLst>
            <a:ext uri="{FF2B5EF4-FFF2-40B4-BE49-F238E27FC236}">
              <a16:creationId xmlns:a16="http://schemas.microsoft.com/office/drawing/2014/main" id="{00000000-0008-0000-0D00-000002000000}"/>
            </a:ext>
          </a:extLst>
        </xdr:cNvPr>
        <xdr:cNvSpPr/>
      </xdr:nvSpPr>
      <xdr:spPr>
        <a:xfrm rot="16200000">
          <a:off x="2350296" y="5645945"/>
          <a:ext cx="223840" cy="695324"/>
        </a:xfrm>
        <a:prstGeom prst="ben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9</xdr:col>
      <xdr:colOff>647700</xdr:colOff>
      <xdr:row>40</xdr:row>
      <xdr:rowOff>28574</xdr:rowOff>
    </xdr:from>
    <xdr:to>
      <xdr:col>16</xdr:col>
      <xdr:colOff>514350</xdr:colOff>
      <xdr:row>61</xdr:row>
      <xdr:rowOff>28574</xdr:rowOff>
    </xdr:to>
    <xdr:graphicFrame macro="">
      <xdr:nvGraphicFramePr>
        <xdr:cNvPr id="4" name="Chart 3">
          <a:extLst>
            <a:ext uri="{FF2B5EF4-FFF2-40B4-BE49-F238E27FC236}">
              <a16:creationId xmlns:a16="http://schemas.microsoft.com/office/drawing/2014/main" id="{00000000-0008-0000-0D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38100</xdr:colOff>
      <xdr:row>51</xdr:row>
      <xdr:rowOff>47625</xdr:rowOff>
    </xdr:from>
    <xdr:to>
      <xdr:col>11</xdr:col>
      <xdr:colOff>361950</xdr:colOff>
      <xdr:row>54</xdr:row>
      <xdr:rowOff>123825</xdr:rowOff>
    </xdr:to>
    <xdr:sp macro="" textlink="">
      <xdr:nvSpPr>
        <xdr:cNvPr id="6" name="Oval 5">
          <a:extLst>
            <a:ext uri="{FF2B5EF4-FFF2-40B4-BE49-F238E27FC236}">
              <a16:creationId xmlns:a16="http://schemas.microsoft.com/office/drawing/2014/main" id="{00000000-0008-0000-0D00-000006000000}"/>
            </a:ext>
          </a:extLst>
        </xdr:cNvPr>
        <xdr:cNvSpPr/>
      </xdr:nvSpPr>
      <xdr:spPr>
        <a:xfrm>
          <a:off x="9277350" y="9629775"/>
          <a:ext cx="323850" cy="561975"/>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647699</xdr:colOff>
      <xdr:row>54</xdr:row>
      <xdr:rowOff>95250</xdr:rowOff>
    </xdr:from>
    <xdr:to>
      <xdr:col>13</xdr:col>
      <xdr:colOff>9525</xdr:colOff>
      <xdr:row>56</xdr:row>
      <xdr:rowOff>66676</xdr:rowOff>
    </xdr:to>
    <xdr:sp macro="" textlink="">
      <xdr:nvSpPr>
        <xdr:cNvPr id="8" name="TextBox 7">
          <a:extLst>
            <a:ext uri="{FF2B5EF4-FFF2-40B4-BE49-F238E27FC236}">
              <a16:creationId xmlns:a16="http://schemas.microsoft.com/office/drawing/2014/main" id="{00000000-0008-0000-0D00-000008000000}"/>
            </a:ext>
          </a:extLst>
        </xdr:cNvPr>
        <xdr:cNvSpPr txBox="1"/>
      </xdr:nvSpPr>
      <xdr:spPr>
        <a:xfrm>
          <a:off x="9115424" y="10163175"/>
          <a:ext cx="1819276" cy="295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t>Current</a:t>
          </a:r>
          <a:r>
            <a:rPr lang="en-US" sz="1100" b="1" i="1" baseline="0"/>
            <a:t> through Crossbonds</a:t>
          </a:r>
          <a:endParaRPr lang="en-US" sz="1100" b="1" i="1"/>
        </a:p>
      </xdr:txBody>
    </xdr:sp>
    <xdr:clientData/>
  </xdr:twoCellAnchor>
  <xdr:twoCellAnchor>
    <xdr:from>
      <xdr:col>10</xdr:col>
      <xdr:colOff>628650</xdr:colOff>
      <xdr:row>42</xdr:row>
      <xdr:rowOff>142875</xdr:rowOff>
    </xdr:from>
    <xdr:to>
      <xdr:col>12</xdr:col>
      <xdr:colOff>76200</xdr:colOff>
      <xdr:row>44</xdr:row>
      <xdr:rowOff>114301</xdr:rowOff>
    </xdr:to>
    <xdr:sp macro="" textlink="">
      <xdr:nvSpPr>
        <xdr:cNvPr id="9" name="TextBox 8">
          <a:extLst>
            <a:ext uri="{FF2B5EF4-FFF2-40B4-BE49-F238E27FC236}">
              <a16:creationId xmlns:a16="http://schemas.microsoft.com/office/drawing/2014/main" id="{00000000-0008-0000-0D00-000009000000}"/>
            </a:ext>
          </a:extLst>
        </xdr:cNvPr>
        <xdr:cNvSpPr txBox="1"/>
      </xdr:nvSpPr>
      <xdr:spPr>
        <a:xfrm>
          <a:off x="9096375" y="8267700"/>
          <a:ext cx="1133475" cy="295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t>Current</a:t>
          </a:r>
          <a:r>
            <a:rPr lang="en-US" sz="1100" b="1" i="1" baseline="0"/>
            <a:t> in Rails</a:t>
          </a:r>
          <a:endParaRPr lang="en-US" sz="1100" b="1" i="1"/>
        </a:p>
      </xdr:txBody>
    </xdr:sp>
    <xdr:clientData/>
  </xdr:twoCellAnchor>
  <xdr:twoCellAnchor>
    <xdr:from>
      <xdr:col>9</xdr:col>
      <xdr:colOff>114300</xdr:colOff>
      <xdr:row>30</xdr:row>
      <xdr:rowOff>123825</xdr:rowOff>
    </xdr:from>
    <xdr:to>
      <xdr:col>14</xdr:col>
      <xdr:colOff>381000</xdr:colOff>
      <xdr:row>35</xdr:row>
      <xdr:rowOff>66675</xdr:rowOff>
    </xdr:to>
    <xdr:sp macro="" textlink="">
      <xdr:nvSpPr>
        <xdr:cNvPr id="10" name="TextBox 9">
          <a:extLst>
            <a:ext uri="{FF2B5EF4-FFF2-40B4-BE49-F238E27FC236}">
              <a16:creationId xmlns:a16="http://schemas.microsoft.com/office/drawing/2014/main" id="{00000000-0008-0000-0D00-00000A000000}"/>
            </a:ext>
          </a:extLst>
        </xdr:cNvPr>
        <xdr:cNvSpPr txBox="1"/>
      </xdr:nvSpPr>
      <xdr:spPr>
        <a:xfrm>
          <a:off x="7810500" y="6305550"/>
          <a:ext cx="4267200" cy="752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i="1"/>
            <a:t>This sheet needs</a:t>
          </a:r>
          <a:r>
            <a:rPr lang="en-US" sz="1800" b="1" i="1" baseline="0"/>
            <a:t> more documentation to explain the production of the graph below</a:t>
          </a:r>
          <a:endParaRPr lang="en-US" sz="1800" b="1" i="1"/>
        </a:p>
      </xdr:txBody>
    </xdr:sp>
    <xdr:clientData/>
  </xdr:twoCellAnchor>
</xdr:wsDr>
</file>

<file path=xl/drawings/drawing14.xml><?xml version="1.0" encoding="utf-8"?>
<c:userShapes xmlns:c="http://schemas.openxmlformats.org/drawingml/2006/chart">
  <cdr:relSizeAnchor xmlns:cdr="http://schemas.openxmlformats.org/drawingml/2006/chartDrawing">
    <cdr:from>
      <cdr:x>0.17136</cdr:x>
      <cdr:y>0.21102</cdr:y>
    </cdr:from>
    <cdr:to>
      <cdr:x>0.23122</cdr:x>
      <cdr:y>0.37628</cdr:y>
    </cdr:to>
    <cdr:sp macro="" textlink="">
      <cdr:nvSpPr>
        <cdr:cNvPr id="2" name="Oval 1"/>
        <cdr:cNvSpPr/>
      </cdr:nvSpPr>
      <cdr:spPr>
        <a:xfrm xmlns:a="http://schemas.openxmlformats.org/drawingml/2006/main">
          <a:off x="927100" y="717550"/>
          <a:ext cx="323850" cy="561975"/>
        </a:xfrm>
        <a:prstGeom xmlns:a="http://schemas.openxmlformats.org/drawingml/2006/main" prst="ellipse">
          <a:avLst/>
        </a:prstGeom>
        <a:noFill xmlns:a="http://schemas.openxmlformats.org/drawingml/2006/mai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15.xml><?xml version="1.0" encoding="utf-8"?>
<xdr:wsDr xmlns:xdr="http://schemas.openxmlformats.org/drawingml/2006/spreadsheetDrawing" xmlns:a="http://schemas.openxmlformats.org/drawingml/2006/main">
  <xdr:twoCellAnchor>
    <xdr:from>
      <xdr:col>1</xdr:col>
      <xdr:colOff>57155</xdr:colOff>
      <xdr:row>73</xdr:row>
      <xdr:rowOff>57150</xdr:rowOff>
    </xdr:from>
    <xdr:to>
      <xdr:col>1</xdr:col>
      <xdr:colOff>638175</xdr:colOff>
      <xdr:row>75</xdr:row>
      <xdr:rowOff>114300</xdr:rowOff>
    </xdr:to>
    <xdr:sp macro="" textlink="">
      <xdr:nvSpPr>
        <xdr:cNvPr id="5" name="Arrow: Bent 4">
          <a:extLst>
            <a:ext uri="{FF2B5EF4-FFF2-40B4-BE49-F238E27FC236}">
              <a16:creationId xmlns:a16="http://schemas.microsoft.com/office/drawing/2014/main" id="{00000000-0008-0000-0E00-000005000000}"/>
            </a:ext>
          </a:extLst>
        </xdr:cNvPr>
        <xdr:cNvSpPr/>
      </xdr:nvSpPr>
      <xdr:spPr>
        <a:xfrm rot="16200000">
          <a:off x="1243015" y="12815890"/>
          <a:ext cx="438150" cy="581020"/>
        </a:xfrm>
        <a:prstGeom prst="ben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xdr:col>
      <xdr:colOff>781050</xdr:colOff>
      <xdr:row>15</xdr:row>
      <xdr:rowOff>76200</xdr:rowOff>
    </xdr:from>
    <xdr:to>
      <xdr:col>2</xdr:col>
      <xdr:colOff>609601</xdr:colOff>
      <xdr:row>17</xdr:row>
      <xdr:rowOff>104775</xdr:rowOff>
    </xdr:to>
    <xdr:cxnSp macro="">
      <xdr:nvCxnSpPr>
        <xdr:cNvPr id="12" name="Straight Arrow Connector 11">
          <a:extLst>
            <a:ext uri="{FF2B5EF4-FFF2-40B4-BE49-F238E27FC236}">
              <a16:creationId xmlns:a16="http://schemas.microsoft.com/office/drawing/2014/main" id="{00000000-0008-0000-0E00-00000C000000}"/>
            </a:ext>
          </a:extLst>
        </xdr:cNvPr>
        <xdr:cNvCxnSpPr/>
      </xdr:nvCxnSpPr>
      <xdr:spPr>
        <a:xfrm flipH="1">
          <a:off x="3571875" y="2952750"/>
          <a:ext cx="647701" cy="3333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57150</xdr:colOff>
      <xdr:row>16</xdr:row>
      <xdr:rowOff>133350</xdr:rowOff>
    </xdr:from>
    <xdr:to>
      <xdr:col>2</xdr:col>
      <xdr:colOff>819150</xdr:colOff>
      <xdr:row>23</xdr:row>
      <xdr:rowOff>85725</xdr:rowOff>
    </xdr:to>
    <xdr:cxnSp macro="">
      <xdr:nvCxnSpPr>
        <xdr:cNvPr id="20" name="Straight Arrow Connector 19">
          <a:extLst>
            <a:ext uri="{FF2B5EF4-FFF2-40B4-BE49-F238E27FC236}">
              <a16:creationId xmlns:a16="http://schemas.microsoft.com/office/drawing/2014/main" id="{00000000-0008-0000-0E00-000014000000}"/>
            </a:ext>
          </a:extLst>
        </xdr:cNvPr>
        <xdr:cNvCxnSpPr/>
      </xdr:nvCxnSpPr>
      <xdr:spPr>
        <a:xfrm flipH="1">
          <a:off x="3667125" y="3162300"/>
          <a:ext cx="762000" cy="1152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600075</xdr:colOff>
      <xdr:row>14</xdr:row>
      <xdr:rowOff>142875</xdr:rowOff>
    </xdr:from>
    <xdr:to>
      <xdr:col>5</xdr:col>
      <xdr:colOff>600075</xdr:colOff>
      <xdr:row>17</xdr:row>
      <xdr:rowOff>95250</xdr:rowOff>
    </xdr:to>
    <xdr:sp macro="" textlink="">
      <xdr:nvSpPr>
        <xdr:cNvPr id="13" name="TextBox 12">
          <a:extLst>
            <a:ext uri="{FF2B5EF4-FFF2-40B4-BE49-F238E27FC236}">
              <a16:creationId xmlns:a16="http://schemas.microsoft.com/office/drawing/2014/main" id="{00000000-0008-0000-0E00-00000D000000}"/>
            </a:ext>
          </a:extLst>
        </xdr:cNvPr>
        <xdr:cNvSpPr txBox="1"/>
      </xdr:nvSpPr>
      <xdr:spPr>
        <a:xfrm>
          <a:off x="2962275" y="3162300"/>
          <a:ext cx="2886075"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These</a:t>
          </a:r>
          <a:r>
            <a:rPr lang="en-US" sz="1100" baseline="0"/>
            <a:t> two values come from the </a:t>
          </a:r>
          <a:r>
            <a:rPr lang="en-US" sz="1100" baseline="0">
              <a:solidFill>
                <a:schemeClr val="dk1"/>
              </a:solidFill>
              <a:effectLst/>
              <a:latin typeface="+mn-lt"/>
              <a:ea typeface="+mn-ea"/>
              <a:cs typeface="+mn-cs"/>
            </a:rPr>
            <a:t>unshunted</a:t>
          </a:r>
          <a:r>
            <a:rPr lang="en-US" sz="1100" baseline="0"/>
            <a:t> track circuit , reflecting the opposite side</a:t>
          </a:r>
          <a:endParaRPr lang="en-US"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12</xdr:col>
      <xdr:colOff>428625</xdr:colOff>
      <xdr:row>91</xdr:row>
      <xdr:rowOff>47625</xdr:rowOff>
    </xdr:from>
    <xdr:to>
      <xdr:col>19</xdr:col>
      <xdr:colOff>438150</xdr:colOff>
      <xdr:row>112</xdr:row>
      <xdr:rowOff>47625</xdr:rowOff>
    </xdr:to>
    <xdr:graphicFrame macro="">
      <xdr:nvGraphicFramePr>
        <xdr:cNvPr id="2" name="Chart 1">
          <a:extLst>
            <a:ext uri="{FF2B5EF4-FFF2-40B4-BE49-F238E27FC236}">
              <a16:creationId xmlns:a16="http://schemas.microsoft.com/office/drawing/2014/main" id="{00000000-0008-0000-0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552451</xdr:colOff>
      <xdr:row>102</xdr:row>
      <xdr:rowOff>66675</xdr:rowOff>
    </xdr:from>
    <xdr:to>
      <xdr:col>14</xdr:col>
      <xdr:colOff>104776</xdr:colOff>
      <xdr:row>105</xdr:row>
      <xdr:rowOff>142875</xdr:rowOff>
    </xdr:to>
    <xdr:sp macro="" textlink="">
      <xdr:nvSpPr>
        <xdr:cNvPr id="7" name="Oval 6">
          <a:extLst>
            <a:ext uri="{FF2B5EF4-FFF2-40B4-BE49-F238E27FC236}">
              <a16:creationId xmlns:a16="http://schemas.microsoft.com/office/drawing/2014/main" id="{00000000-0008-0000-0F00-000007000000}"/>
            </a:ext>
          </a:extLst>
        </xdr:cNvPr>
        <xdr:cNvSpPr/>
      </xdr:nvSpPr>
      <xdr:spPr>
        <a:xfrm>
          <a:off x="13496926" y="18430875"/>
          <a:ext cx="323850" cy="581025"/>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390525</xdr:colOff>
      <xdr:row>105</xdr:row>
      <xdr:rowOff>114300</xdr:rowOff>
    </xdr:from>
    <xdr:to>
      <xdr:col>15</xdr:col>
      <xdr:colOff>666751</xdr:colOff>
      <xdr:row>107</xdr:row>
      <xdr:rowOff>85726</xdr:rowOff>
    </xdr:to>
    <xdr:sp macro="" textlink="">
      <xdr:nvSpPr>
        <xdr:cNvPr id="8" name="TextBox 7">
          <a:extLst>
            <a:ext uri="{FF2B5EF4-FFF2-40B4-BE49-F238E27FC236}">
              <a16:creationId xmlns:a16="http://schemas.microsoft.com/office/drawing/2014/main" id="{00000000-0008-0000-0F00-000008000000}"/>
            </a:ext>
          </a:extLst>
        </xdr:cNvPr>
        <xdr:cNvSpPr txBox="1"/>
      </xdr:nvSpPr>
      <xdr:spPr>
        <a:xfrm>
          <a:off x="13335000" y="18983325"/>
          <a:ext cx="1819276" cy="295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t>Current</a:t>
          </a:r>
          <a:r>
            <a:rPr lang="en-US" sz="1100" b="1" i="1" baseline="0"/>
            <a:t> through Crossbonds</a:t>
          </a:r>
          <a:endParaRPr lang="en-US" sz="1100" b="1" i="1"/>
        </a:p>
      </xdr:txBody>
    </xdr:sp>
    <xdr:clientData/>
  </xdr:twoCellAnchor>
  <xdr:twoCellAnchor>
    <xdr:from>
      <xdr:col>13</xdr:col>
      <xdr:colOff>571500</xdr:colOff>
      <xdr:row>95</xdr:row>
      <xdr:rowOff>114300</xdr:rowOff>
    </xdr:from>
    <xdr:to>
      <xdr:col>14</xdr:col>
      <xdr:colOff>123825</xdr:colOff>
      <xdr:row>99</xdr:row>
      <xdr:rowOff>28575</xdr:rowOff>
    </xdr:to>
    <xdr:sp macro="" textlink="">
      <xdr:nvSpPr>
        <xdr:cNvPr id="9" name="Oval 8">
          <a:extLst>
            <a:ext uri="{FF2B5EF4-FFF2-40B4-BE49-F238E27FC236}">
              <a16:creationId xmlns:a16="http://schemas.microsoft.com/office/drawing/2014/main" id="{00000000-0008-0000-0F00-000009000000}"/>
            </a:ext>
          </a:extLst>
        </xdr:cNvPr>
        <xdr:cNvSpPr/>
      </xdr:nvSpPr>
      <xdr:spPr>
        <a:xfrm>
          <a:off x="13515975" y="17345025"/>
          <a:ext cx="323850" cy="561975"/>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323850</xdr:colOff>
      <xdr:row>94</xdr:row>
      <xdr:rowOff>19050</xdr:rowOff>
    </xdr:from>
    <xdr:to>
      <xdr:col>15</xdr:col>
      <xdr:colOff>600076</xdr:colOff>
      <xdr:row>95</xdr:row>
      <xdr:rowOff>152401</xdr:rowOff>
    </xdr:to>
    <xdr:sp macro="" textlink="">
      <xdr:nvSpPr>
        <xdr:cNvPr id="10" name="TextBox 9">
          <a:extLst>
            <a:ext uri="{FF2B5EF4-FFF2-40B4-BE49-F238E27FC236}">
              <a16:creationId xmlns:a16="http://schemas.microsoft.com/office/drawing/2014/main" id="{00000000-0008-0000-0F00-00000A000000}"/>
            </a:ext>
          </a:extLst>
        </xdr:cNvPr>
        <xdr:cNvSpPr txBox="1"/>
      </xdr:nvSpPr>
      <xdr:spPr>
        <a:xfrm>
          <a:off x="13268325" y="17087850"/>
          <a:ext cx="1819276" cy="295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t>Current</a:t>
          </a:r>
          <a:r>
            <a:rPr lang="en-US" sz="1100" b="1" i="1" baseline="0"/>
            <a:t> through Rails</a:t>
          </a:r>
          <a:endParaRPr lang="en-US" sz="1100" b="1" i="1"/>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9</xdr:col>
      <xdr:colOff>295275</xdr:colOff>
      <xdr:row>90</xdr:row>
      <xdr:rowOff>114300</xdr:rowOff>
    </xdr:from>
    <xdr:to>
      <xdr:col>16</xdr:col>
      <xdr:colOff>161925</xdr:colOff>
      <xdr:row>111</xdr:row>
      <xdr:rowOff>114300</xdr:rowOff>
    </xdr:to>
    <xdr:graphicFrame macro="">
      <xdr:nvGraphicFramePr>
        <xdr:cNvPr id="2" name="Chart 1">
          <a:extLst>
            <a:ext uri="{FF2B5EF4-FFF2-40B4-BE49-F238E27FC236}">
              <a16:creationId xmlns:a16="http://schemas.microsoft.com/office/drawing/2014/main" id="{00000000-0008-0000-1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419101</xdr:colOff>
      <xdr:row>101</xdr:row>
      <xdr:rowOff>133350</xdr:rowOff>
    </xdr:from>
    <xdr:to>
      <xdr:col>10</xdr:col>
      <xdr:colOff>742951</xdr:colOff>
      <xdr:row>105</xdr:row>
      <xdr:rowOff>47625</xdr:rowOff>
    </xdr:to>
    <xdr:sp macro="" textlink="">
      <xdr:nvSpPr>
        <xdr:cNvPr id="3" name="Oval 2">
          <a:extLst>
            <a:ext uri="{FF2B5EF4-FFF2-40B4-BE49-F238E27FC236}">
              <a16:creationId xmlns:a16="http://schemas.microsoft.com/office/drawing/2014/main" id="{00000000-0008-0000-1000-000003000000}"/>
            </a:ext>
          </a:extLst>
        </xdr:cNvPr>
        <xdr:cNvSpPr/>
      </xdr:nvSpPr>
      <xdr:spPr>
        <a:xfrm>
          <a:off x="10906126" y="18335625"/>
          <a:ext cx="323850" cy="561975"/>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257175</xdr:colOff>
      <xdr:row>105</xdr:row>
      <xdr:rowOff>19050</xdr:rowOff>
    </xdr:from>
    <xdr:to>
      <xdr:col>12</xdr:col>
      <xdr:colOff>390526</xdr:colOff>
      <xdr:row>106</xdr:row>
      <xdr:rowOff>152401</xdr:rowOff>
    </xdr:to>
    <xdr:sp macro="" textlink="">
      <xdr:nvSpPr>
        <xdr:cNvPr id="4" name="TextBox 3">
          <a:extLst>
            <a:ext uri="{FF2B5EF4-FFF2-40B4-BE49-F238E27FC236}">
              <a16:creationId xmlns:a16="http://schemas.microsoft.com/office/drawing/2014/main" id="{00000000-0008-0000-1000-000004000000}"/>
            </a:ext>
          </a:extLst>
        </xdr:cNvPr>
        <xdr:cNvSpPr txBox="1"/>
      </xdr:nvSpPr>
      <xdr:spPr>
        <a:xfrm>
          <a:off x="10744200" y="18869025"/>
          <a:ext cx="1819276" cy="295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t>Current</a:t>
          </a:r>
          <a:r>
            <a:rPr lang="en-US" sz="1100" b="1" i="1" baseline="0"/>
            <a:t> through Crossbonds</a:t>
          </a:r>
          <a:endParaRPr lang="en-US" sz="1100" b="1" i="1"/>
        </a:p>
      </xdr:txBody>
    </xdr:sp>
    <xdr:clientData/>
  </xdr:twoCellAnchor>
  <xdr:twoCellAnchor>
    <xdr:from>
      <xdr:col>10</xdr:col>
      <xdr:colOff>438150</xdr:colOff>
      <xdr:row>96</xdr:row>
      <xdr:rowOff>0</xdr:rowOff>
    </xdr:from>
    <xdr:to>
      <xdr:col>10</xdr:col>
      <xdr:colOff>762000</xdr:colOff>
      <xdr:row>99</xdr:row>
      <xdr:rowOff>76200</xdr:rowOff>
    </xdr:to>
    <xdr:sp macro="" textlink="">
      <xdr:nvSpPr>
        <xdr:cNvPr id="5" name="Oval 4">
          <a:extLst>
            <a:ext uri="{FF2B5EF4-FFF2-40B4-BE49-F238E27FC236}">
              <a16:creationId xmlns:a16="http://schemas.microsoft.com/office/drawing/2014/main" id="{00000000-0008-0000-1000-000005000000}"/>
            </a:ext>
          </a:extLst>
        </xdr:cNvPr>
        <xdr:cNvSpPr/>
      </xdr:nvSpPr>
      <xdr:spPr>
        <a:xfrm>
          <a:off x="10925175" y="17392650"/>
          <a:ext cx="323850" cy="561975"/>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190500</xdr:colOff>
      <xdr:row>94</xdr:row>
      <xdr:rowOff>66675</xdr:rowOff>
    </xdr:from>
    <xdr:to>
      <xdr:col>12</xdr:col>
      <xdr:colOff>323851</xdr:colOff>
      <xdr:row>96</xdr:row>
      <xdr:rowOff>38101</xdr:rowOff>
    </xdr:to>
    <xdr:sp macro="" textlink="">
      <xdr:nvSpPr>
        <xdr:cNvPr id="6" name="TextBox 5">
          <a:extLst>
            <a:ext uri="{FF2B5EF4-FFF2-40B4-BE49-F238E27FC236}">
              <a16:creationId xmlns:a16="http://schemas.microsoft.com/office/drawing/2014/main" id="{00000000-0008-0000-1000-000006000000}"/>
            </a:ext>
          </a:extLst>
        </xdr:cNvPr>
        <xdr:cNvSpPr txBox="1"/>
      </xdr:nvSpPr>
      <xdr:spPr>
        <a:xfrm>
          <a:off x="10677525" y="17135475"/>
          <a:ext cx="1819276" cy="295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t>Current</a:t>
          </a:r>
          <a:r>
            <a:rPr lang="en-US" sz="1100" b="1" i="1" baseline="0"/>
            <a:t> through Rails</a:t>
          </a:r>
          <a:endParaRPr lang="en-US" sz="1100" b="1" i="1"/>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9</xdr:col>
      <xdr:colOff>295275</xdr:colOff>
      <xdr:row>90</xdr:row>
      <xdr:rowOff>114300</xdr:rowOff>
    </xdr:from>
    <xdr:to>
      <xdr:col>16</xdr:col>
      <xdr:colOff>161925</xdr:colOff>
      <xdr:row>111</xdr:row>
      <xdr:rowOff>114300</xdr:rowOff>
    </xdr:to>
    <xdr:graphicFrame macro="">
      <xdr:nvGraphicFramePr>
        <xdr:cNvPr id="2" name="Chart 1">
          <a:extLst>
            <a:ext uri="{FF2B5EF4-FFF2-40B4-BE49-F238E27FC236}">
              <a16:creationId xmlns:a16="http://schemas.microsoft.com/office/drawing/2014/main" id="{00000000-0008-0000-1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419101</xdr:colOff>
      <xdr:row>101</xdr:row>
      <xdr:rowOff>133350</xdr:rowOff>
    </xdr:from>
    <xdr:to>
      <xdr:col>10</xdr:col>
      <xdr:colOff>742951</xdr:colOff>
      <xdr:row>105</xdr:row>
      <xdr:rowOff>47625</xdr:rowOff>
    </xdr:to>
    <xdr:sp macro="" textlink="">
      <xdr:nvSpPr>
        <xdr:cNvPr id="3" name="Oval 2">
          <a:extLst>
            <a:ext uri="{FF2B5EF4-FFF2-40B4-BE49-F238E27FC236}">
              <a16:creationId xmlns:a16="http://schemas.microsoft.com/office/drawing/2014/main" id="{00000000-0008-0000-1100-000003000000}"/>
            </a:ext>
          </a:extLst>
        </xdr:cNvPr>
        <xdr:cNvSpPr/>
      </xdr:nvSpPr>
      <xdr:spPr>
        <a:xfrm>
          <a:off x="10906126" y="18335625"/>
          <a:ext cx="323850" cy="561975"/>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257175</xdr:colOff>
      <xdr:row>105</xdr:row>
      <xdr:rowOff>19050</xdr:rowOff>
    </xdr:from>
    <xdr:to>
      <xdr:col>12</xdr:col>
      <xdr:colOff>390526</xdr:colOff>
      <xdr:row>106</xdr:row>
      <xdr:rowOff>152401</xdr:rowOff>
    </xdr:to>
    <xdr:sp macro="" textlink="">
      <xdr:nvSpPr>
        <xdr:cNvPr id="4" name="TextBox 3">
          <a:extLst>
            <a:ext uri="{FF2B5EF4-FFF2-40B4-BE49-F238E27FC236}">
              <a16:creationId xmlns:a16="http://schemas.microsoft.com/office/drawing/2014/main" id="{00000000-0008-0000-1100-000004000000}"/>
            </a:ext>
          </a:extLst>
        </xdr:cNvPr>
        <xdr:cNvSpPr txBox="1"/>
      </xdr:nvSpPr>
      <xdr:spPr>
        <a:xfrm>
          <a:off x="10744200" y="18869025"/>
          <a:ext cx="1819276" cy="295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t>Current</a:t>
          </a:r>
          <a:r>
            <a:rPr lang="en-US" sz="1100" b="1" i="1" baseline="0"/>
            <a:t> through Crossbonds</a:t>
          </a:r>
          <a:endParaRPr lang="en-US" sz="1100" b="1" i="1"/>
        </a:p>
      </xdr:txBody>
    </xdr:sp>
    <xdr:clientData/>
  </xdr:twoCellAnchor>
  <xdr:twoCellAnchor>
    <xdr:from>
      <xdr:col>10</xdr:col>
      <xdr:colOff>419100</xdr:colOff>
      <xdr:row>96</xdr:row>
      <xdr:rowOff>66675</xdr:rowOff>
    </xdr:from>
    <xdr:to>
      <xdr:col>10</xdr:col>
      <xdr:colOff>742950</xdr:colOff>
      <xdr:row>99</xdr:row>
      <xdr:rowOff>142875</xdr:rowOff>
    </xdr:to>
    <xdr:sp macro="" textlink="">
      <xdr:nvSpPr>
        <xdr:cNvPr id="5" name="Oval 4">
          <a:extLst>
            <a:ext uri="{FF2B5EF4-FFF2-40B4-BE49-F238E27FC236}">
              <a16:creationId xmlns:a16="http://schemas.microsoft.com/office/drawing/2014/main" id="{00000000-0008-0000-1100-000005000000}"/>
            </a:ext>
          </a:extLst>
        </xdr:cNvPr>
        <xdr:cNvSpPr/>
      </xdr:nvSpPr>
      <xdr:spPr>
        <a:xfrm>
          <a:off x="10906125" y="17459325"/>
          <a:ext cx="323850" cy="561975"/>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171450</xdr:colOff>
      <xdr:row>94</xdr:row>
      <xdr:rowOff>133350</xdr:rowOff>
    </xdr:from>
    <xdr:to>
      <xdr:col>12</xdr:col>
      <xdr:colOff>304801</xdr:colOff>
      <xdr:row>96</xdr:row>
      <xdr:rowOff>104776</xdr:rowOff>
    </xdr:to>
    <xdr:sp macro="" textlink="">
      <xdr:nvSpPr>
        <xdr:cNvPr id="6" name="TextBox 5">
          <a:extLst>
            <a:ext uri="{FF2B5EF4-FFF2-40B4-BE49-F238E27FC236}">
              <a16:creationId xmlns:a16="http://schemas.microsoft.com/office/drawing/2014/main" id="{00000000-0008-0000-1100-000006000000}"/>
            </a:ext>
          </a:extLst>
        </xdr:cNvPr>
        <xdr:cNvSpPr txBox="1"/>
      </xdr:nvSpPr>
      <xdr:spPr>
        <a:xfrm>
          <a:off x="10658475" y="17202150"/>
          <a:ext cx="1819276" cy="295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t>Current</a:t>
          </a:r>
          <a:r>
            <a:rPr lang="en-US" sz="1100" b="1" i="1" baseline="0"/>
            <a:t> through Rails</a:t>
          </a:r>
          <a:endParaRPr lang="en-US" sz="1100" b="1" i="1"/>
        </a:p>
      </xdr:txBody>
    </xdr:sp>
    <xdr:clientData/>
  </xdr:twoCellAnchor>
  <xdr:twoCellAnchor>
    <xdr:from>
      <xdr:col>10</xdr:col>
      <xdr:colOff>390525</xdr:colOff>
      <xdr:row>114</xdr:row>
      <xdr:rowOff>28575</xdr:rowOff>
    </xdr:from>
    <xdr:to>
      <xdr:col>15</xdr:col>
      <xdr:colOff>76200</xdr:colOff>
      <xdr:row>117</xdr:row>
      <xdr:rowOff>133350</xdr:rowOff>
    </xdr:to>
    <xdr:sp macro="" textlink="">
      <xdr:nvSpPr>
        <xdr:cNvPr id="7" name="TextBox 6">
          <a:extLst>
            <a:ext uri="{FF2B5EF4-FFF2-40B4-BE49-F238E27FC236}">
              <a16:creationId xmlns:a16="http://schemas.microsoft.com/office/drawing/2014/main" id="{00000000-0008-0000-1100-000007000000}"/>
            </a:ext>
          </a:extLst>
        </xdr:cNvPr>
        <xdr:cNvSpPr txBox="1"/>
      </xdr:nvSpPr>
      <xdr:spPr>
        <a:xfrm>
          <a:off x="10877550" y="20335875"/>
          <a:ext cx="3686175" cy="590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 am not using</a:t>
          </a:r>
          <a:r>
            <a:rPr lang="en-US" sz="1100" baseline="0"/>
            <a:t> this one in the report since the main effect is to reduce the current for the unshunted condition.  This is actually counterproductive</a:t>
          </a:r>
          <a:endParaRPr lang="en-US" sz="110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11</xdr:col>
      <xdr:colOff>533400</xdr:colOff>
      <xdr:row>90</xdr:row>
      <xdr:rowOff>76200</xdr:rowOff>
    </xdr:from>
    <xdr:to>
      <xdr:col>18</xdr:col>
      <xdr:colOff>400050</xdr:colOff>
      <xdr:row>111</xdr:row>
      <xdr:rowOff>76200</xdr:rowOff>
    </xdr:to>
    <xdr:graphicFrame macro="">
      <xdr:nvGraphicFramePr>
        <xdr:cNvPr id="2" name="Chart 1">
          <a:extLst>
            <a:ext uri="{FF2B5EF4-FFF2-40B4-BE49-F238E27FC236}">
              <a16:creationId xmlns:a16="http://schemas.microsoft.com/office/drawing/2014/main" id="{00000000-0008-0000-1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514351</xdr:colOff>
      <xdr:row>102</xdr:row>
      <xdr:rowOff>19050</xdr:rowOff>
    </xdr:from>
    <xdr:to>
      <xdr:col>13</xdr:col>
      <xdr:colOff>66676</xdr:colOff>
      <xdr:row>105</xdr:row>
      <xdr:rowOff>95250</xdr:rowOff>
    </xdr:to>
    <xdr:sp macro="" textlink="">
      <xdr:nvSpPr>
        <xdr:cNvPr id="3" name="Oval 2">
          <a:extLst>
            <a:ext uri="{FF2B5EF4-FFF2-40B4-BE49-F238E27FC236}">
              <a16:creationId xmlns:a16="http://schemas.microsoft.com/office/drawing/2014/main" id="{00000000-0008-0000-1200-000003000000}"/>
            </a:ext>
          </a:extLst>
        </xdr:cNvPr>
        <xdr:cNvSpPr/>
      </xdr:nvSpPr>
      <xdr:spPr>
        <a:xfrm>
          <a:off x="12687301" y="18383250"/>
          <a:ext cx="323850" cy="581025"/>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352425</xdr:colOff>
      <xdr:row>105</xdr:row>
      <xdr:rowOff>66675</xdr:rowOff>
    </xdr:from>
    <xdr:to>
      <xdr:col>14</xdr:col>
      <xdr:colOff>628651</xdr:colOff>
      <xdr:row>107</xdr:row>
      <xdr:rowOff>38101</xdr:rowOff>
    </xdr:to>
    <xdr:sp macro="" textlink="">
      <xdr:nvSpPr>
        <xdr:cNvPr id="4" name="TextBox 3">
          <a:extLst>
            <a:ext uri="{FF2B5EF4-FFF2-40B4-BE49-F238E27FC236}">
              <a16:creationId xmlns:a16="http://schemas.microsoft.com/office/drawing/2014/main" id="{00000000-0008-0000-1200-000004000000}"/>
            </a:ext>
          </a:extLst>
        </xdr:cNvPr>
        <xdr:cNvSpPr txBox="1"/>
      </xdr:nvSpPr>
      <xdr:spPr>
        <a:xfrm>
          <a:off x="12525375" y="18935700"/>
          <a:ext cx="1819276" cy="295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t>Current</a:t>
          </a:r>
          <a:r>
            <a:rPr lang="en-US" sz="1100" b="1" i="1" baseline="0"/>
            <a:t> through Crossbonds</a:t>
          </a:r>
          <a:endParaRPr lang="en-US" sz="1100" b="1" i="1"/>
        </a:p>
      </xdr:txBody>
    </xdr:sp>
    <xdr:clientData/>
  </xdr:twoCellAnchor>
  <xdr:twoCellAnchor>
    <xdr:from>
      <xdr:col>12</xdr:col>
      <xdr:colOff>533400</xdr:colOff>
      <xdr:row>95</xdr:row>
      <xdr:rowOff>123825</xdr:rowOff>
    </xdr:from>
    <xdr:to>
      <xdr:col>13</xdr:col>
      <xdr:colOff>85725</xdr:colOff>
      <xdr:row>100</xdr:row>
      <xdr:rowOff>142875</xdr:rowOff>
    </xdr:to>
    <xdr:sp macro="" textlink="">
      <xdr:nvSpPr>
        <xdr:cNvPr id="5" name="Oval 4">
          <a:extLst>
            <a:ext uri="{FF2B5EF4-FFF2-40B4-BE49-F238E27FC236}">
              <a16:creationId xmlns:a16="http://schemas.microsoft.com/office/drawing/2014/main" id="{00000000-0008-0000-1200-000005000000}"/>
            </a:ext>
          </a:extLst>
        </xdr:cNvPr>
        <xdr:cNvSpPr/>
      </xdr:nvSpPr>
      <xdr:spPr>
        <a:xfrm>
          <a:off x="12706350" y="17354550"/>
          <a:ext cx="323850" cy="828675"/>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285750</xdr:colOff>
      <xdr:row>94</xdr:row>
      <xdr:rowOff>28575</xdr:rowOff>
    </xdr:from>
    <xdr:to>
      <xdr:col>14</xdr:col>
      <xdr:colOff>561976</xdr:colOff>
      <xdr:row>96</xdr:row>
      <xdr:rowOff>1</xdr:rowOff>
    </xdr:to>
    <xdr:sp macro="" textlink="">
      <xdr:nvSpPr>
        <xdr:cNvPr id="6" name="TextBox 5">
          <a:extLst>
            <a:ext uri="{FF2B5EF4-FFF2-40B4-BE49-F238E27FC236}">
              <a16:creationId xmlns:a16="http://schemas.microsoft.com/office/drawing/2014/main" id="{00000000-0008-0000-1200-000006000000}"/>
            </a:ext>
          </a:extLst>
        </xdr:cNvPr>
        <xdr:cNvSpPr txBox="1"/>
      </xdr:nvSpPr>
      <xdr:spPr>
        <a:xfrm>
          <a:off x="12458700" y="17097375"/>
          <a:ext cx="1819276" cy="295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t>Current</a:t>
          </a:r>
          <a:r>
            <a:rPr lang="en-US" sz="1100" b="1" i="1" baseline="0"/>
            <a:t> through Rails</a:t>
          </a:r>
          <a:endParaRPr lang="en-US" sz="1100" b="1" i="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1285873</xdr:colOff>
      <xdr:row>11</xdr:row>
      <xdr:rowOff>152401</xdr:rowOff>
    </xdr:from>
    <xdr:to>
      <xdr:col>3</xdr:col>
      <xdr:colOff>2009773</xdr:colOff>
      <xdr:row>13</xdr:row>
      <xdr:rowOff>142876</xdr:rowOff>
    </xdr:to>
    <xdr:sp macro="" textlink="">
      <xdr:nvSpPr>
        <xdr:cNvPr id="2" name="Left Arrow 1">
          <a:extLst>
            <a:ext uri="{FF2B5EF4-FFF2-40B4-BE49-F238E27FC236}">
              <a16:creationId xmlns:a16="http://schemas.microsoft.com/office/drawing/2014/main" id="{00000000-0008-0000-0200-000002000000}"/>
            </a:ext>
          </a:extLst>
        </xdr:cNvPr>
        <xdr:cNvSpPr/>
      </xdr:nvSpPr>
      <xdr:spPr>
        <a:xfrm rot="19347696">
          <a:off x="5086348" y="1762126"/>
          <a:ext cx="723900" cy="37147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1981200</xdr:colOff>
      <xdr:row>9</xdr:row>
      <xdr:rowOff>104775</xdr:rowOff>
    </xdr:from>
    <xdr:to>
      <xdr:col>4</xdr:col>
      <xdr:colOff>266700</xdr:colOff>
      <xdr:row>11</xdr:row>
      <xdr:rowOff>180976</xdr:rowOff>
    </xdr:to>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3571875" y="1314450"/>
          <a:ext cx="2714625" cy="476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Max Amperage</a:t>
          </a:r>
          <a:r>
            <a:rPr lang="en-US" sz="1100" baseline="0"/>
            <a:t> 7 A for shunted track circuit. Feed  voltage limit of 1.65 V not binding</a:t>
          </a:r>
          <a:endParaRPr lang="en-US" sz="1100"/>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9</xdr:col>
      <xdr:colOff>295275</xdr:colOff>
      <xdr:row>89</xdr:row>
      <xdr:rowOff>114299</xdr:rowOff>
    </xdr:from>
    <xdr:to>
      <xdr:col>16</xdr:col>
      <xdr:colOff>161925</xdr:colOff>
      <xdr:row>111</xdr:row>
      <xdr:rowOff>114299</xdr:rowOff>
    </xdr:to>
    <xdr:graphicFrame macro="">
      <xdr:nvGraphicFramePr>
        <xdr:cNvPr id="2" name="Chart 1">
          <a:extLst>
            <a:ext uri="{FF2B5EF4-FFF2-40B4-BE49-F238E27FC236}">
              <a16:creationId xmlns:a16="http://schemas.microsoft.com/office/drawing/2014/main" id="{00000000-0008-0000-1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419101</xdr:colOff>
      <xdr:row>103</xdr:row>
      <xdr:rowOff>76200</xdr:rowOff>
    </xdr:from>
    <xdr:to>
      <xdr:col>10</xdr:col>
      <xdr:colOff>742951</xdr:colOff>
      <xdr:row>107</xdr:row>
      <xdr:rowOff>0</xdr:rowOff>
    </xdr:to>
    <xdr:sp macro="" textlink="">
      <xdr:nvSpPr>
        <xdr:cNvPr id="3" name="Oval 2">
          <a:extLst>
            <a:ext uri="{FF2B5EF4-FFF2-40B4-BE49-F238E27FC236}">
              <a16:creationId xmlns:a16="http://schemas.microsoft.com/office/drawing/2014/main" id="{00000000-0008-0000-1300-000003000000}"/>
            </a:ext>
          </a:extLst>
        </xdr:cNvPr>
        <xdr:cNvSpPr/>
      </xdr:nvSpPr>
      <xdr:spPr>
        <a:xfrm>
          <a:off x="10906126" y="18611850"/>
          <a:ext cx="323850" cy="581025"/>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257175</xdr:colOff>
      <xdr:row>106</xdr:row>
      <xdr:rowOff>152400</xdr:rowOff>
    </xdr:from>
    <xdr:to>
      <xdr:col>12</xdr:col>
      <xdr:colOff>390526</xdr:colOff>
      <xdr:row>108</xdr:row>
      <xdr:rowOff>123826</xdr:rowOff>
    </xdr:to>
    <xdr:sp macro="" textlink="">
      <xdr:nvSpPr>
        <xdr:cNvPr id="4" name="TextBox 3">
          <a:extLst>
            <a:ext uri="{FF2B5EF4-FFF2-40B4-BE49-F238E27FC236}">
              <a16:creationId xmlns:a16="http://schemas.microsoft.com/office/drawing/2014/main" id="{00000000-0008-0000-1300-000004000000}"/>
            </a:ext>
          </a:extLst>
        </xdr:cNvPr>
        <xdr:cNvSpPr txBox="1"/>
      </xdr:nvSpPr>
      <xdr:spPr>
        <a:xfrm>
          <a:off x="10744200" y="19183350"/>
          <a:ext cx="1819276" cy="295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t>Current</a:t>
          </a:r>
          <a:r>
            <a:rPr lang="en-US" sz="1100" b="1" i="1" baseline="0"/>
            <a:t> through Crossbonds</a:t>
          </a:r>
          <a:endParaRPr lang="en-US" sz="1100" b="1" i="1"/>
        </a:p>
      </xdr:txBody>
    </xdr:sp>
    <xdr:clientData/>
  </xdr:twoCellAnchor>
  <xdr:twoCellAnchor>
    <xdr:from>
      <xdr:col>10</xdr:col>
      <xdr:colOff>438150</xdr:colOff>
      <xdr:row>96</xdr:row>
      <xdr:rowOff>152399</xdr:rowOff>
    </xdr:from>
    <xdr:to>
      <xdr:col>10</xdr:col>
      <xdr:colOff>762000</xdr:colOff>
      <xdr:row>101</xdr:row>
      <xdr:rowOff>133349</xdr:rowOff>
    </xdr:to>
    <xdr:sp macro="" textlink="">
      <xdr:nvSpPr>
        <xdr:cNvPr id="5" name="Oval 4">
          <a:extLst>
            <a:ext uri="{FF2B5EF4-FFF2-40B4-BE49-F238E27FC236}">
              <a16:creationId xmlns:a16="http://schemas.microsoft.com/office/drawing/2014/main" id="{00000000-0008-0000-1300-000005000000}"/>
            </a:ext>
          </a:extLst>
        </xdr:cNvPr>
        <xdr:cNvSpPr/>
      </xdr:nvSpPr>
      <xdr:spPr>
        <a:xfrm>
          <a:off x="10925175" y="17545049"/>
          <a:ext cx="323850" cy="790575"/>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190500</xdr:colOff>
      <xdr:row>95</xdr:row>
      <xdr:rowOff>57150</xdr:rowOff>
    </xdr:from>
    <xdr:to>
      <xdr:col>12</xdr:col>
      <xdr:colOff>323851</xdr:colOff>
      <xdr:row>97</xdr:row>
      <xdr:rowOff>28576</xdr:rowOff>
    </xdr:to>
    <xdr:sp macro="" textlink="">
      <xdr:nvSpPr>
        <xdr:cNvPr id="6" name="TextBox 5">
          <a:extLst>
            <a:ext uri="{FF2B5EF4-FFF2-40B4-BE49-F238E27FC236}">
              <a16:creationId xmlns:a16="http://schemas.microsoft.com/office/drawing/2014/main" id="{00000000-0008-0000-1300-000006000000}"/>
            </a:ext>
          </a:extLst>
        </xdr:cNvPr>
        <xdr:cNvSpPr txBox="1"/>
      </xdr:nvSpPr>
      <xdr:spPr>
        <a:xfrm>
          <a:off x="10677525" y="17287875"/>
          <a:ext cx="1819276" cy="295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t>Current</a:t>
          </a:r>
          <a:r>
            <a:rPr lang="en-US" sz="1100" b="1" i="1" baseline="0"/>
            <a:t> through Rails</a:t>
          </a:r>
          <a:endParaRPr lang="en-US" sz="1100" b="1" i="1"/>
        </a:p>
      </xdr:txBody>
    </xdr:sp>
    <xdr:clientData/>
  </xdr:twoCellAnchor>
  <xdr:twoCellAnchor>
    <xdr:from>
      <xdr:col>27</xdr:col>
      <xdr:colOff>447676</xdr:colOff>
      <xdr:row>112</xdr:row>
      <xdr:rowOff>57150</xdr:rowOff>
    </xdr:from>
    <xdr:to>
      <xdr:col>32</xdr:col>
      <xdr:colOff>542926</xdr:colOff>
      <xdr:row>114</xdr:row>
      <xdr:rowOff>190501</xdr:rowOff>
    </xdr:to>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00000000-0008-0000-1300-000007000000}"/>
                </a:ext>
              </a:extLst>
            </xdr:cNvPr>
            <xdr:cNvSpPr txBox="1"/>
          </xdr:nvSpPr>
          <xdr:spPr>
            <a:xfrm>
              <a:off x="25050751" y="20345400"/>
              <a:ext cx="3952875" cy="542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14:m>
                <m:oMath xmlns:m="http://schemas.openxmlformats.org/officeDocument/2006/math">
                  <m:f>
                    <m:fPr>
                      <m:ctrlPr>
                        <a:rPr lang="en-US" sz="1400" i="1">
                          <a:solidFill>
                            <a:schemeClr val="dk1"/>
                          </a:solidFill>
                          <a:effectLst/>
                          <a:latin typeface="Cambria Math" panose="02040503050406030204" pitchFamily="18" charset="0"/>
                          <a:ea typeface="+mn-ea"/>
                          <a:cs typeface="+mn-cs"/>
                        </a:rPr>
                      </m:ctrlPr>
                    </m:fPr>
                    <m:num>
                      <m:d>
                        <m:dPr>
                          <m:ctrlPr>
                            <a:rPr lang="en-US" sz="1400" i="1">
                              <a:solidFill>
                                <a:schemeClr val="dk1"/>
                              </a:solidFill>
                              <a:effectLst/>
                              <a:latin typeface="Cambria Math" panose="02040503050406030204" pitchFamily="18" charset="0"/>
                              <a:ea typeface="+mn-ea"/>
                              <a:cs typeface="+mn-cs"/>
                            </a:rPr>
                          </m:ctrlPr>
                        </m:dPr>
                        <m:e>
                          <m:r>
                            <a:rPr lang="en-US" sz="1400" b="0" i="1">
                              <a:solidFill>
                                <a:schemeClr val="dk1"/>
                              </a:solidFill>
                              <a:effectLst/>
                              <a:latin typeface="Cambria Math" panose="02040503050406030204" pitchFamily="18" charset="0"/>
                              <a:ea typeface="+mn-ea"/>
                              <a:cs typeface="+mn-cs"/>
                            </a:rPr>
                            <m:t>6.63</m:t>
                          </m:r>
                          <m:r>
                            <a:rPr lang="en-US" sz="1400" b="0" i="1">
                              <a:solidFill>
                                <a:schemeClr val="dk1"/>
                              </a:solidFill>
                              <a:effectLst/>
                              <a:latin typeface="Cambria Math"/>
                              <a:ea typeface="+mn-ea"/>
                              <a:cs typeface="+mn-cs"/>
                            </a:rPr>
                            <m:t> −</m:t>
                          </m:r>
                          <m:r>
                            <a:rPr lang="en-US" sz="1400" b="0" i="1">
                              <a:solidFill>
                                <a:schemeClr val="dk1"/>
                              </a:solidFill>
                              <a:effectLst/>
                              <a:latin typeface="Cambria Math" panose="02040503050406030204" pitchFamily="18" charset="0"/>
                              <a:ea typeface="+mn-ea"/>
                              <a:cs typeface="+mn-cs"/>
                            </a:rPr>
                            <m:t>0.06</m:t>
                          </m:r>
                        </m:e>
                      </m:d>
                    </m:num>
                    <m:den>
                      <m:r>
                        <a:rPr lang="en-US" sz="1400" b="0" i="1">
                          <a:solidFill>
                            <a:schemeClr val="dk1"/>
                          </a:solidFill>
                          <a:effectLst/>
                          <a:latin typeface="Cambria Math" panose="02040503050406030204" pitchFamily="18" charset="0"/>
                          <a:ea typeface="+mn-ea"/>
                          <a:cs typeface="+mn-cs"/>
                        </a:rPr>
                        <m:t>0.06</m:t>
                      </m:r>
                    </m:den>
                  </m:f>
                  <m:r>
                    <a:rPr lang="en-US" sz="1400" i="1">
                      <a:latin typeface="Cambria Math"/>
                    </a:rPr>
                    <m:t>=</m:t>
                  </m:r>
                  <m:r>
                    <a:rPr lang="en-US" sz="1400" b="0" i="1">
                      <a:latin typeface="Cambria Math" panose="02040503050406030204" pitchFamily="18" charset="0"/>
                    </a:rPr>
                    <m:t>10,950</m:t>
                  </m:r>
                  <m:r>
                    <a:rPr lang="en-US" sz="1400" b="0" i="1">
                      <a:latin typeface="Cambria Math"/>
                    </a:rPr>
                    <m:t>%</m:t>
                  </m:r>
                </m:oMath>
              </a14:m>
              <a:r>
                <a:rPr lang="en-US" sz="1400">
                  <a:latin typeface="+mn-lt"/>
                </a:rPr>
                <a:t> Detector Margin Amps</a:t>
              </a:r>
              <a:r>
                <a:rPr lang="en-US" sz="1400" baseline="0">
                  <a:latin typeface="+mn-lt"/>
                </a:rPr>
                <a:t> only</a:t>
              </a:r>
              <a:endParaRPr lang="en-US" sz="1400">
                <a:latin typeface="+mn-lt"/>
              </a:endParaRPr>
            </a:p>
          </xdr:txBody>
        </xdr:sp>
      </mc:Choice>
      <mc:Fallback xmlns="">
        <xdr:sp macro="" textlink="">
          <xdr:nvSpPr>
            <xdr:cNvPr id="7" name="TextBox 6">
              <a:extLst>
                <a:ext uri="{FF2B5EF4-FFF2-40B4-BE49-F238E27FC236}">
                  <a16:creationId xmlns:a16="http://schemas.microsoft.com/office/drawing/2014/main" id="{06DB8D5F-5C14-4FF0-B9B4-8560FE44CE3E}"/>
                </a:ext>
              </a:extLst>
            </xdr:cNvPr>
            <xdr:cNvSpPr txBox="1"/>
          </xdr:nvSpPr>
          <xdr:spPr>
            <a:xfrm>
              <a:off x="25050751" y="20345400"/>
              <a:ext cx="3952875" cy="542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i="0">
                  <a:solidFill>
                    <a:schemeClr val="dk1"/>
                  </a:solidFill>
                  <a:effectLst/>
                  <a:latin typeface="Cambria Math" panose="02040503050406030204" pitchFamily="18" charset="0"/>
                  <a:ea typeface="+mn-ea"/>
                  <a:cs typeface="+mn-cs"/>
                </a:rPr>
                <a:t>((</a:t>
              </a:r>
              <a:r>
                <a:rPr lang="en-US" sz="1400" b="0" i="0">
                  <a:solidFill>
                    <a:schemeClr val="dk1"/>
                  </a:solidFill>
                  <a:effectLst/>
                  <a:latin typeface="Cambria Math" panose="02040503050406030204" pitchFamily="18" charset="0"/>
                  <a:ea typeface="+mn-ea"/>
                  <a:cs typeface="+mn-cs"/>
                </a:rPr>
                <a:t>6.63</a:t>
              </a:r>
              <a:r>
                <a:rPr lang="en-US" sz="1400" b="0" i="0">
                  <a:solidFill>
                    <a:schemeClr val="dk1"/>
                  </a:solidFill>
                  <a:effectLst/>
                  <a:latin typeface="Cambria Math"/>
                  <a:ea typeface="+mn-ea"/>
                  <a:cs typeface="+mn-cs"/>
                </a:rPr>
                <a:t> −</a:t>
              </a:r>
              <a:r>
                <a:rPr lang="en-US" sz="1400" b="0" i="0">
                  <a:solidFill>
                    <a:schemeClr val="dk1"/>
                  </a:solidFill>
                  <a:effectLst/>
                  <a:latin typeface="Cambria Math" panose="02040503050406030204" pitchFamily="18" charset="0"/>
                  <a:ea typeface="+mn-ea"/>
                  <a:cs typeface="+mn-cs"/>
                </a:rPr>
                <a:t>0.06))/0.06</a:t>
              </a:r>
              <a:r>
                <a:rPr lang="en-US" sz="1400" i="0">
                  <a:latin typeface="Cambria Math"/>
                </a:rPr>
                <a:t>=</a:t>
              </a:r>
              <a:r>
                <a:rPr lang="en-US" sz="1400" b="0" i="0">
                  <a:latin typeface="Cambria Math" panose="02040503050406030204" pitchFamily="18" charset="0"/>
                </a:rPr>
                <a:t>10,950</a:t>
              </a:r>
              <a:r>
                <a:rPr lang="en-US" sz="1400" b="0" i="0">
                  <a:latin typeface="Cambria Math"/>
                </a:rPr>
                <a:t>%</a:t>
              </a:r>
              <a:r>
                <a:rPr lang="en-US" sz="1400">
                  <a:latin typeface="+mn-lt"/>
                </a:rPr>
                <a:t> Detector Margin Amps</a:t>
              </a:r>
              <a:r>
                <a:rPr lang="en-US" sz="1400" baseline="0">
                  <a:latin typeface="+mn-lt"/>
                </a:rPr>
                <a:t> only</a:t>
              </a:r>
              <a:endParaRPr lang="en-US" sz="1400">
                <a:latin typeface="+mn-lt"/>
              </a:endParaRPr>
            </a:p>
          </xdr:txBody>
        </xdr:sp>
      </mc:Fallback>
    </mc:AlternateContent>
    <xdr:clientData/>
  </xdr:twoCellAnchor>
  <xdr:twoCellAnchor>
    <xdr:from>
      <xdr:col>27</xdr:col>
      <xdr:colOff>57150</xdr:colOff>
      <xdr:row>113</xdr:row>
      <xdr:rowOff>9525</xdr:rowOff>
    </xdr:from>
    <xdr:to>
      <xdr:col>27</xdr:col>
      <xdr:colOff>219075</xdr:colOff>
      <xdr:row>116</xdr:row>
      <xdr:rowOff>28575</xdr:rowOff>
    </xdr:to>
    <xdr:sp macro="" textlink="">
      <xdr:nvSpPr>
        <xdr:cNvPr id="8" name="Right Brace 7">
          <a:extLst>
            <a:ext uri="{FF2B5EF4-FFF2-40B4-BE49-F238E27FC236}">
              <a16:creationId xmlns:a16="http://schemas.microsoft.com/office/drawing/2014/main" id="{00000000-0008-0000-1300-000008000000}"/>
            </a:ext>
          </a:extLst>
        </xdr:cNvPr>
        <xdr:cNvSpPr/>
      </xdr:nvSpPr>
      <xdr:spPr>
        <a:xfrm>
          <a:off x="4714875" y="5657850"/>
          <a:ext cx="161925" cy="590550"/>
        </a:xfrm>
        <a:prstGeom prst="rightBrace">
          <a:avLst/>
        </a:prstGeom>
        <a:ln w="190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27</xdr:col>
      <xdr:colOff>57150</xdr:colOff>
      <xdr:row>127</xdr:row>
      <xdr:rowOff>9525</xdr:rowOff>
    </xdr:from>
    <xdr:to>
      <xdr:col>27</xdr:col>
      <xdr:colOff>219075</xdr:colOff>
      <xdr:row>130</xdr:row>
      <xdr:rowOff>28575</xdr:rowOff>
    </xdr:to>
    <xdr:sp macro="" textlink="">
      <xdr:nvSpPr>
        <xdr:cNvPr id="10" name="Right Brace 9">
          <a:extLst>
            <a:ext uri="{FF2B5EF4-FFF2-40B4-BE49-F238E27FC236}">
              <a16:creationId xmlns:a16="http://schemas.microsoft.com/office/drawing/2014/main" id="{00000000-0008-0000-1300-00000A000000}"/>
            </a:ext>
          </a:extLst>
        </xdr:cNvPr>
        <xdr:cNvSpPr/>
      </xdr:nvSpPr>
      <xdr:spPr>
        <a:xfrm>
          <a:off x="24660225" y="20497800"/>
          <a:ext cx="161925" cy="619125"/>
        </a:xfrm>
        <a:prstGeom prst="rightBrace">
          <a:avLst/>
        </a:prstGeom>
        <a:ln w="190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27</xdr:col>
      <xdr:colOff>381000</xdr:colOff>
      <xdr:row>114</xdr:row>
      <xdr:rowOff>161925</xdr:rowOff>
    </xdr:from>
    <xdr:to>
      <xdr:col>32</xdr:col>
      <xdr:colOff>476250</xdr:colOff>
      <xdr:row>117</xdr:row>
      <xdr:rowOff>123826</xdr:rowOff>
    </xdr:to>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00000000-0008-0000-1300-00000B000000}"/>
                </a:ext>
              </a:extLst>
            </xdr:cNvPr>
            <xdr:cNvSpPr txBox="1"/>
          </xdr:nvSpPr>
          <xdr:spPr>
            <a:xfrm>
              <a:off x="24984075" y="20859750"/>
              <a:ext cx="3952875" cy="542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14:m>
                <m:oMath xmlns:m="http://schemas.openxmlformats.org/officeDocument/2006/math">
                  <m:f>
                    <m:fPr>
                      <m:ctrlPr>
                        <a:rPr lang="en-US" sz="1400" i="1">
                          <a:solidFill>
                            <a:schemeClr val="dk1"/>
                          </a:solidFill>
                          <a:effectLst/>
                          <a:latin typeface="Cambria Math" panose="02040503050406030204" pitchFamily="18" charset="0"/>
                          <a:ea typeface="+mn-ea"/>
                          <a:cs typeface="+mn-cs"/>
                        </a:rPr>
                      </m:ctrlPr>
                    </m:fPr>
                    <m:num>
                      <m:d>
                        <m:dPr>
                          <m:ctrlPr>
                            <a:rPr lang="en-US" sz="1400" i="1">
                              <a:solidFill>
                                <a:schemeClr val="dk1"/>
                              </a:solidFill>
                              <a:effectLst/>
                              <a:latin typeface="Cambria Math" panose="02040503050406030204" pitchFamily="18" charset="0"/>
                              <a:ea typeface="+mn-ea"/>
                              <a:cs typeface="+mn-cs"/>
                            </a:rPr>
                          </m:ctrlPr>
                        </m:dPr>
                        <m:e>
                          <m:r>
                            <a:rPr lang="en-US" sz="1400" b="0" i="1">
                              <a:solidFill>
                                <a:schemeClr val="dk1"/>
                              </a:solidFill>
                              <a:effectLst/>
                              <a:latin typeface="Cambria Math" panose="02040503050406030204" pitchFamily="18" charset="0"/>
                              <a:ea typeface="+mn-ea"/>
                              <a:cs typeface="+mn-cs"/>
                            </a:rPr>
                            <m:t>87.52</m:t>
                          </m:r>
                          <m:r>
                            <a:rPr lang="en-US" sz="1400" b="0" i="1">
                              <a:solidFill>
                                <a:schemeClr val="dk1"/>
                              </a:solidFill>
                              <a:effectLst/>
                              <a:latin typeface="Cambria Math"/>
                              <a:ea typeface="+mn-ea"/>
                              <a:cs typeface="+mn-cs"/>
                            </a:rPr>
                            <m:t> −</m:t>
                          </m:r>
                          <m:r>
                            <a:rPr lang="en-US" sz="1400" b="0" i="1">
                              <a:solidFill>
                                <a:schemeClr val="dk1"/>
                              </a:solidFill>
                              <a:effectLst/>
                              <a:latin typeface="Cambria Math" panose="02040503050406030204" pitchFamily="18" charset="0"/>
                              <a:ea typeface="+mn-ea"/>
                              <a:cs typeface="+mn-cs"/>
                            </a:rPr>
                            <m:t>1.56</m:t>
                          </m:r>
                        </m:e>
                      </m:d>
                    </m:num>
                    <m:den>
                      <m:r>
                        <a:rPr lang="en-US" sz="1400" b="0" i="1">
                          <a:solidFill>
                            <a:schemeClr val="dk1"/>
                          </a:solidFill>
                          <a:effectLst/>
                          <a:latin typeface="Cambria Math" panose="02040503050406030204" pitchFamily="18" charset="0"/>
                          <a:ea typeface="+mn-ea"/>
                          <a:cs typeface="+mn-cs"/>
                        </a:rPr>
                        <m:t>1.56</m:t>
                      </m:r>
                    </m:den>
                  </m:f>
                  <m:r>
                    <a:rPr lang="en-US" sz="1400" i="1">
                      <a:latin typeface="Cambria Math"/>
                    </a:rPr>
                    <m:t>=</m:t>
                  </m:r>
                  <m:r>
                    <a:rPr lang="en-US" sz="1400" b="0" i="1">
                      <a:latin typeface="Cambria Math" panose="02040503050406030204" pitchFamily="18" charset="0"/>
                    </a:rPr>
                    <m:t>5,510</m:t>
                  </m:r>
                  <m:r>
                    <a:rPr lang="en-US" sz="1400" b="0" i="1">
                      <a:latin typeface="Cambria Math"/>
                    </a:rPr>
                    <m:t>%</m:t>
                  </m:r>
                </m:oMath>
              </a14:m>
              <a:r>
                <a:rPr lang="en-US" sz="1400">
                  <a:latin typeface="+mn-lt"/>
                </a:rPr>
                <a:t> Detector Margin Amps/Ohm</a:t>
              </a:r>
            </a:p>
          </xdr:txBody>
        </xdr:sp>
      </mc:Choice>
      <mc:Fallback xmlns="">
        <xdr:sp macro="" textlink="">
          <xdr:nvSpPr>
            <xdr:cNvPr id="11" name="TextBox 10">
              <a:extLst>
                <a:ext uri="{FF2B5EF4-FFF2-40B4-BE49-F238E27FC236}">
                  <a16:creationId xmlns:a16="http://schemas.microsoft.com/office/drawing/2014/main" id="{060E73AA-B90C-4861-9187-541AEF80C3AF}"/>
                </a:ext>
              </a:extLst>
            </xdr:cNvPr>
            <xdr:cNvSpPr txBox="1"/>
          </xdr:nvSpPr>
          <xdr:spPr>
            <a:xfrm>
              <a:off x="24984075" y="20859750"/>
              <a:ext cx="3952875" cy="542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i="0">
                  <a:solidFill>
                    <a:schemeClr val="dk1"/>
                  </a:solidFill>
                  <a:effectLst/>
                  <a:latin typeface="Cambria Math" panose="02040503050406030204" pitchFamily="18" charset="0"/>
                  <a:ea typeface="+mn-ea"/>
                  <a:cs typeface="+mn-cs"/>
                </a:rPr>
                <a:t>((</a:t>
              </a:r>
              <a:r>
                <a:rPr lang="en-US" sz="1400" b="0" i="0">
                  <a:solidFill>
                    <a:schemeClr val="dk1"/>
                  </a:solidFill>
                  <a:effectLst/>
                  <a:latin typeface="Cambria Math" panose="02040503050406030204" pitchFamily="18" charset="0"/>
                  <a:ea typeface="+mn-ea"/>
                  <a:cs typeface="+mn-cs"/>
                </a:rPr>
                <a:t>87.52</a:t>
              </a:r>
              <a:r>
                <a:rPr lang="en-US" sz="1400" b="0" i="0">
                  <a:solidFill>
                    <a:schemeClr val="dk1"/>
                  </a:solidFill>
                  <a:effectLst/>
                  <a:latin typeface="Cambria Math"/>
                  <a:ea typeface="+mn-ea"/>
                  <a:cs typeface="+mn-cs"/>
                </a:rPr>
                <a:t> −</a:t>
              </a:r>
              <a:r>
                <a:rPr lang="en-US" sz="1400" b="0" i="0">
                  <a:solidFill>
                    <a:schemeClr val="dk1"/>
                  </a:solidFill>
                  <a:effectLst/>
                  <a:latin typeface="Cambria Math" panose="02040503050406030204" pitchFamily="18" charset="0"/>
                  <a:ea typeface="+mn-ea"/>
                  <a:cs typeface="+mn-cs"/>
                </a:rPr>
                <a:t>1.56))/1.56</a:t>
              </a:r>
              <a:r>
                <a:rPr lang="en-US" sz="1400" i="0">
                  <a:latin typeface="Cambria Math"/>
                </a:rPr>
                <a:t>=</a:t>
              </a:r>
              <a:r>
                <a:rPr lang="en-US" sz="1400" b="0" i="0">
                  <a:latin typeface="Cambria Math" panose="02040503050406030204" pitchFamily="18" charset="0"/>
                </a:rPr>
                <a:t>5,510</a:t>
              </a:r>
              <a:r>
                <a:rPr lang="en-US" sz="1400" b="0" i="0">
                  <a:latin typeface="Cambria Math"/>
                </a:rPr>
                <a:t>%</a:t>
              </a:r>
              <a:r>
                <a:rPr lang="en-US" sz="1400">
                  <a:latin typeface="+mn-lt"/>
                </a:rPr>
                <a:t> Detector Margin Amps/Ohm</a:t>
              </a:r>
            </a:p>
          </xdr:txBody>
        </xdr:sp>
      </mc:Fallback>
    </mc:AlternateContent>
    <xdr:clientData/>
  </xdr:twoCellAnchor>
  <xdr:twoCellAnchor>
    <xdr:from>
      <xdr:col>27</xdr:col>
      <xdr:colOff>495301</xdr:colOff>
      <xdr:row>126</xdr:row>
      <xdr:rowOff>0</xdr:rowOff>
    </xdr:from>
    <xdr:to>
      <xdr:col>32</xdr:col>
      <xdr:colOff>590551</xdr:colOff>
      <xdr:row>128</xdr:row>
      <xdr:rowOff>161926</xdr:rowOff>
    </xdr:to>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00000000-0008-0000-1300-00000C000000}"/>
                </a:ext>
              </a:extLst>
            </xdr:cNvPr>
            <xdr:cNvSpPr txBox="1"/>
          </xdr:nvSpPr>
          <xdr:spPr>
            <a:xfrm>
              <a:off x="25098376" y="23117175"/>
              <a:ext cx="3952875" cy="542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14:m>
                <m:oMath xmlns:m="http://schemas.openxmlformats.org/officeDocument/2006/math">
                  <m:f>
                    <m:fPr>
                      <m:ctrlPr>
                        <a:rPr lang="en-US" sz="1400" i="1">
                          <a:solidFill>
                            <a:schemeClr val="dk1"/>
                          </a:solidFill>
                          <a:effectLst/>
                          <a:latin typeface="Cambria Math" panose="02040503050406030204" pitchFamily="18" charset="0"/>
                          <a:ea typeface="+mn-ea"/>
                          <a:cs typeface="+mn-cs"/>
                        </a:rPr>
                      </m:ctrlPr>
                    </m:fPr>
                    <m:num>
                      <m:d>
                        <m:dPr>
                          <m:ctrlPr>
                            <a:rPr lang="en-US" sz="1400" i="1">
                              <a:solidFill>
                                <a:schemeClr val="dk1"/>
                              </a:solidFill>
                              <a:effectLst/>
                              <a:latin typeface="Cambria Math" panose="02040503050406030204" pitchFamily="18" charset="0"/>
                              <a:ea typeface="+mn-ea"/>
                              <a:cs typeface="+mn-cs"/>
                            </a:rPr>
                          </m:ctrlPr>
                        </m:dPr>
                        <m:e>
                          <m:r>
                            <a:rPr lang="en-US" sz="1400" b="0" i="1">
                              <a:solidFill>
                                <a:schemeClr val="dk1"/>
                              </a:solidFill>
                              <a:effectLst/>
                              <a:latin typeface="Cambria Math" panose="02040503050406030204" pitchFamily="18" charset="0"/>
                              <a:ea typeface="+mn-ea"/>
                              <a:cs typeface="+mn-cs"/>
                            </a:rPr>
                            <m:t>6.63</m:t>
                          </m:r>
                          <m:r>
                            <a:rPr lang="en-US" sz="1400" b="0" i="1">
                              <a:solidFill>
                                <a:schemeClr val="dk1"/>
                              </a:solidFill>
                              <a:effectLst/>
                              <a:latin typeface="Cambria Math"/>
                              <a:ea typeface="+mn-ea"/>
                              <a:cs typeface="+mn-cs"/>
                            </a:rPr>
                            <m:t> −</m:t>
                          </m:r>
                          <m:r>
                            <a:rPr lang="en-US" sz="1400" b="0" i="1">
                              <a:solidFill>
                                <a:schemeClr val="dk1"/>
                              </a:solidFill>
                              <a:effectLst/>
                              <a:latin typeface="Cambria Math" panose="02040503050406030204" pitchFamily="18" charset="0"/>
                              <a:ea typeface="+mn-ea"/>
                              <a:cs typeface="+mn-cs"/>
                            </a:rPr>
                            <m:t>3.24</m:t>
                          </m:r>
                        </m:e>
                      </m:d>
                    </m:num>
                    <m:den>
                      <m:r>
                        <a:rPr lang="en-US" sz="1400" b="0" i="1">
                          <a:solidFill>
                            <a:schemeClr val="dk1"/>
                          </a:solidFill>
                          <a:effectLst/>
                          <a:latin typeface="Cambria Math" panose="02040503050406030204" pitchFamily="18" charset="0"/>
                          <a:ea typeface="+mn-ea"/>
                          <a:cs typeface="+mn-cs"/>
                        </a:rPr>
                        <m:t>3.24</m:t>
                      </m:r>
                    </m:den>
                  </m:f>
                  <m:r>
                    <a:rPr lang="en-US" sz="1400" i="1">
                      <a:latin typeface="Cambria Math"/>
                    </a:rPr>
                    <m:t>=</m:t>
                  </m:r>
                  <m:r>
                    <a:rPr lang="en-US" sz="1400" b="0" i="1">
                      <a:latin typeface="Cambria Math" panose="02040503050406030204" pitchFamily="18" charset="0"/>
                    </a:rPr>
                    <m:t>105</m:t>
                  </m:r>
                  <m:r>
                    <a:rPr lang="en-US" sz="1400" b="0" i="1">
                      <a:latin typeface="Cambria Math"/>
                    </a:rPr>
                    <m:t>%</m:t>
                  </m:r>
                </m:oMath>
              </a14:m>
              <a:r>
                <a:rPr lang="en-US" sz="1400">
                  <a:latin typeface="+mn-lt"/>
                </a:rPr>
                <a:t> Detector Margin Amps</a:t>
              </a:r>
              <a:r>
                <a:rPr lang="en-US" sz="1400" baseline="0">
                  <a:latin typeface="+mn-lt"/>
                </a:rPr>
                <a:t> only</a:t>
              </a:r>
              <a:endParaRPr lang="en-US" sz="1400">
                <a:latin typeface="+mn-lt"/>
              </a:endParaRPr>
            </a:p>
          </xdr:txBody>
        </xdr:sp>
      </mc:Choice>
      <mc:Fallback xmlns="">
        <xdr:sp macro="" textlink="">
          <xdr:nvSpPr>
            <xdr:cNvPr id="12" name="TextBox 11">
              <a:extLst>
                <a:ext uri="{FF2B5EF4-FFF2-40B4-BE49-F238E27FC236}">
                  <a16:creationId xmlns:a16="http://schemas.microsoft.com/office/drawing/2014/main" id="{D3CB89EA-0908-46EB-822F-B44E9B753247}"/>
                </a:ext>
              </a:extLst>
            </xdr:cNvPr>
            <xdr:cNvSpPr txBox="1"/>
          </xdr:nvSpPr>
          <xdr:spPr>
            <a:xfrm>
              <a:off x="25098376" y="23117175"/>
              <a:ext cx="3952875" cy="542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i="0">
                  <a:solidFill>
                    <a:schemeClr val="dk1"/>
                  </a:solidFill>
                  <a:effectLst/>
                  <a:latin typeface="Cambria Math" panose="02040503050406030204" pitchFamily="18" charset="0"/>
                  <a:ea typeface="+mn-ea"/>
                  <a:cs typeface="+mn-cs"/>
                </a:rPr>
                <a:t>((</a:t>
              </a:r>
              <a:r>
                <a:rPr lang="en-US" sz="1400" b="0" i="0">
                  <a:solidFill>
                    <a:schemeClr val="dk1"/>
                  </a:solidFill>
                  <a:effectLst/>
                  <a:latin typeface="Cambria Math" panose="02040503050406030204" pitchFamily="18" charset="0"/>
                  <a:ea typeface="+mn-ea"/>
                  <a:cs typeface="+mn-cs"/>
                </a:rPr>
                <a:t>6.63</a:t>
              </a:r>
              <a:r>
                <a:rPr lang="en-US" sz="1400" b="0" i="0">
                  <a:solidFill>
                    <a:schemeClr val="dk1"/>
                  </a:solidFill>
                  <a:effectLst/>
                  <a:latin typeface="Cambria Math"/>
                  <a:ea typeface="+mn-ea"/>
                  <a:cs typeface="+mn-cs"/>
                </a:rPr>
                <a:t> −</a:t>
              </a:r>
              <a:r>
                <a:rPr lang="en-US" sz="1400" b="0" i="0">
                  <a:solidFill>
                    <a:schemeClr val="dk1"/>
                  </a:solidFill>
                  <a:effectLst/>
                  <a:latin typeface="Cambria Math" panose="02040503050406030204" pitchFamily="18" charset="0"/>
                  <a:ea typeface="+mn-ea"/>
                  <a:cs typeface="+mn-cs"/>
                </a:rPr>
                <a:t>3.24))/3.24</a:t>
              </a:r>
              <a:r>
                <a:rPr lang="en-US" sz="1400" i="0">
                  <a:latin typeface="Cambria Math"/>
                </a:rPr>
                <a:t>=</a:t>
              </a:r>
              <a:r>
                <a:rPr lang="en-US" sz="1400" b="0" i="0">
                  <a:latin typeface="Cambria Math" panose="02040503050406030204" pitchFamily="18" charset="0"/>
                </a:rPr>
                <a:t>105</a:t>
              </a:r>
              <a:r>
                <a:rPr lang="en-US" sz="1400" b="0" i="0">
                  <a:latin typeface="Cambria Math"/>
                </a:rPr>
                <a:t>%</a:t>
              </a:r>
              <a:r>
                <a:rPr lang="en-US" sz="1400">
                  <a:latin typeface="+mn-lt"/>
                </a:rPr>
                <a:t> Detector Margin Amps</a:t>
              </a:r>
              <a:r>
                <a:rPr lang="en-US" sz="1400" baseline="0">
                  <a:latin typeface="+mn-lt"/>
                </a:rPr>
                <a:t> only</a:t>
              </a:r>
              <a:endParaRPr lang="en-US" sz="1400">
                <a:latin typeface="+mn-lt"/>
              </a:endParaRPr>
            </a:p>
          </xdr:txBody>
        </xdr:sp>
      </mc:Fallback>
    </mc:AlternateContent>
    <xdr:clientData/>
  </xdr:twoCellAnchor>
  <xdr:twoCellAnchor>
    <xdr:from>
      <xdr:col>27</xdr:col>
      <xdr:colOff>428625</xdr:colOff>
      <xdr:row>128</xdr:row>
      <xdr:rowOff>133350</xdr:rowOff>
    </xdr:from>
    <xdr:to>
      <xdr:col>32</xdr:col>
      <xdr:colOff>666750</xdr:colOff>
      <xdr:row>131</xdr:row>
      <xdr:rowOff>85726</xdr:rowOff>
    </xdr:to>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00000000-0008-0000-1300-00000D000000}"/>
                </a:ext>
              </a:extLst>
            </xdr:cNvPr>
            <xdr:cNvSpPr txBox="1"/>
          </xdr:nvSpPr>
          <xdr:spPr>
            <a:xfrm>
              <a:off x="25031700" y="23631525"/>
              <a:ext cx="4095750" cy="542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14:m>
                <m:oMath xmlns:m="http://schemas.openxmlformats.org/officeDocument/2006/math">
                  <m:f>
                    <m:fPr>
                      <m:ctrlPr>
                        <a:rPr lang="en-US" sz="1400" i="1">
                          <a:solidFill>
                            <a:schemeClr val="dk1"/>
                          </a:solidFill>
                          <a:effectLst/>
                          <a:latin typeface="Cambria Math" panose="02040503050406030204" pitchFamily="18" charset="0"/>
                          <a:ea typeface="+mn-ea"/>
                          <a:cs typeface="+mn-cs"/>
                        </a:rPr>
                      </m:ctrlPr>
                    </m:fPr>
                    <m:num>
                      <m:d>
                        <m:dPr>
                          <m:ctrlPr>
                            <a:rPr lang="en-US" sz="1400" i="1">
                              <a:solidFill>
                                <a:schemeClr val="dk1"/>
                              </a:solidFill>
                              <a:effectLst/>
                              <a:latin typeface="Cambria Math" panose="02040503050406030204" pitchFamily="18" charset="0"/>
                              <a:ea typeface="+mn-ea"/>
                              <a:cs typeface="+mn-cs"/>
                            </a:rPr>
                          </m:ctrlPr>
                        </m:dPr>
                        <m:e>
                          <m:r>
                            <a:rPr lang="en-US" sz="1400" b="0" i="1">
                              <a:solidFill>
                                <a:schemeClr val="dk1"/>
                              </a:solidFill>
                              <a:effectLst/>
                              <a:latin typeface="Cambria Math" panose="02040503050406030204" pitchFamily="18" charset="0"/>
                              <a:ea typeface="+mn-ea"/>
                              <a:cs typeface="+mn-cs"/>
                            </a:rPr>
                            <m:t>87.52</m:t>
                          </m:r>
                          <m:r>
                            <a:rPr lang="en-US" sz="1400" b="0" i="1">
                              <a:solidFill>
                                <a:schemeClr val="dk1"/>
                              </a:solidFill>
                              <a:effectLst/>
                              <a:latin typeface="Cambria Math"/>
                              <a:ea typeface="+mn-ea"/>
                              <a:cs typeface="+mn-cs"/>
                            </a:rPr>
                            <m:t> −</m:t>
                          </m:r>
                          <m:r>
                            <a:rPr lang="en-US" sz="1400" b="0" i="1">
                              <a:solidFill>
                                <a:schemeClr val="dk1"/>
                              </a:solidFill>
                              <a:effectLst/>
                              <a:latin typeface="Cambria Math" panose="02040503050406030204" pitchFamily="18" charset="0"/>
                              <a:ea typeface="+mn-ea"/>
                              <a:cs typeface="+mn-cs"/>
                            </a:rPr>
                            <m:t>58.81</m:t>
                          </m:r>
                        </m:e>
                      </m:d>
                    </m:num>
                    <m:den>
                      <m:r>
                        <a:rPr lang="en-US" sz="1400" b="0" i="1">
                          <a:solidFill>
                            <a:schemeClr val="dk1"/>
                          </a:solidFill>
                          <a:effectLst/>
                          <a:latin typeface="Cambria Math" panose="02040503050406030204" pitchFamily="18" charset="0"/>
                          <a:ea typeface="+mn-ea"/>
                          <a:cs typeface="+mn-cs"/>
                        </a:rPr>
                        <m:t>58.81</m:t>
                      </m:r>
                    </m:den>
                  </m:f>
                  <m:r>
                    <a:rPr lang="en-US" sz="1400" i="1">
                      <a:latin typeface="Cambria Math"/>
                    </a:rPr>
                    <m:t>=</m:t>
                  </m:r>
                  <m:r>
                    <a:rPr lang="en-US" sz="1400" b="0" i="1">
                      <a:latin typeface="Cambria Math" panose="02040503050406030204" pitchFamily="18" charset="0"/>
                    </a:rPr>
                    <m:t>49</m:t>
                  </m:r>
                  <m:r>
                    <a:rPr lang="en-US" sz="1400" b="0" i="1">
                      <a:latin typeface="Cambria Math"/>
                    </a:rPr>
                    <m:t>%</m:t>
                  </m:r>
                </m:oMath>
              </a14:m>
              <a:r>
                <a:rPr lang="en-US" sz="1400">
                  <a:latin typeface="+mn-lt"/>
                </a:rPr>
                <a:t> Detector Margin Amps/Ohm</a:t>
              </a:r>
            </a:p>
          </xdr:txBody>
        </xdr:sp>
      </mc:Choice>
      <mc:Fallback xmlns="">
        <xdr:sp macro="" textlink="">
          <xdr:nvSpPr>
            <xdr:cNvPr id="13" name="TextBox 12">
              <a:extLst>
                <a:ext uri="{FF2B5EF4-FFF2-40B4-BE49-F238E27FC236}">
                  <a16:creationId xmlns:a16="http://schemas.microsoft.com/office/drawing/2014/main" id="{6E0BC155-1231-4FCC-BA1E-732876389053}"/>
                </a:ext>
              </a:extLst>
            </xdr:cNvPr>
            <xdr:cNvSpPr txBox="1"/>
          </xdr:nvSpPr>
          <xdr:spPr>
            <a:xfrm>
              <a:off x="25031700" y="23631525"/>
              <a:ext cx="4095750" cy="542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i="0">
                  <a:solidFill>
                    <a:schemeClr val="dk1"/>
                  </a:solidFill>
                  <a:effectLst/>
                  <a:latin typeface="Cambria Math" panose="02040503050406030204" pitchFamily="18" charset="0"/>
                  <a:ea typeface="+mn-ea"/>
                  <a:cs typeface="+mn-cs"/>
                </a:rPr>
                <a:t>((</a:t>
              </a:r>
              <a:r>
                <a:rPr lang="en-US" sz="1400" b="0" i="0">
                  <a:solidFill>
                    <a:schemeClr val="dk1"/>
                  </a:solidFill>
                  <a:effectLst/>
                  <a:latin typeface="Cambria Math" panose="02040503050406030204" pitchFamily="18" charset="0"/>
                  <a:ea typeface="+mn-ea"/>
                  <a:cs typeface="+mn-cs"/>
                </a:rPr>
                <a:t>87.52</a:t>
              </a:r>
              <a:r>
                <a:rPr lang="en-US" sz="1400" b="0" i="0">
                  <a:solidFill>
                    <a:schemeClr val="dk1"/>
                  </a:solidFill>
                  <a:effectLst/>
                  <a:latin typeface="Cambria Math"/>
                  <a:ea typeface="+mn-ea"/>
                  <a:cs typeface="+mn-cs"/>
                </a:rPr>
                <a:t> −</a:t>
              </a:r>
              <a:r>
                <a:rPr lang="en-US" sz="1400" b="0" i="0">
                  <a:solidFill>
                    <a:schemeClr val="dk1"/>
                  </a:solidFill>
                  <a:effectLst/>
                  <a:latin typeface="Cambria Math" panose="02040503050406030204" pitchFamily="18" charset="0"/>
                  <a:ea typeface="+mn-ea"/>
                  <a:cs typeface="+mn-cs"/>
                </a:rPr>
                <a:t>58.81))/58.81</a:t>
              </a:r>
              <a:r>
                <a:rPr lang="en-US" sz="1400" i="0">
                  <a:latin typeface="Cambria Math"/>
                </a:rPr>
                <a:t>=</a:t>
              </a:r>
              <a:r>
                <a:rPr lang="en-US" sz="1400" b="0" i="0">
                  <a:latin typeface="Cambria Math" panose="02040503050406030204" pitchFamily="18" charset="0"/>
                </a:rPr>
                <a:t>49</a:t>
              </a:r>
              <a:r>
                <a:rPr lang="en-US" sz="1400" b="0" i="0">
                  <a:latin typeface="Cambria Math"/>
                </a:rPr>
                <a:t>%</a:t>
              </a:r>
              <a:r>
                <a:rPr lang="en-US" sz="1400">
                  <a:latin typeface="+mn-lt"/>
                </a:rPr>
                <a:t> Detector Margin Amps/Ohm</a:t>
              </a:r>
            </a:p>
          </xdr:txBody>
        </xdr:sp>
      </mc:Fallback>
    </mc:AlternateContent>
    <xdr:clientData/>
  </xdr:twoCellAnchor>
  <xdr:twoCellAnchor>
    <xdr:from>
      <xdr:col>14</xdr:col>
      <xdr:colOff>647700</xdr:colOff>
      <xdr:row>116</xdr:row>
      <xdr:rowOff>133351</xdr:rowOff>
    </xdr:from>
    <xdr:to>
      <xdr:col>16</xdr:col>
      <xdr:colOff>219075</xdr:colOff>
      <xdr:row>127</xdr:row>
      <xdr:rowOff>57150</xdr:rowOff>
    </xdr:to>
    <xdr:cxnSp macro="">
      <xdr:nvCxnSpPr>
        <xdr:cNvPr id="14" name="Straight Arrow Connector 13">
          <a:extLst>
            <a:ext uri="{FF2B5EF4-FFF2-40B4-BE49-F238E27FC236}">
              <a16:creationId xmlns:a16="http://schemas.microsoft.com/office/drawing/2014/main" id="{00000000-0008-0000-1300-00000E000000}"/>
            </a:ext>
          </a:extLst>
        </xdr:cNvPr>
        <xdr:cNvCxnSpPr/>
      </xdr:nvCxnSpPr>
      <xdr:spPr>
        <a:xfrm flipH="1" flipV="1">
          <a:off x="14363700" y="21221701"/>
          <a:ext cx="1114425" cy="21431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1.xml><?xml version="1.0" encoding="utf-8"?>
<xdr:wsDr xmlns:xdr="http://schemas.openxmlformats.org/drawingml/2006/spreadsheetDrawing" xmlns:a="http://schemas.openxmlformats.org/drawingml/2006/main">
  <xdr:twoCellAnchor>
    <xdr:from>
      <xdr:col>9</xdr:col>
      <xdr:colOff>295275</xdr:colOff>
      <xdr:row>90</xdr:row>
      <xdr:rowOff>114300</xdr:rowOff>
    </xdr:from>
    <xdr:to>
      <xdr:col>16</xdr:col>
      <xdr:colOff>161925</xdr:colOff>
      <xdr:row>111</xdr:row>
      <xdr:rowOff>114300</xdr:rowOff>
    </xdr:to>
    <xdr:graphicFrame macro="">
      <xdr:nvGraphicFramePr>
        <xdr:cNvPr id="2" name="Chart 1">
          <a:extLst>
            <a:ext uri="{FF2B5EF4-FFF2-40B4-BE49-F238E27FC236}">
              <a16:creationId xmlns:a16="http://schemas.microsoft.com/office/drawing/2014/main" id="{00000000-0008-0000-1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190500</xdr:colOff>
      <xdr:row>102</xdr:row>
      <xdr:rowOff>123825</xdr:rowOff>
    </xdr:from>
    <xdr:to>
      <xdr:col>12</xdr:col>
      <xdr:colOff>323851</xdr:colOff>
      <xdr:row>104</xdr:row>
      <xdr:rowOff>76201</xdr:rowOff>
    </xdr:to>
    <xdr:sp macro="" textlink="">
      <xdr:nvSpPr>
        <xdr:cNvPr id="4" name="TextBox 3">
          <a:extLst>
            <a:ext uri="{FF2B5EF4-FFF2-40B4-BE49-F238E27FC236}">
              <a16:creationId xmlns:a16="http://schemas.microsoft.com/office/drawing/2014/main" id="{00000000-0008-0000-1400-000004000000}"/>
            </a:ext>
          </a:extLst>
        </xdr:cNvPr>
        <xdr:cNvSpPr txBox="1"/>
      </xdr:nvSpPr>
      <xdr:spPr>
        <a:xfrm>
          <a:off x="10677525" y="18488025"/>
          <a:ext cx="1819276" cy="295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t>Current</a:t>
          </a:r>
          <a:r>
            <a:rPr lang="en-US" sz="1100" b="1" i="1" baseline="0"/>
            <a:t> through Crossbonds</a:t>
          </a:r>
          <a:endParaRPr lang="en-US" sz="1100" b="1" i="1"/>
        </a:p>
      </xdr:txBody>
    </xdr:sp>
    <xdr:clientData/>
  </xdr:twoCellAnchor>
  <xdr:twoCellAnchor>
    <xdr:from>
      <xdr:col>10</xdr:col>
      <xdr:colOff>200025</xdr:colOff>
      <xdr:row>95</xdr:row>
      <xdr:rowOff>38100</xdr:rowOff>
    </xdr:from>
    <xdr:to>
      <xdr:col>12</xdr:col>
      <xdr:colOff>333376</xdr:colOff>
      <xdr:row>97</xdr:row>
      <xdr:rowOff>9526</xdr:rowOff>
    </xdr:to>
    <xdr:sp macro="" textlink="">
      <xdr:nvSpPr>
        <xdr:cNvPr id="6" name="TextBox 5">
          <a:extLst>
            <a:ext uri="{FF2B5EF4-FFF2-40B4-BE49-F238E27FC236}">
              <a16:creationId xmlns:a16="http://schemas.microsoft.com/office/drawing/2014/main" id="{00000000-0008-0000-1400-000006000000}"/>
            </a:ext>
          </a:extLst>
        </xdr:cNvPr>
        <xdr:cNvSpPr txBox="1"/>
      </xdr:nvSpPr>
      <xdr:spPr>
        <a:xfrm>
          <a:off x="10687050" y="17268825"/>
          <a:ext cx="1819276" cy="295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t>Current</a:t>
          </a:r>
          <a:r>
            <a:rPr lang="en-US" sz="1100" b="1" i="1" baseline="0"/>
            <a:t> through Rails</a:t>
          </a:r>
          <a:endParaRPr lang="en-US" sz="1100" b="1" i="1"/>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9</xdr:col>
      <xdr:colOff>295275</xdr:colOff>
      <xdr:row>90</xdr:row>
      <xdr:rowOff>114300</xdr:rowOff>
    </xdr:from>
    <xdr:to>
      <xdr:col>16</xdr:col>
      <xdr:colOff>161925</xdr:colOff>
      <xdr:row>111</xdr:row>
      <xdr:rowOff>114300</xdr:rowOff>
    </xdr:to>
    <xdr:graphicFrame macro="">
      <xdr:nvGraphicFramePr>
        <xdr:cNvPr id="2" name="Chart 1">
          <a:extLst>
            <a:ext uri="{FF2B5EF4-FFF2-40B4-BE49-F238E27FC236}">
              <a16:creationId xmlns:a16="http://schemas.microsoft.com/office/drawing/2014/main" id="{00000000-0008-0000-1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228600</xdr:colOff>
      <xdr:row>100</xdr:row>
      <xdr:rowOff>0</xdr:rowOff>
    </xdr:from>
    <xdr:to>
      <xdr:col>12</xdr:col>
      <xdr:colOff>361951</xdr:colOff>
      <xdr:row>101</xdr:row>
      <xdr:rowOff>133351</xdr:rowOff>
    </xdr:to>
    <xdr:sp macro="" textlink="">
      <xdr:nvSpPr>
        <xdr:cNvPr id="4" name="TextBox 3">
          <a:extLst>
            <a:ext uri="{FF2B5EF4-FFF2-40B4-BE49-F238E27FC236}">
              <a16:creationId xmlns:a16="http://schemas.microsoft.com/office/drawing/2014/main" id="{00000000-0008-0000-1500-000004000000}"/>
            </a:ext>
          </a:extLst>
        </xdr:cNvPr>
        <xdr:cNvSpPr txBox="1"/>
      </xdr:nvSpPr>
      <xdr:spPr>
        <a:xfrm>
          <a:off x="10715625" y="18040350"/>
          <a:ext cx="1819276" cy="295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t>Current</a:t>
          </a:r>
          <a:r>
            <a:rPr lang="en-US" sz="1100" b="1" i="1" baseline="0"/>
            <a:t> through Crossbonds</a:t>
          </a:r>
          <a:endParaRPr lang="en-US" sz="1100" b="1" i="1"/>
        </a:p>
      </xdr:txBody>
    </xdr:sp>
    <xdr:clientData/>
  </xdr:twoCellAnchor>
  <xdr:twoCellAnchor>
    <xdr:from>
      <xdr:col>10</xdr:col>
      <xdr:colOff>238125</xdr:colOff>
      <xdr:row>94</xdr:row>
      <xdr:rowOff>9525</xdr:rowOff>
    </xdr:from>
    <xdr:to>
      <xdr:col>12</xdr:col>
      <xdr:colOff>371476</xdr:colOff>
      <xdr:row>95</xdr:row>
      <xdr:rowOff>142876</xdr:rowOff>
    </xdr:to>
    <xdr:sp macro="" textlink="">
      <xdr:nvSpPr>
        <xdr:cNvPr id="6" name="TextBox 5">
          <a:extLst>
            <a:ext uri="{FF2B5EF4-FFF2-40B4-BE49-F238E27FC236}">
              <a16:creationId xmlns:a16="http://schemas.microsoft.com/office/drawing/2014/main" id="{00000000-0008-0000-1500-000006000000}"/>
            </a:ext>
          </a:extLst>
        </xdr:cNvPr>
        <xdr:cNvSpPr txBox="1"/>
      </xdr:nvSpPr>
      <xdr:spPr>
        <a:xfrm>
          <a:off x="10725150" y="17078325"/>
          <a:ext cx="1819276" cy="295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t>Current</a:t>
          </a:r>
          <a:r>
            <a:rPr lang="en-US" sz="1100" b="1" i="1" baseline="0"/>
            <a:t> through Rails</a:t>
          </a:r>
          <a:endParaRPr lang="en-US" sz="1100" b="1" i="1"/>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9</xdr:col>
      <xdr:colOff>295275</xdr:colOff>
      <xdr:row>90</xdr:row>
      <xdr:rowOff>114300</xdr:rowOff>
    </xdr:from>
    <xdr:to>
      <xdr:col>16</xdr:col>
      <xdr:colOff>161925</xdr:colOff>
      <xdr:row>111</xdr:row>
      <xdr:rowOff>114300</xdr:rowOff>
    </xdr:to>
    <xdr:graphicFrame macro="">
      <xdr:nvGraphicFramePr>
        <xdr:cNvPr id="2" name="Chart 1">
          <a:extLst>
            <a:ext uri="{FF2B5EF4-FFF2-40B4-BE49-F238E27FC236}">
              <a16:creationId xmlns:a16="http://schemas.microsoft.com/office/drawing/2014/main" id="{00000000-0008-0000-1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228600</xdr:colOff>
      <xdr:row>103</xdr:row>
      <xdr:rowOff>9525</xdr:rowOff>
    </xdr:from>
    <xdr:to>
      <xdr:col>12</xdr:col>
      <xdr:colOff>361951</xdr:colOff>
      <xdr:row>104</xdr:row>
      <xdr:rowOff>133351</xdr:rowOff>
    </xdr:to>
    <xdr:sp macro="" textlink="">
      <xdr:nvSpPr>
        <xdr:cNvPr id="4" name="TextBox 3">
          <a:extLst>
            <a:ext uri="{FF2B5EF4-FFF2-40B4-BE49-F238E27FC236}">
              <a16:creationId xmlns:a16="http://schemas.microsoft.com/office/drawing/2014/main" id="{00000000-0008-0000-1600-000004000000}"/>
            </a:ext>
          </a:extLst>
        </xdr:cNvPr>
        <xdr:cNvSpPr txBox="1"/>
      </xdr:nvSpPr>
      <xdr:spPr>
        <a:xfrm>
          <a:off x="10715625" y="18545175"/>
          <a:ext cx="1819276" cy="295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t>Current</a:t>
          </a:r>
          <a:r>
            <a:rPr lang="en-US" sz="1100" b="1" i="1" baseline="0"/>
            <a:t> through Crossbonds</a:t>
          </a:r>
          <a:endParaRPr lang="en-US" sz="1100" b="1" i="1"/>
        </a:p>
      </xdr:txBody>
    </xdr:sp>
    <xdr:clientData/>
  </xdr:twoCellAnchor>
  <xdr:twoCellAnchor>
    <xdr:from>
      <xdr:col>10</xdr:col>
      <xdr:colOff>266700</xdr:colOff>
      <xdr:row>96</xdr:row>
      <xdr:rowOff>76200</xdr:rowOff>
    </xdr:from>
    <xdr:to>
      <xdr:col>12</xdr:col>
      <xdr:colOff>400051</xdr:colOff>
      <xdr:row>98</xdr:row>
      <xdr:rowOff>47626</xdr:rowOff>
    </xdr:to>
    <xdr:sp macro="" textlink="">
      <xdr:nvSpPr>
        <xdr:cNvPr id="6" name="TextBox 5">
          <a:extLst>
            <a:ext uri="{FF2B5EF4-FFF2-40B4-BE49-F238E27FC236}">
              <a16:creationId xmlns:a16="http://schemas.microsoft.com/office/drawing/2014/main" id="{00000000-0008-0000-1600-000006000000}"/>
            </a:ext>
          </a:extLst>
        </xdr:cNvPr>
        <xdr:cNvSpPr txBox="1"/>
      </xdr:nvSpPr>
      <xdr:spPr>
        <a:xfrm>
          <a:off x="10753725" y="17468850"/>
          <a:ext cx="1819276" cy="295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t>Current</a:t>
          </a:r>
          <a:r>
            <a:rPr lang="en-US" sz="1100" b="1" i="1" baseline="0"/>
            <a:t> through Rails</a:t>
          </a:r>
          <a:endParaRPr lang="en-US" sz="1100" b="1" i="1"/>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9</xdr:col>
      <xdr:colOff>295275</xdr:colOff>
      <xdr:row>90</xdr:row>
      <xdr:rowOff>114300</xdr:rowOff>
    </xdr:from>
    <xdr:to>
      <xdr:col>16</xdr:col>
      <xdr:colOff>161925</xdr:colOff>
      <xdr:row>111</xdr:row>
      <xdr:rowOff>114300</xdr:rowOff>
    </xdr:to>
    <xdr:graphicFrame macro="">
      <xdr:nvGraphicFramePr>
        <xdr:cNvPr id="2" name="Chart 1">
          <a:extLst>
            <a:ext uri="{FF2B5EF4-FFF2-40B4-BE49-F238E27FC236}">
              <a16:creationId xmlns:a16="http://schemas.microsoft.com/office/drawing/2014/main" id="{00000000-0008-0000-1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133350</xdr:colOff>
      <xdr:row>102</xdr:row>
      <xdr:rowOff>9525</xdr:rowOff>
    </xdr:from>
    <xdr:to>
      <xdr:col>12</xdr:col>
      <xdr:colOff>266701</xdr:colOff>
      <xdr:row>103</xdr:row>
      <xdr:rowOff>133351</xdr:rowOff>
    </xdr:to>
    <xdr:sp macro="" textlink="">
      <xdr:nvSpPr>
        <xdr:cNvPr id="4" name="TextBox 3">
          <a:extLst>
            <a:ext uri="{FF2B5EF4-FFF2-40B4-BE49-F238E27FC236}">
              <a16:creationId xmlns:a16="http://schemas.microsoft.com/office/drawing/2014/main" id="{00000000-0008-0000-1700-000004000000}"/>
            </a:ext>
          </a:extLst>
        </xdr:cNvPr>
        <xdr:cNvSpPr txBox="1"/>
      </xdr:nvSpPr>
      <xdr:spPr>
        <a:xfrm>
          <a:off x="10620375" y="18373725"/>
          <a:ext cx="1819276" cy="295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t>Current</a:t>
          </a:r>
          <a:r>
            <a:rPr lang="en-US" sz="1100" b="1" i="1" baseline="0"/>
            <a:t> through Crossbonds</a:t>
          </a:r>
          <a:endParaRPr lang="en-US" sz="1100" b="1" i="1"/>
        </a:p>
      </xdr:txBody>
    </xdr:sp>
    <xdr:clientData/>
  </xdr:twoCellAnchor>
  <xdr:twoCellAnchor>
    <xdr:from>
      <xdr:col>10</xdr:col>
      <xdr:colOff>190500</xdr:colOff>
      <xdr:row>95</xdr:row>
      <xdr:rowOff>57150</xdr:rowOff>
    </xdr:from>
    <xdr:to>
      <xdr:col>12</xdr:col>
      <xdr:colOff>323851</xdr:colOff>
      <xdr:row>97</xdr:row>
      <xdr:rowOff>28576</xdr:rowOff>
    </xdr:to>
    <xdr:sp macro="" textlink="">
      <xdr:nvSpPr>
        <xdr:cNvPr id="6" name="TextBox 5">
          <a:extLst>
            <a:ext uri="{FF2B5EF4-FFF2-40B4-BE49-F238E27FC236}">
              <a16:creationId xmlns:a16="http://schemas.microsoft.com/office/drawing/2014/main" id="{00000000-0008-0000-1700-000006000000}"/>
            </a:ext>
          </a:extLst>
        </xdr:cNvPr>
        <xdr:cNvSpPr txBox="1"/>
      </xdr:nvSpPr>
      <xdr:spPr>
        <a:xfrm>
          <a:off x="10677525" y="17287875"/>
          <a:ext cx="1819276" cy="295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t>Current</a:t>
          </a:r>
          <a:r>
            <a:rPr lang="en-US" sz="1100" b="1" i="1" baseline="0"/>
            <a:t> through Rails</a:t>
          </a:r>
          <a:endParaRPr lang="en-US" sz="1100" b="1" i="1"/>
        </a:p>
      </xdr:txBody>
    </xdr:sp>
    <xdr:clientData/>
  </xdr:twoCellAnchor>
  <xdr:twoCellAnchor>
    <xdr:from>
      <xdr:col>27</xdr:col>
      <xdr:colOff>57150</xdr:colOff>
      <xdr:row>113</xdr:row>
      <xdr:rowOff>9525</xdr:rowOff>
    </xdr:from>
    <xdr:to>
      <xdr:col>27</xdr:col>
      <xdr:colOff>219075</xdr:colOff>
      <xdr:row>116</xdr:row>
      <xdr:rowOff>28575</xdr:rowOff>
    </xdr:to>
    <xdr:sp macro="" textlink="">
      <xdr:nvSpPr>
        <xdr:cNvPr id="8" name="Right Brace 7">
          <a:extLst>
            <a:ext uri="{FF2B5EF4-FFF2-40B4-BE49-F238E27FC236}">
              <a16:creationId xmlns:a16="http://schemas.microsoft.com/office/drawing/2014/main" id="{00000000-0008-0000-1700-000008000000}"/>
            </a:ext>
          </a:extLst>
        </xdr:cNvPr>
        <xdr:cNvSpPr/>
      </xdr:nvSpPr>
      <xdr:spPr>
        <a:xfrm>
          <a:off x="24660225" y="20497800"/>
          <a:ext cx="161925" cy="619125"/>
        </a:xfrm>
        <a:prstGeom prst="rightBrace">
          <a:avLst/>
        </a:prstGeom>
        <a:ln w="190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27</xdr:col>
      <xdr:colOff>57150</xdr:colOff>
      <xdr:row>127</xdr:row>
      <xdr:rowOff>9525</xdr:rowOff>
    </xdr:from>
    <xdr:to>
      <xdr:col>27</xdr:col>
      <xdr:colOff>219075</xdr:colOff>
      <xdr:row>130</xdr:row>
      <xdr:rowOff>28575</xdr:rowOff>
    </xdr:to>
    <xdr:sp macro="" textlink="">
      <xdr:nvSpPr>
        <xdr:cNvPr id="9" name="Right Brace 8">
          <a:extLst>
            <a:ext uri="{FF2B5EF4-FFF2-40B4-BE49-F238E27FC236}">
              <a16:creationId xmlns:a16="http://schemas.microsoft.com/office/drawing/2014/main" id="{00000000-0008-0000-1700-000009000000}"/>
            </a:ext>
          </a:extLst>
        </xdr:cNvPr>
        <xdr:cNvSpPr/>
      </xdr:nvSpPr>
      <xdr:spPr>
        <a:xfrm>
          <a:off x="24660225" y="23317200"/>
          <a:ext cx="161925" cy="609600"/>
        </a:xfrm>
        <a:prstGeom prst="rightBrace">
          <a:avLst/>
        </a:prstGeom>
        <a:ln w="190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27</xdr:col>
      <xdr:colOff>504825</xdr:colOff>
      <xdr:row>113</xdr:row>
      <xdr:rowOff>123825</xdr:rowOff>
    </xdr:from>
    <xdr:to>
      <xdr:col>32</xdr:col>
      <xdr:colOff>600075</xdr:colOff>
      <xdr:row>116</xdr:row>
      <xdr:rowOff>66676</xdr:rowOff>
    </xdr:to>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00000000-0008-0000-1700-00000A000000}"/>
                </a:ext>
              </a:extLst>
            </xdr:cNvPr>
            <xdr:cNvSpPr txBox="1"/>
          </xdr:nvSpPr>
          <xdr:spPr>
            <a:xfrm>
              <a:off x="25165050" y="20612100"/>
              <a:ext cx="3952875" cy="542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14:m>
                <m:oMath xmlns:m="http://schemas.openxmlformats.org/officeDocument/2006/math">
                  <m:f>
                    <m:fPr>
                      <m:ctrlPr>
                        <a:rPr lang="en-US" sz="1400" i="1">
                          <a:solidFill>
                            <a:schemeClr val="dk1"/>
                          </a:solidFill>
                          <a:effectLst/>
                          <a:latin typeface="Cambria Math" panose="02040503050406030204" pitchFamily="18" charset="0"/>
                          <a:ea typeface="+mn-ea"/>
                          <a:cs typeface="+mn-cs"/>
                        </a:rPr>
                      </m:ctrlPr>
                    </m:fPr>
                    <m:num>
                      <m:d>
                        <m:dPr>
                          <m:ctrlPr>
                            <a:rPr lang="en-US" sz="1400" i="1">
                              <a:solidFill>
                                <a:schemeClr val="dk1"/>
                              </a:solidFill>
                              <a:effectLst/>
                              <a:latin typeface="Cambria Math" panose="02040503050406030204" pitchFamily="18" charset="0"/>
                              <a:ea typeface="+mn-ea"/>
                              <a:cs typeface="+mn-cs"/>
                            </a:rPr>
                          </m:ctrlPr>
                        </m:dPr>
                        <m:e>
                          <m:r>
                            <a:rPr lang="en-US" sz="1400" b="0" i="1">
                              <a:solidFill>
                                <a:schemeClr val="dk1"/>
                              </a:solidFill>
                              <a:effectLst/>
                              <a:latin typeface="Cambria Math" panose="02040503050406030204" pitchFamily="18" charset="0"/>
                              <a:ea typeface="+mn-ea"/>
                              <a:cs typeface="+mn-cs"/>
                            </a:rPr>
                            <m:t>4.47</m:t>
                          </m:r>
                          <m:r>
                            <a:rPr lang="en-US" sz="1400" b="0" i="1">
                              <a:solidFill>
                                <a:schemeClr val="dk1"/>
                              </a:solidFill>
                              <a:effectLst/>
                              <a:latin typeface="Cambria Math"/>
                              <a:ea typeface="+mn-ea"/>
                              <a:cs typeface="+mn-cs"/>
                            </a:rPr>
                            <m:t> −</m:t>
                          </m:r>
                          <m:r>
                            <a:rPr lang="en-US" sz="1400" b="0" i="1">
                              <a:solidFill>
                                <a:schemeClr val="dk1"/>
                              </a:solidFill>
                              <a:effectLst/>
                              <a:latin typeface="Cambria Math" panose="02040503050406030204" pitchFamily="18" charset="0"/>
                              <a:ea typeface="+mn-ea"/>
                              <a:cs typeface="+mn-cs"/>
                            </a:rPr>
                            <m:t>0.06</m:t>
                          </m:r>
                        </m:e>
                      </m:d>
                    </m:num>
                    <m:den>
                      <m:r>
                        <a:rPr lang="en-US" sz="1400" b="0" i="1">
                          <a:solidFill>
                            <a:schemeClr val="dk1"/>
                          </a:solidFill>
                          <a:effectLst/>
                          <a:latin typeface="Cambria Math" panose="02040503050406030204" pitchFamily="18" charset="0"/>
                          <a:ea typeface="+mn-ea"/>
                          <a:cs typeface="+mn-cs"/>
                        </a:rPr>
                        <m:t>0.06</m:t>
                      </m:r>
                    </m:den>
                  </m:f>
                  <m:r>
                    <a:rPr lang="en-US" sz="1400" i="1">
                      <a:latin typeface="Cambria Math"/>
                    </a:rPr>
                    <m:t>=</m:t>
                  </m:r>
                  <m:r>
                    <a:rPr lang="en-US" sz="1400" b="0" i="1">
                      <a:latin typeface="Cambria Math" panose="02040503050406030204" pitchFamily="18" charset="0"/>
                    </a:rPr>
                    <m:t>7,350</m:t>
                  </m:r>
                  <m:r>
                    <a:rPr lang="en-US" sz="1400" b="0" i="1">
                      <a:latin typeface="Cambria Math"/>
                    </a:rPr>
                    <m:t>%</m:t>
                  </m:r>
                </m:oMath>
              </a14:m>
              <a:r>
                <a:rPr lang="en-US" sz="1400">
                  <a:latin typeface="+mn-lt"/>
                </a:rPr>
                <a:t> Detector Margin Amps/Ohm</a:t>
              </a:r>
            </a:p>
          </xdr:txBody>
        </xdr:sp>
      </mc:Choice>
      <mc:Fallback xmlns="">
        <xdr:sp macro="" textlink="">
          <xdr:nvSpPr>
            <xdr:cNvPr id="10" name="TextBox 9">
              <a:extLst>
                <a:ext uri="{FF2B5EF4-FFF2-40B4-BE49-F238E27FC236}">
                  <a16:creationId xmlns:a16="http://schemas.microsoft.com/office/drawing/2014/main" xmlns:a14="http://schemas.microsoft.com/office/drawing/2010/main" xmlns="" id="{36E983B4-7E64-47EC-86F7-AD6000F0D73E}"/>
                </a:ext>
              </a:extLst>
            </xdr:cNvPr>
            <xdr:cNvSpPr txBox="1"/>
          </xdr:nvSpPr>
          <xdr:spPr>
            <a:xfrm>
              <a:off x="25165050" y="20612100"/>
              <a:ext cx="3952875" cy="542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i="0">
                  <a:solidFill>
                    <a:schemeClr val="dk1"/>
                  </a:solidFill>
                  <a:effectLst/>
                  <a:latin typeface="Cambria Math"/>
                  <a:ea typeface="+mn-ea"/>
                  <a:cs typeface="+mn-cs"/>
                </a:rPr>
                <a:t>((</a:t>
              </a:r>
              <a:r>
                <a:rPr lang="en-US" sz="1400" b="0" i="0">
                  <a:solidFill>
                    <a:schemeClr val="dk1"/>
                  </a:solidFill>
                  <a:effectLst/>
                  <a:latin typeface="Cambria Math" panose="02040503050406030204" pitchFamily="18" charset="0"/>
                  <a:ea typeface="+mn-ea"/>
                  <a:cs typeface="+mn-cs"/>
                </a:rPr>
                <a:t>4.47</a:t>
              </a:r>
              <a:r>
                <a:rPr lang="en-US" sz="1400" b="0" i="0">
                  <a:solidFill>
                    <a:schemeClr val="dk1"/>
                  </a:solidFill>
                  <a:effectLst/>
                  <a:latin typeface="Cambria Math"/>
                  <a:ea typeface="+mn-ea"/>
                  <a:cs typeface="+mn-cs"/>
                </a:rPr>
                <a:t> −</a:t>
              </a:r>
              <a:r>
                <a:rPr lang="en-US" sz="1400" b="0" i="0">
                  <a:solidFill>
                    <a:schemeClr val="dk1"/>
                  </a:solidFill>
                  <a:effectLst/>
                  <a:latin typeface="Cambria Math" panose="02040503050406030204" pitchFamily="18" charset="0"/>
                  <a:ea typeface="+mn-ea"/>
                  <a:cs typeface="+mn-cs"/>
                </a:rPr>
                <a:t>0.06</a:t>
              </a:r>
              <a:r>
                <a:rPr lang="en-US" sz="1400" b="0" i="0">
                  <a:solidFill>
                    <a:schemeClr val="dk1"/>
                  </a:solidFill>
                  <a:effectLst/>
                  <a:latin typeface="Cambria Math"/>
                  <a:ea typeface="+mn-ea"/>
                  <a:cs typeface="+mn-cs"/>
                </a:rPr>
                <a:t>))/</a:t>
              </a:r>
              <a:r>
                <a:rPr lang="en-US" sz="1400" b="0" i="0">
                  <a:solidFill>
                    <a:schemeClr val="dk1"/>
                  </a:solidFill>
                  <a:effectLst/>
                  <a:latin typeface="Cambria Math" panose="02040503050406030204" pitchFamily="18" charset="0"/>
                  <a:ea typeface="+mn-ea"/>
                  <a:cs typeface="+mn-cs"/>
                </a:rPr>
                <a:t>0.06</a:t>
              </a:r>
              <a:r>
                <a:rPr lang="en-US" sz="1400" i="0">
                  <a:latin typeface="Cambria Math"/>
                </a:rPr>
                <a:t>=</a:t>
              </a:r>
              <a:r>
                <a:rPr lang="en-US" sz="1400" b="0" i="0">
                  <a:latin typeface="Cambria Math" panose="02040503050406030204" pitchFamily="18" charset="0"/>
                </a:rPr>
                <a:t>7,350</a:t>
              </a:r>
              <a:r>
                <a:rPr lang="en-US" sz="1400" b="0" i="0">
                  <a:latin typeface="Cambria Math"/>
                </a:rPr>
                <a:t>%</a:t>
              </a:r>
              <a:r>
                <a:rPr lang="en-US" sz="1400">
                  <a:latin typeface="+mn-lt"/>
                </a:rPr>
                <a:t> Detector Margin Amps/Ohm</a:t>
              </a:r>
            </a:p>
          </xdr:txBody>
        </xdr:sp>
      </mc:Fallback>
    </mc:AlternateContent>
    <xdr:clientData/>
  </xdr:twoCellAnchor>
  <xdr:twoCellAnchor>
    <xdr:from>
      <xdr:col>27</xdr:col>
      <xdr:colOff>457199</xdr:colOff>
      <xdr:row>127</xdr:row>
      <xdr:rowOff>114300</xdr:rowOff>
    </xdr:from>
    <xdr:to>
      <xdr:col>32</xdr:col>
      <xdr:colOff>552449</xdr:colOff>
      <xdr:row>130</xdr:row>
      <xdr:rowOff>66676</xdr:rowOff>
    </xdr:to>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00000000-0008-0000-1700-00000E000000}"/>
                </a:ext>
              </a:extLst>
            </xdr:cNvPr>
            <xdr:cNvSpPr txBox="1"/>
          </xdr:nvSpPr>
          <xdr:spPr>
            <a:xfrm>
              <a:off x="25117424" y="23421975"/>
              <a:ext cx="3952875" cy="542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14:m>
                <m:oMath xmlns:m="http://schemas.openxmlformats.org/officeDocument/2006/math">
                  <m:f>
                    <m:fPr>
                      <m:ctrlPr>
                        <a:rPr lang="en-US" sz="1400" i="1">
                          <a:solidFill>
                            <a:schemeClr val="dk1"/>
                          </a:solidFill>
                          <a:effectLst/>
                          <a:latin typeface="Cambria Math" panose="02040503050406030204" pitchFamily="18" charset="0"/>
                          <a:ea typeface="+mn-ea"/>
                          <a:cs typeface="+mn-cs"/>
                        </a:rPr>
                      </m:ctrlPr>
                    </m:fPr>
                    <m:num>
                      <m:d>
                        <m:dPr>
                          <m:ctrlPr>
                            <a:rPr lang="en-US" sz="1400" i="1">
                              <a:solidFill>
                                <a:schemeClr val="dk1"/>
                              </a:solidFill>
                              <a:effectLst/>
                              <a:latin typeface="Cambria Math" panose="02040503050406030204" pitchFamily="18" charset="0"/>
                              <a:ea typeface="+mn-ea"/>
                              <a:cs typeface="+mn-cs"/>
                            </a:rPr>
                          </m:ctrlPr>
                        </m:dPr>
                        <m:e>
                          <m:r>
                            <a:rPr lang="en-US" sz="1400" b="0" i="1">
                              <a:solidFill>
                                <a:schemeClr val="dk1"/>
                              </a:solidFill>
                              <a:effectLst/>
                              <a:latin typeface="Cambria Math" panose="02040503050406030204" pitchFamily="18" charset="0"/>
                              <a:ea typeface="+mn-ea"/>
                              <a:cs typeface="+mn-cs"/>
                            </a:rPr>
                            <m:t>4.47</m:t>
                          </m:r>
                          <m:r>
                            <a:rPr lang="en-US" sz="1400" b="0" i="1">
                              <a:solidFill>
                                <a:schemeClr val="dk1"/>
                              </a:solidFill>
                              <a:effectLst/>
                              <a:latin typeface="Cambria Math"/>
                              <a:ea typeface="+mn-ea"/>
                              <a:cs typeface="+mn-cs"/>
                            </a:rPr>
                            <m:t> −</m:t>
                          </m:r>
                          <m:r>
                            <a:rPr lang="en-US" sz="1400" b="0" i="1">
                              <a:solidFill>
                                <a:schemeClr val="dk1"/>
                              </a:solidFill>
                              <a:effectLst/>
                              <a:latin typeface="Cambria Math" panose="02040503050406030204" pitchFamily="18" charset="0"/>
                              <a:ea typeface="+mn-ea"/>
                              <a:cs typeface="+mn-cs"/>
                            </a:rPr>
                            <m:t>3.95</m:t>
                          </m:r>
                        </m:e>
                      </m:d>
                    </m:num>
                    <m:den>
                      <m:r>
                        <a:rPr lang="en-US" sz="1400" b="0" i="1">
                          <a:solidFill>
                            <a:schemeClr val="dk1"/>
                          </a:solidFill>
                          <a:effectLst/>
                          <a:latin typeface="Cambria Math" panose="02040503050406030204" pitchFamily="18" charset="0"/>
                          <a:ea typeface="+mn-ea"/>
                          <a:cs typeface="+mn-cs"/>
                        </a:rPr>
                        <m:t>3.95</m:t>
                      </m:r>
                    </m:den>
                  </m:f>
                  <m:r>
                    <a:rPr lang="en-US" sz="1400" i="1">
                      <a:latin typeface="Cambria Math"/>
                    </a:rPr>
                    <m:t>=</m:t>
                  </m:r>
                  <m:r>
                    <a:rPr lang="en-US" sz="1400" b="0" i="1">
                      <a:latin typeface="Cambria Math" panose="02040503050406030204" pitchFamily="18" charset="0"/>
                    </a:rPr>
                    <m:t>13</m:t>
                  </m:r>
                  <m:r>
                    <a:rPr lang="en-US" sz="1400" b="0" i="1">
                      <a:latin typeface="Cambria Math"/>
                    </a:rPr>
                    <m:t>%</m:t>
                  </m:r>
                </m:oMath>
              </a14:m>
              <a:r>
                <a:rPr lang="en-US" sz="1400">
                  <a:latin typeface="+mn-lt"/>
                </a:rPr>
                <a:t> Detector Margin Amps/Ohm</a:t>
              </a:r>
            </a:p>
          </xdr:txBody>
        </xdr:sp>
      </mc:Choice>
      <mc:Fallback xmlns="">
        <xdr:sp macro="" textlink="">
          <xdr:nvSpPr>
            <xdr:cNvPr id="14" name="TextBox 13">
              <a:extLst>
                <a:ext uri="{FF2B5EF4-FFF2-40B4-BE49-F238E27FC236}">
                  <a16:creationId xmlns:a16="http://schemas.microsoft.com/office/drawing/2014/main" xmlns:a14="http://schemas.microsoft.com/office/drawing/2010/main" xmlns="" id="{B9AF92DF-2D85-4456-B31C-6F6F2BAD8A92}"/>
                </a:ext>
              </a:extLst>
            </xdr:cNvPr>
            <xdr:cNvSpPr txBox="1"/>
          </xdr:nvSpPr>
          <xdr:spPr>
            <a:xfrm>
              <a:off x="25117424" y="23421975"/>
              <a:ext cx="3952875" cy="542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i="0">
                  <a:solidFill>
                    <a:schemeClr val="dk1"/>
                  </a:solidFill>
                  <a:effectLst/>
                  <a:latin typeface="Cambria Math"/>
                  <a:ea typeface="+mn-ea"/>
                  <a:cs typeface="+mn-cs"/>
                </a:rPr>
                <a:t>((</a:t>
              </a:r>
              <a:r>
                <a:rPr lang="en-US" sz="1400" b="0" i="0">
                  <a:solidFill>
                    <a:schemeClr val="dk1"/>
                  </a:solidFill>
                  <a:effectLst/>
                  <a:latin typeface="Cambria Math" panose="02040503050406030204" pitchFamily="18" charset="0"/>
                  <a:ea typeface="+mn-ea"/>
                  <a:cs typeface="+mn-cs"/>
                </a:rPr>
                <a:t>4.47</a:t>
              </a:r>
              <a:r>
                <a:rPr lang="en-US" sz="1400" b="0" i="0">
                  <a:solidFill>
                    <a:schemeClr val="dk1"/>
                  </a:solidFill>
                  <a:effectLst/>
                  <a:latin typeface="Cambria Math"/>
                  <a:ea typeface="+mn-ea"/>
                  <a:cs typeface="+mn-cs"/>
                </a:rPr>
                <a:t> −</a:t>
              </a:r>
              <a:r>
                <a:rPr lang="en-US" sz="1400" b="0" i="0">
                  <a:solidFill>
                    <a:schemeClr val="dk1"/>
                  </a:solidFill>
                  <a:effectLst/>
                  <a:latin typeface="Cambria Math" panose="02040503050406030204" pitchFamily="18" charset="0"/>
                  <a:ea typeface="+mn-ea"/>
                  <a:cs typeface="+mn-cs"/>
                </a:rPr>
                <a:t>3.95</a:t>
              </a:r>
              <a:r>
                <a:rPr lang="en-US" sz="1400" b="0" i="0">
                  <a:solidFill>
                    <a:schemeClr val="dk1"/>
                  </a:solidFill>
                  <a:effectLst/>
                  <a:latin typeface="Cambria Math"/>
                  <a:ea typeface="+mn-ea"/>
                  <a:cs typeface="+mn-cs"/>
                </a:rPr>
                <a:t>))/</a:t>
              </a:r>
              <a:r>
                <a:rPr lang="en-US" sz="1400" b="0" i="0">
                  <a:solidFill>
                    <a:schemeClr val="dk1"/>
                  </a:solidFill>
                  <a:effectLst/>
                  <a:latin typeface="Cambria Math" panose="02040503050406030204" pitchFamily="18" charset="0"/>
                  <a:ea typeface="+mn-ea"/>
                  <a:cs typeface="+mn-cs"/>
                </a:rPr>
                <a:t>3.95</a:t>
              </a:r>
              <a:r>
                <a:rPr lang="en-US" sz="1400" i="0">
                  <a:latin typeface="Cambria Math"/>
                </a:rPr>
                <a:t>=</a:t>
              </a:r>
              <a:r>
                <a:rPr lang="en-US" sz="1400" b="0" i="0">
                  <a:latin typeface="Cambria Math" panose="02040503050406030204" pitchFamily="18" charset="0"/>
                </a:rPr>
                <a:t>13</a:t>
              </a:r>
              <a:r>
                <a:rPr lang="en-US" sz="1400" b="0" i="0">
                  <a:latin typeface="Cambria Math"/>
                </a:rPr>
                <a:t>%</a:t>
              </a:r>
              <a:r>
                <a:rPr lang="en-US" sz="1400">
                  <a:latin typeface="+mn-lt"/>
                </a:rPr>
                <a:t> Detector Margin Amps/Ohm</a:t>
              </a:r>
            </a:p>
          </xdr:txBody>
        </xdr:sp>
      </mc:Fallback>
    </mc:AlternateContent>
    <xdr:clientData/>
  </xdr:twoCellAnchor>
  <xdr:twoCellAnchor>
    <xdr:from>
      <xdr:col>14</xdr:col>
      <xdr:colOff>647700</xdr:colOff>
      <xdr:row>116</xdr:row>
      <xdr:rowOff>114300</xdr:rowOff>
    </xdr:from>
    <xdr:to>
      <xdr:col>18</xdr:col>
      <xdr:colOff>447675</xdr:colOff>
      <xdr:row>128</xdr:row>
      <xdr:rowOff>123826</xdr:rowOff>
    </xdr:to>
    <xdr:cxnSp macro="">
      <xdr:nvCxnSpPr>
        <xdr:cNvPr id="5" name="Straight Arrow Connector 4">
          <a:extLst>
            <a:ext uri="{FF2B5EF4-FFF2-40B4-BE49-F238E27FC236}">
              <a16:creationId xmlns:a16="http://schemas.microsoft.com/office/drawing/2014/main" id="{00000000-0008-0000-1700-000005000000}"/>
            </a:ext>
          </a:extLst>
        </xdr:cNvPr>
        <xdr:cNvCxnSpPr/>
      </xdr:nvCxnSpPr>
      <xdr:spPr>
        <a:xfrm flipH="1" flipV="1">
          <a:off x="14363700" y="21202650"/>
          <a:ext cx="2886075" cy="241935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5.xml><?xml version="1.0" encoding="utf-8"?>
<xdr:wsDr xmlns:xdr="http://schemas.openxmlformats.org/drawingml/2006/spreadsheetDrawing" xmlns:a="http://schemas.openxmlformats.org/drawingml/2006/main">
  <xdr:twoCellAnchor>
    <xdr:from>
      <xdr:col>9</xdr:col>
      <xdr:colOff>295275</xdr:colOff>
      <xdr:row>90</xdr:row>
      <xdr:rowOff>114300</xdr:rowOff>
    </xdr:from>
    <xdr:to>
      <xdr:col>16</xdr:col>
      <xdr:colOff>161925</xdr:colOff>
      <xdr:row>111</xdr:row>
      <xdr:rowOff>114300</xdr:rowOff>
    </xdr:to>
    <xdr:graphicFrame macro="">
      <xdr:nvGraphicFramePr>
        <xdr:cNvPr id="2" name="Chart 1">
          <a:extLst>
            <a:ext uri="{FF2B5EF4-FFF2-40B4-BE49-F238E27FC236}">
              <a16:creationId xmlns:a16="http://schemas.microsoft.com/office/drawing/2014/main" id="{00000000-0008-0000-1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9</xdr:col>
      <xdr:colOff>295275</xdr:colOff>
      <xdr:row>90</xdr:row>
      <xdr:rowOff>114300</xdr:rowOff>
    </xdr:from>
    <xdr:to>
      <xdr:col>16</xdr:col>
      <xdr:colOff>161925</xdr:colOff>
      <xdr:row>111</xdr:row>
      <xdr:rowOff>114300</xdr:rowOff>
    </xdr:to>
    <xdr:graphicFrame macro="">
      <xdr:nvGraphicFramePr>
        <xdr:cNvPr id="2" name="Chart 1">
          <a:extLst>
            <a:ext uri="{FF2B5EF4-FFF2-40B4-BE49-F238E27FC236}">
              <a16:creationId xmlns:a16="http://schemas.microsoft.com/office/drawing/2014/main" id="{00000000-0008-0000-1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1409700</xdr:colOff>
      <xdr:row>11</xdr:row>
      <xdr:rowOff>161928</xdr:rowOff>
    </xdr:from>
    <xdr:to>
      <xdr:col>2</xdr:col>
      <xdr:colOff>2133600</xdr:colOff>
      <xdr:row>13</xdr:row>
      <xdr:rowOff>152403</xdr:rowOff>
    </xdr:to>
    <xdr:sp macro="" textlink="">
      <xdr:nvSpPr>
        <xdr:cNvPr id="2" name="Left Arrow 1">
          <a:extLst>
            <a:ext uri="{FF2B5EF4-FFF2-40B4-BE49-F238E27FC236}">
              <a16:creationId xmlns:a16="http://schemas.microsoft.com/office/drawing/2014/main" id="{00000000-0008-0000-0300-000002000000}"/>
            </a:ext>
          </a:extLst>
        </xdr:cNvPr>
        <xdr:cNvSpPr/>
      </xdr:nvSpPr>
      <xdr:spPr>
        <a:xfrm rot="19113323">
          <a:off x="3000375" y="1733553"/>
          <a:ext cx="723900" cy="37147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1933576</xdr:colOff>
      <xdr:row>9</xdr:row>
      <xdr:rowOff>133350</xdr:rowOff>
    </xdr:from>
    <xdr:to>
      <xdr:col>5</xdr:col>
      <xdr:colOff>828675</xdr:colOff>
      <xdr:row>13</xdr:row>
      <xdr:rowOff>19050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3524251" y="1323975"/>
          <a:ext cx="4067174" cy="647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Limit the feed voltage</a:t>
          </a:r>
          <a:r>
            <a:rPr lang="en-US" sz="1100" baseline="0"/>
            <a:t> to 1.65 V.  This limits feed current to 3.61 A in dry ballast conditions. Plenty of current is reaching the detector, but it would be a lot more if the voltage limit weren't applied.</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1409700</xdr:colOff>
      <xdr:row>11</xdr:row>
      <xdr:rowOff>161928</xdr:rowOff>
    </xdr:from>
    <xdr:to>
      <xdr:col>2</xdr:col>
      <xdr:colOff>2133600</xdr:colOff>
      <xdr:row>13</xdr:row>
      <xdr:rowOff>152403</xdr:rowOff>
    </xdr:to>
    <xdr:sp macro="" textlink="">
      <xdr:nvSpPr>
        <xdr:cNvPr id="2" name="Left Arrow 1">
          <a:extLst>
            <a:ext uri="{FF2B5EF4-FFF2-40B4-BE49-F238E27FC236}">
              <a16:creationId xmlns:a16="http://schemas.microsoft.com/office/drawing/2014/main" id="{00000000-0008-0000-0400-000002000000}"/>
            </a:ext>
          </a:extLst>
        </xdr:cNvPr>
        <xdr:cNvSpPr/>
      </xdr:nvSpPr>
      <xdr:spPr>
        <a:xfrm rot="19113323">
          <a:off x="3000375" y="1733553"/>
          <a:ext cx="723900" cy="37147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1933576</xdr:colOff>
      <xdr:row>9</xdr:row>
      <xdr:rowOff>133350</xdr:rowOff>
    </xdr:from>
    <xdr:to>
      <xdr:col>5</xdr:col>
      <xdr:colOff>590550</xdr:colOff>
      <xdr:row>13</xdr:row>
      <xdr:rowOff>38100</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3524251" y="1323975"/>
          <a:ext cx="3829049" cy="666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Limit the feed voltage</a:t>
          </a:r>
          <a:r>
            <a:rPr lang="en-US" sz="1100" baseline="0"/>
            <a:t> to 1.65 V.  This limits feed current to 4.38 A for a dry ballast  Shunt.  Limit ing the current improves the Shunting  Sensitivity of the circuit</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361951</xdr:colOff>
      <xdr:row>5</xdr:row>
      <xdr:rowOff>133350</xdr:rowOff>
    </xdr:from>
    <xdr:to>
      <xdr:col>8</xdr:col>
      <xdr:colOff>152401</xdr:colOff>
      <xdr:row>9</xdr:row>
      <xdr:rowOff>123826</xdr:rowOff>
    </xdr:to>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3314701" y="1028700"/>
              <a:ext cx="2838450" cy="542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14:m>
                <m:oMath xmlns:m="http://schemas.openxmlformats.org/officeDocument/2006/math">
                  <m:f>
                    <m:fPr>
                      <m:ctrlPr>
                        <a:rPr lang="en-US" sz="1400" i="1">
                          <a:solidFill>
                            <a:schemeClr val="dk1"/>
                          </a:solidFill>
                          <a:effectLst/>
                          <a:latin typeface="Cambria Math" panose="02040503050406030204" pitchFamily="18" charset="0"/>
                          <a:ea typeface="+mn-ea"/>
                          <a:cs typeface="+mn-cs"/>
                        </a:rPr>
                      </m:ctrlPr>
                    </m:fPr>
                    <m:num>
                      <m:d>
                        <m:dPr>
                          <m:ctrlPr>
                            <a:rPr lang="en-US" sz="1400" i="1">
                              <a:solidFill>
                                <a:schemeClr val="dk1"/>
                              </a:solidFill>
                              <a:effectLst/>
                              <a:latin typeface="Cambria Math" panose="02040503050406030204" pitchFamily="18" charset="0"/>
                              <a:ea typeface="+mn-ea"/>
                              <a:cs typeface="+mn-cs"/>
                            </a:rPr>
                          </m:ctrlPr>
                        </m:dPr>
                        <m:e>
                          <m:r>
                            <a:rPr lang="en-US" sz="1400" b="0" i="1">
                              <a:solidFill>
                                <a:schemeClr val="dk1"/>
                              </a:solidFill>
                              <a:effectLst/>
                              <a:latin typeface="Cambria Math"/>
                              <a:ea typeface="+mn-ea"/>
                              <a:cs typeface="+mn-cs"/>
                            </a:rPr>
                            <m:t>1.12 −0.60</m:t>
                          </m:r>
                        </m:e>
                      </m:d>
                    </m:num>
                    <m:den>
                      <m:r>
                        <a:rPr lang="en-US" sz="1400" b="0" i="1">
                          <a:solidFill>
                            <a:schemeClr val="dk1"/>
                          </a:solidFill>
                          <a:effectLst/>
                          <a:latin typeface="Cambria Math"/>
                          <a:ea typeface="+mn-ea"/>
                          <a:cs typeface="+mn-cs"/>
                        </a:rPr>
                        <m:t>0.60</m:t>
                      </m:r>
                    </m:den>
                  </m:f>
                  <m:r>
                    <a:rPr lang="en-US" sz="1400" i="1">
                      <a:latin typeface="Cambria Math"/>
                    </a:rPr>
                    <m:t>=</m:t>
                  </m:r>
                  <m:r>
                    <a:rPr lang="en-US" sz="1400" b="0" i="1">
                      <a:latin typeface="Cambria Math"/>
                    </a:rPr>
                    <m:t>87%</m:t>
                  </m:r>
                </m:oMath>
              </a14:m>
              <a:r>
                <a:rPr lang="en-US" sz="1400">
                  <a:latin typeface="+mn-lt"/>
                </a:rPr>
                <a:t> Detector Margin</a:t>
              </a:r>
            </a:p>
          </xdr:txBody>
        </xdr:sp>
      </mc:Choice>
      <mc:Fallback xmlns="">
        <xdr:sp macro="" textlink="">
          <xdr:nvSpPr>
            <xdr:cNvPr id="3" name="TextBox 2"/>
            <xdr:cNvSpPr txBox="1"/>
          </xdr:nvSpPr>
          <xdr:spPr>
            <a:xfrm>
              <a:off x="3314701" y="1028700"/>
              <a:ext cx="2838450" cy="542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i="0">
                  <a:solidFill>
                    <a:schemeClr val="dk1"/>
                  </a:solidFill>
                  <a:effectLst/>
                  <a:latin typeface="+mn-lt"/>
                  <a:ea typeface="+mn-ea"/>
                  <a:cs typeface="+mn-cs"/>
                </a:rPr>
                <a:t>((</a:t>
              </a:r>
              <a:r>
                <a:rPr lang="en-US" sz="1400" b="0" i="0">
                  <a:solidFill>
                    <a:schemeClr val="dk1"/>
                  </a:solidFill>
                  <a:effectLst/>
                  <a:latin typeface="+mn-lt"/>
                  <a:ea typeface="+mn-ea"/>
                  <a:cs typeface="+mn-cs"/>
                </a:rPr>
                <a:t>1.12 −0.60))/0.60</a:t>
              </a:r>
              <a:r>
                <a:rPr lang="en-US" sz="1400" i="0">
                  <a:latin typeface="+mn-lt"/>
                </a:rPr>
                <a:t>=</a:t>
              </a:r>
              <a:r>
                <a:rPr lang="en-US" sz="1400" b="0" i="0">
                  <a:latin typeface="+mn-lt"/>
                </a:rPr>
                <a:t>87%</a:t>
              </a:r>
              <a:r>
                <a:rPr lang="en-US" sz="1400">
                  <a:latin typeface="+mn-lt"/>
                </a:rPr>
                <a:t> Detector Margin</a:t>
              </a:r>
            </a:p>
          </xdr:txBody>
        </xdr:sp>
      </mc:Fallback>
    </mc:AlternateContent>
    <xdr:clientData/>
  </xdr:twoCellAnchor>
  <xdr:twoCellAnchor>
    <xdr:from>
      <xdr:col>3</xdr:col>
      <xdr:colOff>76200</xdr:colOff>
      <xdr:row>5</xdr:row>
      <xdr:rowOff>76200</xdr:rowOff>
    </xdr:from>
    <xdr:to>
      <xdr:col>3</xdr:col>
      <xdr:colOff>238125</xdr:colOff>
      <xdr:row>9</xdr:row>
      <xdr:rowOff>114300</xdr:rowOff>
    </xdr:to>
    <xdr:sp macro="" textlink="">
      <xdr:nvSpPr>
        <xdr:cNvPr id="2" name="Right Brace 1">
          <a:extLst>
            <a:ext uri="{FF2B5EF4-FFF2-40B4-BE49-F238E27FC236}">
              <a16:creationId xmlns:a16="http://schemas.microsoft.com/office/drawing/2014/main" id="{00000000-0008-0000-0500-000002000000}"/>
            </a:ext>
          </a:extLst>
        </xdr:cNvPr>
        <xdr:cNvSpPr/>
      </xdr:nvSpPr>
      <xdr:spPr>
        <a:xfrm>
          <a:off x="2543175" y="885825"/>
          <a:ext cx="161925" cy="533400"/>
        </a:xfrm>
        <a:prstGeom prst="rightBrace">
          <a:avLst/>
        </a:prstGeom>
        <a:ln w="190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5</xdr:col>
      <xdr:colOff>276226</xdr:colOff>
      <xdr:row>30</xdr:row>
      <xdr:rowOff>66675</xdr:rowOff>
    </xdr:from>
    <xdr:to>
      <xdr:col>10</xdr:col>
      <xdr:colOff>371476</xdr:colOff>
      <xdr:row>33</xdr:row>
      <xdr:rowOff>38101</xdr:rowOff>
    </xdr:to>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4933951" y="5715000"/>
              <a:ext cx="3143250" cy="542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14:m>
                <m:oMath xmlns:m="http://schemas.openxmlformats.org/officeDocument/2006/math">
                  <m:f>
                    <m:fPr>
                      <m:ctrlPr>
                        <a:rPr lang="en-US" sz="1400" i="1">
                          <a:solidFill>
                            <a:schemeClr val="dk1"/>
                          </a:solidFill>
                          <a:effectLst/>
                          <a:latin typeface="Cambria Math" panose="02040503050406030204" pitchFamily="18" charset="0"/>
                          <a:ea typeface="+mn-ea"/>
                          <a:cs typeface="+mn-cs"/>
                        </a:rPr>
                      </m:ctrlPr>
                    </m:fPr>
                    <m:num>
                      <m:d>
                        <m:dPr>
                          <m:ctrlPr>
                            <a:rPr lang="en-US" sz="1400" i="1">
                              <a:solidFill>
                                <a:schemeClr val="dk1"/>
                              </a:solidFill>
                              <a:effectLst/>
                              <a:latin typeface="Cambria Math" panose="02040503050406030204" pitchFamily="18" charset="0"/>
                              <a:ea typeface="+mn-ea"/>
                              <a:cs typeface="+mn-cs"/>
                            </a:rPr>
                          </m:ctrlPr>
                        </m:dPr>
                        <m:e>
                          <m:r>
                            <a:rPr lang="en-US" sz="1400" b="0" i="1">
                              <a:solidFill>
                                <a:schemeClr val="dk1"/>
                              </a:solidFill>
                              <a:effectLst/>
                              <a:latin typeface="Cambria Math" panose="02040503050406030204" pitchFamily="18" charset="0"/>
                              <a:ea typeface="+mn-ea"/>
                              <a:cs typeface="+mn-cs"/>
                            </a:rPr>
                            <m:t>4.58</m:t>
                          </m:r>
                          <m:r>
                            <a:rPr lang="en-US" sz="1400" b="0" i="1">
                              <a:solidFill>
                                <a:schemeClr val="dk1"/>
                              </a:solidFill>
                              <a:effectLst/>
                              <a:latin typeface="Cambria Math"/>
                              <a:ea typeface="+mn-ea"/>
                              <a:cs typeface="+mn-cs"/>
                            </a:rPr>
                            <m:t> −</m:t>
                          </m:r>
                          <m:r>
                            <a:rPr lang="en-US" sz="1400" b="0" i="1">
                              <a:solidFill>
                                <a:schemeClr val="dk1"/>
                              </a:solidFill>
                              <a:effectLst/>
                              <a:latin typeface="Cambria Math" panose="02040503050406030204" pitchFamily="18" charset="0"/>
                              <a:ea typeface="+mn-ea"/>
                              <a:cs typeface="+mn-cs"/>
                            </a:rPr>
                            <m:t>1.61</m:t>
                          </m:r>
                        </m:e>
                      </m:d>
                    </m:num>
                    <m:den>
                      <m:r>
                        <a:rPr lang="en-US" sz="1400" b="0" i="1">
                          <a:solidFill>
                            <a:schemeClr val="dk1"/>
                          </a:solidFill>
                          <a:effectLst/>
                          <a:latin typeface="Cambria Math" panose="02040503050406030204" pitchFamily="18" charset="0"/>
                          <a:ea typeface="+mn-ea"/>
                          <a:cs typeface="+mn-cs"/>
                        </a:rPr>
                        <m:t>1.61</m:t>
                      </m:r>
                    </m:den>
                  </m:f>
                  <m:r>
                    <a:rPr lang="en-US" sz="1400" i="1">
                      <a:latin typeface="Cambria Math"/>
                    </a:rPr>
                    <m:t>=</m:t>
                  </m:r>
                  <m:r>
                    <a:rPr lang="en-US" sz="1400" b="0" i="1">
                      <a:latin typeface="Cambria Math" panose="02040503050406030204" pitchFamily="18" charset="0"/>
                    </a:rPr>
                    <m:t>184</m:t>
                  </m:r>
                  <m:r>
                    <a:rPr lang="en-US" sz="1400" b="0" i="1">
                      <a:latin typeface="Cambria Math"/>
                    </a:rPr>
                    <m:t>%</m:t>
                  </m:r>
                </m:oMath>
              </a14:m>
              <a:r>
                <a:rPr lang="en-US" sz="1400">
                  <a:latin typeface="+mn-lt"/>
                </a:rPr>
                <a:t> Detector Margin</a:t>
              </a:r>
            </a:p>
          </xdr:txBody>
        </xdr:sp>
      </mc:Choice>
      <mc:Fallback xmlns="">
        <xdr:sp macro="" textlink="">
          <xdr:nvSpPr>
            <xdr:cNvPr id="4" name="TextBox 3">
              <a:extLst>
                <a:ext uri="{FF2B5EF4-FFF2-40B4-BE49-F238E27FC236}">
                  <a16:creationId xmlns:a16="http://schemas.microsoft.com/office/drawing/2014/main" id="{2D926DC9-A551-4385-9790-FBC553E16D31}"/>
                </a:ext>
              </a:extLst>
            </xdr:cNvPr>
            <xdr:cNvSpPr txBox="1"/>
          </xdr:nvSpPr>
          <xdr:spPr>
            <a:xfrm>
              <a:off x="4933951" y="5715000"/>
              <a:ext cx="3143250" cy="542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i="0">
                  <a:solidFill>
                    <a:schemeClr val="dk1"/>
                  </a:solidFill>
                  <a:effectLst/>
                  <a:latin typeface="Cambria Math" panose="02040503050406030204" pitchFamily="18" charset="0"/>
                  <a:ea typeface="+mn-ea"/>
                  <a:cs typeface="+mn-cs"/>
                </a:rPr>
                <a:t>((</a:t>
              </a:r>
              <a:r>
                <a:rPr lang="en-US" sz="1400" b="0" i="0">
                  <a:solidFill>
                    <a:schemeClr val="dk1"/>
                  </a:solidFill>
                  <a:effectLst/>
                  <a:latin typeface="Cambria Math" panose="02040503050406030204" pitchFamily="18" charset="0"/>
                  <a:ea typeface="+mn-ea"/>
                  <a:cs typeface="+mn-cs"/>
                </a:rPr>
                <a:t>4.58</a:t>
              </a:r>
              <a:r>
                <a:rPr lang="en-US" sz="1400" b="0" i="0">
                  <a:solidFill>
                    <a:schemeClr val="dk1"/>
                  </a:solidFill>
                  <a:effectLst/>
                  <a:latin typeface="Cambria Math"/>
                  <a:ea typeface="+mn-ea"/>
                  <a:cs typeface="+mn-cs"/>
                </a:rPr>
                <a:t> −</a:t>
              </a:r>
              <a:r>
                <a:rPr lang="en-US" sz="1400" b="0" i="0">
                  <a:solidFill>
                    <a:schemeClr val="dk1"/>
                  </a:solidFill>
                  <a:effectLst/>
                  <a:latin typeface="Cambria Math" panose="02040503050406030204" pitchFamily="18" charset="0"/>
                  <a:ea typeface="+mn-ea"/>
                  <a:cs typeface="+mn-cs"/>
                </a:rPr>
                <a:t>1.61))/1.61</a:t>
              </a:r>
              <a:r>
                <a:rPr lang="en-US" sz="1400" i="0">
                  <a:latin typeface="Cambria Math"/>
                </a:rPr>
                <a:t>=</a:t>
              </a:r>
              <a:r>
                <a:rPr lang="en-US" sz="1400" b="0" i="0">
                  <a:latin typeface="Cambria Math" panose="02040503050406030204" pitchFamily="18" charset="0"/>
                </a:rPr>
                <a:t>184</a:t>
              </a:r>
              <a:r>
                <a:rPr lang="en-US" sz="1400" b="0" i="0">
                  <a:latin typeface="Cambria Math"/>
                </a:rPr>
                <a:t>%</a:t>
              </a:r>
              <a:r>
                <a:rPr lang="en-US" sz="1400">
                  <a:latin typeface="+mn-lt"/>
                </a:rPr>
                <a:t> Detector Margin</a:t>
              </a:r>
            </a:p>
          </xdr:txBody>
        </xdr:sp>
      </mc:Fallback>
    </mc:AlternateContent>
    <xdr:clientData/>
  </xdr:twoCellAnchor>
  <xdr:twoCellAnchor>
    <xdr:from>
      <xdr:col>5</xdr:col>
      <xdr:colOff>57150</xdr:colOff>
      <xdr:row>30</xdr:row>
      <xdr:rowOff>9525</xdr:rowOff>
    </xdr:from>
    <xdr:to>
      <xdr:col>5</xdr:col>
      <xdr:colOff>219075</xdr:colOff>
      <xdr:row>33</xdr:row>
      <xdr:rowOff>28575</xdr:rowOff>
    </xdr:to>
    <xdr:sp macro="" textlink="">
      <xdr:nvSpPr>
        <xdr:cNvPr id="5" name="Right Brace 4">
          <a:extLst>
            <a:ext uri="{FF2B5EF4-FFF2-40B4-BE49-F238E27FC236}">
              <a16:creationId xmlns:a16="http://schemas.microsoft.com/office/drawing/2014/main" id="{00000000-0008-0000-0500-000005000000}"/>
            </a:ext>
          </a:extLst>
        </xdr:cNvPr>
        <xdr:cNvSpPr/>
      </xdr:nvSpPr>
      <xdr:spPr>
        <a:xfrm>
          <a:off x="4714875" y="5657850"/>
          <a:ext cx="161925" cy="590550"/>
        </a:xfrm>
        <a:prstGeom prst="rightBrace">
          <a:avLst/>
        </a:prstGeom>
        <a:ln w="190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1495424</xdr:colOff>
      <xdr:row>12</xdr:row>
      <xdr:rowOff>28576</xdr:rowOff>
    </xdr:from>
    <xdr:to>
      <xdr:col>3</xdr:col>
      <xdr:colOff>9524</xdr:colOff>
      <xdr:row>13</xdr:row>
      <xdr:rowOff>209551</xdr:rowOff>
    </xdr:to>
    <xdr:sp macro="" textlink="">
      <xdr:nvSpPr>
        <xdr:cNvPr id="2" name="Left Arrow 1">
          <a:extLst>
            <a:ext uri="{FF2B5EF4-FFF2-40B4-BE49-F238E27FC236}">
              <a16:creationId xmlns:a16="http://schemas.microsoft.com/office/drawing/2014/main" id="{00000000-0008-0000-0600-000002000000}"/>
            </a:ext>
          </a:extLst>
        </xdr:cNvPr>
        <xdr:cNvSpPr/>
      </xdr:nvSpPr>
      <xdr:spPr>
        <a:xfrm rot="19113323">
          <a:off x="3086099" y="2371726"/>
          <a:ext cx="723900" cy="37147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1981199</xdr:colOff>
      <xdr:row>9</xdr:row>
      <xdr:rowOff>123823</xdr:rowOff>
    </xdr:from>
    <xdr:to>
      <xdr:col>5</xdr:col>
      <xdr:colOff>952499</xdr:colOff>
      <xdr:row>13</xdr:row>
      <xdr:rowOff>28574</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3571874" y="1876423"/>
          <a:ext cx="4143375" cy="6858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Set Power Supply to a Max of  </a:t>
          </a:r>
          <a:r>
            <a:rPr lang="en-US" sz="1100" b="1" u="sng" baseline="0"/>
            <a:t>7 A.  </a:t>
          </a:r>
          <a:r>
            <a:rPr lang="en-US" sz="1100" baseline="0"/>
            <a:t>This results in a voltage of 1.65 V that is SHOULD be carried over to the next sheet, but for the purpose of this sensitivity the Voltage limit will remain at 4 Volts</a:t>
          </a:r>
          <a:endParaRPr lang="en-US" sz="1100"/>
        </a:p>
      </xdr:txBody>
    </xdr:sp>
    <xdr:clientData/>
  </xdr:twoCellAnchor>
  <xdr:twoCellAnchor>
    <xdr:from>
      <xdr:col>5</xdr:col>
      <xdr:colOff>552450</xdr:colOff>
      <xdr:row>19</xdr:row>
      <xdr:rowOff>66675</xdr:rowOff>
    </xdr:from>
    <xdr:to>
      <xdr:col>10</xdr:col>
      <xdr:colOff>276225</xdr:colOff>
      <xdr:row>30</xdr:row>
      <xdr:rowOff>76200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7315200" y="3810000"/>
          <a:ext cx="3981450" cy="179070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ysClr val="windowText" lastClr="000000"/>
              </a:solidFill>
            </a:rPr>
            <a:t>This is a SENSITIVITY</a:t>
          </a:r>
          <a:r>
            <a:rPr lang="en-US" sz="1100" b="1" baseline="0">
              <a:solidFill>
                <a:sysClr val="windowText" lastClr="000000"/>
              </a:solidFill>
            </a:rPr>
            <a:t> on the results of Example 1 </a:t>
          </a:r>
          <a:r>
            <a:rPr lang="en-US" sz="1100" baseline="0"/>
            <a:t>-- to show what happens if the 1.65 Volt limitation on the Power Supply is NOT imposed -- rather the Power Supply is allowed to perform at its full rated capability of 4 VDC and 7 A.</a:t>
          </a:r>
        </a:p>
        <a:p>
          <a:endParaRPr lang="en-US" sz="1100" baseline="0"/>
        </a:p>
        <a:p>
          <a:r>
            <a:rPr lang="en-US" sz="1100" baseline="0"/>
            <a:t>The results of this sensitivity are reported in the AREMA paper although the detailed calculations are not discussed.  These supplemental worksheets are provided for the benefit of anyone who may want to see how the supporting calculations were done.</a:t>
          </a:r>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1285873</xdr:colOff>
      <xdr:row>11</xdr:row>
      <xdr:rowOff>152401</xdr:rowOff>
    </xdr:from>
    <xdr:to>
      <xdr:col>3</xdr:col>
      <xdr:colOff>2009773</xdr:colOff>
      <xdr:row>13</xdr:row>
      <xdr:rowOff>142876</xdr:rowOff>
    </xdr:to>
    <xdr:sp macro="" textlink="">
      <xdr:nvSpPr>
        <xdr:cNvPr id="2" name="Left Arrow 1">
          <a:extLst>
            <a:ext uri="{FF2B5EF4-FFF2-40B4-BE49-F238E27FC236}">
              <a16:creationId xmlns:a16="http://schemas.microsoft.com/office/drawing/2014/main" id="{00000000-0008-0000-0700-000002000000}"/>
            </a:ext>
          </a:extLst>
        </xdr:cNvPr>
        <xdr:cNvSpPr/>
      </xdr:nvSpPr>
      <xdr:spPr>
        <a:xfrm rot="19347696">
          <a:off x="5086348" y="2305051"/>
          <a:ext cx="723900" cy="37147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1981200</xdr:colOff>
      <xdr:row>9</xdr:row>
      <xdr:rowOff>104775</xdr:rowOff>
    </xdr:from>
    <xdr:to>
      <xdr:col>4</xdr:col>
      <xdr:colOff>266700</xdr:colOff>
      <xdr:row>11</xdr:row>
      <xdr:rowOff>180976</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3571875" y="1857375"/>
          <a:ext cx="2714625" cy="476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Max Amperage</a:t>
          </a:r>
          <a:r>
            <a:rPr lang="en-US" sz="1100" baseline="0"/>
            <a:t> 7 A for shunted track circuit. Feed  voltage limit of 4 V not binding</a:t>
          </a:r>
          <a:endParaRPr lang="en-US" sz="1100"/>
        </a:p>
      </xdr:txBody>
    </xdr:sp>
    <xdr:clientData/>
  </xdr:twoCellAnchor>
  <xdr:twoCellAnchor>
    <xdr:from>
      <xdr:col>6</xdr:col>
      <xdr:colOff>0</xdr:colOff>
      <xdr:row>24</xdr:row>
      <xdr:rowOff>0</xdr:rowOff>
    </xdr:from>
    <xdr:to>
      <xdr:col>11</xdr:col>
      <xdr:colOff>0</xdr:colOff>
      <xdr:row>30</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7810500" y="4552950"/>
          <a:ext cx="3981450" cy="10096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ysClr val="windowText" lastClr="000000"/>
              </a:solidFill>
            </a:rPr>
            <a:t>The SENSITIVITY</a:t>
          </a:r>
          <a:r>
            <a:rPr lang="en-US" sz="1100" b="1" baseline="0">
              <a:solidFill>
                <a:sysClr val="windowText" lastClr="000000"/>
              </a:solidFill>
            </a:rPr>
            <a:t> on the Voltage setting </a:t>
          </a:r>
          <a:r>
            <a:rPr lang="en-US" sz="1100" baseline="0"/>
            <a:t>does not affect either of the Wet Ballast calculations.  For wet ballast ,the power supply is pumping the maximum amperage into the track circuit in hopes that at least some current will be able to reach the detector , that not all the current will leak through the ballast.</a:t>
          </a:r>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1409700</xdr:colOff>
      <xdr:row>11</xdr:row>
      <xdr:rowOff>161928</xdr:rowOff>
    </xdr:from>
    <xdr:to>
      <xdr:col>2</xdr:col>
      <xdr:colOff>2133600</xdr:colOff>
      <xdr:row>13</xdr:row>
      <xdr:rowOff>152403</xdr:rowOff>
    </xdr:to>
    <xdr:sp macro="" textlink="">
      <xdr:nvSpPr>
        <xdr:cNvPr id="2" name="Left Arrow 1">
          <a:extLst>
            <a:ext uri="{FF2B5EF4-FFF2-40B4-BE49-F238E27FC236}">
              <a16:creationId xmlns:a16="http://schemas.microsoft.com/office/drawing/2014/main" id="{00000000-0008-0000-0800-000002000000}"/>
            </a:ext>
          </a:extLst>
        </xdr:cNvPr>
        <xdr:cNvSpPr/>
      </xdr:nvSpPr>
      <xdr:spPr>
        <a:xfrm rot="19113323">
          <a:off x="3000375" y="2219328"/>
          <a:ext cx="723900" cy="37147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1933576</xdr:colOff>
      <xdr:row>9</xdr:row>
      <xdr:rowOff>133350</xdr:rowOff>
    </xdr:from>
    <xdr:to>
      <xdr:col>5</xdr:col>
      <xdr:colOff>828675</xdr:colOff>
      <xdr:row>13</xdr:row>
      <xdr:rowOff>19050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3524251" y="1809750"/>
          <a:ext cx="4067174" cy="647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Only the current</a:t>
          </a:r>
          <a:r>
            <a:rPr lang="en-US" sz="1100" baseline="0"/>
            <a:t> limit of 7 A is binding, the feed voltage will automatically reduce to limit the current flow based on the capability of the power supply.</a:t>
          </a:r>
          <a:endParaRPr lang="en-US" sz="1100"/>
        </a:p>
      </xdr:txBody>
    </xdr:sp>
    <xdr:clientData/>
  </xdr:twoCellAnchor>
  <xdr:twoCellAnchor>
    <xdr:from>
      <xdr:col>6</xdr:col>
      <xdr:colOff>0</xdr:colOff>
      <xdr:row>20</xdr:row>
      <xdr:rowOff>0</xdr:rowOff>
    </xdr:from>
    <xdr:to>
      <xdr:col>11</xdr:col>
      <xdr:colOff>38100</xdr:colOff>
      <xdr:row>25</xdr:row>
      <xdr:rowOff>66675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7810500" y="3810000"/>
          <a:ext cx="3981450" cy="87630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ysClr val="windowText" lastClr="000000"/>
              </a:solidFill>
            </a:rPr>
            <a:t>For this SENSITIVITY</a:t>
          </a:r>
          <a:r>
            <a:rPr lang="en-US" sz="1100" b="1" baseline="0">
              <a:solidFill>
                <a:sysClr val="windowText" lastClr="000000"/>
              </a:solidFill>
            </a:rPr>
            <a:t> on the Voltage setting </a:t>
          </a:r>
          <a:r>
            <a:rPr lang="en-US" sz="1100" baseline="0"/>
            <a:t>we allow the power supply to  feed up to 7 Amps at a maximum voltage of 4 VDC. This is the default setting of the power supply since the voltage has not been throttled back.</a:t>
          </a:r>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1409700</xdr:colOff>
      <xdr:row>11</xdr:row>
      <xdr:rowOff>161928</xdr:rowOff>
    </xdr:from>
    <xdr:to>
      <xdr:col>2</xdr:col>
      <xdr:colOff>2133600</xdr:colOff>
      <xdr:row>13</xdr:row>
      <xdr:rowOff>152403</xdr:rowOff>
    </xdr:to>
    <xdr:sp macro="" textlink="">
      <xdr:nvSpPr>
        <xdr:cNvPr id="2" name="Left Arrow 1">
          <a:extLst>
            <a:ext uri="{FF2B5EF4-FFF2-40B4-BE49-F238E27FC236}">
              <a16:creationId xmlns:a16="http://schemas.microsoft.com/office/drawing/2014/main" id="{00000000-0008-0000-0900-000002000000}"/>
            </a:ext>
          </a:extLst>
        </xdr:cNvPr>
        <xdr:cNvSpPr/>
      </xdr:nvSpPr>
      <xdr:spPr>
        <a:xfrm rot="19113323">
          <a:off x="3000375" y="2276478"/>
          <a:ext cx="723900" cy="37147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1009650</xdr:colOff>
      <xdr:row>21</xdr:row>
      <xdr:rowOff>28575</xdr:rowOff>
    </xdr:from>
    <xdr:to>
      <xdr:col>11</xdr:col>
      <xdr:colOff>0</xdr:colOff>
      <xdr:row>26</xdr:row>
      <xdr:rowOff>66675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7772400" y="4057650"/>
          <a:ext cx="3981450" cy="87630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ysClr val="windowText" lastClr="000000"/>
              </a:solidFill>
            </a:rPr>
            <a:t>For this SENSITIVITY</a:t>
          </a:r>
          <a:r>
            <a:rPr lang="en-US" sz="1100" b="1" baseline="0">
              <a:solidFill>
                <a:sysClr val="windowText" lastClr="000000"/>
              </a:solidFill>
            </a:rPr>
            <a:t> on the Voltage setting </a:t>
          </a:r>
          <a:r>
            <a:rPr lang="en-US" sz="1100" baseline="0"/>
            <a:t>we allow the power supply to  feed up to 7 Amps at a maximum voltage of 4 VDC. This is the default setting of the power supply since the voltage has not been throttled back.</a:t>
          </a:r>
          <a:endParaRPr lang="en-US" sz="1100"/>
        </a:p>
      </xdr:txBody>
    </xdr:sp>
    <xdr:clientData/>
  </xdr:twoCellAnchor>
  <xdr:twoCellAnchor>
    <xdr:from>
      <xdr:col>2</xdr:col>
      <xdr:colOff>1924050</xdr:colOff>
      <xdr:row>9</xdr:row>
      <xdr:rowOff>152400</xdr:rowOff>
    </xdr:from>
    <xdr:to>
      <xdr:col>5</xdr:col>
      <xdr:colOff>819149</xdr:colOff>
      <xdr:row>13</xdr:row>
      <xdr:rowOff>38100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3514725" y="1885950"/>
          <a:ext cx="4067174" cy="647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Only the current</a:t>
          </a:r>
          <a:r>
            <a:rPr lang="en-US" sz="1100" baseline="0"/>
            <a:t> limit of 7 A is binding, the feed voltage will automatically reduce to limit the current flow based on the capability of the power supply.</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conference.arema.org/Default.aspx"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H20"/>
  <sheetViews>
    <sheetView workbookViewId="0">
      <selection activeCell="F19" sqref="F19"/>
    </sheetView>
  </sheetViews>
  <sheetFormatPr defaultRowHeight="12.75" x14ac:dyDescent="0.2"/>
  <cols>
    <col min="2" max="2" width="13.85546875" customWidth="1"/>
    <col min="8" max="8" width="10.42578125" customWidth="1"/>
  </cols>
  <sheetData>
    <row r="3" spans="2:8" x14ac:dyDescent="0.2">
      <c r="B3" t="s">
        <v>34</v>
      </c>
    </row>
    <row r="5" spans="2:8" x14ac:dyDescent="0.2">
      <c r="C5" s="192" t="s">
        <v>27</v>
      </c>
      <c r="D5" s="192"/>
      <c r="E5" s="192"/>
      <c r="F5" s="192"/>
      <c r="G5" s="192"/>
      <c r="H5" s="192"/>
    </row>
    <row r="6" spans="2:8" x14ac:dyDescent="0.2">
      <c r="C6" s="192" t="s">
        <v>28</v>
      </c>
      <c r="D6" s="192"/>
      <c r="E6" s="192"/>
      <c r="F6" s="192"/>
      <c r="G6" s="192"/>
      <c r="H6" s="192"/>
    </row>
    <row r="8" spans="2:8" x14ac:dyDescent="0.2">
      <c r="C8" s="192" t="s">
        <v>29</v>
      </c>
      <c r="D8" s="192"/>
      <c r="E8" s="192"/>
      <c r="F8" s="192"/>
      <c r="G8" s="192"/>
      <c r="H8" s="192"/>
    </row>
    <row r="10" spans="2:8" x14ac:dyDescent="0.2">
      <c r="B10" t="s">
        <v>36</v>
      </c>
    </row>
    <row r="11" spans="2:8" x14ac:dyDescent="0.2">
      <c r="B11" t="s">
        <v>37</v>
      </c>
      <c r="G11" s="25" t="s">
        <v>35</v>
      </c>
    </row>
    <row r="13" spans="2:8" x14ac:dyDescent="0.2">
      <c r="B13" t="s">
        <v>46</v>
      </c>
    </row>
    <row r="15" spans="2:8" x14ac:dyDescent="0.2">
      <c r="B15" s="16" t="s">
        <v>30</v>
      </c>
      <c r="C15" t="s">
        <v>31</v>
      </c>
    </row>
    <row r="16" spans="2:8" x14ac:dyDescent="0.2">
      <c r="B16" s="16" t="s">
        <v>32</v>
      </c>
      <c r="C16" t="s">
        <v>33</v>
      </c>
    </row>
    <row r="18" spans="2:2" x14ac:dyDescent="0.2">
      <c r="B18" t="s">
        <v>38</v>
      </c>
    </row>
    <row r="20" spans="2:2" x14ac:dyDescent="0.2">
      <c r="B20" s="41" t="s">
        <v>62</v>
      </c>
    </row>
  </sheetData>
  <mergeCells count="3">
    <mergeCell ref="C5:H5"/>
    <mergeCell ref="C6:H6"/>
    <mergeCell ref="C8:H8"/>
  </mergeCells>
  <hyperlinks>
    <hyperlink ref="G11"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J35"/>
  <sheetViews>
    <sheetView zoomScaleNormal="100" workbookViewId="0">
      <selection activeCell="B27" sqref="B27"/>
    </sheetView>
  </sheetViews>
  <sheetFormatPr defaultColWidth="11.5703125" defaultRowHeight="12.75" x14ac:dyDescent="0.2"/>
  <cols>
    <col min="2" max="2" width="12.28515625" customWidth="1"/>
    <col min="3" max="3" width="33.140625" customWidth="1"/>
    <col min="4" max="4" width="33.28515625" customWidth="1"/>
    <col min="5" max="5" width="11.140625" customWidth="1"/>
    <col min="6" max="6" width="15.7109375" customWidth="1"/>
    <col min="8" max="8" width="12.85546875" customWidth="1"/>
  </cols>
  <sheetData>
    <row r="2" spans="2:10" ht="23.25" x14ac:dyDescent="0.2">
      <c r="B2" s="6" t="s">
        <v>66</v>
      </c>
    </row>
    <row r="4" spans="2:10" ht="15" x14ac:dyDescent="0.2">
      <c r="B4" s="4" t="s">
        <v>6</v>
      </c>
    </row>
    <row r="5" spans="2:10" ht="15" x14ac:dyDescent="0.2">
      <c r="B5" s="4" t="s">
        <v>7</v>
      </c>
    </row>
    <row r="7" spans="2:10" ht="15" x14ac:dyDescent="0.2">
      <c r="B7" s="13" t="s">
        <v>0</v>
      </c>
      <c r="G7" s="17" t="s">
        <v>17</v>
      </c>
    </row>
    <row r="8" spans="2:10" ht="15" x14ac:dyDescent="0.2">
      <c r="B8" s="1">
        <v>1.84E-2</v>
      </c>
      <c r="C8" s="39" t="s">
        <v>1</v>
      </c>
      <c r="D8" s="40"/>
    </row>
    <row r="9" spans="2:10" ht="15" x14ac:dyDescent="0.2">
      <c r="B9" s="1">
        <v>15</v>
      </c>
      <c r="C9" s="39" t="s">
        <v>13</v>
      </c>
      <c r="D9" s="40"/>
      <c r="H9" s="16" t="s">
        <v>18</v>
      </c>
      <c r="I9" s="18" t="s">
        <v>19</v>
      </c>
    </row>
    <row r="10" spans="2:10" ht="15" x14ac:dyDescent="0.2">
      <c r="B10" s="4"/>
      <c r="C10" s="4"/>
      <c r="G10" s="16" t="s">
        <v>14</v>
      </c>
      <c r="H10" s="3">
        <v>0.25</v>
      </c>
      <c r="I10" s="5">
        <f>(1/H10)/(1/H$12)*I$12</f>
        <v>0.95085453742037973</v>
      </c>
    </row>
    <row r="11" spans="2:10" ht="15" x14ac:dyDescent="0.2">
      <c r="B11" s="13" t="s">
        <v>3</v>
      </c>
      <c r="G11" s="16" t="s">
        <v>15</v>
      </c>
      <c r="H11" s="3">
        <v>0.06</v>
      </c>
      <c r="I11" s="5">
        <f>(1/H11)/(1/H$12)*I$12</f>
        <v>3.9618939059182492</v>
      </c>
    </row>
    <row r="12" spans="2:10" ht="15" x14ac:dyDescent="0.2">
      <c r="B12" s="5">
        <f>SQRT(B8/B9)</f>
        <v>3.5023801430836526E-2</v>
      </c>
      <c r="C12" s="4" t="s">
        <v>4</v>
      </c>
      <c r="F12" s="5"/>
      <c r="G12" s="16" t="s">
        <v>16</v>
      </c>
      <c r="H12" s="5">
        <f>1/(1/H10+1/H11)</f>
        <v>4.8387096774193547E-2</v>
      </c>
      <c r="I12" s="5">
        <f>D16</f>
        <v>4.9127484433386286</v>
      </c>
    </row>
    <row r="13" spans="2:10" ht="15" x14ac:dyDescent="0.2">
      <c r="B13" s="5">
        <f>SQRT(B8*B9)</f>
        <v>0.52535702146254792</v>
      </c>
      <c r="C13" s="4" t="s">
        <v>5</v>
      </c>
      <c r="F13" s="5"/>
    </row>
    <row r="14" spans="2:10" ht="27" customHeight="1" x14ac:dyDescent="0.2">
      <c r="B14" s="14" t="s">
        <v>8</v>
      </c>
      <c r="C14" s="14" t="s">
        <v>53</v>
      </c>
      <c r="D14" s="14" t="s">
        <v>9</v>
      </c>
      <c r="E14" s="15" t="s">
        <v>12</v>
      </c>
      <c r="F14" s="43"/>
      <c r="G14" s="16" t="s">
        <v>20</v>
      </c>
      <c r="I14" s="43"/>
      <c r="J14" s="43"/>
    </row>
    <row r="15" spans="2:10" ht="15" x14ac:dyDescent="0.2">
      <c r="B15" s="8">
        <v>23000</v>
      </c>
      <c r="C15" s="9">
        <f>C16 * COSH($B$12 *B15 / 1000) + (D16) * $B$13 * SINH($B$12 * B15/ 1000)</f>
        <v>2.6304412036996956</v>
      </c>
      <c r="D15" s="9">
        <f>C16 / $B$13 * SINH($B$12 *B15 / 1000) +( D16) * COSH($B$12 * B15 / 1000)</f>
        <v>7.0000000000000009</v>
      </c>
    </row>
    <row r="16" spans="2:10" ht="15" x14ac:dyDescent="0.2">
      <c r="B16" s="10"/>
      <c r="C16" s="11">
        <v>0.2377136343550949</v>
      </c>
      <c r="D16" s="9">
        <f>C16/E16</f>
        <v>4.9127484433386286</v>
      </c>
      <c r="E16" s="23">
        <f>H12</f>
        <v>4.8387096774193547E-2</v>
      </c>
      <c r="F16" t="s">
        <v>73</v>
      </c>
      <c r="G16" s="24" t="s">
        <v>69</v>
      </c>
      <c r="H16" s="5"/>
    </row>
    <row r="17" spans="2:7" x14ac:dyDescent="0.2">
      <c r="G17" s="24" t="s">
        <v>26</v>
      </c>
    </row>
    <row r="18" spans="2:7" x14ac:dyDescent="0.2">
      <c r="B18" s="12" t="s">
        <v>11</v>
      </c>
      <c r="G18" s="24"/>
    </row>
    <row r="19" spans="2:7" x14ac:dyDescent="0.2">
      <c r="B19" s="12" t="s">
        <v>55</v>
      </c>
      <c r="G19" s="24" t="s">
        <v>70</v>
      </c>
    </row>
    <row r="21" spans="2:7" x14ac:dyDescent="0.2">
      <c r="B21" s="193" t="s">
        <v>47</v>
      </c>
      <c r="C21" s="193"/>
    </row>
    <row r="22" spans="2:7" x14ac:dyDescent="0.2">
      <c r="B22" s="194" t="s">
        <v>48</v>
      </c>
      <c r="C22" s="194"/>
    </row>
    <row r="23" spans="2:7" x14ac:dyDescent="0.2">
      <c r="B23" s="194" t="s">
        <v>49</v>
      </c>
      <c r="C23" s="194"/>
    </row>
    <row r="24" spans="2:7" x14ac:dyDescent="0.2">
      <c r="D24">
        <v>1.6474127526167499</v>
      </c>
    </row>
    <row r="25" spans="2:7" ht="15" x14ac:dyDescent="0.2">
      <c r="B25" t="s">
        <v>54</v>
      </c>
      <c r="C25" s="9"/>
    </row>
    <row r="27" spans="2:7" x14ac:dyDescent="0.2">
      <c r="B27" s="2" t="s">
        <v>60</v>
      </c>
    </row>
    <row r="28" spans="2:7" x14ac:dyDescent="0.2">
      <c r="B28" t="s">
        <v>93</v>
      </c>
    </row>
    <row r="29" spans="2:7" x14ac:dyDescent="0.2">
      <c r="B29" t="s">
        <v>78</v>
      </c>
    </row>
    <row r="30" spans="2:7" x14ac:dyDescent="0.2">
      <c r="B30" t="s">
        <v>94</v>
      </c>
    </row>
    <row r="31" spans="2:7" x14ac:dyDescent="0.2">
      <c r="B31" t="s">
        <v>100</v>
      </c>
    </row>
    <row r="32" spans="2:7" x14ac:dyDescent="0.2">
      <c r="B32" t="s">
        <v>101</v>
      </c>
    </row>
    <row r="33" spans="2:2" x14ac:dyDescent="0.2">
      <c r="B33" t="s">
        <v>102</v>
      </c>
    </row>
    <row r="34" spans="2:2" x14ac:dyDescent="0.2">
      <c r="B34" t="s">
        <v>103</v>
      </c>
    </row>
    <row r="35" spans="2:2" x14ac:dyDescent="0.2">
      <c r="B35" t="s">
        <v>104</v>
      </c>
    </row>
  </sheetData>
  <sheetProtection selectLockedCells="1" selectUnlockedCells="1"/>
  <mergeCells count="3">
    <mergeCell ref="B21:C21"/>
    <mergeCell ref="B22:C22"/>
    <mergeCell ref="B23:C23"/>
  </mergeCells>
  <pageMargins left="0.78749999999999998" right="0.78749999999999998" top="1.0249999999999999" bottom="1.0249999999999999" header="0.78749999999999998" footer="0.78749999999999998"/>
  <pageSetup orientation="portrait" useFirstPageNumber="1" horizontalDpi="300" verticalDpi="300" r:id="rId1"/>
  <headerFooter alignWithMargins="0">
    <oddHeader>&amp;C&amp;A</oddHeader>
    <oddFooter>&amp;CPage &amp;P</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E28"/>
  <sheetViews>
    <sheetView topLeftCell="A21" workbookViewId="0">
      <selection activeCell="K13" sqref="K13"/>
    </sheetView>
  </sheetViews>
  <sheetFormatPr defaultRowHeight="12.75" x14ac:dyDescent="0.2"/>
  <cols>
    <col min="2" max="2" width="26" customWidth="1"/>
    <col min="3" max="3" width="11.85546875" customWidth="1"/>
  </cols>
  <sheetData>
    <row r="2" spans="2:5" x14ac:dyDescent="0.2">
      <c r="B2" s="16" t="s">
        <v>39</v>
      </c>
    </row>
    <row r="3" spans="2:5" ht="13.5" thickBot="1" x14ac:dyDescent="0.25"/>
    <row r="4" spans="2:5" ht="32.25" thickBot="1" x14ac:dyDescent="0.3">
      <c r="B4" s="32" t="s">
        <v>24</v>
      </c>
      <c r="C4" s="31" t="s">
        <v>43</v>
      </c>
      <c r="D4" s="42"/>
    </row>
    <row r="5" spans="2:5" ht="15" x14ac:dyDescent="0.2">
      <c r="B5" s="33" t="s">
        <v>41</v>
      </c>
      <c r="C5" s="26">
        <f>'Ex 1 SENS - Dry Ballast UnShunt'!I10</f>
        <v>3.9580679895822994</v>
      </c>
    </row>
    <row r="6" spans="2:5" ht="15" x14ac:dyDescent="0.2">
      <c r="B6" s="33" t="s">
        <v>42</v>
      </c>
      <c r="C6" s="26">
        <f>'Ex 1 SENS - Wet Ballast UnShunt'!I10</f>
        <v>1.1207126822384994</v>
      </c>
    </row>
    <row r="7" spans="2:5" ht="6.75" customHeight="1" x14ac:dyDescent="0.2">
      <c r="B7" s="34"/>
      <c r="C7" s="27"/>
    </row>
    <row r="8" spans="2:5" ht="15" x14ac:dyDescent="0.2">
      <c r="B8" s="35" t="s">
        <v>40</v>
      </c>
      <c r="C8" s="28">
        <f>AVERAGE(C6,C10)</f>
        <v>1.0357836098294395</v>
      </c>
    </row>
    <row r="9" spans="2:5" ht="6.75" customHeight="1" x14ac:dyDescent="0.2">
      <c r="B9" s="36"/>
      <c r="C9" s="29"/>
    </row>
    <row r="10" spans="2:5" ht="15" x14ac:dyDescent="0.2">
      <c r="B10" s="33" t="s">
        <v>23</v>
      </c>
      <c r="C10" s="26">
        <f>'Ex 1 SENS - Dry Ballast Shunted'!I10</f>
        <v>0.95085453742037973</v>
      </c>
    </row>
    <row r="11" spans="2:5" ht="15" x14ac:dyDescent="0.2">
      <c r="B11" s="33" t="s">
        <v>22</v>
      </c>
      <c r="C11" s="26">
        <f>'Ex 1 SENS - Wet Ballast Shunted'!I10</f>
        <v>0.36440734338029795</v>
      </c>
    </row>
    <row r="12" spans="2:5" ht="15.75" thickBot="1" x14ac:dyDescent="0.25">
      <c r="B12" s="37" t="s">
        <v>25</v>
      </c>
      <c r="C12" s="30">
        <v>0</v>
      </c>
    </row>
    <row r="14" spans="2:5" ht="15" x14ac:dyDescent="0.2">
      <c r="B14" s="38" t="s">
        <v>50</v>
      </c>
    </row>
    <row r="15" spans="2:5" ht="15" x14ac:dyDescent="0.2">
      <c r="B15" s="38" t="s">
        <v>109</v>
      </c>
      <c r="E15" s="38"/>
    </row>
    <row r="16" spans="2:5" ht="15" x14ac:dyDescent="0.2">
      <c r="B16" s="38" t="s">
        <v>110</v>
      </c>
      <c r="E16" s="38"/>
    </row>
    <row r="17" spans="2:5" ht="15" x14ac:dyDescent="0.2">
      <c r="B17" s="38" t="s">
        <v>111</v>
      </c>
      <c r="E17" s="38"/>
    </row>
    <row r="19" spans="2:5" ht="15" x14ac:dyDescent="0.2">
      <c r="B19" s="38" t="s">
        <v>112</v>
      </c>
    </row>
    <row r="20" spans="2:5" ht="15" x14ac:dyDescent="0.2">
      <c r="B20" s="38" t="s">
        <v>113</v>
      </c>
    </row>
    <row r="22" spans="2:5" ht="15" x14ac:dyDescent="0.2">
      <c r="B22" s="38" t="s">
        <v>114</v>
      </c>
    </row>
    <row r="24" spans="2:5" ht="15" x14ac:dyDescent="0.2">
      <c r="B24" s="38" t="s">
        <v>115</v>
      </c>
    </row>
    <row r="25" spans="2:5" ht="15" x14ac:dyDescent="0.2">
      <c r="B25" s="38" t="s">
        <v>116</v>
      </c>
    </row>
    <row r="26" spans="2:5" ht="15" x14ac:dyDescent="0.2">
      <c r="B26" s="38" t="s">
        <v>117</v>
      </c>
    </row>
    <row r="27" spans="2:5" ht="15" x14ac:dyDescent="0.2">
      <c r="B27" s="38" t="s">
        <v>118</v>
      </c>
    </row>
    <row r="28" spans="2:5" ht="15" x14ac:dyDescent="0.2">
      <c r="B28" s="38" t="s">
        <v>119</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Q58"/>
  <sheetViews>
    <sheetView topLeftCell="H1" zoomScaleNormal="100" workbookViewId="0">
      <selection activeCell="P48" sqref="P48"/>
    </sheetView>
  </sheetViews>
  <sheetFormatPr defaultColWidth="11.5703125" defaultRowHeight="12.75" x14ac:dyDescent="0.2"/>
  <cols>
    <col min="2" max="2" width="12.28515625" customWidth="1"/>
    <col min="3" max="3" width="15.42578125" customWidth="1"/>
    <col min="4" max="4" width="15.85546875" customWidth="1"/>
    <col min="5" max="5" width="9.42578125" customWidth="1"/>
    <col min="6" max="6" width="12.28515625" customWidth="1"/>
    <col min="7" max="7" width="13.42578125" customWidth="1"/>
  </cols>
  <sheetData>
    <row r="2" spans="2:17" ht="23.25" x14ac:dyDescent="0.2">
      <c r="B2" s="6" t="s">
        <v>139</v>
      </c>
    </row>
    <row r="3" spans="2:17" x14ac:dyDescent="0.2">
      <c r="D3" s="45"/>
    </row>
    <row r="4" spans="2:17" ht="15" x14ac:dyDescent="0.2">
      <c r="B4" s="46" t="s">
        <v>0</v>
      </c>
      <c r="I4" s="4" t="s">
        <v>121</v>
      </c>
    </row>
    <row r="5" spans="2:17" ht="15" x14ac:dyDescent="0.2">
      <c r="B5" s="47">
        <v>1</v>
      </c>
      <c r="C5" s="2" t="s">
        <v>138</v>
      </c>
      <c r="D5" s="3"/>
      <c r="E5" s="3"/>
      <c r="F5" s="3"/>
      <c r="G5" s="3"/>
      <c r="I5" s="4" t="s">
        <v>122</v>
      </c>
    </row>
    <row r="6" spans="2:17" ht="15" x14ac:dyDescent="0.2">
      <c r="B6" s="1">
        <v>1.84E-2</v>
      </c>
      <c r="C6" s="1" t="s">
        <v>1</v>
      </c>
      <c r="D6" s="2"/>
      <c r="E6" s="2"/>
      <c r="F6" s="2"/>
      <c r="G6" s="2"/>
      <c r="I6" s="4" t="s">
        <v>123</v>
      </c>
    </row>
    <row r="7" spans="2:17" ht="15" x14ac:dyDescent="0.2">
      <c r="B7" s="1">
        <v>3</v>
      </c>
      <c r="C7" s="1" t="s">
        <v>124</v>
      </c>
      <c r="D7" s="2"/>
      <c r="E7" s="2"/>
      <c r="F7" s="2"/>
      <c r="G7" s="2"/>
      <c r="I7" s="4" t="s">
        <v>125</v>
      </c>
    </row>
    <row r="8" spans="2:17" ht="15" x14ac:dyDescent="0.2">
      <c r="I8" s="4" t="s">
        <v>126</v>
      </c>
    </row>
    <row r="10" spans="2:17" ht="15" x14ac:dyDescent="0.2">
      <c r="B10" s="4"/>
      <c r="C10" s="4"/>
      <c r="I10" s="4" t="s">
        <v>127</v>
      </c>
    </row>
    <row r="11" spans="2:17" ht="15" x14ac:dyDescent="0.2">
      <c r="B11" s="46" t="s">
        <v>3</v>
      </c>
      <c r="I11" s="4" t="s">
        <v>128</v>
      </c>
    </row>
    <row r="12" spans="2:17" ht="15" x14ac:dyDescent="0.2">
      <c r="B12" s="4">
        <f>B5*B6</f>
        <v>1.84E-2</v>
      </c>
      <c r="C12" s="4" t="s">
        <v>129</v>
      </c>
    </row>
    <row r="13" spans="2:17" ht="15" x14ac:dyDescent="0.2">
      <c r="B13" s="5">
        <f>SQRT(B12/B7)</f>
        <v>7.8315600829804877E-2</v>
      </c>
      <c r="C13" s="4" t="s">
        <v>154</v>
      </c>
      <c r="I13" s="48" t="s">
        <v>130</v>
      </c>
    </row>
    <row r="14" spans="2:17" ht="15" x14ac:dyDescent="0.2">
      <c r="B14" s="5">
        <f>SQRT(B12*B7)</f>
        <v>0.2349468024894146</v>
      </c>
      <c r="C14" s="4" t="s">
        <v>155</v>
      </c>
    </row>
    <row r="15" spans="2:17" ht="15" x14ac:dyDescent="0.2">
      <c r="B15" s="5"/>
      <c r="C15" s="4"/>
      <c r="Q15" s="41" t="s">
        <v>148</v>
      </c>
    </row>
    <row r="16" spans="2:17" ht="23.25" x14ac:dyDescent="0.2">
      <c r="B16" s="6"/>
      <c r="J16" s="41" t="s">
        <v>148</v>
      </c>
    </row>
    <row r="17" spans="1:17" ht="26.25" thickBot="1" x14ac:dyDescent="0.25">
      <c r="A17" t="s">
        <v>131</v>
      </c>
      <c r="B17" s="44" t="s">
        <v>8</v>
      </c>
      <c r="C17" s="44" t="s">
        <v>132</v>
      </c>
      <c r="D17" s="44" t="s">
        <v>9</v>
      </c>
      <c r="E17" s="44" t="s">
        <v>133</v>
      </c>
      <c r="F17" s="49" t="s">
        <v>134</v>
      </c>
      <c r="G17" s="44"/>
      <c r="J17" s="44" t="s">
        <v>131</v>
      </c>
      <c r="K17" t="s">
        <v>53</v>
      </c>
      <c r="L17" t="s">
        <v>9</v>
      </c>
    </row>
    <row r="18" spans="1:17" ht="15" x14ac:dyDescent="0.2">
      <c r="A18">
        <v>0</v>
      </c>
      <c r="B18" s="8">
        <v>2300</v>
      </c>
      <c r="C18" s="9">
        <f t="shared" ref="C18:C27" si="0">C19 * COSH($B$13 *B18 / 1000) + (D19) * $B$14 * SINH($B$13 * B18/ 1000)</f>
        <v>1.6474127527297184</v>
      </c>
      <c r="D18" s="9">
        <f t="shared" ref="D18:D27" si="1">C19 / $B$14 * SINH($B$13 *B18 / 1000) + D19 * COSH($B$13 * B18 / 1000)+E18</f>
        <v>7.000000001006919</v>
      </c>
      <c r="E18" s="50">
        <f t="shared" ref="E18:E27" si="2">C18/F18</f>
        <v>1.6474127528944596E-10</v>
      </c>
      <c r="F18" s="53">
        <v>9999999999</v>
      </c>
      <c r="G18" t="s">
        <v>135</v>
      </c>
      <c r="J18" s="51">
        <v>0</v>
      </c>
      <c r="K18" s="45">
        <v>1.6474127525973521</v>
      </c>
      <c r="L18" s="45">
        <v>6.9999999999128297</v>
      </c>
    </row>
    <row r="19" spans="1:17" ht="15" x14ac:dyDescent="0.2">
      <c r="A19" s="51">
        <f>A18+B18</f>
        <v>2300</v>
      </c>
      <c r="B19" s="8">
        <v>2300</v>
      </c>
      <c r="C19" s="9">
        <f t="shared" si="0"/>
        <v>1.3763659834261044</v>
      </c>
      <c r="D19" s="9">
        <f t="shared" si="1"/>
        <v>5.8440086734608903</v>
      </c>
      <c r="E19" s="50">
        <f>C19/F19</f>
        <v>1.3763659835637411E-10</v>
      </c>
      <c r="F19" s="54">
        <v>9999999999</v>
      </c>
      <c r="G19" t="s">
        <v>135</v>
      </c>
      <c r="J19" s="51">
        <v>2300</v>
      </c>
      <c r="K19" s="45">
        <v>1.3763659833311279</v>
      </c>
      <c r="L19" s="45">
        <v>5.8440086726184557</v>
      </c>
    </row>
    <row r="20" spans="1:17" ht="15" x14ac:dyDescent="0.2">
      <c r="A20" s="51">
        <f t="shared" ref="A20:A28" si="3">A19+B19</f>
        <v>4600</v>
      </c>
      <c r="B20" s="8">
        <v>2300</v>
      </c>
      <c r="C20" s="9">
        <f t="shared" si="0"/>
        <v>1.1500967395747446</v>
      </c>
      <c r="D20" s="9">
        <f t="shared" si="1"/>
        <v>4.8781413756207579</v>
      </c>
      <c r="E20" s="50">
        <f t="shared" si="2"/>
        <v>1.1500967396897542E-10</v>
      </c>
      <c r="F20" s="54">
        <v>9999999999</v>
      </c>
      <c r="G20" t="s">
        <v>135</v>
      </c>
      <c r="I20" s="12"/>
      <c r="J20" s="51">
        <v>4600</v>
      </c>
      <c r="K20" s="45">
        <v>1.1500967395082118</v>
      </c>
      <c r="L20" s="45">
        <v>4.8781413749777043</v>
      </c>
    </row>
    <row r="21" spans="1:17" ht="15" x14ac:dyDescent="0.2">
      <c r="A21" s="51">
        <f t="shared" si="3"/>
        <v>6900</v>
      </c>
      <c r="B21" s="8">
        <v>2300</v>
      </c>
      <c r="C21" s="9">
        <f t="shared" si="0"/>
        <v>0.96124376919206667</v>
      </c>
      <c r="D21" s="9">
        <f t="shared" si="1"/>
        <v>4.0709753986769952</v>
      </c>
      <c r="E21" s="50">
        <f t="shared" si="2"/>
        <v>9.6124376928819105E-11</v>
      </c>
      <c r="F21" s="54">
        <v>9999999999</v>
      </c>
      <c r="G21" t="s">
        <v>135</v>
      </c>
      <c r="I21" s="12"/>
      <c r="J21" s="51">
        <v>6900</v>
      </c>
      <c r="K21" s="45">
        <v>0.96124376914691967</v>
      </c>
      <c r="L21" s="45">
        <v>4.0709753981916466</v>
      </c>
    </row>
    <row r="22" spans="1:17" ht="15" x14ac:dyDescent="0.2">
      <c r="A22" s="51">
        <f t="shared" si="3"/>
        <v>9200</v>
      </c>
      <c r="B22" s="8">
        <v>2300</v>
      </c>
      <c r="C22" s="9">
        <f t="shared" si="0"/>
        <v>0.80366308965290167</v>
      </c>
      <c r="D22" s="9">
        <f t="shared" si="1"/>
        <v>3.3962510882120864</v>
      </c>
      <c r="E22" s="50">
        <f t="shared" si="2"/>
        <v>8.0366308973326797E-11</v>
      </c>
      <c r="F22" s="54">
        <v>9999999999</v>
      </c>
      <c r="G22" t="s">
        <v>135</v>
      </c>
      <c r="I22" s="12"/>
      <c r="J22" s="51">
        <v>9200</v>
      </c>
      <c r="K22" s="45">
        <v>0.80366308962358146</v>
      </c>
      <c r="L22" s="45">
        <v>3.3962510878513306</v>
      </c>
    </row>
    <row r="23" spans="1:17" ht="15" x14ac:dyDescent="0.2">
      <c r="A23" s="51">
        <f t="shared" si="3"/>
        <v>11500</v>
      </c>
      <c r="B23" s="8">
        <v>2300</v>
      </c>
      <c r="C23" s="9">
        <f t="shared" si="0"/>
        <v>0.67222810456223803</v>
      </c>
      <c r="D23" s="9">
        <f t="shared" si="1"/>
        <v>2.8320175348393501</v>
      </c>
      <c r="E23" s="50">
        <f t="shared" si="2"/>
        <v>6.7222810462946088E-11</v>
      </c>
      <c r="F23" s="54">
        <v>9999999999</v>
      </c>
      <c r="G23" t="s">
        <v>135</v>
      </c>
      <c r="I23" s="12"/>
      <c r="J23" s="51">
        <v>11500</v>
      </c>
      <c r="K23" s="45">
        <v>0.67222810454437121</v>
      </c>
      <c r="L23" s="45">
        <v>2.8320175345769996</v>
      </c>
    </row>
    <row r="24" spans="1:17" ht="15" x14ac:dyDescent="0.2">
      <c r="A24" s="51">
        <f t="shared" si="3"/>
        <v>13800</v>
      </c>
      <c r="B24" s="8">
        <v>2300</v>
      </c>
      <c r="C24" s="9">
        <f t="shared" si="0"/>
        <v>0.56266281940910723</v>
      </c>
      <c r="D24" s="9">
        <f t="shared" si="1"/>
        <v>2.3599184419041181</v>
      </c>
      <c r="E24" s="50">
        <f t="shared" si="2"/>
        <v>5.6266281946537348E-11</v>
      </c>
      <c r="F24" s="54">
        <v>9999999999</v>
      </c>
      <c r="G24" t="s">
        <v>135</v>
      </c>
      <c r="I24" s="12"/>
      <c r="J24" s="51">
        <v>13800</v>
      </c>
      <c r="K24" s="45">
        <v>0.56266281939925233</v>
      </c>
      <c r="L24" s="45">
        <v>2.3599184417195884</v>
      </c>
    </row>
    <row r="25" spans="1:17" ht="15" x14ac:dyDescent="0.2">
      <c r="A25" s="51">
        <f t="shared" si="3"/>
        <v>16100</v>
      </c>
      <c r="B25" s="8">
        <v>2300</v>
      </c>
      <c r="C25" s="9">
        <f t="shared" si="0"/>
        <v>0.47140272998190746</v>
      </c>
      <c r="D25" s="9">
        <f t="shared" si="1"/>
        <v>1.9645949372717624</v>
      </c>
      <c r="E25" s="50">
        <f t="shared" si="2"/>
        <v>4.7140273002904775E-11</v>
      </c>
      <c r="F25" s="54">
        <v>9999999999</v>
      </c>
      <c r="G25" t="s">
        <v>135</v>
      </c>
      <c r="I25" s="12"/>
      <c r="J25" s="51">
        <v>16100</v>
      </c>
      <c r="K25" s="45">
        <v>0.47140272997734983</v>
      </c>
      <c r="L25" s="45">
        <v>1.9645949371490083</v>
      </c>
    </row>
    <row r="26" spans="1:17" ht="15" x14ac:dyDescent="0.2">
      <c r="A26" s="51">
        <f t="shared" si="3"/>
        <v>18400</v>
      </c>
      <c r="B26" s="8">
        <v>2300</v>
      </c>
      <c r="C26" s="9">
        <f t="shared" si="0"/>
        <v>0.39547885780666531</v>
      </c>
      <c r="D26" s="9">
        <f t="shared" si="1"/>
        <v>1.6331859007869542</v>
      </c>
      <c r="E26" s="50">
        <f t="shared" si="2"/>
        <v>3.9547885784621319E-11</v>
      </c>
      <c r="F26" s="54">
        <v>9999999999</v>
      </c>
      <c r="G26" t="s">
        <v>135</v>
      </c>
      <c r="I26" s="12"/>
      <c r="J26" s="51">
        <v>18400</v>
      </c>
      <c r="K26" s="45">
        <v>0.39547885780525088</v>
      </c>
      <c r="L26" s="45">
        <v>1.6331859007136236</v>
      </c>
    </row>
    <row r="27" spans="1:17" ht="15.75" thickBot="1" x14ac:dyDescent="0.25">
      <c r="A27" s="51">
        <f t="shared" si="3"/>
        <v>20700</v>
      </c>
      <c r="B27" s="8">
        <v>2300</v>
      </c>
      <c r="C27" s="9">
        <f t="shared" si="0"/>
        <v>0.33242115991537746</v>
      </c>
      <c r="D27" s="9">
        <f t="shared" si="1"/>
        <v>1.3549095514808227</v>
      </c>
      <c r="E27" s="50">
        <f t="shared" si="2"/>
        <v>3.3242115994861961E-11</v>
      </c>
      <c r="F27" s="55">
        <v>9999999999</v>
      </c>
      <c r="G27" t="s">
        <v>135</v>
      </c>
      <c r="J27" s="51">
        <v>20700</v>
      </c>
      <c r="K27" s="45">
        <v>0.33242115991537746</v>
      </c>
      <c r="L27" s="45">
        <v>1.3549095514475806</v>
      </c>
    </row>
    <row r="28" spans="1:17" ht="15" x14ac:dyDescent="0.2">
      <c r="A28" s="51">
        <f t="shared" si="3"/>
        <v>23000</v>
      </c>
      <c r="B28" s="10"/>
      <c r="C28" s="11">
        <v>0.28017817055962485</v>
      </c>
      <c r="D28" s="9">
        <f>C28/F28</f>
        <v>1.1207126822384994</v>
      </c>
      <c r="F28">
        <v>0.25</v>
      </c>
      <c r="G28" t="s">
        <v>120</v>
      </c>
      <c r="J28" s="51">
        <v>23000</v>
      </c>
      <c r="K28" s="45">
        <v>0.28017817055962485</v>
      </c>
      <c r="L28" s="45">
        <v>1.1207126822384994</v>
      </c>
    </row>
    <row r="29" spans="1:17" x14ac:dyDescent="0.2">
      <c r="B29" s="10">
        <f>SUM(B18:B27)</f>
        <v>23000</v>
      </c>
    </row>
    <row r="31" spans="1:17" x14ac:dyDescent="0.2">
      <c r="J31" s="41" t="s">
        <v>144</v>
      </c>
      <c r="Q31" s="41" t="s">
        <v>149</v>
      </c>
    </row>
    <row r="32" spans="1:17" x14ac:dyDescent="0.2">
      <c r="C32" s="12" t="s">
        <v>136</v>
      </c>
      <c r="J32" s="52" t="s">
        <v>131</v>
      </c>
      <c r="K32" t="s">
        <v>140</v>
      </c>
      <c r="L32" t="s">
        <v>141</v>
      </c>
      <c r="M32" t="s">
        <v>143</v>
      </c>
      <c r="N32" t="s">
        <v>142</v>
      </c>
    </row>
    <row r="33" spans="3:16" x14ac:dyDescent="0.2">
      <c r="C33" s="12" t="s">
        <v>137</v>
      </c>
      <c r="J33" s="51">
        <v>0</v>
      </c>
      <c r="K33" s="45">
        <v>0.28017817055962485</v>
      </c>
      <c r="L33" s="45">
        <v>1.1207126822384994</v>
      </c>
      <c r="M33" s="45">
        <v>1.6474127527297184</v>
      </c>
      <c r="N33" s="45">
        <v>34.456879213004157</v>
      </c>
    </row>
    <row r="34" spans="3:16" x14ac:dyDescent="0.2">
      <c r="J34" s="51">
        <v>2300</v>
      </c>
      <c r="K34" s="45">
        <v>0.28017817055962485</v>
      </c>
      <c r="L34" s="45">
        <v>1.1207126822384994</v>
      </c>
      <c r="M34" s="45">
        <v>2.623467720261373</v>
      </c>
      <c r="N34" s="45">
        <v>30.312579103453039</v>
      </c>
    </row>
    <row r="35" spans="3:16" x14ac:dyDescent="0.2">
      <c r="J35" s="51">
        <v>4600</v>
      </c>
      <c r="K35" s="45">
        <v>0.28017817055962485</v>
      </c>
      <c r="L35" s="45">
        <v>1.1207126822384994</v>
      </c>
      <c r="M35" s="45">
        <v>3.3051372523674312</v>
      </c>
      <c r="N35" s="45">
        <v>27.425632020822416</v>
      </c>
    </row>
    <row r="36" spans="3:16" x14ac:dyDescent="0.2">
      <c r="J36" s="51">
        <v>6900</v>
      </c>
      <c r="K36" s="45">
        <v>0.28017817055962485</v>
      </c>
      <c r="L36" s="45">
        <v>1.1207126822384994</v>
      </c>
      <c r="M36" s="45">
        <v>3.7818502695978422</v>
      </c>
      <c r="N36" s="45">
        <v>25.417296435493352</v>
      </c>
    </row>
    <row r="37" spans="3:16" x14ac:dyDescent="0.2">
      <c r="J37" s="51">
        <v>9200</v>
      </c>
      <c r="K37" s="45">
        <v>0.28017817055962485</v>
      </c>
      <c r="L37" s="45">
        <v>1.1207126822384994</v>
      </c>
      <c r="M37" s="45">
        <v>4.1161472384618119</v>
      </c>
      <c r="N37" s="45">
        <v>24.024096755498071</v>
      </c>
    </row>
    <row r="38" spans="3:16" x14ac:dyDescent="0.2">
      <c r="J38" s="51">
        <v>11500</v>
      </c>
      <c r="K38" s="45">
        <v>0.28017817055962485</v>
      </c>
      <c r="L38" s="45">
        <v>1.1207126822384994</v>
      </c>
      <c r="M38" s="45">
        <v>4.3518849189589561</v>
      </c>
      <c r="N38" s="45">
        <v>23.063257695123635</v>
      </c>
    </row>
    <row r="39" spans="3:16" x14ac:dyDescent="0.2">
      <c r="J39" s="51">
        <v>13800</v>
      </c>
      <c r="K39" s="45">
        <v>0.28017817055962485</v>
      </c>
      <c r="L39" s="45">
        <v>1.1207126822384994</v>
      </c>
      <c r="M39" s="45">
        <v>4.5199899776144346</v>
      </c>
      <c r="N39" s="45">
        <v>22.408725798927982</v>
      </c>
    </row>
    <row r="40" spans="3:16" x14ac:dyDescent="0.2">
      <c r="J40" s="51">
        <v>16100</v>
      </c>
      <c r="K40" s="45">
        <v>0.28017817055962485</v>
      </c>
      <c r="L40" s="45">
        <v>1.1207126822384994</v>
      </c>
      <c r="M40" s="45">
        <v>4.6425162883752007</v>
      </c>
      <c r="N40" s="45">
        <v>21.974632360469982</v>
      </c>
    </row>
    <row r="41" spans="3:16" x14ac:dyDescent="0.2">
      <c r="J41" s="51">
        <v>18400</v>
      </c>
      <c r="K41" s="45">
        <v>0.28017817055962485</v>
      </c>
      <c r="L41" s="45">
        <v>1.1207126822384994</v>
      </c>
      <c r="M41" s="45">
        <v>4.7355382028063762</v>
      </c>
      <c r="N41" s="45">
        <v>21.704028219209675</v>
      </c>
    </row>
    <row r="42" spans="3:16" x14ac:dyDescent="0.2">
      <c r="J42" s="51">
        <v>20700</v>
      </c>
      <c r="K42" s="45">
        <v>0.28017817055962485</v>
      </c>
      <c r="L42" s="45">
        <v>1.1207126822384994</v>
      </c>
      <c r="M42" s="45">
        <v>4.8112593606531133</v>
      </c>
      <c r="N42" s="45">
        <v>21.561412542104861</v>
      </c>
    </row>
    <row r="43" spans="3:16" x14ac:dyDescent="0.2">
      <c r="J43" s="51">
        <v>23000</v>
      </c>
      <c r="K43" s="195" t="s">
        <v>145</v>
      </c>
      <c r="L43" s="195"/>
      <c r="M43" s="195"/>
      <c r="N43" s="195"/>
    </row>
    <row r="46" spans="3:16" x14ac:dyDescent="0.2">
      <c r="J46" s="41" t="s">
        <v>146</v>
      </c>
    </row>
    <row r="47" spans="3:16" x14ac:dyDescent="0.2">
      <c r="J47" s="52" t="s">
        <v>131</v>
      </c>
      <c r="K47" t="s">
        <v>140</v>
      </c>
      <c r="L47" t="s">
        <v>141</v>
      </c>
      <c r="M47" t="s">
        <v>143</v>
      </c>
      <c r="N47" t="s">
        <v>142</v>
      </c>
      <c r="O47" s="24" t="s">
        <v>147</v>
      </c>
      <c r="P47" t="s">
        <v>214</v>
      </c>
    </row>
    <row r="48" spans="3:16" x14ac:dyDescent="0.2">
      <c r="J48" s="51">
        <v>0</v>
      </c>
      <c r="K48" s="45">
        <f t="shared" ref="K48:M48" si="4">K33/$O48</f>
        <v>5.6918886408528595E-2</v>
      </c>
      <c r="L48" s="45">
        <f t="shared" si="4"/>
        <v>0.22767554563411438</v>
      </c>
      <c r="M48" s="45">
        <f t="shared" si="4"/>
        <v>0.33467596405990968</v>
      </c>
      <c r="N48" s="45">
        <f>N33/$O48</f>
        <v>7</v>
      </c>
      <c r="O48" s="56">
        <f>N33/7</f>
        <v>4.9224113161434513</v>
      </c>
      <c r="P48" s="183">
        <f>M48/N48</f>
        <v>4.7810852008558523E-2</v>
      </c>
    </row>
    <row r="49" spans="10:16" x14ac:dyDescent="0.2">
      <c r="J49" s="51">
        <v>2300</v>
      </c>
      <c r="K49" s="45">
        <f t="shared" ref="K49:N49" si="5">K34/$O49</f>
        <v>6.4700769513009182E-2</v>
      </c>
      <c r="L49" s="45">
        <f t="shared" si="5"/>
        <v>0.25880307805203673</v>
      </c>
      <c r="M49" s="45">
        <f t="shared" si="5"/>
        <v>0.60583013999418001</v>
      </c>
      <c r="N49" s="45">
        <f t="shared" si="5"/>
        <v>6.9999999999999991</v>
      </c>
      <c r="O49" s="56">
        <f t="shared" ref="O49:O57" si="6">N34/7</f>
        <v>4.3303684433504346</v>
      </c>
      <c r="P49" s="183">
        <f t="shared" ref="P49:P57" si="7">M49/N49</f>
        <v>8.6547162856311435E-2</v>
      </c>
    </row>
    <row r="50" spans="10:16" x14ac:dyDescent="0.2">
      <c r="J50" s="51">
        <v>4600</v>
      </c>
      <c r="K50" s="45">
        <f t="shared" ref="K50:N50" si="8">K35/$O50</f>
        <v>7.1511467536220577E-2</v>
      </c>
      <c r="L50" s="45">
        <f t="shared" si="8"/>
        <v>0.28604587014488231</v>
      </c>
      <c r="M50" s="45">
        <f t="shared" si="8"/>
        <v>0.84358897359253038</v>
      </c>
      <c r="N50" s="45">
        <f t="shared" si="8"/>
        <v>7</v>
      </c>
      <c r="O50" s="56">
        <f t="shared" si="6"/>
        <v>3.9179474315460596</v>
      </c>
      <c r="P50" s="183">
        <f t="shared" si="7"/>
        <v>0.12051271051321863</v>
      </c>
    </row>
    <row r="51" spans="10:16" x14ac:dyDescent="0.2">
      <c r="J51" s="51">
        <v>6900</v>
      </c>
      <c r="K51" s="45">
        <f t="shared" ref="K51:N51" si="9">K36/$O51</f>
        <v>7.7161912121331638E-2</v>
      </c>
      <c r="L51" s="45">
        <f t="shared" si="9"/>
        <v>0.30864764848532655</v>
      </c>
      <c r="M51" s="45">
        <f t="shared" si="9"/>
        <v>1.0415329558897302</v>
      </c>
      <c r="N51" s="45">
        <f t="shared" si="9"/>
        <v>7</v>
      </c>
      <c r="O51" s="56">
        <f t="shared" si="6"/>
        <v>3.6310423479276217</v>
      </c>
      <c r="P51" s="183">
        <f t="shared" si="7"/>
        <v>0.14879042226996145</v>
      </c>
    </row>
    <row r="52" spans="10:16" x14ac:dyDescent="0.2">
      <c r="J52" s="51">
        <v>9200</v>
      </c>
      <c r="K52" s="45">
        <f t="shared" ref="K52:N52" si="10">K37/$O52</f>
        <v>8.1636667296077631E-2</v>
      </c>
      <c r="L52" s="45">
        <f t="shared" si="10"/>
        <v>0.32654666918431052</v>
      </c>
      <c r="M52" s="45">
        <f t="shared" si="10"/>
        <v>1.1993387706715188</v>
      </c>
      <c r="N52" s="45">
        <f t="shared" si="10"/>
        <v>7</v>
      </c>
      <c r="O52" s="56">
        <f t="shared" si="6"/>
        <v>3.4320138222140102</v>
      </c>
      <c r="P52" s="183">
        <f t="shared" si="7"/>
        <v>0.17133411009593127</v>
      </c>
    </row>
    <row r="53" spans="10:16" x14ac:dyDescent="0.2">
      <c r="J53" s="51">
        <v>11500</v>
      </c>
      <c r="K53" s="45">
        <f t="shared" ref="K53:N53" si="11">K38/$O53</f>
        <v>8.5037734904728962E-2</v>
      </c>
      <c r="L53" s="45">
        <f t="shared" si="11"/>
        <v>0.34015093961891585</v>
      </c>
      <c r="M53" s="45">
        <f t="shared" si="11"/>
        <v>1.3208539242551871</v>
      </c>
      <c r="N53" s="45">
        <f t="shared" si="11"/>
        <v>7</v>
      </c>
      <c r="O53" s="56">
        <f t="shared" si="6"/>
        <v>3.2947510993033764</v>
      </c>
      <c r="P53" s="183">
        <f t="shared" si="7"/>
        <v>0.18869341775074103</v>
      </c>
    </row>
    <row r="54" spans="10:16" x14ac:dyDescent="0.2">
      <c r="J54" s="51">
        <v>13800</v>
      </c>
      <c r="K54" s="45">
        <f t="shared" ref="K54:N54" si="12">K39/$O54</f>
        <v>8.7521584739601685E-2</v>
      </c>
      <c r="L54" s="45">
        <f t="shared" si="12"/>
        <v>0.35008633895840674</v>
      </c>
      <c r="M54" s="45">
        <f t="shared" si="12"/>
        <v>1.4119468517399894</v>
      </c>
      <c r="N54" s="45">
        <f t="shared" si="12"/>
        <v>7</v>
      </c>
      <c r="O54" s="56">
        <f t="shared" si="6"/>
        <v>3.2012465427039976</v>
      </c>
      <c r="P54" s="183">
        <f t="shared" si="7"/>
        <v>0.20170669310571276</v>
      </c>
    </row>
    <row r="55" spans="10:16" x14ac:dyDescent="0.2">
      <c r="J55" s="51">
        <v>16100</v>
      </c>
      <c r="K55" s="45">
        <f t="shared" ref="K55:N55" si="13">K40/$O55</f>
        <v>8.9250512215414732E-2</v>
      </c>
      <c r="L55" s="45">
        <f t="shared" si="13"/>
        <v>0.35700204886165893</v>
      </c>
      <c r="M55" s="45">
        <f t="shared" si="13"/>
        <v>1.4788695203422899</v>
      </c>
      <c r="N55" s="45">
        <f t="shared" si="13"/>
        <v>7</v>
      </c>
      <c r="O55" s="56">
        <f t="shared" si="6"/>
        <v>3.1392331943528546</v>
      </c>
      <c r="P55" s="183">
        <f t="shared" si="7"/>
        <v>0.21126707433461284</v>
      </c>
    </row>
    <row r="56" spans="10:16" x14ac:dyDescent="0.2">
      <c r="J56" s="51">
        <v>18400</v>
      </c>
      <c r="K56" s="45">
        <f t="shared" ref="K56:N56" si="14">K41/$O56</f>
        <v>9.0363280682685648E-2</v>
      </c>
      <c r="L56" s="45">
        <f t="shared" si="14"/>
        <v>0.36145312273074259</v>
      </c>
      <c r="M56" s="45">
        <f t="shared" si="14"/>
        <v>1.5273094508007281</v>
      </c>
      <c r="N56" s="45">
        <f t="shared" si="14"/>
        <v>7</v>
      </c>
      <c r="O56" s="56">
        <f t="shared" si="6"/>
        <v>3.1005754598870965</v>
      </c>
      <c r="P56" s="183">
        <f t="shared" si="7"/>
        <v>0.21818706440010402</v>
      </c>
    </row>
    <row r="57" spans="10:16" x14ac:dyDescent="0.2">
      <c r="J57" s="51">
        <v>20700</v>
      </c>
      <c r="K57" s="45">
        <f t="shared" ref="K57:N57" si="15">K42/$O57</f>
        <v>9.0960979021549468E-2</v>
      </c>
      <c r="L57" s="45">
        <f t="shared" si="15"/>
        <v>0.36384391608619787</v>
      </c>
      <c r="M57" s="45">
        <f t="shared" si="15"/>
        <v>1.5619948581199963</v>
      </c>
      <c r="N57" s="45">
        <f t="shared" si="15"/>
        <v>7</v>
      </c>
      <c r="O57" s="56">
        <f t="shared" si="6"/>
        <v>3.0802017917292659</v>
      </c>
      <c r="P57" s="183">
        <f t="shared" si="7"/>
        <v>0.22314212258857088</v>
      </c>
    </row>
    <row r="58" spans="10:16" x14ac:dyDescent="0.2">
      <c r="J58" s="51">
        <v>23000</v>
      </c>
      <c r="K58" s="45">
        <f>'Ex 1 SENS - Wet Ballast Shunted'!C16</f>
        <v>9.1101835845074489E-2</v>
      </c>
      <c r="L58" s="45">
        <f>'Ex 1 SENS - Wet Ballast Shunted'!I10</f>
        <v>0.36440734338029795</v>
      </c>
    </row>
  </sheetData>
  <sheetProtection selectLockedCells="1" selectUnlockedCells="1"/>
  <mergeCells count="1">
    <mergeCell ref="K43:N43"/>
  </mergeCells>
  <pageMargins left="0.78749999999999998" right="0.78749999999999998" top="1.0249999999999999" bottom="1.0249999999999999" header="0.78749999999999998" footer="0.78749999999999998"/>
  <pageSetup orientation="portrait" useFirstPageNumber="1" horizontalDpi="300" verticalDpi="300" r:id="rId1"/>
  <headerFooter alignWithMargins="0">
    <oddHeader>&amp;C&amp;A</oddHeader>
    <oddFooter>&amp;CPage &amp;P</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Q58"/>
  <sheetViews>
    <sheetView topLeftCell="A8" zoomScaleNormal="100" workbookViewId="0">
      <selection activeCell="H20" sqref="H20"/>
    </sheetView>
  </sheetViews>
  <sheetFormatPr defaultColWidth="11.5703125" defaultRowHeight="12.75" x14ac:dyDescent="0.2"/>
  <cols>
    <col min="2" max="2" width="12.28515625" customWidth="1"/>
    <col min="3" max="3" width="15.42578125" customWidth="1"/>
    <col min="4" max="4" width="15.85546875" customWidth="1"/>
    <col min="5" max="5" width="9.42578125" customWidth="1"/>
    <col min="6" max="6" width="12.28515625" customWidth="1"/>
    <col min="7" max="7" width="13.42578125" customWidth="1"/>
    <col min="8" max="8" width="11" customWidth="1"/>
    <col min="12" max="12" width="13.7109375" customWidth="1"/>
  </cols>
  <sheetData>
    <row r="2" spans="2:17" ht="23.25" x14ac:dyDescent="0.2">
      <c r="B2" s="6" t="s">
        <v>190</v>
      </c>
    </row>
    <row r="3" spans="2:17" x14ac:dyDescent="0.2">
      <c r="D3" s="45"/>
    </row>
    <row r="4" spans="2:17" ht="15" x14ac:dyDescent="0.2">
      <c r="B4" s="46" t="s">
        <v>0</v>
      </c>
      <c r="I4" s="4" t="s">
        <v>121</v>
      </c>
    </row>
    <row r="5" spans="2:17" ht="15" x14ac:dyDescent="0.2">
      <c r="B5" s="47">
        <v>1</v>
      </c>
      <c r="C5" s="2" t="s">
        <v>138</v>
      </c>
      <c r="D5" s="3"/>
      <c r="E5" s="3"/>
      <c r="F5" s="3"/>
      <c r="G5" s="3"/>
      <c r="I5" s="4" t="s">
        <v>122</v>
      </c>
    </row>
    <row r="6" spans="2:17" ht="15" x14ac:dyDescent="0.2">
      <c r="B6" s="1">
        <v>1.84E-2</v>
      </c>
      <c r="C6" s="1" t="s">
        <v>1</v>
      </c>
      <c r="D6" s="2"/>
      <c r="E6" s="2"/>
      <c r="F6" s="2"/>
      <c r="G6" s="2"/>
      <c r="I6" s="4" t="s">
        <v>123</v>
      </c>
    </row>
    <row r="7" spans="2:17" ht="15" x14ac:dyDescent="0.2">
      <c r="B7" s="1">
        <v>3</v>
      </c>
      <c r="C7" s="1" t="s">
        <v>124</v>
      </c>
      <c r="D7" s="2"/>
      <c r="E7" s="2"/>
      <c r="F7" s="2"/>
      <c r="G7" s="2"/>
      <c r="I7" s="4" t="s">
        <v>125</v>
      </c>
    </row>
    <row r="8" spans="2:17" ht="15" x14ac:dyDescent="0.2">
      <c r="I8" s="4" t="s">
        <v>126</v>
      </c>
    </row>
    <row r="10" spans="2:17" ht="15" x14ac:dyDescent="0.2">
      <c r="B10" s="4"/>
      <c r="C10" s="4"/>
      <c r="I10" s="4" t="s">
        <v>127</v>
      </c>
    </row>
    <row r="11" spans="2:17" ht="15" x14ac:dyDescent="0.2">
      <c r="B11" s="46" t="s">
        <v>3</v>
      </c>
      <c r="I11" s="4" t="s">
        <v>128</v>
      </c>
    </row>
    <row r="12" spans="2:17" ht="15" x14ac:dyDescent="0.2">
      <c r="B12" s="4">
        <f>B5*B6</f>
        <v>1.84E-2</v>
      </c>
      <c r="C12" s="4" t="s">
        <v>129</v>
      </c>
    </row>
    <row r="13" spans="2:17" ht="15" x14ac:dyDescent="0.2">
      <c r="B13" s="5">
        <f>SQRT(B12/B7)</f>
        <v>7.8315600829804877E-2</v>
      </c>
      <c r="C13" s="4" t="s">
        <v>154</v>
      </c>
      <c r="I13" s="48" t="s">
        <v>130</v>
      </c>
    </row>
    <row r="14" spans="2:17" ht="15" x14ac:dyDescent="0.2">
      <c r="B14" s="5">
        <f>SQRT(B12*B7)</f>
        <v>0.2349468024894146</v>
      </c>
      <c r="C14" s="4" t="s">
        <v>155</v>
      </c>
    </row>
    <row r="15" spans="2:17" ht="15" x14ac:dyDescent="0.2">
      <c r="B15" s="5"/>
      <c r="C15" s="4"/>
      <c r="Q15" s="41"/>
    </row>
    <row r="16" spans="2:17" ht="24" thickBot="1" x14ac:dyDescent="0.25">
      <c r="B16" s="6"/>
      <c r="J16" s="41"/>
    </row>
    <row r="17" spans="1:17" ht="39.75" thickTop="1" thickBot="1" x14ac:dyDescent="0.25">
      <c r="A17" t="s">
        <v>131</v>
      </c>
      <c r="B17" s="57" t="s">
        <v>8</v>
      </c>
      <c r="C17" s="57" t="s">
        <v>132</v>
      </c>
      <c r="D17" s="57" t="s">
        <v>9</v>
      </c>
      <c r="E17" s="57" t="s">
        <v>133</v>
      </c>
      <c r="F17" s="49" t="s">
        <v>134</v>
      </c>
      <c r="G17" s="57"/>
      <c r="H17" s="74" t="s">
        <v>153</v>
      </c>
      <c r="I17" s="75" t="s">
        <v>152</v>
      </c>
      <c r="J17" s="76" t="s">
        <v>151</v>
      </c>
      <c r="K17" s="77"/>
      <c r="L17" s="78"/>
    </row>
    <row r="18" spans="1:17" ht="15.75" thickTop="1" x14ac:dyDescent="0.2">
      <c r="A18">
        <v>0</v>
      </c>
      <c r="B18" s="8">
        <v>1500</v>
      </c>
      <c r="C18" s="9">
        <f t="shared" ref="C18:C27" si="0">C19 * COSH($B$13 *B18 / 1000) + (D19) * $B$14 * SINH($B$13 * B18/ 1000)</f>
        <v>1.0645988755491358</v>
      </c>
      <c r="D18" s="9">
        <f t="shared" ref="D18:D27" si="1">C19 / $B$14 * SINH($B$13 *B18 / 1000) + D19 * COSH($B$13 * B18 / 1000)+E18</f>
        <v>7.4999999999999973</v>
      </c>
      <c r="E18" s="50"/>
      <c r="F18" s="58"/>
      <c r="H18" s="62">
        <f>D18/$D$18</f>
        <v>1</v>
      </c>
      <c r="I18" s="58"/>
      <c r="J18" s="63">
        <f>C18/D18</f>
        <v>0.14194651673988481</v>
      </c>
      <c r="K18" s="64" t="s">
        <v>150</v>
      </c>
      <c r="L18" s="65" t="e">
        <f>#REF!</f>
        <v>#REF!</v>
      </c>
    </row>
    <row r="19" spans="1:17" ht="15" x14ac:dyDescent="0.2">
      <c r="A19" s="51">
        <f>A18+B18</f>
        <v>1500</v>
      </c>
      <c r="B19" s="8">
        <v>1500</v>
      </c>
      <c r="C19" s="9">
        <f t="shared" si="0"/>
        <v>0.86447663065239311</v>
      </c>
      <c r="D19" s="9">
        <f t="shared" si="1"/>
        <v>7.0182849683642212</v>
      </c>
      <c r="E19" s="50">
        <f>C19/F19</f>
        <v>8.644766307388408E-11</v>
      </c>
      <c r="F19" s="87">
        <v>9999999999</v>
      </c>
      <c r="G19" s="88" t="s">
        <v>135</v>
      </c>
      <c r="H19" s="62">
        <f t="shared" ref="H19:H28" si="2">D19/$D$18</f>
        <v>0.93577132911522987</v>
      </c>
      <c r="I19" s="66"/>
      <c r="J19" s="58"/>
      <c r="K19" s="67"/>
      <c r="L19" s="68"/>
    </row>
    <row r="20" spans="1:17" ht="15" x14ac:dyDescent="0.2">
      <c r="A20" s="51">
        <f t="shared" ref="A20:A28" si="3">A19+B19</f>
        <v>3000</v>
      </c>
      <c r="B20" s="8">
        <v>3000</v>
      </c>
      <c r="C20" s="9">
        <f t="shared" si="0"/>
        <v>0.67629788881758102</v>
      </c>
      <c r="D20" s="9">
        <f t="shared" si="1"/>
        <v>6.6335337006347856</v>
      </c>
      <c r="E20" s="50">
        <f t="shared" ref="E20:E27" si="4">C20/F20</f>
        <v>2.7051915552703241</v>
      </c>
      <c r="F20">
        <v>0.25</v>
      </c>
      <c r="G20" t="s">
        <v>120</v>
      </c>
      <c r="H20" s="62">
        <f t="shared" si="2"/>
        <v>0.88447116008463844</v>
      </c>
      <c r="I20" s="66">
        <f>E20/$D$18</f>
        <v>0.36069220736937668</v>
      </c>
      <c r="J20" s="69"/>
      <c r="K20" s="58" t="s">
        <v>165</v>
      </c>
      <c r="L20" s="68"/>
    </row>
    <row r="21" spans="1:17" ht="15" x14ac:dyDescent="0.2">
      <c r="A21" s="51">
        <f t="shared" si="3"/>
        <v>6000</v>
      </c>
      <c r="B21" s="8">
        <v>3000</v>
      </c>
      <c r="C21" s="9">
        <f t="shared" si="0"/>
        <v>0.47620476241567289</v>
      </c>
      <c r="D21" s="9">
        <f t="shared" si="1"/>
        <v>3.3547270249486418</v>
      </c>
      <c r="E21" s="50">
        <f t="shared" si="4"/>
        <v>4.7620476246329336E-11</v>
      </c>
      <c r="F21" s="87">
        <v>9999999999</v>
      </c>
      <c r="G21" s="88" t="s">
        <v>135</v>
      </c>
      <c r="H21" s="62">
        <f t="shared" si="2"/>
        <v>0.44729693665981907</v>
      </c>
      <c r="I21" s="66"/>
      <c r="J21" s="69"/>
      <c r="K21" s="94">
        <f>H20/I20</f>
        <v>2.4521493451031828</v>
      </c>
      <c r="L21" s="68" t="s">
        <v>166</v>
      </c>
    </row>
    <row r="22" spans="1:17" ht="15" x14ac:dyDescent="0.2">
      <c r="A22" s="51">
        <f t="shared" si="3"/>
        <v>9000</v>
      </c>
      <c r="B22" s="8">
        <v>6000</v>
      </c>
      <c r="C22" s="9">
        <f t="shared" si="0"/>
        <v>0.30251927952344099</v>
      </c>
      <c r="D22" s="9">
        <f t="shared" si="1"/>
        <v>2.9671462374645552</v>
      </c>
      <c r="E22" s="50">
        <f t="shared" si="4"/>
        <v>1.2100771180937639</v>
      </c>
      <c r="F22">
        <v>0.25</v>
      </c>
      <c r="G22" t="s">
        <v>120</v>
      </c>
      <c r="H22" s="62">
        <f t="shared" si="2"/>
        <v>0.39561949832860749</v>
      </c>
      <c r="I22" s="66">
        <f t="shared" ref="I22:I27" si="5">E22/$D$18</f>
        <v>0.16134361574583525</v>
      </c>
      <c r="J22" s="69"/>
      <c r="K22" s="67" t="s">
        <v>167</v>
      </c>
      <c r="L22" s="68"/>
    </row>
    <row r="23" spans="1:17" ht="15" x14ac:dyDescent="0.2">
      <c r="A23" s="51">
        <f t="shared" si="3"/>
        <v>15000</v>
      </c>
      <c r="B23" s="8">
        <v>6000</v>
      </c>
      <c r="C23" s="9">
        <f t="shared" si="0"/>
        <v>0.13533833930056149</v>
      </c>
      <c r="D23" s="9">
        <f t="shared" si="1"/>
        <v>1.3270940790377135</v>
      </c>
      <c r="E23" s="50">
        <f t="shared" si="4"/>
        <v>0.54135335720224598</v>
      </c>
      <c r="F23">
        <v>0.25</v>
      </c>
      <c r="G23" t="s">
        <v>120</v>
      </c>
      <c r="H23" s="62">
        <f t="shared" si="2"/>
        <v>0.17694587720502852</v>
      </c>
      <c r="I23" s="66">
        <f t="shared" si="5"/>
        <v>7.2180447626966154E-2</v>
      </c>
      <c r="J23" s="69"/>
      <c r="K23" s="67"/>
      <c r="L23" s="68"/>
    </row>
    <row r="24" spans="1:17" ht="15" x14ac:dyDescent="0.2">
      <c r="A24" s="51">
        <f t="shared" si="3"/>
        <v>21000</v>
      </c>
      <c r="B24" s="8">
        <v>6000</v>
      </c>
      <c r="C24" s="9">
        <f t="shared" si="0"/>
        <v>6.0583195804286345E-2</v>
      </c>
      <c r="D24" s="9">
        <f t="shared" si="1"/>
        <v>0.59334628506608811</v>
      </c>
      <c r="E24" s="50">
        <f t="shared" si="4"/>
        <v>0.24233278321714538</v>
      </c>
      <c r="F24">
        <v>0.25</v>
      </c>
      <c r="G24" t="s">
        <v>120</v>
      </c>
      <c r="H24" s="62">
        <f t="shared" si="2"/>
        <v>7.9112838008811776E-2</v>
      </c>
      <c r="I24" s="66">
        <f t="shared" si="5"/>
        <v>3.2311037762286061E-2</v>
      </c>
      <c r="J24" s="69"/>
      <c r="K24" s="67"/>
      <c r="L24" s="68"/>
    </row>
    <row r="25" spans="1:17" ht="15" x14ac:dyDescent="0.2">
      <c r="A25" s="51">
        <f t="shared" si="3"/>
        <v>27000</v>
      </c>
      <c r="B25" s="8">
        <v>6000</v>
      </c>
      <c r="C25" s="9">
        <f t="shared" si="0"/>
        <v>2.72017692413902E-2</v>
      </c>
      <c r="D25" s="9">
        <f t="shared" si="1"/>
        <v>0.26480889500087879</v>
      </c>
      <c r="E25" s="50">
        <f t="shared" si="4"/>
        <v>0.1088070769655608</v>
      </c>
      <c r="F25">
        <v>0.25</v>
      </c>
      <c r="G25" t="s">
        <v>120</v>
      </c>
      <c r="H25" s="62">
        <f t="shared" si="2"/>
        <v>3.5307852666783851E-2</v>
      </c>
      <c r="I25" s="66">
        <f t="shared" si="5"/>
        <v>1.4507610262074779E-2</v>
      </c>
      <c r="J25" s="69"/>
      <c r="K25" s="67"/>
      <c r="L25" s="68"/>
    </row>
    <row r="26" spans="1:17" ht="15" x14ac:dyDescent="0.2">
      <c r="A26" s="51">
        <f t="shared" si="3"/>
        <v>33000</v>
      </c>
      <c r="B26" s="8">
        <v>6000</v>
      </c>
      <c r="C26" s="9">
        <f t="shared" si="0"/>
        <v>1.239708307225103E-2</v>
      </c>
      <c r="D26" s="9">
        <f t="shared" si="1"/>
        <v>0.11711584828462307</v>
      </c>
      <c r="E26" s="50">
        <f t="shared" si="4"/>
        <v>4.9588332289004118E-2</v>
      </c>
      <c r="F26">
        <v>0.25</v>
      </c>
      <c r="G26" t="s">
        <v>120</v>
      </c>
      <c r="H26" s="62">
        <f t="shared" si="2"/>
        <v>1.5615446437949747E-2</v>
      </c>
      <c r="I26" s="66">
        <f t="shared" si="5"/>
        <v>6.6117776385338847E-3</v>
      </c>
      <c r="J26" s="69"/>
      <c r="K26" s="67"/>
      <c r="L26" s="68"/>
    </row>
    <row r="27" spans="1:17" ht="15" x14ac:dyDescent="0.2">
      <c r="A27" s="51">
        <f t="shared" si="3"/>
        <v>39000</v>
      </c>
      <c r="B27" s="8">
        <v>6000</v>
      </c>
      <c r="C27" s="9">
        <f t="shared" si="0"/>
        <v>6.0586621606902574E-3</v>
      </c>
      <c r="D27" s="9">
        <f t="shared" si="1"/>
        <v>4.9404022284982772E-2</v>
      </c>
      <c r="E27" s="50">
        <f t="shared" si="4"/>
        <v>2.4234648642761029E-2</v>
      </c>
      <c r="F27">
        <v>0.25</v>
      </c>
      <c r="G27" t="s">
        <v>120</v>
      </c>
      <c r="H27" s="62">
        <f t="shared" si="2"/>
        <v>6.5872029713310385E-3</v>
      </c>
      <c r="I27" s="66">
        <f t="shared" si="5"/>
        <v>3.2312864857014715E-3</v>
      </c>
      <c r="J27" s="58"/>
      <c r="K27" s="67"/>
      <c r="L27" s="68"/>
    </row>
    <row r="28" spans="1:17" ht="15" x14ac:dyDescent="0.2">
      <c r="A28" s="51">
        <f t="shared" si="3"/>
        <v>45000</v>
      </c>
      <c r="B28" s="10"/>
      <c r="C28" s="11">
        <v>3.8578468987416179E-3</v>
      </c>
      <c r="D28" s="9">
        <f>C28/F28</f>
        <v>1.5431387594966471E-2</v>
      </c>
      <c r="F28">
        <v>0.25</v>
      </c>
      <c r="G28" t="s">
        <v>120</v>
      </c>
      <c r="H28" s="62">
        <f t="shared" si="2"/>
        <v>2.0575183459955303E-3</v>
      </c>
      <c r="I28" s="58"/>
      <c r="J28" s="58"/>
      <c r="K28" s="67"/>
      <c r="L28" s="68"/>
    </row>
    <row r="29" spans="1:17" ht="13.5" thickBot="1" x14ac:dyDescent="0.25">
      <c r="B29" s="61">
        <f>SUM(B18:B27)</f>
        <v>45000</v>
      </c>
      <c r="H29" s="70"/>
      <c r="I29" s="71">
        <f>SUM(I20:I28)</f>
        <v>0.65087798289077436</v>
      </c>
      <c r="J29" s="72"/>
      <c r="K29" s="72"/>
      <c r="L29" s="73"/>
    </row>
    <row r="30" spans="1:17" ht="13.5" thickTop="1" x14ac:dyDescent="0.2"/>
    <row r="31" spans="1:17" x14ac:dyDescent="0.2">
      <c r="J31" s="41"/>
      <c r="Q31" s="41"/>
    </row>
    <row r="32" spans="1:17" x14ac:dyDescent="0.2">
      <c r="C32" s="12" t="s">
        <v>136</v>
      </c>
      <c r="J32" s="57"/>
    </row>
    <row r="33" spans="3:15" x14ac:dyDescent="0.2">
      <c r="C33" s="12" t="s">
        <v>137</v>
      </c>
      <c r="J33" s="51"/>
      <c r="K33" s="45"/>
      <c r="L33" s="45"/>
      <c r="M33" s="45"/>
      <c r="N33" s="45"/>
    </row>
    <row r="34" spans="3:15" x14ac:dyDescent="0.2">
      <c r="J34" s="51"/>
      <c r="K34" s="45"/>
      <c r="L34" s="45"/>
      <c r="M34" s="45"/>
      <c r="N34" s="45"/>
    </row>
    <row r="35" spans="3:15" x14ac:dyDescent="0.2">
      <c r="J35" s="51"/>
      <c r="K35" s="45"/>
      <c r="L35" s="45"/>
      <c r="M35" s="45"/>
      <c r="N35" s="45"/>
    </row>
    <row r="36" spans="3:15" x14ac:dyDescent="0.2">
      <c r="J36" s="51"/>
      <c r="K36" s="45"/>
      <c r="L36" s="45"/>
      <c r="M36" s="45"/>
      <c r="N36" s="45"/>
    </row>
    <row r="37" spans="3:15" x14ac:dyDescent="0.2">
      <c r="J37" s="51"/>
      <c r="K37" s="45"/>
      <c r="L37" s="45"/>
      <c r="M37" s="45"/>
      <c r="N37" s="45"/>
    </row>
    <row r="38" spans="3:15" x14ac:dyDescent="0.2">
      <c r="J38" s="51"/>
      <c r="K38" s="45"/>
      <c r="L38" s="45"/>
      <c r="M38" s="45"/>
      <c r="N38" s="45"/>
    </row>
    <row r="39" spans="3:15" x14ac:dyDescent="0.2">
      <c r="J39" s="51"/>
      <c r="K39" s="45"/>
      <c r="L39" s="45"/>
      <c r="M39" s="45"/>
      <c r="N39" s="45"/>
    </row>
    <row r="40" spans="3:15" x14ac:dyDescent="0.2">
      <c r="J40" s="51"/>
      <c r="K40" s="45"/>
      <c r="L40" s="45"/>
      <c r="M40" s="45"/>
      <c r="N40" s="45"/>
    </row>
    <row r="41" spans="3:15" x14ac:dyDescent="0.2">
      <c r="J41" s="51"/>
      <c r="K41" s="45"/>
      <c r="L41" s="45"/>
      <c r="M41" s="45"/>
      <c r="N41" s="45"/>
    </row>
    <row r="42" spans="3:15" x14ac:dyDescent="0.2">
      <c r="J42" s="51"/>
      <c r="K42" s="45"/>
      <c r="L42" s="45"/>
      <c r="M42" s="45"/>
      <c r="N42" s="45"/>
    </row>
    <row r="43" spans="3:15" x14ac:dyDescent="0.2">
      <c r="J43" s="51"/>
      <c r="K43" s="195"/>
      <c r="L43" s="195"/>
      <c r="M43" s="195"/>
      <c r="N43" s="195"/>
    </row>
    <row r="46" spans="3:15" x14ac:dyDescent="0.2">
      <c r="J46" s="41"/>
    </row>
    <row r="47" spans="3:15" x14ac:dyDescent="0.2">
      <c r="J47" s="57"/>
      <c r="O47" s="24"/>
    </row>
    <row r="48" spans="3:15" x14ac:dyDescent="0.2">
      <c r="J48" s="51"/>
      <c r="K48" s="45"/>
      <c r="L48" s="45"/>
      <c r="M48" s="45"/>
      <c r="N48" s="45"/>
      <c r="O48" s="56"/>
    </row>
    <row r="49" spans="10:15" x14ac:dyDescent="0.2">
      <c r="J49" s="51"/>
      <c r="K49" s="45"/>
      <c r="L49" s="45"/>
      <c r="M49" s="45"/>
      <c r="N49" s="45"/>
      <c r="O49" s="56"/>
    </row>
    <row r="50" spans="10:15" x14ac:dyDescent="0.2">
      <c r="J50" s="51"/>
      <c r="K50" s="45"/>
      <c r="L50" s="45"/>
      <c r="M50" s="45"/>
      <c r="N50" s="45"/>
      <c r="O50" s="56"/>
    </row>
    <row r="51" spans="10:15" x14ac:dyDescent="0.2">
      <c r="J51" s="51"/>
      <c r="K51" s="45"/>
      <c r="L51" s="45"/>
      <c r="M51" s="45"/>
      <c r="N51" s="45"/>
      <c r="O51" s="56"/>
    </row>
    <row r="52" spans="10:15" x14ac:dyDescent="0.2">
      <c r="J52" s="51"/>
      <c r="K52" s="45"/>
      <c r="L52" s="45"/>
      <c r="M52" s="45"/>
      <c r="N52" s="45"/>
      <c r="O52" s="56"/>
    </row>
    <row r="53" spans="10:15" x14ac:dyDescent="0.2">
      <c r="J53" s="51"/>
      <c r="K53" s="45"/>
      <c r="L53" s="45"/>
      <c r="M53" s="45"/>
      <c r="N53" s="45"/>
      <c r="O53" s="56"/>
    </row>
    <row r="54" spans="10:15" x14ac:dyDescent="0.2">
      <c r="J54" s="51"/>
      <c r="K54" s="45"/>
      <c r="L54" s="45"/>
      <c r="M54" s="45"/>
      <c r="N54" s="45"/>
      <c r="O54" s="56"/>
    </row>
    <row r="55" spans="10:15" x14ac:dyDescent="0.2">
      <c r="J55" s="51"/>
      <c r="K55" s="45"/>
      <c r="L55" s="45"/>
      <c r="M55" s="45"/>
      <c r="N55" s="45"/>
      <c r="O55" s="56"/>
    </row>
    <row r="56" spans="10:15" x14ac:dyDescent="0.2">
      <c r="J56" s="51"/>
      <c r="K56" s="45"/>
      <c r="L56" s="45"/>
      <c r="M56" s="45"/>
      <c r="N56" s="45"/>
      <c r="O56" s="56"/>
    </row>
    <row r="57" spans="10:15" x14ac:dyDescent="0.2">
      <c r="J57" s="51"/>
      <c r="K57" s="45"/>
      <c r="L57" s="45"/>
      <c r="M57" s="45"/>
      <c r="N57" s="45"/>
      <c r="O57" s="56"/>
    </row>
    <row r="58" spans="10:15" x14ac:dyDescent="0.2">
      <c r="J58" s="51"/>
      <c r="K58" s="45"/>
      <c r="L58" s="45"/>
    </row>
  </sheetData>
  <sheetProtection selectLockedCells="1" selectUnlockedCells="1"/>
  <mergeCells count="1">
    <mergeCell ref="K43:N43"/>
  </mergeCells>
  <pageMargins left="0.78749999999999998" right="0.78749999999999998" top="1.0249999999999999" bottom="1.0249999999999999" header="0.78749999999999998" footer="0.78749999999999998"/>
  <pageSetup orientation="portrait" useFirstPageNumber="1" horizontalDpi="300" verticalDpi="300" r:id="rId1"/>
  <headerFooter alignWithMargins="0">
    <oddHeader>&amp;C&amp;A</oddHeader>
    <oddFooter>&amp;CPage &amp;P</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Q79"/>
  <sheetViews>
    <sheetView topLeftCell="A38" zoomScaleNormal="100" workbookViewId="0">
      <selection activeCell="E18" sqref="E18"/>
    </sheetView>
  </sheetViews>
  <sheetFormatPr defaultColWidth="11.5703125" defaultRowHeight="12.75" x14ac:dyDescent="0.2"/>
  <cols>
    <col min="2" max="2" width="12.28515625" customWidth="1"/>
    <col min="3" max="3" width="15.42578125" customWidth="1"/>
    <col min="4" max="4" width="15.85546875" customWidth="1"/>
    <col min="5" max="5" width="12" bestFit="1" customWidth="1"/>
    <col min="6" max="6" width="12.28515625" customWidth="1"/>
    <col min="7" max="7" width="13.42578125" customWidth="1"/>
    <col min="8" max="8" width="11" customWidth="1"/>
    <col min="12" max="12" width="13.7109375" customWidth="1"/>
    <col min="14" max="14" width="20.5703125" bestFit="1" customWidth="1"/>
  </cols>
  <sheetData>
    <row r="2" spans="2:17" ht="23.25" x14ac:dyDescent="0.2">
      <c r="B2" s="6" t="s">
        <v>191</v>
      </c>
    </row>
    <row r="3" spans="2:17" x14ac:dyDescent="0.2">
      <c r="D3" s="45"/>
    </row>
    <row r="4" spans="2:17" ht="15" x14ac:dyDescent="0.2">
      <c r="B4" s="46" t="s">
        <v>0</v>
      </c>
      <c r="I4" s="4" t="s">
        <v>121</v>
      </c>
    </row>
    <row r="5" spans="2:17" ht="15" x14ac:dyDescent="0.2">
      <c r="B5" s="47">
        <v>1</v>
      </c>
      <c r="C5" s="2" t="s">
        <v>138</v>
      </c>
      <c r="D5" s="3"/>
      <c r="E5" s="3"/>
      <c r="F5" s="3"/>
      <c r="G5" s="3"/>
      <c r="I5" s="4" t="s">
        <v>122</v>
      </c>
    </row>
    <row r="6" spans="2:17" ht="15" x14ac:dyDescent="0.2">
      <c r="B6" s="1">
        <v>1.84E-2</v>
      </c>
      <c r="C6" s="1" t="s">
        <v>1</v>
      </c>
      <c r="D6" s="2"/>
      <c r="E6" s="2"/>
      <c r="F6" s="2"/>
      <c r="G6" s="2"/>
      <c r="I6" s="4" t="s">
        <v>123</v>
      </c>
    </row>
    <row r="7" spans="2:17" ht="15" x14ac:dyDescent="0.2">
      <c r="B7" s="1">
        <v>3</v>
      </c>
      <c r="C7" s="1" t="s">
        <v>124</v>
      </c>
      <c r="D7" s="2"/>
      <c r="E7" s="2"/>
      <c r="F7" s="2"/>
      <c r="G7" s="2"/>
      <c r="I7" s="4" t="s">
        <v>125</v>
      </c>
    </row>
    <row r="8" spans="2:17" ht="15" x14ac:dyDescent="0.2">
      <c r="I8" s="4" t="s">
        <v>126</v>
      </c>
    </row>
    <row r="10" spans="2:17" ht="15" x14ac:dyDescent="0.2">
      <c r="B10" s="4"/>
      <c r="C10" s="4"/>
      <c r="I10" s="4" t="s">
        <v>127</v>
      </c>
    </row>
    <row r="11" spans="2:17" ht="15" x14ac:dyDescent="0.2">
      <c r="B11" s="46" t="s">
        <v>3</v>
      </c>
      <c r="I11" s="4" t="s">
        <v>128</v>
      </c>
    </row>
    <row r="12" spans="2:17" ht="15" x14ac:dyDescent="0.2">
      <c r="B12" s="4">
        <f>B5*B6</f>
        <v>1.84E-2</v>
      </c>
      <c r="C12" s="4" t="s">
        <v>129</v>
      </c>
    </row>
    <row r="13" spans="2:17" ht="15" x14ac:dyDescent="0.2">
      <c r="B13" s="5">
        <f>SQRT(B12/B7)</f>
        <v>7.8315600829804877E-2</v>
      </c>
      <c r="C13" s="4" t="s">
        <v>154</v>
      </c>
      <c r="I13" s="48" t="s">
        <v>130</v>
      </c>
    </row>
    <row r="14" spans="2:17" ht="15" x14ac:dyDescent="0.2">
      <c r="B14" s="5">
        <f>SQRT(B12*B7)</f>
        <v>0.2349468024894146</v>
      </c>
      <c r="C14" s="4" t="s">
        <v>155</v>
      </c>
    </row>
    <row r="15" spans="2:17" ht="15" x14ac:dyDescent="0.2">
      <c r="B15" s="5"/>
      <c r="C15" s="4"/>
      <c r="Q15" s="41"/>
    </row>
    <row r="16" spans="2:17" ht="24" thickBot="1" x14ac:dyDescent="0.25">
      <c r="B16" s="6"/>
      <c r="J16" s="41"/>
    </row>
    <row r="17" spans="1:17" ht="39.75" thickTop="1" thickBot="1" x14ac:dyDescent="0.25">
      <c r="A17" t="s">
        <v>131</v>
      </c>
      <c r="B17" s="59" t="s">
        <v>8</v>
      </c>
      <c r="C17" s="59" t="s">
        <v>132</v>
      </c>
      <c r="D17" s="59" t="s">
        <v>9</v>
      </c>
      <c r="E17" s="59" t="s">
        <v>133</v>
      </c>
      <c r="F17" s="49" t="s">
        <v>134</v>
      </c>
      <c r="G17" s="59"/>
      <c r="H17" s="74" t="s">
        <v>153</v>
      </c>
      <c r="I17" s="75" t="s">
        <v>152</v>
      </c>
      <c r="J17" s="196" t="s">
        <v>156</v>
      </c>
      <c r="K17" s="197"/>
      <c r="L17" s="198"/>
    </row>
    <row r="18" spans="1:17" ht="16.5" thickTop="1" thickBot="1" x14ac:dyDescent="0.25">
      <c r="A18">
        <v>0</v>
      </c>
      <c r="B18" s="92">
        <v>5</v>
      </c>
      <c r="C18" s="9">
        <f t="shared" ref="C18:C27" si="0">C19 * COSH($B$13 *B18 / 1000) + (D19) * $B$14 * SINH($B$13 * B18/ 1000)</f>
        <v>0.48844949116267944</v>
      </c>
      <c r="D18" s="89">
        <f t="shared" ref="D18:D27" si="1">C19 / $B$14 * SINH($B$13 *B18 / 1000) + D19 * COSH($B$13 * B18 / 1000)+E18</f>
        <v>14.999999999999998</v>
      </c>
      <c r="E18" s="60">
        <f>C18/F18</f>
        <v>3.4410812070701033</v>
      </c>
      <c r="F18" s="79">
        <f>'Ex 3- JLess Wet Ballast Noshunt'!J18</f>
        <v>0.14194651673988481</v>
      </c>
      <c r="H18" s="62">
        <f>D18/$D$18</f>
        <v>1</v>
      </c>
      <c r="I18" s="58"/>
      <c r="J18" s="82">
        <f>C18/D18</f>
        <v>3.2563299410845299E-2</v>
      </c>
      <c r="K18" s="64" t="s">
        <v>157</v>
      </c>
      <c r="L18" s="65"/>
    </row>
    <row r="19" spans="1:17" ht="15.75" thickBot="1" x14ac:dyDescent="0.25">
      <c r="A19" s="51">
        <f>A18+B18</f>
        <v>5</v>
      </c>
      <c r="B19" s="80">
        <f>3000-B18</f>
        <v>2995</v>
      </c>
      <c r="C19" s="9">
        <f t="shared" si="0"/>
        <v>0.48738610805434834</v>
      </c>
      <c r="D19" s="9">
        <f t="shared" si="1"/>
        <v>11.558105596607604</v>
      </c>
      <c r="E19" s="50">
        <f>C19/F19</f>
        <v>8.1231018009058058</v>
      </c>
      <c r="F19" s="58">
        <v>0.06</v>
      </c>
      <c r="G19" t="s">
        <v>135</v>
      </c>
      <c r="H19" s="62">
        <f t="shared" ref="H19:H28" si="2">D19/$D$18</f>
        <v>0.77054037310717372</v>
      </c>
      <c r="I19" s="66"/>
      <c r="J19" s="83"/>
      <c r="K19" s="67"/>
      <c r="L19" s="68"/>
    </row>
    <row r="20" spans="1:17" ht="15.75" thickBot="1" x14ac:dyDescent="0.25">
      <c r="A20" s="51">
        <f t="shared" ref="A20:A28" si="3">A19+B19</f>
        <v>3000</v>
      </c>
      <c r="B20" s="92">
        <v>3000</v>
      </c>
      <c r="C20" s="9">
        <f t="shared" si="0"/>
        <v>0.30981804758901599</v>
      </c>
      <c r="D20" s="9">
        <f t="shared" si="1"/>
        <v>3.0388804899862096</v>
      </c>
      <c r="E20" s="86">
        <f t="shared" ref="E20:E27" si="4">C20/F20</f>
        <v>1.239272190356064</v>
      </c>
      <c r="F20">
        <v>0.25</v>
      </c>
      <c r="G20" t="s">
        <v>120</v>
      </c>
      <c r="H20" s="62">
        <f t="shared" si="2"/>
        <v>0.20259203266574732</v>
      </c>
      <c r="I20" s="66">
        <f>E20/$D$18</f>
        <v>8.2618146023737613E-2</v>
      </c>
      <c r="J20" s="62">
        <v>0.36069220736937668</v>
      </c>
      <c r="K20" s="67" t="s">
        <v>158</v>
      </c>
      <c r="L20" s="68"/>
      <c r="N20" s="124"/>
    </row>
    <row r="21" spans="1:17" ht="15" x14ac:dyDescent="0.2">
      <c r="A21" s="51">
        <f t="shared" si="3"/>
        <v>6000</v>
      </c>
      <c r="B21" s="80">
        <f>6000-B20</f>
        <v>3000</v>
      </c>
      <c r="C21" s="9">
        <f t="shared" si="0"/>
        <v>0.21815361571239561</v>
      </c>
      <c r="D21" s="9">
        <f t="shared" si="1"/>
        <v>1.5368301369103392</v>
      </c>
      <c r="E21" s="50">
        <f t="shared" si="4"/>
        <v>2.1815361573421097E-11</v>
      </c>
      <c r="F21" s="58">
        <v>9999999999</v>
      </c>
      <c r="G21" t="s">
        <v>135</v>
      </c>
      <c r="H21" s="62">
        <f t="shared" si="2"/>
        <v>0.1024553424606893</v>
      </c>
      <c r="I21" s="66"/>
      <c r="J21" s="85">
        <f>J20*E18</f>
        <v>1.2411711763153948</v>
      </c>
      <c r="K21" s="64" t="s">
        <v>159</v>
      </c>
      <c r="L21" s="68"/>
    </row>
    <row r="22" spans="1:17" ht="15" x14ac:dyDescent="0.2">
      <c r="A22" s="51">
        <f t="shared" si="3"/>
        <v>9000</v>
      </c>
      <c r="B22" s="80">
        <f>'Ex 3- JLess Wet Ballast Noshunt'!B22</f>
        <v>6000</v>
      </c>
      <c r="C22" s="9">
        <f t="shared" si="0"/>
        <v>0.13858675901510781</v>
      </c>
      <c r="D22" s="9">
        <f t="shared" si="1"/>
        <v>1.3592759483688424</v>
      </c>
      <c r="E22" s="50">
        <f t="shared" si="4"/>
        <v>0.55434703606043123</v>
      </c>
      <c r="F22">
        <v>0.25</v>
      </c>
      <c r="G22" t="s">
        <v>120</v>
      </c>
      <c r="H22" s="62">
        <f t="shared" si="2"/>
        <v>9.0618396557922837E-2</v>
      </c>
      <c r="I22" s="66">
        <f t="shared" ref="I22:I27" si="5">E22/$D$18</f>
        <v>3.695646907069542E-2</v>
      </c>
      <c r="J22" s="84"/>
      <c r="K22" s="64" t="s">
        <v>14</v>
      </c>
      <c r="L22" s="68"/>
    </row>
    <row r="23" spans="1:17" ht="15" x14ac:dyDescent="0.2">
      <c r="A23" s="51">
        <f t="shared" si="3"/>
        <v>15000</v>
      </c>
      <c r="B23" s="80">
        <f>'Ex 3- JLess Wet Ballast Noshunt'!B23</f>
        <v>6000</v>
      </c>
      <c r="C23" s="9">
        <f t="shared" si="0"/>
        <v>6.1999690874903313E-2</v>
      </c>
      <c r="D23" s="9">
        <f t="shared" si="1"/>
        <v>0.60795354137991386</v>
      </c>
      <c r="E23" s="50">
        <f t="shared" si="4"/>
        <v>0.24799876349961325</v>
      </c>
      <c r="F23">
        <v>0.25</v>
      </c>
      <c r="G23" t="s">
        <v>120</v>
      </c>
      <c r="H23" s="62">
        <f t="shared" si="2"/>
        <v>4.0530236091994264E-2</v>
      </c>
      <c r="I23" s="66">
        <f t="shared" si="5"/>
        <v>1.6533250899974219E-2</v>
      </c>
      <c r="J23" s="84"/>
      <c r="K23" s="67"/>
      <c r="L23" s="68"/>
    </row>
    <row r="24" spans="1:17" ht="15" x14ac:dyDescent="0.2">
      <c r="A24" s="51">
        <f t="shared" si="3"/>
        <v>21000</v>
      </c>
      <c r="B24" s="80">
        <f>'Ex 3- JLess Wet Ballast Noshunt'!B24</f>
        <v>6000</v>
      </c>
      <c r="C24" s="9">
        <f t="shared" si="0"/>
        <v>2.7753698113125204E-2</v>
      </c>
      <c r="D24" s="9">
        <f t="shared" si="1"/>
        <v>0.27181718385188658</v>
      </c>
      <c r="E24" s="50">
        <f t="shared" si="4"/>
        <v>0.11101479245250082</v>
      </c>
      <c r="F24">
        <v>0.25</v>
      </c>
      <c r="G24" t="s">
        <v>120</v>
      </c>
      <c r="H24" s="62">
        <f t="shared" si="2"/>
        <v>1.8121145590125773E-2</v>
      </c>
      <c r="I24" s="66">
        <f t="shared" si="5"/>
        <v>7.4009861635000555E-3</v>
      </c>
      <c r="J24" s="84"/>
      <c r="K24" s="67"/>
      <c r="L24" s="68"/>
    </row>
    <row r="25" spans="1:17" ht="15" x14ac:dyDescent="0.2">
      <c r="A25" s="51">
        <f t="shared" si="3"/>
        <v>27000</v>
      </c>
      <c r="B25" s="80">
        <f>'Ex 3- JLess Wet Ballast Noshunt'!B25</f>
        <v>6000</v>
      </c>
      <c r="C25" s="9">
        <f t="shared" si="0"/>
        <v>1.2461371204439246E-2</v>
      </c>
      <c r="D25" s="9">
        <f t="shared" si="1"/>
        <v>0.12131129815711503</v>
      </c>
      <c r="E25" s="50">
        <f t="shared" si="4"/>
        <v>4.9845484817756983E-2</v>
      </c>
      <c r="F25">
        <v>0.25</v>
      </c>
      <c r="G25" t="s">
        <v>120</v>
      </c>
      <c r="H25" s="62">
        <f t="shared" si="2"/>
        <v>8.0874198771410024E-3</v>
      </c>
      <c r="I25" s="66">
        <f t="shared" si="5"/>
        <v>3.3230323211837992E-3</v>
      </c>
      <c r="J25" s="84"/>
      <c r="K25" s="67"/>
      <c r="L25" s="68"/>
    </row>
    <row r="26" spans="1:17" ht="15" x14ac:dyDescent="0.2">
      <c r="A26" s="51">
        <f t="shared" si="3"/>
        <v>33000</v>
      </c>
      <c r="B26" s="80">
        <f>'Ex 3- JLess Wet Ballast Noshunt'!B26</f>
        <v>6000</v>
      </c>
      <c r="C26" s="9">
        <f t="shared" si="0"/>
        <v>5.6792134601497323E-3</v>
      </c>
      <c r="D26" s="9">
        <f t="shared" si="1"/>
        <v>5.3651806485322959E-2</v>
      </c>
      <c r="E26" s="50">
        <f t="shared" si="4"/>
        <v>2.2716853840598929E-2</v>
      </c>
      <c r="F26">
        <v>0.25</v>
      </c>
      <c r="G26" t="s">
        <v>120</v>
      </c>
      <c r="H26" s="62">
        <f t="shared" si="2"/>
        <v>3.5767870990215311E-3</v>
      </c>
      <c r="I26" s="66">
        <f t="shared" si="5"/>
        <v>1.5144569227065956E-3</v>
      </c>
      <c r="J26" s="84"/>
      <c r="K26" s="67"/>
      <c r="L26" s="68"/>
    </row>
    <row r="27" spans="1:17" ht="15.75" thickBot="1" x14ac:dyDescent="0.25">
      <c r="A27" s="51">
        <f t="shared" si="3"/>
        <v>39000</v>
      </c>
      <c r="B27" s="80">
        <f>'Ex 3- JLess Wet Ballast Noshunt'!B27</f>
        <v>6000</v>
      </c>
      <c r="C27" s="9">
        <f t="shared" si="0"/>
        <v>2.7755267503619444E-3</v>
      </c>
      <c r="D27" s="9">
        <f t="shared" si="1"/>
        <v>2.263241979675347E-2</v>
      </c>
      <c r="E27" s="50">
        <f t="shared" si="4"/>
        <v>1.1102107001447778E-2</v>
      </c>
      <c r="F27">
        <v>0.25</v>
      </c>
      <c r="G27" t="s">
        <v>120</v>
      </c>
      <c r="H27" s="62">
        <f t="shared" si="2"/>
        <v>1.5088279864502315E-3</v>
      </c>
      <c r="I27" s="66">
        <f t="shared" si="5"/>
        <v>7.4014046676318531E-4</v>
      </c>
      <c r="J27" s="83"/>
      <c r="K27" s="67"/>
      <c r="L27" s="68"/>
    </row>
    <row r="28" spans="1:17" ht="15.75" thickBot="1" x14ac:dyDescent="0.25">
      <c r="A28" s="51">
        <f t="shared" si="3"/>
        <v>45000</v>
      </c>
      <c r="B28" s="10"/>
      <c r="C28" s="93">
        <v>1.7673138033229316E-3</v>
      </c>
      <c r="D28" s="9">
        <f>C28/F28</f>
        <v>7.0692552132917263E-3</v>
      </c>
      <c r="F28">
        <v>0.25</v>
      </c>
      <c r="G28" t="s">
        <v>120</v>
      </c>
      <c r="H28" s="62">
        <f t="shared" si="2"/>
        <v>4.7128368088611514E-4</v>
      </c>
      <c r="I28" s="58"/>
      <c r="J28" s="83"/>
      <c r="K28" s="67"/>
      <c r="L28" s="68"/>
    </row>
    <row r="29" spans="1:17" ht="13.5" thickBot="1" x14ac:dyDescent="0.25">
      <c r="B29" s="61">
        <f>SUM(B18:B27)</f>
        <v>45000</v>
      </c>
      <c r="H29" s="70"/>
      <c r="I29" s="71">
        <f>SUM(I20:I28)</f>
        <v>0.14908648186856091</v>
      </c>
      <c r="J29" s="70"/>
      <c r="K29" s="72"/>
      <c r="L29" s="73"/>
    </row>
    <row r="30" spans="1:17" ht="13.5" thickTop="1" x14ac:dyDescent="0.2">
      <c r="D30" s="24">
        <f>15/D18*C28</f>
        <v>1.767313803322932E-3</v>
      </c>
      <c r="E30" s="24" t="s">
        <v>162</v>
      </c>
    </row>
    <row r="31" spans="1:17" x14ac:dyDescent="0.2">
      <c r="J31" s="41"/>
      <c r="Q31" s="41"/>
    </row>
    <row r="32" spans="1:17" x14ac:dyDescent="0.2">
      <c r="C32" s="12" t="s">
        <v>136</v>
      </c>
      <c r="J32" s="59"/>
    </row>
    <row r="33" spans="2:16" x14ac:dyDescent="0.2">
      <c r="C33" s="12" t="s">
        <v>137</v>
      </c>
      <c r="J33" s="51"/>
      <c r="K33" s="45"/>
      <c r="L33" s="45"/>
      <c r="M33" s="45"/>
      <c r="N33" s="45"/>
    </row>
    <row r="34" spans="2:16" x14ac:dyDescent="0.2">
      <c r="J34" s="51"/>
      <c r="K34" s="45"/>
      <c r="L34" s="45"/>
      <c r="M34" s="45"/>
      <c r="N34" s="45"/>
    </row>
    <row r="35" spans="2:16" x14ac:dyDescent="0.2">
      <c r="J35" s="51"/>
      <c r="K35" s="45"/>
      <c r="L35" s="45"/>
      <c r="M35" s="45"/>
      <c r="N35" s="45"/>
    </row>
    <row r="36" spans="2:16" x14ac:dyDescent="0.2">
      <c r="D36" s="81" t="s">
        <v>163</v>
      </c>
      <c r="E36" s="81" t="s">
        <v>9</v>
      </c>
      <c r="F36" s="81" t="s">
        <v>133</v>
      </c>
      <c r="G36" s="81" t="s">
        <v>9</v>
      </c>
      <c r="H36" s="81" t="s">
        <v>133</v>
      </c>
      <c r="K36" s="51"/>
      <c r="L36" s="45"/>
      <c r="M36" s="45"/>
      <c r="N36" s="45"/>
      <c r="O36" s="45"/>
    </row>
    <row r="37" spans="2:16" x14ac:dyDescent="0.2">
      <c r="C37" t="s">
        <v>160</v>
      </c>
      <c r="D37" s="81" t="s">
        <v>164</v>
      </c>
      <c r="E37" s="81" t="s">
        <v>168</v>
      </c>
      <c r="F37" s="81" t="s">
        <v>169</v>
      </c>
      <c r="G37" s="81" t="s">
        <v>170</v>
      </c>
      <c r="H37" s="81" t="s">
        <v>171</v>
      </c>
      <c r="K37" s="51"/>
      <c r="L37" s="45"/>
      <c r="M37" s="45"/>
      <c r="N37" s="45"/>
      <c r="O37" s="45"/>
    </row>
    <row r="38" spans="2:16" x14ac:dyDescent="0.2">
      <c r="B38" s="51"/>
      <c r="C38" s="3">
        <v>5</v>
      </c>
      <c r="D38" s="91">
        <v>1.7673138033229316E-3</v>
      </c>
      <c r="E38" s="50">
        <v>3.0388804899862096</v>
      </c>
      <c r="F38" s="50">
        <v>1.239272190356064</v>
      </c>
      <c r="G38" s="50">
        <v>3.043537087162731</v>
      </c>
      <c r="H38" s="50">
        <v>1.2411711763153901</v>
      </c>
      <c r="K38" s="51"/>
      <c r="L38" s="45"/>
      <c r="M38" s="45"/>
      <c r="N38" s="45"/>
      <c r="O38" s="45"/>
    </row>
    <row r="39" spans="2:16" x14ac:dyDescent="0.2">
      <c r="B39" s="51"/>
      <c r="C39" s="3">
        <v>250</v>
      </c>
      <c r="D39" s="91">
        <v>1.7679524995600233E-3</v>
      </c>
      <c r="E39" s="50">
        <v>3.039978722530015</v>
      </c>
      <c r="F39" s="50">
        <v>1.2397200556322954</v>
      </c>
      <c r="G39" s="50">
        <v>3.265549519587799</v>
      </c>
      <c r="H39" s="50">
        <v>1.3317090682543193</v>
      </c>
      <c r="K39" s="51"/>
      <c r="L39" s="45"/>
      <c r="M39" s="45"/>
      <c r="N39" s="45"/>
      <c r="O39" s="45"/>
    </row>
    <row r="40" spans="2:16" x14ac:dyDescent="0.2">
      <c r="B40" s="51"/>
      <c r="C40" s="3">
        <v>500</v>
      </c>
      <c r="D40" s="91">
        <v>1.7698731120513627E-3</v>
      </c>
      <c r="E40" s="50">
        <v>3.043281198761334</v>
      </c>
      <c r="F40" s="50">
        <v>1.2410668236168449</v>
      </c>
      <c r="G40" s="50">
        <v>3.480135165025851</v>
      </c>
      <c r="H40" s="50">
        <v>1.4192182755815845</v>
      </c>
      <c r="K40" s="51"/>
      <c r="L40" s="45"/>
      <c r="M40" s="45"/>
      <c r="N40" s="45"/>
      <c r="O40" s="45"/>
    </row>
    <row r="41" spans="2:16" x14ac:dyDescent="0.2">
      <c r="B41" s="51"/>
      <c r="C41" s="3">
        <v>750</v>
      </c>
      <c r="D41" s="91">
        <v>1.7730867106831984E-3</v>
      </c>
      <c r="E41" s="50">
        <v>3.0488069532518889</v>
      </c>
      <c r="F41" s="50">
        <v>1.2433202567128305</v>
      </c>
      <c r="G41" s="50">
        <v>3.6833950962221396</v>
      </c>
      <c r="H41" s="50">
        <v>1.5021087943023095</v>
      </c>
      <c r="K41" s="51"/>
      <c r="L41" s="45"/>
      <c r="M41" s="45"/>
      <c r="N41" s="45"/>
      <c r="O41" s="45"/>
    </row>
    <row r="42" spans="2:16" x14ac:dyDescent="0.2">
      <c r="B42" s="51"/>
      <c r="C42" s="3">
        <v>1000</v>
      </c>
      <c r="D42" s="91">
        <v>1.7776123494526331E-3</v>
      </c>
      <c r="E42" s="50">
        <v>3.0565887491815653</v>
      </c>
      <c r="F42" s="50">
        <v>1.246493715925344</v>
      </c>
      <c r="G42" s="50">
        <v>3.8760257534609885</v>
      </c>
      <c r="H42" s="50">
        <v>1.5806646365977726</v>
      </c>
      <c r="K42" s="51"/>
      <c r="L42" s="45"/>
      <c r="M42" s="45"/>
      <c r="N42" s="45"/>
      <c r="O42" s="45"/>
    </row>
    <row r="43" spans="2:16" x14ac:dyDescent="0.2">
      <c r="B43" s="51"/>
      <c r="C43" s="3">
        <v>1250</v>
      </c>
      <c r="D43" s="91">
        <v>1.7834770836512581E-3</v>
      </c>
      <c r="E43" s="50">
        <v>3.0666731078855189</v>
      </c>
      <c r="F43" s="50">
        <v>1.2506061729109235</v>
      </c>
      <c r="G43" s="50">
        <v>4.0586677695370978</v>
      </c>
      <c r="H43" s="50">
        <v>1.6551470560478099</v>
      </c>
      <c r="K43" s="51"/>
      <c r="L43" s="195"/>
      <c r="M43" s="195"/>
      <c r="N43" s="195"/>
      <c r="O43" s="195"/>
    </row>
    <row r="44" spans="2:16" x14ac:dyDescent="0.2">
      <c r="B44" s="51"/>
      <c r="C44" s="3">
        <v>1500</v>
      </c>
      <c r="D44" s="91">
        <v>1.79071636177898E-3</v>
      </c>
      <c r="E44" s="50">
        <v>3.0791209827465402</v>
      </c>
      <c r="F44" s="50">
        <v>1.2556824847945691</v>
      </c>
      <c r="G44" s="50">
        <v>4.2319111341701614</v>
      </c>
      <c r="H44" s="50">
        <v>1.7257966537075209</v>
      </c>
    </row>
    <row r="45" spans="2:16" x14ac:dyDescent="0.2">
      <c r="B45" s="51"/>
      <c r="C45" s="3">
        <v>1750</v>
      </c>
      <c r="D45" s="91">
        <v>1.7993745474824206E-3</v>
      </c>
      <c r="E45" s="50">
        <v>3.0940086566635263</v>
      </c>
      <c r="F45" s="50">
        <v>1.2617537601623261</v>
      </c>
      <c r="G45" s="50">
        <v>4.396299749443517</v>
      </c>
      <c r="H45" s="50">
        <v>1.7928352358402244</v>
      </c>
    </row>
    <row r="46" spans="2:16" x14ac:dyDescent="0.2">
      <c r="B46" s="51"/>
      <c r="C46" s="3">
        <v>2000</v>
      </c>
      <c r="D46" s="91">
        <v>1.8095055861367343E-3</v>
      </c>
      <c r="E46" s="50">
        <v>3.1114288882330441</v>
      </c>
      <c r="F46" s="50">
        <v>1.268857826480434</v>
      </c>
      <c r="G46" s="50">
        <v>4.5523354504608848</v>
      </c>
      <c r="H46" s="50">
        <v>1.8564674535634083</v>
      </c>
      <c r="K46" s="41"/>
    </row>
    <row r="47" spans="2:16" x14ac:dyDescent="0.2">
      <c r="B47" s="51"/>
      <c r="C47" s="3">
        <v>2250</v>
      </c>
      <c r="D47" s="91">
        <v>1.8211738352268659E-3</v>
      </c>
      <c r="E47" s="50">
        <v>3.1314923395825618</v>
      </c>
      <c r="F47" s="50">
        <v>1.2770398123735782</v>
      </c>
      <c r="G47" s="50">
        <v>4.7004815536579203</v>
      </c>
      <c r="H47" s="50">
        <v>1.9168822498697082</v>
      </c>
      <c r="K47" s="59"/>
      <c r="P47" s="24"/>
    </row>
    <row r="48" spans="2:16" x14ac:dyDescent="0.2">
      <c r="B48" s="51"/>
      <c r="C48" s="3">
        <v>2500</v>
      </c>
      <c r="D48" s="91">
        <v>1.834455083124735E-3</v>
      </c>
      <c r="E48" s="50">
        <v>3.1543293281488358</v>
      </c>
      <c r="F48" s="50">
        <v>1.2863528620097591</v>
      </c>
      <c r="G48" s="50">
        <v>4.8411659850943254</v>
      </c>
      <c r="H48" s="50">
        <v>1.9742541353616521</v>
      </c>
      <c r="K48" s="51"/>
      <c r="L48" s="45"/>
      <c r="M48" s="45"/>
      <c r="N48" s="45"/>
      <c r="O48" s="45"/>
      <c r="P48" s="56"/>
    </row>
    <row r="49" spans="2:16" x14ac:dyDescent="0.2">
      <c r="B49" s="51"/>
      <c r="C49" s="3">
        <v>2750</v>
      </c>
      <c r="D49" s="91">
        <v>1.8494377875009995E-3</v>
      </c>
      <c r="E49" s="50">
        <v>3.1800919561160113</v>
      </c>
      <c r="F49" s="50">
        <v>1.2968590034968679</v>
      </c>
      <c r="G49" s="50">
        <v>4.9747840322313408</v>
      </c>
      <c r="H49" s="50">
        <v>2.0287443104416667</v>
      </c>
      <c r="K49" s="51"/>
      <c r="L49" s="45"/>
      <c r="M49" s="45"/>
      <c r="N49" s="45"/>
      <c r="O49" s="45"/>
      <c r="P49" s="56"/>
    </row>
    <row r="50" spans="2:16" x14ac:dyDescent="0.2">
      <c r="B50" s="51"/>
      <c r="C50" s="3">
        <v>2995</v>
      </c>
      <c r="D50" s="91">
        <v>1.8658704184003352E-3</v>
      </c>
      <c r="E50" s="50">
        <v>3.2083477199454129</v>
      </c>
      <c r="F50" s="50">
        <v>1.3083818595112566</v>
      </c>
      <c r="G50" s="50">
        <v>5.0992258695950436</v>
      </c>
      <c r="H50" s="50">
        <v>2.0794923766686306</v>
      </c>
      <c r="K50" s="51"/>
      <c r="L50" s="45"/>
      <c r="M50" s="45"/>
      <c r="N50" s="45"/>
      <c r="O50" s="45"/>
      <c r="P50" s="56"/>
    </row>
    <row r="51" spans="2:16" x14ac:dyDescent="0.2">
      <c r="B51" s="51"/>
      <c r="C51" s="3">
        <v>3005</v>
      </c>
      <c r="D51" s="91">
        <v>1.8658704015712085E-3</v>
      </c>
      <c r="E51" s="50">
        <v>8.6590313913548584</v>
      </c>
      <c r="F51" s="50">
        <v>1.3103869613226817</v>
      </c>
      <c r="G51" s="50">
        <v>5.1036276780352576</v>
      </c>
      <c r="H51" s="50">
        <v>2.0812874583788878</v>
      </c>
      <c r="K51" s="51"/>
      <c r="L51" s="45"/>
      <c r="M51" s="45"/>
      <c r="N51" s="45"/>
      <c r="O51" s="45"/>
      <c r="P51" s="56"/>
    </row>
    <row r="52" spans="2:16" x14ac:dyDescent="0.2">
      <c r="B52" s="51"/>
      <c r="C52" s="3">
        <v>3250</v>
      </c>
      <c r="D52" s="91">
        <v>1.8494369530553225E-3</v>
      </c>
      <c r="E52" s="50">
        <v>8.5381151427175261</v>
      </c>
      <c r="F52" s="50">
        <v>1.3936526889781511</v>
      </c>
      <c r="G52" s="50">
        <v>5.1949585632137296</v>
      </c>
      <c r="H52" s="50">
        <v>2.1185326960561341</v>
      </c>
      <c r="K52" s="51"/>
      <c r="L52" s="45"/>
      <c r="M52" s="45"/>
      <c r="N52" s="45"/>
      <c r="O52" s="45"/>
      <c r="P52" s="56"/>
    </row>
    <row r="53" spans="2:16" x14ac:dyDescent="0.2">
      <c r="B53" s="51"/>
      <c r="C53" s="3">
        <v>3500</v>
      </c>
      <c r="D53" s="91">
        <v>1.8344534249376346E-3</v>
      </c>
      <c r="E53" s="50">
        <v>8.4225286384542652</v>
      </c>
      <c r="F53" s="50">
        <v>1.4732482312902317</v>
      </c>
      <c r="G53" s="50">
        <v>5.2822637671711359</v>
      </c>
      <c r="H53" s="50">
        <v>2.1541362387733631</v>
      </c>
      <c r="K53" s="51"/>
      <c r="L53" s="45"/>
      <c r="M53" s="45"/>
      <c r="N53" s="45"/>
      <c r="O53" s="45"/>
      <c r="P53" s="56"/>
    </row>
    <row r="54" spans="2:16" x14ac:dyDescent="0.2">
      <c r="B54" s="51"/>
      <c r="C54" s="3">
        <v>3750</v>
      </c>
      <c r="D54" s="91">
        <v>1.8211713585790323E-3</v>
      </c>
      <c r="E54" s="50">
        <v>8.3141770151631604</v>
      </c>
      <c r="F54" s="50">
        <v>1.5478616670993819</v>
      </c>
      <c r="G54" s="50">
        <v>5.3641042954477065</v>
      </c>
      <c r="H54" s="50">
        <v>2.1875112566693988</v>
      </c>
      <c r="K54" s="51"/>
      <c r="L54" s="45"/>
      <c r="M54" s="45"/>
      <c r="N54" s="45"/>
      <c r="O54" s="45"/>
      <c r="P54" s="56"/>
    </row>
    <row r="55" spans="2:16" x14ac:dyDescent="0.2">
      <c r="B55" s="51"/>
      <c r="C55" s="3">
        <v>4000</v>
      </c>
      <c r="D55" s="91">
        <v>1.8095022911878607E-3</v>
      </c>
      <c r="E55" s="50">
        <v>8.2124821054834278</v>
      </c>
      <c r="F55" s="50">
        <v>1.6178911358330434</v>
      </c>
      <c r="G55" s="50">
        <v>5.440916851442986</v>
      </c>
      <c r="H55" s="50">
        <v>2.2188358397942682</v>
      </c>
      <c r="K55" s="51"/>
      <c r="L55" s="45"/>
      <c r="M55" s="45"/>
      <c r="N55" s="45"/>
      <c r="O55" s="45"/>
      <c r="P55" s="56"/>
    </row>
    <row r="56" spans="2:16" x14ac:dyDescent="0.2">
      <c r="B56" s="51"/>
      <c r="C56" s="3">
        <v>4250</v>
      </c>
      <c r="D56" s="91">
        <v>1.7993704294859932E-3</v>
      </c>
      <c r="E56" s="50">
        <v>8.1169249071065934</v>
      </c>
      <c r="F56" s="50">
        <v>1.683694034494156</v>
      </c>
      <c r="G56" s="50">
        <v>5.5130934498016231</v>
      </c>
      <c r="H56" s="50">
        <v>2.2482698538777783</v>
      </c>
      <c r="K56" s="51"/>
      <c r="L56" s="45"/>
      <c r="M56" s="45"/>
      <c r="N56" s="45"/>
      <c r="O56" s="45"/>
      <c r="P56" s="56"/>
    </row>
    <row r="57" spans="2:16" x14ac:dyDescent="0.2">
      <c r="B57" s="51"/>
      <c r="C57" s="3">
        <v>4500</v>
      </c>
      <c r="D57" s="91">
        <v>1.7907114112171939E-3</v>
      </c>
      <c r="E57" s="50">
        <v>8.0270382253245476</v>
      </c>
      <c r="F57" s="50">
        <v>1.7455920841728696</v>
      </c>
      <c r="G57" s="50">
        <v>5.580986973669801</v>
      </c>
      <c r="H57" s="50">
        <v>2.2759572066092741</v>
      </c>
      <c r="K57" s="51"/>
      <c r="L57" s="45"/>
      <c r="M57" s="45"/>
      <c r="N57" s="45"/>
      <c r="O57" s="45"/>
      <c r="P57" s="56"/>
    </row>
    <row r="58" spans="2:16" x14ac:dyDescent="0.2">
      <c r="B58" s="51"/>
      <c r="C58" s="3">
        <v>4750</v>
      </c>
      <c r="D58" s="91">
        <v>1.7834712862969107E-3</v>
      </c>
      <c r="E58" s="50">
        <v>7.9424003914220789</v>
      </c>
      <c r="F58" s="50">
        <v>1.8038756557068227</v>
      </c>
      <c r="G58" s="50">
        <v>5.6449159193409919</v>
      </c>
      <c r="H58" s="50">
        <v>2.3020277825302937</v>
      </c>
      <c r="K58" s="51"/>
      <c r="L58" s="45"/>
      <c r="M58" s="45"/>
      <c r="N58" s="45"/>
      <c r="O58" s="45"/>
      <c r="P58" s="56"/>
    </row>
    <row r="59" spans="2:16" x14ac:dyDescent="0.2">
      <c r="B59" s="51"/>
      <c r="C59" s="3">
        <v>5000</v>
      </c>
      <c r="D59" s="91">
        <v>1.7776056863625358E-3</v>
      </c>
      <c r="E59" s="50">
        <v>7.8626298781847961</v>
      </c>
      <c r="F59" s="50">
        <v>1.8588074775670411</v>
      </c>
      <c r="G59" s="50">
        <v>5.7051684632894277</v>
      </c>
      <c r="H59" s="50">
        <v>2.3265991015932035</v>
      </c>
      <c r="K59" s="51"/>
      <c r="L59" s="45"/>
      <c r="M59" s="45"/>
    </row>
    <row r="60" spans="2:16" x14ac:dyDescent="0.2">
      <c r="B60" s="51"/>
      <c r="C60" s="3">
        <v>5250</v>
      </c>
      <c r="D60" s="91">
        <v>1.7730791581256316E-3</v>
      </c>
      <c r="E60" s="50">
        <v>7.7873806670089056</v>
      </c>
      <c r="F60" s="50">
        <v>1.9106258261733799</v>
      </c>
      <c r="G60" s="50">
        <v>5.7620059615010062</v>
      </c>
      <c r="H60" s="50">
        <v>2.3497777462076028</v>
      </c>
    </row>
    <row r="61" spans="2:16" x14ac:dyDescent="0.2">
      <c r="B61" s="51"/>
      <c r="C61" s="3">
        <v>5500</v>
      </c>
      <c r="D61" s="91">
        <v>1.7698646413682353E-3</v>
      </c>
      <c r="E61" s="50">
        <v>7.7163382475409028</v>
      </c>
      <c r="F61" s="50">
        <v>1.9595472806352243</v>
      </c>
      <c r="G61" s="50">
        <v>5.8156659710394552</v>
      </c>
      <c r="H61" s="50">
        <v>2.3716605934516362</v>
      </c>
    </row>
    <row r="62" spans="2:16" x14ac:dyDescent="0.2">
      <c r="B62" s="51"/>
      <c r="C62" s="3">
        <v>5750</v>
      </c>
      <c r="D62" s="91">
        <v>1.7679430769626902E-3</v>
      </c>
      <c r="E62" s="50">
        <v>7.6492161519461046</v>
      </c>
      <c r="F62" s="50">
        <v>2.0057691093343921</v>
      </c>
      <c r="G62" s="50">
        <v>5.866364867794795</v>
      </c>
      <c r="H62" s="50">
        <v>2.3923358826042249</v>
      </c>
    </row>
    <row r="63" spans="2:16" x14ac:dyDescent="0.2">
      <c r="B63" s="51"/>
      <c r="C63" s="3">
        <v>6000</v>
      </c>
      <c r="D63" s="91">
        <v>1.7673031341631736E-3</v>
      </c>
      <c r="E63" s="50">
        <v>7.5857529429503074</v>
      </c>
      <c r="F63" s="50">
        <v>2.0494713440293713</v>
      </c>
      <c r="G63" s="50">
        <v>5.9143001214862609</v>
      </c>
      <c r="H63" s="50">
        <v>2.4118841429037823</v>
      </c>
    </row>
    <row r="64" spans="2:16" x14ac:dyDescent="0.2">
      <c r="B64" s="51"/>
      <c r="C64" s="3">
        <v>6250</v>
      </c>
      <c r="D64" s="91">
        <v>1.7679410498064869E-3</v>
      </c>
      <c r="E64" s="50">
        <v>7.5257095885966105</v>
      </c>
      <c r="F64" s="50">
        <v>2.0908185876585619</v>
      </c>
      <c r="G64" s="50">
        <v>5.959652278570255</v>
      </c>
      <c r="H64" s="50">
        <v>2.4303790021889884</v>
      </c>
    </row>
    <row r="65" spans="2:8" x14ac:dyDescent="0.2">
      <c r="B65" s="51"/>
      <c r="C65" s="3">
        <v>6500</v>
      </c>
      <c r="D65" s="91">
        <v>1.7698605751270498E-3</v>
      </c>
      <c r="E65" s="50">
        <v>7.4688671678870318</v>
      </c>
      <c r="F65" s="50">
        <v>2.1299615942885182</v>
      </c>
      <c r="G65" s="50">
        <v>6.00258669522308</v>
      </c>
      <c r="H65" s="50">
        <v>2.4478878936186899</v>
      </c>
    </row>
    <row r="66" spans="2:8" x14ac:dyDescent="0.2">
      <c r="B66" s="51"/>
      <c r="C66" s="3">
        <v>6750</v>
      </c>
      <c r="D66" s="91">
        <v>1.7730730287731416E-3</v>
      </c>
      <c r="E66" s="50">
        <v>7.4150248606628573</v>
      </c>
      <c r="F66" s="50">
        <v>2.1670386533289192</v>
      </c>
      <c r="G66" s="50">
        <v>6.043255055631648</v>
      </c>
      <c r="H66" s="50">
        <v>2.4644726748392061</v>
      </c>
    </row>
    <row r="67" spans="2:8" x14ac:dyDescent="0.2">
      <c r="B67" s="51"/>
      <c r="C67" s="3">
        <v>7000</v>
      </c>
      <c r="D67" s="91">
        <v>1.7775974574328597E-3</v>
      </c>
      <c r="E67" s="50">
        <v>7.3639981826289267</v>
      </c>
      <c r="F67" s="50">
        <v>2.202176804935652</v>
      </c>
      <c r="G67" s="50">
        <v>6.0817967051210617</v>
      </c>
      <c r="H67" s="50">
        <v>2.480190171641095</v>
      </c>
    </row>
    <row r="68" spans="2:8" x14ac:dyDescent="0.2">
      <c r="B68" s="51"/>
      <c r="C68" s="3">
        <v>7250</v>
      </c>
      <c r="D68" s="91">
        <v>1.783460908360167E-3</v>
      </c>
      <c r="E68" s="50">
        <v>7.3156174326706855</v>
      </c>
      <c r="F68" s="50">
        <v>2.2354929092242708</v>
      </c>
      <c r="G68" s="50">
        <v>6.1183398229326054</v>
      </c>
      <c r="H68" s="50">
        <v>2.4950926562244744</v>
      </c>
    </row>
    <row r="69" spans="2:8" x14ac:dyDescent="0.2">
      <c r="B69" s="51"/>
      <c r="C69" s="3">
        <v>7500</v>
      </c>
      <c r="D69" s="91">
        <v>1.7906988211583849E-3</v>
      </c>
      <c r="E69" s="50">
        <v>7.2697263248035924</v>
      </c>
      <c r="F69" s="50">
        <v>2.2670945883412794</v>
      </c>
      <c r="G69" s="50">
        <v>6.1530024555444873</v>
      </c>
      <c r="H69" s="50">
        <v>2.5092282685929059</v>
      </c>
    </row>
    <row r="70" spans="2:8" x14ac:dyDescent="0.2">
      <c r="B70" s="51"/>
      <c r="C70" s="3">
        <v>7750</v>
      </c>
      <c r="D70" s="91">
        <v>1.7993555495672462E-3</v>
      </c>
      <c r="E70" s="50">
        <v>7.2261807814387584</v>
      </c>
      <c r="F70" s="50">
        <v>2.2970810574493368</v>
      </c>
      <c r="G70" s="50">
        <v>6.1858934281466569</v>
      </c>
      <c r="H70" s="50">
        <v>2.5226413882578442</v>
      </c>
    </row>
    <row r="71" spans="2:8" x14ac:dyDescent="0.2">
      <c r="B71" s="51"/>
      <c r="C71" s="3">
        <v>8000</v>
      </c>
      <c r="D71" s="91">
        <v>1.8094850278674668E-3</v>
      </c>
      <c r="E71" s="50">
        <v>7.1848478683105252</v>
      </c>
      <c r="F71" s="50">
        <v>2.3255438581608008</v>
      </c>
      <c r="G71" s="50">
        <v>6.2171131491150788</v>
      </c>
      <c r="H71" s="50">
        <v>2.5353729623076737</v>
      </c>
    </row>
    <row r="72" spans="2:8" x14ac:dyDescent="0.2">
      <c r="B72" s="51"/>
      <c r="C72" s="3">
        <v>8250</v>
      </c>
      <c r="D72" s="91">
        <v>1.8211516010528685E-3</v>
      </c>
      <c r="E72" s="50">
        <v>7.1456048545260868</v>
      </c>
      <c r="F72" s="50">
        <v>2.3525675058093061</v>
      </c>
      <c r="G72" s="50">
        <v>6.2467543199783337</v>
      </c>
      <c r="H72" s="50">
        <v>2.5474607949359949</v>
      </c>
    </row>
    <row r="73" spans="2:8" x14ac:dyDescent="0.2">
      <c r="B73" s="51"/>
      <c r="C73" s="3">
        <v>8500</v>
      </c>
      <c r="D73" s="91">
        <v>1.8344310433590766E-3</v>
      </c>
      <c r="E73" s="50">
        <v>7.1083383838757417</v>
      </c>
      <c r="F73" s="50">
        <v>2.3782300601047117</v>
      </c>
      <c r="G73" s="50">
        <v>6.2749025613464751</v>
      </c>
      <c r="H73" s="50">
        <v>2.558939802698859</v>
      </c>
    </row>
    <row r="74" spans="2:8" x14ac:dyDescent="0.2">
      <c r="C74" s="3">
        <v>8750</v>
      </c>
      <c r="D74" s="91">
        <v>1.849411796378061E-3</v>
      </c>
      <c r="E74" s="50">
        <v>7.072943745878808</v>
      </c>
      <c r="F74" s="50">
        <v>2.4026036271077316</v>
      </c>
      <c r="G74" s="50">
        <v>6.3016369635071463</v>
      </c>
      <c r="H74" s="50">
        <v>2.5698422390508937</v>
      </c>
    </row>
    <row r="75" spans="2:8" x14ac:dyDescent="0.2">
      <c r="D75" s="91"/>
      <c r="E75" s="50"/>
      <c r="F75" s="50"/>
      <c r="G75" s="50"/>
      <c r="H75" s="50"/>
    </row>
    <row r="76" spans="2:8" x14ac:dyDescent="0.2">
      <c r="C76" s="90" t="s">
        <v>161</v>
      </c>
      <c r="D76" s="91">
        <v>3.8578468987438617E-3</v>
      </c>
      <c r="E76" s="50">
        <v>6.6335337006278152</v>
      </c>
      <c r="F76" s="50">
        <v>2.7051915552751256</v>
      </c>
      <c r="G76" s="50">
        <v>6.6335337006278152</v>
      </c>
      <c r="H76" s="50">
        <v>2.7051915552724721</v>
      </c>
    </row>
    <row r="77" spans="2:8" x14ac:dyDescent="0.2">
      <c r="D77" s="50"/>
      <c r="E77" s="50"/>
      <c r="F77" s="50"/>
      <c r="G77" s="50"/>
    </row>
    <row r="78" spans="2:8" x14ac:dyDescent="0.2">
      <c r="D78" s="50"/>
      <c r="E78" s="50"/>
      <c r="F78" s="50"/>
      <c r="G78" s="50"/>
    </row>
    <row r="79" spans="2:8" x14ac:dyDescent="0.2">
      <c r="D79" s="50"/>
      <c r="E79" s="50"/>
      <c r="F79" s="50"/>
      <c r="G79" s="50"/>
    </row>
  </sheetData>
  <sheetProtection selectLockedCells="1" selectUnlockedCells="1"/>
  <mergeCells count="2">
    <mergeCell ref="L43:O43"/>
    <mergeCell ref="J17:L17"/>
  </mergeCells>
  <pageMargins left="0.78749999999999998" right="0.78749999999999998" top="1.0249999999999999" bottom="1.0249999999999999" header="0.78749999999999998" footer="0.78749999999999998"/>
  <pageSetup orientation="portrait" useFirstPageNumber="1" horizontalDpi="300" verticalDpi="300" r:id="rId1"/>
  <headerFooter alignWithMargins="0">
    <oddHeader>&amp;C&amp;A</oddHeader>
    <oddFooter>&amp;CPage &amp;P</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2:Q126"/>
  <sheetViews>
    <sheetView topLeftCell="A10" zoomScaleNormal="100" workbookViewId="0">
      <selection activeCell="D24" sqref="D24"/>
    </sheetView>
  </sheetViews>
  <sheetFormatPr defaultColWidth="11.5703125" defaultRowHeight="12.75" x14ac:dyDescent="0.2"/>
  <cols>
    <col min="1" max="1" width="41.85546875" style="95" customWidth="1"/>
    <col min="2" max="2" width="12.28515625" style="95" customWidth="1"/>
    <col min="3" max="3" width="15.42578125" customWidth="1"/>
    <col min="4" max="4" width="15.85546875" customWidth="1"/>
    <col min="5" max="5" width="12" bestFit="1" customWidth="1"/>
    <col min="6" max="6" width="12.28515625" customWidth="1"/>
    <col min="7" max="7" width="13.42578125" customWidth="1"/>
    <col min="8" max="8" width="11" customWidth="1"/>
    <col min="12" max="12" width="13.7109375" customWidth="1"/>
  </cols>
  <sheetData>
    <row r="2" spans="1:17" ht="23.25" x14ac:dyDescent="0.2">
      <c r="A2" s="106"/>
      <c r="B2" s="110" t="s">
        <v>191</v>
      </c>
    </row>
    <row r="3" spans="1:17" x14ac:dyDescent="0.2">
      <c r="D3" s="45"/>
    </row>
    <row r="4" spans="1:17" ht="15" x14ac:dyDescent="0.2">
      <c r="B4" s="99" t="s">
        <v>0</v>
      </c>
      <c r="P4" s="4" t="s">
        <v>121</v>
      </c>
    </row>
    <row r="5" spans="1:17" ht="15" x14ac:dyDescent="0.2">
      <c r="B5" s="100">
        <v>1</v>
      </c>
      <c r="C5" s="2" t="s">
        <v>138</v>
      </c>
      <c r="D5" s="3"/>
      <c r="E5" s="3"/>
      <c r="F5" s="3"/>
      <c r="G5" s="3"/>
      <c r="P5" s="4" t="s">
        <v>122</v>
      </c>
    </row>
    <row r="6" spans="1:17" ht="15" x14ac:dyDescent="0.2">
      <c r="B6" s="101">
        <v>1.84E-2</v>
      </c>
      <c r="C6" s="1" t="s">
        <v>1</v>
      </c>
      <c r="D6" s="2"/>
      <c r="E6" s="2"/>
      <c r="F6" s="2"/>
      <c r="G6" s="2"/>
      <c r="P6" s="4" t="s">
        <v>123</v>
      </c>
    </row>
    <row r="7" spans="1:17" ht="15" x14ac:dyDescent="0.2">
      <c r="B7" s="101">
        <v>3</v>
      </c>
      <c r="C7" s="1" t="s">
        <v>124</v>
      </c>
      <c r="D7" s="2"/>
      <c r="E7" s="2"/>
      <c r="F7" s="2"/>
      <c r="G7" s="2"/>
      <c r="P7" s="4" t="s">
        <v>125</v>
      </c>
    </row>
    <row r="8" spans="1:17" ht="15" x14ac:dyDescent="0.2">
      <c r="P8" s="4" t="s">
        <v>126</v>
      </c>
    </row>
    <row r="10" spans="1:17" ht="15" x14ac:dyDescent="0.2">
      <c r="B10" s="102"/>
      <c r="C10" s="4"/>
      <c r="P10" s="4" t="s">
        <v>127</v>
      </c>
    </row>
    <row r="11" spans="1:17" ht="15" x14ac:dyDescent="0.2">
      <c r="B11" s="99" t="s">
        <v>3</v>
      </c>
      <c r="P11" s="4" t="s">
        <v>128</v>
      </c>
    </row>
    <row r="12" spans="1:17" ht="15" x14ac:dyDescent="0.2">
      <c r="B12" s="102">
        <f>B5*B6</f>
        <v>1.84E-2</v>
      </c>
      <c r="C12" s="4" t="s">
        <v>129</v>
      </c>
    </row>
    <row r="13" spans="1:17" ht="15" x14ac:dyDescent="0.2">
      <c r="B13" s="50">
        <f>SQRT(B12/B7)</f>
        <v>7.8315600829804877E-2</v>
      </c>
      <c r="C13" s="4" t="s">
        <v>154</v>
      </c>
      <c r="P13" s="48" t="s">
        <v>130</v>
      </c>
    </row>
    <row r="14" spans="1:17" ht="15" x14ac:dyDescent="0.2">
      <c r="B14" s="50">
        <f>SQRT(B12*B7)</f>
        <v>0.2349468024894146</v>
      </c>
      <c r="C14" s="4" t="s">
        <v>155</v>
      </c>
    </row>
    <row r="15" spans="1:17" ht="15" x14ac:dyDescent="0.2">
      <c r="B15" s="50"/>
      <c r="C15" s="4"/>
      <c r="Q15" s="41"/>
    </row>
    <row r="16" spans="1:17" ht="12" customHeight="1" x14ac:dyDescent="0.2">
      <c r="B16" s="96"/>
    </row>
    <row r="17" spans="1:7" ht="12" customHeight="1" x14ac:dyDescent="0.2"/>
    <row r="18" spans="1:7" x14ac:dyDescent="0.2">
      <c r="A18" s="108" t="s">
        <v>158</v>
      </c>
      <c r="B18" s="111">
        <v>0.36069220736937668</v>
      </c>
    </row>
    <row r="19" spans="1:7" x14ac:dyDescent="0.2">
      <c r="A19" s="109" t="s">
        <v>186</v>
      </c>
      <c r="B19" s="112">
        <f>B18*B25</f>
        <v>1.2411711763153948</v>
      </c>
    </row>
    <row r="20" spans="1:7" x14ac:dyDescent="0.2">
      <c r="A20" s="109"/>
      <c r="B20" s="112"/>
    </row>
    <row r="21" spans="1:7" ht="13.5" thickBot="1" x14ac:dyDescent="0.25">
      <c r="A21" s="107" t="s">
        <v>185</v>
      </c>
      <c r="B21" s="113">
        <f>B23/B22</f>
        <v>3.2563299410845299E-2</v>
      </c>
      <c r="G21" s="95"/>
    </row>
    <row r="22" spans="1:7" ht="15.75" thickBot="1" x14ac:dyDescent="0.25">
      <c r="A22" s="95" t="s">
        <v>9</v>
      </c>
      <c r="B22" s="89">
        <f>B28 / $B$14 * SINH($B$13 *B26 / 1000) + B27 * COSH($B$13 * B26 / 1000)+B25</f>
        <v>14.999999999999998</v>
      </c>
      <c r="C22" s="95"/>
      <c r="D22" s="95"/>
      <c r="E22" s="95"/>
      <c r="F22" s="49"/>
      <c r="G22" s="95"/>
    </row>
    <row r="23" spans="1:7" ht="15" x14ac:dyDescent="0.2">
      <c r="A23" s="95" t="s">
        <v>183</v>
      </c>
      <c r="B23" s="9">
        <f>B28 * COSH($B$13 *B26 / 1000) + (B27) * $B$14 * SINH($B$13 * B26/ 1000)</f>
        <v>0.48844949116267944</v>
      </c>
      <c r="C23" s="95"/>
      <c r="D23" s="95"/>
      <c r="E23" s="95"/>
      <c r="F23" s="49"/>
      <c r="G23" s="95"/>
    </row>
    <row r="24" spans="1:7" x14ac:dyDescent="0.2">
      <c r="A24" s="104" t="s">
        <v>172</v>
      </c>
      <c r="B24" s="103">
        <f>'Ex 3- JLess Wet Ballast Noshunt'!J18</f>
        <v>0.14194651673988481</v>
      </c>
      <c r="C24" s="95"/>
      <c r="D24" s="95"/>
      <c r="E24" s="95"/>
      <c r="F24" s="49"/>
      <c r="G24" s="95"/>
    </row>
    <row r="25" spans="1:7" ht="13.5" thickBot="1" x14ac:dyDescent="0.25">
      <c r="A25" s="95" t="s">
        <v>184</v>
      </c>
      <c r="B25" s="60">
        <f>B23/B24</f>
        <v>3.4410812070701033</v>
      </c>
      <c r="C25" s="95"/>
      <c r="D25" s="95"/>
      <c r="E25" s="95"/>
      <c r="F25" s="49"/>
      <c r="G25" s="95"/>
    </row>
    <row r="26" spans="1:7" ht="13.5" thickBot="1" x14ac:dyDescent="0.25">
      <c r="A26" s="95" t="s">
        <v>173</v>
      </c>
      <c r="B26" s="92">
        <v>5</v>
      </c>
    </row>
    <row r="27" spans="1:7" ht="15" x14ac:dyDescent="0.2">
      <c r="A27" s="95" t="s">
        <v>9</v>
      </c>
      <c r="B27" s="9">
        <f>B33 / $B$14 * SINH($B$13 *B31 / 1000) + B32 * COSH($B$13 * B31 / 1000)+B30</f>
        <v>11.558105596607604</v>
      </c>
      <c r="C27" s="9"/>
      <c r="D27" s="98"/>
    </row>
    <row r="28" spans="1:7" ht="15" x14ac:dyDescent="0.2">
      <c r="A28" s="95" t="s">
        <v>183</v>
      </c>
      <c r="B28" s="9">
        <f>B33 * COSH($B$13 *B31 / 1000) + (B32) * $B$14 * SINH($B$13 * B31/ 1000)</f>
        <v>0.48738610805434834</v>
      </c>
      <c r="C28" s="9"/>
      <c r="D28" s="98"/>
    </row>
    <row r="29" spans="1:7" ht="15" x14ac:dyDescent="0.2">
      <c r="A29" s="104" t="s">
        <v>135</v>
      </c>
      <c r="B29" s="105">
        <v>0.06</v>
      </c>
      <c r="C29" s="9"/>
      <c r="D29" s="98"/>
    </row>
    <row r="30" spans="1:7" ht="15" x14ac:dyDescent="0.2">
      <c r="A30" s="95" t="s">
        <v>184</v>
      </c>
      <c r="B30" s="50">
        <f>B28/B29</f>
        <v>8.1231018009058058</v>
      </c>
      <c r="C30" s="9"/>
      <c r="D30" s="98"/>
    </row>
    <row r="31" spans="1:7" x14ac:dyDescent="0.2">
      <c r="A31" s="95" t="s">
        <v>174</v>
      </c>
      <c r="B31" s="80">
        <f>3000-B26</f>
        <v>2995</v>
      </c>
    </row>
    <row r="32" spans="1:7" ht="15" x14ac:dyDescent="0.2">
      <c r="A32" s="95" t="s">
        <v>9</v>
      </c>
      <c r="B32" s="9">
        <f>B38 / $B$14 * SINH($B$13 *B36 / 1000) + B37 * COSH($B$13 * B36 / 1000)+B35</f>
        <v>3.0388804899862096</v>
      </c>
      <c r="C32" s="9"/>
      <c r="D32" s="9"/>
    </row>
    <row r="33" spans="1:6" ht="15" x14ac:dyDescent="0.2">
      <c r="A33" s="95" t="s">
        <v>183</v>
      </c>
      <c r="B33" s="9">
        <f>B38 * COSH($B$13 *B36 / 1000) + (B37) * $B$14 * SINH($B$13 * B36/ 1000)</f>
        <v>0.30981804758901599</v>
      </c>
      <c r="C33" s="9"/>
      <c r="D33" s="9"/>
      <c r="E33" s="50"/>
      <c r="F33" s="58"/>
    </row>
    <row r="34" spans="1:6" ht="15" x14ac:dyDescent="0.2">
      <c r="A34" s="104" t="s">
        <v>120</v>
      </c>
      <c r="B34" s="95">
        <v>0.25</v>
      </c>
      <c r="C34" s="9"/>
      <c r="D34" s="9"/>
      <c r="E34" s="50"/>
      <c r="F34" s="58"/>
    </row>
    <row r="35" spans="1:6" ht="15.75" thickBot="1" x14ac:dyDescent="0.25">
      <c r="A35" s="95" t="s">
        <v>184</v>
      </c>
      <c r="B35" s="86">
        <f>B33/B34</f>
        <v>1.239272190356064</v>
      </c>
      <c r="C35" s="9"/>
      <c r="D35" s="9"/>
      <c r="E35" s="50"/>
      <c r="F35" s="58"/>
    </row>
    <row r="36" spans="1:6" ht="13.5" thickBot="1" x14ac:dyDescent="0.25">
      <c r="A36" s="95" t="s">
        <v>175</v>
      </c>
      <c r="B36" s="92">
        <v>3000</v>
      </c>
    </row>
    <row r="37" spans="1:6" ht="15" x14ac:dyDescent="0.2">
      <c r="A37" s="95" t="s">
        <v>9</v>
      </c>
      <c r="B37" s="9">
        <f>B43 / $B$14 * SINH($B$13 *B41 / 1000) + B42 * COSH($B$13 * B41 / 1000)+B40</f>
        <v>1.5368301369103392</v>
      </c>
      <c r="C37" s="9"/>
      <c r="D37" s="9"/>
      <c r="E37" s="86"/>
    </row>
    <row r="38" spans="1:6" ht="15" x14ac:dyDescent="0.2">
      <c r="A38" s="95" t="s">
        <v>183</v>
      </c>
      <c r="B38" s="9">
        <f>B43 * COSH($B$13 *B41 / 1000) + (B42) * $B$14 * SINH($B$13 * B41/ 1000)</f>
        <v>0.21815361571239561</v>
      </c>
    </row>
    <row r="39" spans="1:6" ht="15" x14ac:dyDescent="0.2">
      <c r="A39" s="104" t="s">
        <v>135</v>
      </c>
      <c r="B39" s="105">
        <v>9999999999</v>
      </c>
      <c r="C39" s="9"/>
      <c r="D39" s="9"/>
      <c r="E39" s="86"/>
    </row>
    <row r="40" spans="1:6" ht="15" x14ac:dyDescent="0.2">
      <c r="A40" s="95" t="s">
        <v>184</v>
      </c>
      <c r="B40" s="50">
        <f>B38/B39</f>
        <v>2.1815361573421097E-11</v>
      </c>
      <c r="C40" s="9"/>
      <c r="D40" s="9"/>
      <c r="E40" s="86"/>
    </row>
    <row r="41" spans="1:6" x14ac:dyDescent="0.2">
      <c r="A41" s="95" t="s">
        <v>176</v>
      </c>
      <c r="B41" s="80">
        <f>6000-B36</f>
        <v>3000</v>
      </c>
    </row>
    <row r="42" spans="1:6" ht="15" x14ac:dyDescent="0.2">
      <c r="A42" s="95" t="s">
        <v>9</v>
      </c>
      <c r="B42" s="9">
        <f>B48 / $B$14 * SINH($B$13 *B46 / 1000) + B47 * COSH($B$13 * B46 / 1000)+B45</f>
        <v>1.3592759483688424</v>
      </c>
      <c r="C42" s="9"/>
      <c r="D42" s="9"/>
      <c r="E42" s="50"/>
      <c r="F42" s="58"/>
    </row>
    <row r="43" spans="1:6" ht="15" x14ac:dyDescent="0.2">
      <c r="A43" s="95" t="s">
        <v>183</v>
      </c>
      <c r="B43" s="9">
        <f>B48 * COSH($B$13 *B46 / 1000) + (B47) * $B$14 * SINH($B$13 * B46/ 1000)</f>
        <v>0.13858675901510781</v>
      </c>
      <c r="C43" s="9"/>
      <c r="D43" s="9"/>
      <c r="E43" s="50"/>
      <c r="F43" s="58"/>
    </row>
    <row r="44" spans="1:6" ht="15" x14ac:dyDescent="0.2">
      <c r="A44" s="104" t="s">
        <v>120</v>
      </c>
      <c r="B44" s="95">
        <v>0.25</v>
      </c>
      <c r="C44" s="9"/>
      <c r="D44" s="9"/>
      <c r="E44" s="50"/>
      <c r="F44" s="58"/>
    </row>
    <row r="45" spans="1:6" ht="15" x14ac:dyDescent="0.2">
      <c r="A45" s="95" t="s">
        <v>184</v>
      </c>
      <c r="B45" s="50">
        <f>B43/B44</f>
        <v>0.55434703606043123</v>
      </c>
      <c r="C45" s="9"/>
      <c r="D45" s="9"/>
      <c r="E45" s="50"/>
      <c r="F45" s="58"/>
    </row>
    <row r="46" spans="1:6" x14ac:dyDescent="0.2">
      <c r="A46" s="95" t="s">
        <v>177</v>
      </c>
      <c r="B46" s="80">
        <f>'Ex 3- JLess Wet Ballast Noshunt'!B22</f>
        <v>6000</v>
      </c>
    </row>
    <row r="47" spans="1:6" ht="15" x14ac:dyDescent="0.2">
      <c r="A47" s="95" t="s">
        <v>9</v>
      </c>
      <c r="B47" s="9">
        <f>B53 / $B$14 * SINH($B$13 *B51 / 1000) + B52 * COSH($B$13 * B51 / 1000)+B50</f>
        <v>0.60795354137991386</v>
      </c>
      <c r="C47" s="9"/>
      <c r="D47" s="9"/>
      <c r="E47" s="50"/>
    </row>
    <row r="48" spans="1:6" ht="15" x14ac:dyDescent="0.2">
      <c r="A48" s="95" t="s">
        <v>183</v>
      </c>
      <c r="B48" s="9">
        <f>B53 * COSH($B$13 *B51 / 1000) + (B52) * $B$14 * SINH($B$13 * B51/ 1000)</f>
        <v>6.1999690874903313E-2</v>
      </c>
      <c r="C48" s="9"/>
      <c r="D48" s="9"/>
      <c r="E48" s="50"/>
    </row>
    <row r="49" spans="1:6" ht="15" x14ac:dyDescent="0.2">
      <c r="A49" s="104" t="s">
        <v>120</v>
      </c>
      <c r="B49" s="95">
        <v>0.25</v>
      </c>
      <c r="C49" s="9"/>
      <c r="D49" s="9"/>
      <c r="E49" s="50"/>
    </row>
    <row r="50" spans="1:6" ht="15" x14ac:dyDescent="0.2">
      <c r="A50" s="95" t="s">
        <v>184</v>
      </c>
      <c r="B50" s="50">
        <f>B48/B49</f>
        <v>0.24799876349961325</v>
      </c>
      <c r="C50" s="9"/>
      <c r="D50" s="9"/>
      <c r="E50" s="50"/>
    </row>
    <row r="51" spans="1:6" x14ac:dyDescent="0.2">
      <c r="A51" s="95" t="s">
        <v>178</v>
      </c>
      <c r="B51" s="80">
        <f>'Ex 3- JLess Wet Ballast Noshunt'!B23</f>
        <v>6000</v>
      </c>
    </row>
    <row r="52" spans="1:6" ht="15" x14ac:dyDescent="0.2">
      <c r="A52" s="95" t="s">
        <v>9</v>
      </c>
      <c r="B52" s="9">
        <f>B58 / $B$14 * SINH($B$13 *B56 / 1000) + B57 * COSH($B$13 * B56 / 1000)+B55</f>
        <v>0.27181718385188658</v>
      </c>
      <c r="C52" s="9"/>
      <c r="D52" s="9"/>
      <c r="E52" s="50"/>
    </row>
    <row r="53" spans="1:6" ht="15" x14ac:dyDescent="0.2">
      <c r="A53" s="95" t="s">
        <v>183</v>
      </c>
      <c r="B53" s="9">
        <f>B58 * COSH($B$13 *B56 / 1000) + (B57) * $B$14 * SINH($B$13 * B56/ 1000)</f>
        <v>2.7753698113125204E-2</v>
      </c>
      <c r="C53" s="9"/>
      <c r="D53" s="9"/>
      <c r="E53" s="50"/>
    </row>
    <row r="54" spans="1:6" ht="15" x14ac:dyDescent="0.2">
      <c r="A54" s="104" t="s">
        <v>120</v>
      </c>
      <c r="B54" s="95">
        <v>0.25</v>
      </c>
      <c r="C54" s="9"/>
      <c r="D54" s="9"/>
      <c r="E54" s="50"/>
    </row>
    <row r="55" spans="1:6" ht="15" x14ac:dyDescent="0.2">
      <c r="A55" s="95" t="s">
        <v>184</v>
      </c>
      <c r="B55" s="50">
        <f>B53/B54</f>
        <v>0.11101479245250082</v>
      </c>
      <c r="C55" s="9"/>
      <c r="D55" s="9"/>
      <c r="E55" s="50"/>
    </row>
    <row r="56" spans="1:6" x14ac:dyDescent="0.2">
      <c r="A56" s="95" t="s">
        <v>179</v>
      </c>
      <c r="B56" s="80">
        <f>'Ex 3- JLess Wet Ballast Noshunt'!B24</f>
        <v>6000</v>
      </c>
    </row>
    <row r="57" spans="1:6" ht="15" x14ac:dyDescent="0.2">
      <c r="A57" s="95" t="s">
        <v>9</v>
      </c>
      <c r="B57" s="9">
        <f>B63 / $B$14 * SINH($B$13 *B61 / 1000) + B62 * COSH($B$13 * B61 / 1000)+B60</f>
        <v>0.12131129815711503</v>
      </c>
      <c r="C57" s="9"/>
      <c r="D57" s="9"/>
      <c r="E57" s="50"/>
    </row>
    <row r="58" spans="1:6" ht="15" x14ac:dyDescent="0.2">
      <c r="A58" s="95" t="s">
        <v>183</v>
      </c>
      <c r="B58" s="9">
        <f>B63 * COSH($B$13 *B61 / 1000) + (B62) * $B$14 * SINH($B$13 * B61/ 1000)</f>
        <v>1.2461371204439246E-2</v>
      </c>
      <c r="C58" s="9"/>
      <c r="D58" s="9"/>
      <c r="E58" s="50"/>
    </row>
    <row r="59" spans="1:6" ht="15" x14ac:dyDescent="0.2">
      <c r="A59" s="104" t="s">
        <v>120</v>
      </c>
      <c r="B59" s="95">
        <v>0.25</v>
      </c>
      <c r="C59" s="9"/>
      <c r="D59" s="9"/>
      <c r="E59" s="50"/>
    </row>
    <row r="60" spans="1:6" ht="15" x14ac:dyDescent="0.2">
      <c r="A60" s="95" t="s">
        <v>184</v>
      </c>
      <c r="B60" s="50">
        <f>B58/B59</f>
        <v>4.9845484817756983E-2</v>
      </c>
      <c r="C60" s="9"/>
      <c r="D60" s="9"/>
      <c r="E60" s="50"/>
    </row>
    <row r="61" spans="1:6" x14ac:dyDescent="0.2">
      <c r="A61" s="95" t="s">
        <v>180</v>
      </c>
      <c r="B61" s="80">
        <f>'Ex 3- JLess Wet Ballast Noshunt'!B25</f>
        <v>6000</v>
      </c>
      <c r="C61" s="95"/>
      <c r="D61" s="95"/>
      <c r="E61" s="95"/>
      <c r="F61" s="49"/>
    </row>
    <row r="62" spans="1:6" ht="15" x14ac:dyDescent="0.2">
      <c r="A62" s="95" t="s">
        <v>9</v>
      </c>
      <c r="B62" s="9">
        <f>B68 / $B$14 * SINH($B$13 *B66 / 1000) + B67 * COSH($B$13 * B66 / 1000)+B65</f>
        <v>5.3651806485322959E-2</v>
      </c>
      <c r="C62" s="9"/>
      <c r="D62" s="9"/>
      <c r="E62" s="50"/>
    </row>
    <row r="63" spans="1:6" ht="15" x14ac:dyDescent="0.2">
      <c r="A63" s="95" t="s">
        <v>183</v>
      </c>
      <c r="B63" s="9">
        <f>B68 * COSH($B$13 *B66 / 1000) + (B67) * $B$14 * SINH($B$13 * B66/ 1000)</f>
        <v>5.6792134601497323E-3</v>
      </c>
      <c r="C63" s="9"/>
      <c r="D63" s="9"/>
      <c r="E63" s="50"/>
    </row>
    <row r="64" spans="1:6" ht="15" x14ac:dyDescent="0.2">
      <c r="A64" s="104" t="s">
        <v>120</v>
      </c>
      <c r="B64" s="95">
        <v>0.25</v>
      </c>
      <c r="C64" s="9"/>
      <c r="D64" s="9"/>
      <c r="E64" s="50"/>
    </row>
    <row r="65" spans="1:17" ht="15" x14ac:dyDescent="0.2">
      <c r="A65" s="95" t="s">
        <v>184</v>
      </c>
      <c r="B65" s="50">
        <f>B63/B64</f>
        <v>2.2716853840598929E-2</v>
      </c>
      <c r="C65" s="9"/>
      <c r="D65" s="9"/>
      <c r="E65" s="50"/>
    </row>
    <row r="66" spans="1:17" x14ac:dyDescent="0.2">
      <c r="A66" s="95" t="s">
        <v>181</v>
      </c>
      <c r="B66" s="80">
        <f>'Ex 3- JLess Wet Ballast Noshunt'!B26</f>
        <v>6000</v>
      </c>
    </row>
    <row r="67" spans="1:17" ht="15" x14ac:dyDescent="0.2">
      <c r="A67" s="95" t="s">
        <v>9</v>
      </c>
      <c r="B67" s="9">
        <f>B73 / $B$14 * SINH($B$13 *B71 / 1000) + B72 * COSH($B$13 * B71 / 1000)+B70</f>
        <v>2.263241979675347E-2</v>
      </c>
      <c r="C67" s="9"/>
      <c r="D67" s="9"/>
      <c r="E67" s="50"/>
    </row>
    <row r="68" spans="1:17" ht="15" x14ac:dyDescent="0.2">
      <c r="A68" s="95" t="s">
        <v>183</v>
      </c>
      <c r="B68" s="9">
        <f>B73 * COSH($B$13 *B71 / 1000) + (B72) * $B$14 * SINH($B$13 * B71/ 1000)</f>
        <v>2.7755267503619444E-3</v>
      </c>
      <c r="C68" s="9"/>
      <c r="D68" s="9"/>
      <c r="E68" s="50"/>
    </row>
    <row r="69" spans="1:17" ht="15" x14ac:dyDescent="0.2">
      <c r="A69" s="104" t="s">
        <v>120</v>
      </c>
      <c r="B69" s="95">
        <v>0.25</v>
      </c>
      <c r="C69" s="9"/>
      <c r="D69" s="9"/>
      <c r="E69" s="50"/>
    </row>
    <row r="70" spans="1:17" ht="15" x14ac:dyDescent="0.2">
      <c r="A70" s="95" t="s">
        <v>184</v>
      </c>
      <c r="B70" s="50">
        <f>B68/B69</f>
        <v>1.1102107001447778E-2</v>
      </c>
      <c r="C70" s="9"/>
      <c r="D70" s="9"/>
      <c r="E70" s="50"/>
    </row>
    <row r="71" spans="1:17" x14ac:dyDescent="0.2">
      <c r="A71" s="95" t="s">
        <v>182</v>
      </c>
      <c r="B71" s="80">
        <f>'Ex 3- JLess Wet Ballast Noshunt'!B27</f>
        <v>6000</v>
      </c>
    </row>
    <row r="72" spans="1:17" ht="15.75" thickBot="1" x14ac:dyDescent="0.25">
      <c r="A72" s="95" t="s">
        <v>9</v>
      </c>
      <c r="B72" s="9">
        <f>B73/B74</f>
        <v>7.0692552132917263E-3</v>
      </c>
    </row>
    <row r="73" spans="1:17" ht="15.75" thickBot="1" x14ac:dyDescent="0.25">
      <c r="A73" s="95" t="s">
        <v>183</v>
      </c>
      <c r="B73" s="93">
        <v>1.7673138033229316E-3</v>
      </c>
      <c r="D73" s="9"/>
    </row>
    <row r="74" spans="1:17" ht="15" x14ac:dyDescent="0.2">
      <c r="A74" s="104" t="s">
        <v>120</v>
      </c>
      <c r="B74" s="95">
        <v>0.25</v>
      </c>
      <c r="D74" s="9"/>
    </row>
    <row r="75" spans="1:17" ht="15" x14ac:dyDescent="0.2">
      <c r="A75" s="10"/>
      <c r="B75" s="10"/>
      <c r="D75" s="9"/>
    </row>
    <row r="76" spans="1:17" x14ac:dyDescent="0.2">
      <c r="B76" s="61"/>
    </row>
    <row r="77" spans="1:17" x14ac:dyDescent="0.2">
      <c r="A77" s="24" t="s">
        <v>162</v>
      </c>
      <c r="B77" s="24">
        <f>15/B22*B73</f>
        <v>1.767313803322932E-3</v>
      </c>
    </row>
    <row r="78" spans="1:17" x14ac:dyDescent="0.2">
      <c r="J78" s="41"/>
      <c r="Q78" s="41"/>
    </row>
    <row r="79" spans="1:17" x14ac:dyDescent="0.2">
      <c r="A79" s="12" t="s">
        <v>136</v>
      </c>
      <c r="J79" s="95"/>
    </row>
    <row r="80" spans="1:17" x14ac:dyDescent="0.2">
      <c r="A80" s="12" t="s">
        <v>137</v>
      </c>
      <c r="J80" s="51"/>
      <c r="K80" s="45"/>
      <c r="L80" s="45"/>
      <c r="M80" s="45"/>
      <c r="N80" s="45"/>
    </row>
    <row r="81" spans="2:15" x14ac:dyDescent="0.2">
      <c r="J81" s="51"/>
      <c r="K81" s="45"/>
      <c r="L81" s="45"/>
      <c r="M81" s="45"/>
      <c r="N81" s="45"/>
    </row>
    <row r="82" spans="2:15" x14ac:dyDescent="0.2">
      <c r="J82" s="51"/>
      <c r="K82" s="45"/>
      <c r="L82" s="45"/>
      <c r="M82" s="45"/>
      <c r="N82" s="45"/>
    </row>
    <row r="83" spans="2:15" x14ac:dyDescent="0.2">
      <c r="C83" s="51"/>
      <c r="D83" s="51"/>
      <c r="E83" s="51"/>
      <c r="F83" s="51"/>
      <c r="G83" s="51"/>
      <c r="H83" s="51"/>
      <c r="K83" s="51"/>
      <c r="L83" s="45"/>
      <c r="M83" s="45"/>
      <c r="N83" s="45"/>
      <c r="O83" s="45"/>
    </row>
    <row r="84" spans="2:15" x14ac:dyDescent="0.2">
      <c r="C84" s="51"/>
      <c r="D84" s="51"/>
      <c r="E84" s="51"/>
      <c r="F84" s="51"/>
      <c r="G84" s="51"/>
      <c r="H84" s="51"/>
      <c r="K84" s="51"/>
      <c r="L84" s="45"/>
      <c r="M84" s="45"/>
      <c r="N84" s="45"/>
      <c r="O84" s="45"/>
    </row>
    <row r="85" spans="2:15" x14ac:dyDescent="0.2">
      <c r="B85" s="10"/>
      <c r="C85" s="51"/>
      <c r="D85" s="51"/>
      <c r="E85" s="51"/>
      <c r="F85" s="51"/>
      <c r="G85" s="51"/>
      <c r="H85" s="51"/>
      <c r="K85" s="51"/>
      <c r="L85" s="45"/>
      <c r="M85" s="45"/>
      <c r="N85" s="45"/>
      <c r="O85" s="45"/>
    </row>
    <row r="86" spans="2:15" x14ac:dyDescent="0.2">
      <c r="B86" s="10"/>
      <c r="C86" s="51"/>
      <c r="D86" s="51"/>
      <c r="E86" s="51"/>
      <c r="F86" s="51"/>
      <c r="G86" s="51"/>
      <c r="H86" s="51"/>
      <c r="K86" s="51"/>
    </row>
    <row r="87" spans="2:15" x14ac:dyDescent="0.2">
      <c r="B87" s="10"/>
      <c r="C87" s="51"/>
      <c r="D87" s="51"/>
      <c r="E87" s="51"/>
      <c r="F87" s="51"/>
      <c r="G87" s="51"/>
      <c r="H87" s="51"/>
      <c r="K87" s="51"/>
    </row>
    <row r="88" spans="2:15" x14ac:dyDescent="0.2">
      <c r="B88" s="10"/>
      <c r="C88" s="51"/>
      <c r="D88" s="51"/>
      <c r="E88" s="51"/>
      <c r="F88" s="51"/>
      <c r="G88" s="51"/>
      <c r="H88" s="51"/>
      <c r="K88" s="51"/>
    </row>
    <row r="89" spans="2:15" x14ac:dyDescent="0.2">
      <c r="B89" s="10"/>
      <c r="C89" s="51"/>
      <c r="D89" s="51"/>
      <c r="E89" s="51"/>
      <c r="F89" s="51"/>
      <c r="G89" s="51"/>
      <c r="H89" s="51"/>
      <c r="K89" s="51"/>
    </row>
    <row r="90" spans="2:15" x14ac:dyDescent="0.2">
      <c r="B90" s="10"/>
      <c r="C90" s="51"/>
      <c r="D90" s="51"/>
      <c r="E90" s="51"/>
      <c r="F90" s="51"/>
      <c r="G90" s="51"/>
      <c r="H90" s="51"/>
      <c r="K90" s="51"/>
    </row>
    <row r="91" spans="2:15" x14ac:dyDescent="0.2">
      <c r="B91" s="10"/>
      <c r="C91" s="51"/>
      <c r="D91" s="51"/>
      <c r="E91" s="51"/>
      <c r="F91" s="51"/>
      <c r="G91" s="51"/>
      <c r="H91" s="51"/>
    </row>
    <row r="92" spans="2:15" x14ac:dyDescent="0.2">
      <c r="B92" s="10"/>
      <c r="C92" s="51"/>
      <c r="D92" s="51"/>
      <c r="E92" s="51"/>
      <c r="F92" s="51"/>
      <c r="G92" s="51"/>
      <c r="H92" s="51"/>
    </row>
    <row r="93" spans="2:15" x14ac:dyDescent="0.2">
      <c r="B93" s="10"/>
      <c r="C93" s="51"/>
      <c r="D93" s="51"/>
      <c r="E93" s="51"/>
      <c r="F93" s="51"/>
      <c r="G93" s="51"/>
      <c r="H93" s="51"/>
      <c r="K93" s="41"/>
    </row>
    <row r="94" spans="2:15" x14ac:dyDescent="0.2">
      <c r="B94" s="10"/>
      <c r="C94" s="51"/>
      <c r="D94" s="51"/>
      <c r="E94" s="51"/>
      <c r="F94" s="51"/>
      <c r="G94" s="51"/>
      <c r="H94" s="51"/>
      <c r="K94" s="95"/>
    </row>
    <row r="95" spans="2:15" x14ac:dyDescent="0.2">
      <c r="B95" s="10"/>
      <c r="C95" s="51"/>
      <c r="D95" s="51"/>
      <c r="E95" s="51"/>
      <c r="F95" s="51"/>
      <c r="G95" s="51"/>
      <c r="H95" s="51"/>
      <c r="K95" s="51"/>
    </row>
    <row r="96" spans="2:15" x14ac:dyDescent="0.2">
      <c r="B96" s="10"/>
      <c r="C96" s="51"/>
      <c r="D96" s="51"/>
      <c r="E96" s="51"/>
      <c r="F96" s="51"/>
      <c r="G96" s="51"/>
      <c r="H96" s="51"/>
      <c r="K96" s="51"/>
    </row>
    <row r="97" spans="2:16" x14ac:dyDescent="0.2">
      <c r="B97" s="10"/>
      <c r="C97" s="51"/>
      <c r="D97" s="51"/>
      <c r="E97" s="51"/>
      <c r="F97" s="51"/>
      <c r="G97" s="51"/>
      <c r="H97" s="51"/>
      <c r="K97" s="51"/>
    </row>
    <row r="98" spans="2:16" x14ac:dyDescent="0.2">
      <c r="B98" s="10"/>
      <c r="C98" s="51"/>
      <c r="D98" s="51"/>
      <c r="E98" s="51"/>
      <c r="F98" s="51"/>
      <c r="G98" s="51"/>
      <c r="H98" s="51"/>
      <c r="K98" s="51"/>
    </row>
    <row r="99" spans="2:16" x14ac:dyDescent="0.2">
      <c r="B99" s="10"/>
      <c r="C99" s="51"/>
      <c r="D99" s="51"/>
      <c r="E99" s="51"/>
      <c r="F99" s="51"/>
      <c r="G99" s="51"/>
      <c r="H99" s="51"/>
      <c r="K99" s="51"/>
      <c r="L99" s="45"/>
      <c r="M99" s="45"/>
      <c r="N99" s="45"/>
      <c r="O99" s="45"/>
      <c r="P99" s="56"/>
    </row>
    <row r="100" spans="2:16" x14ac:dyDescent="0.2">
      <c r="B100" s="10"/>
      <c r="C100" s="51"/>
      <c r="D100" s="51"/>
      <c r="E100" s="51"/>
      <c r="F100" s="51"/>
      <c r="G100" s="51"/>
      <c r="H100" s="51"/>
      <c r="K100" s="51"/>
      <c r="L100" s="45"/>
      <c r="M100" s="45"/>
      <c r="N100" s="45"/>
      <c r="O100" s="45"/>
      <c r="P100" s="56"/>
    </row>
    <row r="101" spans="2:16" x14ac:dyDescent="0.2">
      <c r="B101" s="10"/>
      <c r="C101" s="51"/>
      <c r="D101" s="51"/>
      <c r="E101" s="51"/>
      <c r="F101" s="51"/>
      <c r="G101" s="51"/>
      <c r="H101" s="51"/>
      <c r="K101" s="51"/>
      <c r="L101" s="45"/>
      <c r="M101" s="45"/>
      <c r="N101" s="45"/>
      <c r="O101" s="45"/>
      <c r="P101" s="56"/>
    </row>
    <row r="102" spans="2:16" x14ac:dyDescent="0.2">
      <c r="B102" s="10"/>
      <c r="C102" s="51"/>
      <c r="D102" s="51"/>
      <c r="E102" s="51"/>
      <c r="F102" s="51"/>
      <c r="G102" s="51"/>
      <c r="H102" s="51"/>
      <c r="K102" s="51"/>
      <c r="L102" s="45"/>
      <c r="M102" s="45"/>
      <c r="N102" s="45"/>
      <c r="O102" s="45"/>
      <c r="P102" s="56"/>
    </row>
    <row r="103" spans="2:16" x14ac:dyDescent="0.2">
      <c r="B103" s="10"/>
      <c r="C103" s="51"/>
      <c r="D103" s="51"/>
      <c r="E103" s="51"/>
      <c r="F103" s="51"/>
      <c r="G103" s="51"/>
      <c r="H103" s="51"/>
      <c r="K103" s="51"/>
      <c r="L103" s="45"/>
      <c r="M103" s="45"/>
      <c r="N103" s="45"/>
      <c r="O103" s="45"/>
      <c r="P103" s="56"/>
    </row>
    <row r="104" spans="2:16" x14ac:dyDescent="0.2">
      <c r="B104" s="10"/>
      <c r="C104" s="51"/>
      <c r="D104" s="51"/>
      <c r="E104" s="51"/>
      <c r="F104" s="51"/>
      <c r="G104" s="51"/>
      <c r="H104" s="51"/>
      <c r="K104" s="51"/>
      <c r="L104" s="45"/>
      <c r="M104" s="45"/>
      <c r="N104" s="45"/>
      <c r="O104" s="45"/>
      <c r="P104" s="56"/>
    </row>
    <row r="105" spans="2:16" x14ac:dyDescent="0.2">
      <c r="B105" s="10"/>
      <c r="C105" s="51"/>
      <c r="D105" s="51"/>
      <c r="E105" s="51"/>
      <c r="F105" s="51"/>
      <c r="G105" s="51"/>
      <c r="H105" s="51"/>
      <c r="K105" s="51"/>
      <c r="L105" s="45"/>
      <c r="M105" s="45"/>
      <c r="N105" s="45"/>
      <c r="O105" s="45"/>
      <c r="P105" s="56"/>
    </row>
    <row r="106" spans="2:16" x14ac:dyDescent="0.2">
      <c r="B106" s="10"/>
      <c r="C106" s="51"/>
      <c r="D106" s="51"/>
      <c r="E106" s="51"/>
      <c r="F106" s="51"/>
      <c r="G106" s="51"/>
      <c r="H106" s="51"/>
      <c r="K106" s="51"/>
      <c r="L106" s="45"/>
      <c r="M106" s="45"/>
    </row>
    <row r="107" spans="2:16" x14ac:dyDescent="0.2">
      <c r="B107" s="10"/>
      <c r="C107" s="51"/>
      <c r="D107" s="51"/>
      <c r="E107" s="51"/>
      <c r="F107" s="51"/>
      <c r="G107" s="51"/>
      <c r="H107" s="51"/>
    </row>
    <row r="108" spans="2:16" x14ac:dyDescent="0.2">
      <c r="B108" s="10"/>
      <c r="C108" s="51"/>
      <c r="D108" s="51"/>
      <c r="E108" s="51"/>
      <c r="F108" s="51"/>
      <c r="G108" s="51"/>
      <c r="H108" s="51"/>
    </row>
    <row r="109" spans="2:16" x14ac:dyDescent="0.2">
      <c r="B109" s="10"/>
      <c r="C109" s="51"/>
      <c r="D109" s="51"/>
      <c r="E109" s="51"/>
      <c r="F109" s="51"/>
      <c r="G109" s="51"/>
      <c r="H109" s="51"/>
    </row>
    <row r="110" spans="2:16" x14ac:dyDescent="0.2">
      <c r="B110" s="10"/>
      <c r="C110" s="51"/>
      <c r="D110" s="51"/>
      <c r="E110" s="51"/>
      <c r="F110" s="51"/>
      <c r="G110" s="51"/>
      <c r="H110" s="51"/>
    </row>
    <row r="111" spans="2:16" x14ac:dyDescent="0.2">
      <c r="B111" s="10"/>
      <c r="C111" s="51"/>
      <c r="D111" s="51"/>
      <c r="E111" s="51"/>
      <c r="F111" s="51"/>
      <c r="G111" s="51"/>
      <c r="H111" s="51"/>
    </row>
    <row r="112" spans="2:16" x14ac:dyDescent="0.2">
      <c r="B112" s="10"/>
      <c r="C112" s="51"/>
      <c r="D112" s="51"/>
      <c r="E112" s="51"/>
      <c r="F112" s="51"/>
      <c r="G112" s="51"/>
      <c r="H112" s="51"/>
    </row>
    <row r="113" spans="2:8" x14ac:dyDescent="0.2">
      <c r="B113" s="10"/>
      <c r="C113" s="51"/>
      <c r="D113" s="51"/>
      <c r="E113" s="51"/>
      <c r="F113" s="51"/>
      <c r="G113" s="51"/>
      <c r="H113" s="51"/>
    </row>
    <row r="114" spans="2:8" x14ac:dyDescent="0.2">
      <c r="B114" s="10"/>
      <c r="C114" s="51"/>
      <c r="D114" s="51"/>
      <c r="E114" s="51"/>
      <c r="F114" s="51"/>
      <c r="G114" s="51"/>
      <c r="H114" s="51"/>
    </row>
    <row r="115" spans="2:8" x14ac:dyDescent="0.2">
      <c r="B115" s="10"/>
      <c r="C115" s="51"/>
      <c r="D115" s="51"/>
      <c r="E115" s="51"/>
      <c r="F115" s="51"/>
      <c r="G115" s="51"/>
      <c r="H115" s="51"/>
    </row>
    <row r="116" spans="2:8" x14ac:dyDescent="0.2">
      <c r="B116" s="10"/>
      <c r="C116" s="51"/>
      <c r="D116" s="51"/>
      <c r="E116" s="51"/>
      <c r="F116" s="51"/>
      <c r="G116" s="51"/>
      <c r="H116" s="51"/>
    </row>
    <row r="117" spans="2:8" x14ac:dyDescent="0.2">
      <c r="B117" s="10"/>
      <c r="C117" s="51"/>
      <c r="D117" s="51"/>
      <c r="E117" s="51"/>
      <c r="F117" s="51"/>
      <c r="G117" s="51"/>
      <c r="H117" s="51"/>
    </row>
    <row r="118" spans="2:8" x14ac:dyDescent="0.2">
      <c r="B118" s="10"/>
      <c r="C118" s="51"/>
      <c r="D118" s="51"/>
      <c r="E118" s="51"/>
      <c r="F118" s="51"/>
      <c r="G118" s="51"/>
      <c r="H118" s="51"/>
    </row>
    <row r="119" spans="2:8" x14ac:dyDescent="0.2">
      <c r="B119" s="10"/>
      <c r="C119" s="51"/>
      <c r="D119" s="51"/>
      <c r="E119" s="51"/>
      <c r="F119" s="51"/>
      <c r="G119" s="51"/>
      <c r="H119" s="51"/>
    </row>
    <row r="120" spans="2:8" x14ac:dyDescent="0.2">
      <c r="B120" s="10"/>
      <c r="C120" s="51"/>
      <c r="D120" s="51"/>
      <c r="E120" s="51"/>
      <c r="F120" s="51"/>
      <c r="G120" s="51"/>
      <c r="H120" s="51"/>
    </row>
    <row r="121" spans="2:8" x14ac:dyDescent="0.2">
      <c r="C121" s="51"/>
      <c r="D121" s="51"/>
      <c r="E121" s="51"/>
      <c r="F121" s="51"/>
      <c r="G121" s="51"/>
      <c r="H121" s="51"/>
    </row>
    <row r="122" spans="2:8" x14ac:dyDescent="0.2">
      <c r="C122" s="51"/>
      <c r="D122" s="51"/>
      <c r="E122" s="51"/>
      <c r="F122" s="51"/>
      <c r="G122" s="51"/>
      <c r="H122" s="51"/>
    </row>
    <row r="123" spans="2:8" x14ac:dyDescent="0.2">
      <c r="C123" s="51"/>
      <c r="D123" s="51"/>
      <c r="E123" s="51"/>
      <c r="F123" s="51"/>
      <c r="G123" s="51"/>
      <c r="H123" s="51"/>
    </row>
    <row r="124" spans="2:8" x14ac:dyDescent="0.2">
      <c r="C124" s="51"/>
      <c r="D124" s="51"/>
      <c r="E124" s="51"/>
      <c r="F124" s="51"/>
      <c r="G124" s="51"/>
      <c r="H124" s="51"/>
    </row>
    <row r="125" spans="2:8" x14ac:dyDescent="0.2">
      <c r="D125" s="50"/>
      <c r="E125" s="50"/>
      <c r="F125" s="50"/>
      <c r="G125" s="50"/>
    </row>
    <row r="126" spans="2:8" x14ac:dyDescent="0.2">
      <c r="D126" s="50"/>
      <c r="E126" s="50"/>
      <c r="F126" s="50"/>
      <c r="G126" s="50"/>
    </row>
  </sheetData>
  <sheetProtection selectLockedCells="1" selectUnlockedCells="1"/>
  <pageMargins left="0.78749999999999998" right="0.78749999999999998" top="1.0249999999999999" bottom="1.0249999999999999" header="0.78749999999999998" footer="0.78749999999999998"/>
  <pageSetup orientation="portrait" useFirstPageNumber="1" horizontalDpi="300" verticalDpi="300" r:id="rId1"/>
  <headerFooter alignWithMargins="0">
    <oddHeader>&amp;C&amp;A</oddHeader>
    <oddFooter>&amp;CPage &amp;P</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AU139"/>
  <sheetViews>
    <sheetView topLeftCell="B84" zoomScaleNormal="100" workbookViewId="0">
      <selection activeCell="J91" sqref="J91:K130"/>
    </sheetView>
  </sheetViews>
  <sheetFormatPr defaultColWidth="11.5703125" defaultRowHeight="12.75" x14ac:dyDescent="0.2"/>
  <cols>
    <col min="1" max="1" width="41.85546875" style="95" customWidth="1"/>
    <col min="2" max="2" width="12.28515625" style="95" customWidth="1"/>
    <col min="3" max="3" width="15.42578125" customWidth="1"/>
    <col min="4" max="4" width="15.85546875" customWidth="1"/>
    <col min="5" max="5" width="12" bestFit="1" customWidth="1"/>
    <col min="6" max="6" width="12.28515625" customWidth="1"/>
    <col min="7" max="7" width="13.42578125" customWidth="1"/>
    <col min="8" max="8" width="11" customWidth="1"/>
    <col min="12" max="12" width="13.7109375" customWidth="1"/>
  </cols>
  <sheetData>
    <row r="2" spans="1:16" ht="23.25" x14ac:dyDescent="0.2">
      <c r="A2" s="106"/>
      <c r="B2" s="110" t="s">
        <v>193</v>
      </c>
    </row>
    <row r="3" spans="1:16" x14ac:dyDescent="0.2">
      <c r="D3" s="45"/>
    </row>
    <row r="4" spans="1:16" ht="15" x14ac:dyDescent="0.2">
      <c r="B4" s="99" t="s">
        <v>0</v>
      </c>
      <c r="P4" s="4" t="s">
        <v>121</v>
      </c>
    </row>
    <row r="5" spans="1:16" ht="15" x14ac:dyDescent="0.2">
      <c r="B5" s="100">
        <v>1</v>
      </c>
      <c r="C5" s="2" t="s">
        <v>138</v>
      </c>
      <c r="D5" s="3"/>
      <c r="E5" s="3"/>
      <c r="F5" s="3"/>
      <c r="G5" s="3"/>
      <c r="P5" s="4" t="s">
        <v>122</v>
      </c>
    </row>
    <row r="6" spans="1:16" ht="15" x14ac:dyDescent="0.2">
      <c r="B6" s="101">
        <v>1.84E-2</v>
      </c>
      <c r="C6" s="1" t="s">
        <v>1</v>
      </c>
      <c r="D6" s="2"/>
      <c r="E6" s="2"/>
      <c r="F6" s="2"/>
      <c r="G6" s="2"/>
      <c r="P6" s="4" t="s">
        <v>123</v>
      </c>
    </row>
    <row r="7" spans="1:16" ht="15" x14ac:dyDescent="0.2">
      <c r="B7" s="101">
        <v>3</v>
      </c>
      <c r="C7" s="1" t="s">
        <v>124</v>
      </c>
      <c r="D7" s="2"/>
      <c r="E7" s="2"/>
      <c r="F7" s="2"/>
      <c r="G7" s="2"/>
      <c r="P7" s="4" t="s">
        <v>125</v>
      </c>
    </row>
    <row r="8" spans="1:16" ht="15" x14ac:dyDescent="0.2">
      <c r="B8" s="115">
        <v>6000</v>
      </c>
      <c r="C8" s="116" t="s">
        <v>188</v>
      </c>
      <c r="D8" s="116"/>
      <c r="E8" s="114"/>
      <c r="F8" s="114"/>
      <c r="G8" s="114"/>
      <c r="P8" s="4" t="s">
        <v>126</v>
      </c>
    </row>
    <row r="9" spans="1:16" x14ac:dyDescent="0.2">
      <c r="B9" s="120">
        <v>0.06</v>
      </c>
      <c r="C9" s="121" t="s">
        <v>135</v>
      </c>
      <c r="D9" s="114"/>
      <c r="E9" s="114"/>
      <c r="F9" s="114"/>
      <c r="G9" s="114"/>
    </row>
    <row r="10" spans="1:16" x14ac:dyDescent="0.2">
      <c r="A10" s="97"/>
      <c r="B10" s="120">
        <v>0.25</v>
      </c>
      <c r="C10" s="121" t="s">
        <v>120</v>
      </c>
      <c r="D10" s="114"/>
      <c r="E10" s="114"/>
      <c r="F10" s="114"/>
      <c r="G10" s="114"/>
    </row>
    <row r="11" spans="1:16" x14ac:dyDescent="0.2">
      <c r="A11" s="97"/>
      <c r="B11"/>
    </row>
    <row r="12" spans="1:16" x14ac:dyDescent="0.2">
      <c r="A12" s="97"/>
      <c r="B12"/>
    </row>
    <row r="13" spans="1:16" ht="15" x14ac:dyDescent="0.2">
      <c r="B13" s="102"/>
      <c r="C13" s="4"/>
      <c r="P13" s="4" t="s">
        <v>127</v>
      </c>
    </row>
    <row r="14" spans="1:16" ht="15" x14ac:dyDescent="0.2">
      <c r="B14" s="99" t="s">
        <v>3</v>
      </c>
      <c r="P14" s="4" t="s">
        <v>128</v>
      </c>
    </row>
    <row r="15" spans="1:16" ht="15" x14ac:dyDescent="0.2">
      <c r="B15" s="102">
        <f>B5*B6</f>
        <v>1.84E-2</v>
      </c>
      <c r="C15" s="4" t="s">
        <v>129</v>
      </c>
    </row>
    <row r="16" spans="1:16" ht="15" x14ac:dyDescent="0.2">
      <c r="B16" s="50">
        <f>SQRT(B15/B7)</f>
        <v>7.8315600829804877E-2</v>
      </c>
      <c r="C16" s="4" t="s">
        <v>154</v>
      </c>
      <c r="P16" s="48" t="s">
        <v>130</v>
      </c>
    </row>
    <row r="17" spans="1:40" ht="15" x14ac:dyDescent="0.2">
      <c r="B17" s="50">
        <f>SQRT(B15*B7)</f>
        <v>0.2349468024894146</v>
      </c>
      <c r="C17" s="4" t="s">
        <v>155</v>
      </c>
    </row>
    <row r="18" spans="1:40" ht="15" x14ac:dyDescent="0.2">
      <c r="B18" s="50"/>
      <c r="C18" s="4"/>
    </row>
    <row r="19" spans="1:40" ht="15" x14ac:dyDescent="0.2">
      <c r="B19" s="50"/>
      <c r="C19" s="4"/>
    </row>
    <row r="20" spans="1:40" ht="15" x14ac:dyDescent="0.2">
      <c r="A20" s="95" t="s">
        <v>189</v>
      </c>
      <c r="B20" s="118" t="s">
        <v>145</v>
      </c>
      <c r="C20" s="4"/>
      <c r="D20" s="95">
        <v>5</v>
      </c>
      <c r="E20">
        <f>$B$8/24</f>
        <v>250</v>
      </c>
      <c r="F20">
        <f>2*$B$8/24</f>
        <v>500</v>
      </c>
      <c r="G20">
        <f>3*$B$8/24</f>
        <v>750</v>
      </c>
      <c r="H20">
        <f>4*$B$8/24</f>
        <v>1000</v>
      </c>
      <c r="I20">
        <f>5*$B$8/24</f>
        <v>1250</v>
      </c>
      <c r="J20">
        <f>6*$B$8/24</f>
        <v>1500</v>
      </c>
      <c r="K20">
        <f>7*$B$8/24</f>
        <v>1750</v>
      </c>
      <c r="L20">
        <f>8*$B$8/24</f>
        <v>2000</v>
      </c>
      <c r="M20">
        <f>9*$B$8/24</f>
        <v>2250</v>
      </c>
      <c r="N20">
        <f>10*$B$8/24</f>
        <v>2500</v>
      </c>
      <c r="O20">
        <f>11*$B$8/24</f>
        <v>2750</v>
      </c>
      <c r="P20">
        <f>$B$8/2-5</f>
        <v>2995</v>
      </c>
      <c r="Q20" s="41">
        <f>$B$8/2+5</f>
        <v>3005</v>
      </c>
      <c r="R20">
        <f>13*$B$8/24</f>
        <v>3250</v>
      </c>
      <c r="S20">
        <f>14*$B$8/24</f>
        <v>3500</v>
      </c>
      <c r="T20">
        <f>15*$B$8/24</f>
        <v>3750</v>
      </c>
      <c r="U20">
        <f>16*$B$8/24</f>
        <v>4000</v>
      </c>
      <c r="V20">
        <f>17*$B$8/24</f>
        <v>4250</v>
      </c>
      <c r="W20">
        <f>18*$B$8/24</f>
        <v>4500</v>
      </c>
      <c r="X20">
        <f>19*$B$8/24</f>
        <v>4750</v>
      </c>
      <c r="Y20">
        <f>20*$B$8/24</f>
        <v>5000</v>
      </c>
      <c r="Z20">
        <f>21*$B$8/24</f>
        <v>5250</v>
      </c>
      <c r="AA20">
        <f>22*$B$8/24</f>
        <v>5500</v>
      </c>
      <c r="AB20">
        <f>23*$B$8/24</f>
        <v>5750</v>
      </c>
      <c r="AC20">
        <f>24*$B$8/24</f>
        <v>6000</v>
      </c>
      <c r="AD20">
        <f>25*$B$8/24</f>
        <v>6250</v>
      </c>
      <c r="AE20">
        <f>26*$B$8/24</f>
        <v>6500</v>
      </c>
      <c r="AF20">
        <f>27*$B$8/24</f>
        <v>6750</v>
      </c>
      <c r="AG20">
        <f>28*$B$8/24</f>
        <v>7000</v>
      </c>
      <c r="AH20">
        <f>29*$B$8/24</f>
        <v>7250</v>
      </c>
      <c r="AI20">
        <f>30*$B$8/24</f>
        <v>7500</v>
      </c>
      <c r="AJ20">
        <f>31*$B$8/24</f>
        <v>7750</v>
      </c>
      <c r="AK20">
        <f>32*$B$8/24</f>
        <v>8000</v>
      </c>
      <c r="AL20">
        <f>33*$B$8/24</f>
        <v>8250</v>
      </c>
      <c r="AM20">
        <f>34*$B$8/24</f>
        <v>8500</v>
      </c>
      <c r="AN20">
        <f>35*$B$8/24</f>
        <v>8750</v>
      </c>
    </row>
    <row r="21" spans="1:40" ht="12" customHeight="1" x14ac:dyDescent="0.2">
      <c r="A21" s="119" t="s">
        <v>192</v>
      </c>
      <c r="B21" s="96"/>
    </row>
    <row r="22" spans="1:40" ht="12" customHeight="1" thickBot="1" x14ac:dyDescent="0.25"/>
    <row r="23" spans="1:40" x14ac:dyDescent="0.2">
      <c r="A23" s="108" t="s">
        <v>158</v>
      </c>
      <c r="B23" s="199" t="s">
        <v>187</v>
      </c>
      <c r="D23" s="111">
        <f t="shared" ref="D23:AN23" si="0">$C$42</f>
        <v>0.36069220736937663</v>
      </c>
      <c r="E23" s="111">
        <f t="shared" si="0"/>
        <v>0.36069220736937663</v>
      </c>
      <c r="F23" s="111">
        <f t="shared" si="0"/>
        <v>0.36069220736937663</v>
      </c>
      <c r="G23" s="111">
        <f t="shared" si="0"/>
        <v>0.36069220736937663</v>
      </c>
      <c r="H23" s="111">
        <f t="shared" si="0"/>
        <v>0.36069220736937663</v>
      </c>
      <c r="I23" s="111">
        <f t="shared" si="0"/>
        <v>0.36069220736937663</v>
      </c>
      <c r="J23" s="111">
        <f t="shared" si="0"/>
        <v>0.36069220736937663</v>
      </c>
      <c r="K23" s="111">
        <f t="shared" si="0"/>
        <v>0.36069220736937663</v>
      </c>
      <c r="L23" s="111">
        <f t="shared" si="0"/>
        <v>0.36069220736937663</v>
      </c>
      <c r="M23" s="111">
        <f t="shared" si="0"/>
        <v>0.36069220736937663</v>
      </c>
      <c r="N23" s="111">
        <f t="shared" si="0"/>
        <v>0.36069220736937663</v>
      </c>
      <c r="O23" s="111">
        <f t="shared" si="0"/>
        <v>0.36069220736937663</v>
      </c>
      <c r="P23" s="111">
        <f t="shared" si="0"/>
        <v>0.36069220736937663</v>
      </c>
      <c r="Q23" s="111">
        <f t="shared" si="0"/>
        <v>0.36069220736937663</v>
      </c>
      <c r="R23" s="111">
        <f t="shared" si="0"/>
        <v>0.36069220736937663</v>
      </c>
      <c r="S23" s="111">
        <f t="shared" si="0"/>
        <v>0.36069220736937663</v>
      </c>
      <c r="T23" s="111">
        <f t="shared" si="0"/>
        <v>0.36069220736937663</v>
      </c>
      <c r="U23" s="111">
        <f t="shared" si="0"/>
        <v>0.36069220736937663</v>
      </c>
      <c r="V23" s="111">
        <f t="shared" si="0"/>
        <v>0.36069220736937663</v>
      </c>
      <c r="W23" s="111">
        <f t="shared" si="0"/>
        <v>0.36069220736937663</v>
      </c>
      <c r="X23" s="111">
        <f t="shared" si="0"/>
        <v>0.36069220736937663</v>
      </c>
      <c r="Y23" s="111">
        <f t="shared" si="0"/>
        <v>0.36069220736937663</v>
      </c>
      <c r="Z23" s="111">
        <f t="shared" si="0"/>
        <v>0.36069220736937663</v>
      </c>
      <c r="AA23" s="111">
        <f t="shared" si="0"/>
        <v>0.36069220736937663</v>
      </c>
      <c r="AB23" s="111">
        <f t="shared" si="0"/>
        <v>0.36069220736937663</v>
      </c>
      <c r="AC23" s="111">
        <f t="shared" si="0"/>
        <v>0.36069220736937663</v>
      </c>
      <c r="AD23" s="111">
        <f t="shared" si="0"/>
        <v>0.36069220736937663</v>
      </c>
      <c r="AE23" s="111">
        <f t="shared" si="0"/>
        <v>0.36069220736937663</v>
      </c>
      <c r="AF23" s="111">
        <f t="shared" si="0"/>
        <v>0.36069220736937663</v>
      </c>
      <c r="AG23" s="111">
        <f t="shared" si="0"/>
        <v>0.36069220736937663</v>
      </c>
      <c r="AH23" s="111">
        <f t="shared" si="0"/>
        <v>0.36069220736937663</v>
      </c>
      <c r="AI23" s="111">
        <f t="shared" si="0"/>
        <v>0.36069220736937663</v>
      </c>
      <c r="AJ23" s="111">
        <f t="shared" si="0"/>
        <v>0.36069220736937663</v>
      </c>
      <c r="AK23" s="111">
        <f t="shared" si="0"/>
        <v>0.36069220736937663</v>
      </c>
      <c r="AL23" s="111">
        <f t="shared" si="0"/>
        <v>0.36069220736937663</v>
      </c>
      <c r="AM23" s="111">
        <f t="shared" si="0"/>
        <v>0.36069220736937663</v>
      </c>
      <c r="AN23" s="111">
        <f t="shared" si="0"/>
        <v>0.36069220736937663</v>
      </c>
    </row>
    <row r="24" spans="1:40" ht="13.5" thickBot="1" x14ac:dyDescent="0.25">
      <c r="A24" s="108" t="s">
        <v>196</v>
      </c>
      <c r="B24" s="200"/>
      <c r="D24" s="111">
        <f>$C$39</f>
        <v>0.88447116008463844</v>
      </c>
      <c r="E24" s="111">
        <f t="shared" ref="E24:AN24" si="1">$C$39</f>
        <v>0.88447116008463844</v>
      </c>
      <c r="F24" s="111">
        <f t="shared" si="1"/>
        <v>0.88447116008463844</v>
      </c>
      <c r="G24" s="111">
        <f t="shared" si="1"/>
        <v>0.88447116008463844</v>
      </c>
      <c r="H24" s="111">
        <f t="shared" si="1"/>
        <v>0.88447116008463844</v>
      </c>
      <c r="I24" s="111">
        <f t="shared" si="1"/>
        <v>0.88447116008463844</v>
      </c>
      <c r="J24" s="111">
        <f t="shared" si="1"/>
        <v>0.88447116008463844</v>
      </c>
      <c r="K24" s="111">
        <f t="shared" si="1"/>
        <v>0.88447116008463844</v>
      </c>
      <c r="L24" s="111">
        <f t="shared" si="1"/>
        <v>0.88447116008463844</v>
      </c>
      <c r="M24" s="111">
        <f t="shared" si="1"/>
        <v>0.88447116008463844</v>
      </c>
      <c r="N24" s="111">
        <f t="shared" si="1"/>
        <v>0.88447116008463844</v>
      </c>
      <c r="O24" s="111">
        <f t="shared" si="1"/>
        <v>0.88447116008463844</v>
      </c>
      <c r="P24" s="111">
        <f t="shared" si="1"/>
        <v>0.88447116008463844</v>
      </c>
      <c r="Q24" s="111">
        <f t="shared" si="1"/>
        <v>0.88447116008463844</v>
      </c>
      <c r="R24" s="111">
        <f t="shared" si="1"/>
        <v>0.88447116008463844</v>
      </c>
      <c r="S24" s="111">
        <f t="shared" si="1"/>
        <v>0.88447116008463844</v>
      </c>
      <c r="T24" s="111">
        <f t="shared" si="1"/>
        <v>0.88447116008463844</v>
      </c>
      <c r="U24" s="111">
        <f t="shared" si="1"/>
        <v>0.88447116008463844</v>
      </c>
      <c r="V24" s="111">
        <f t="shared" si="1"/>
        <v>0.88447116008463844</v>
      </c>
      <c r="W24" s="111">
        <f t="shared" si="1"/>
        <v>0.88447116008463844</v>
      </c>
      <c r="X24" s="111">
        <f t="shared" si="1"/>
        <v>0.88447116008463844</v>
      </c>
      <c r="Y24" s="111">
        <f t="shared" si="1"/>
        <v>0.88447116008463844</v>
      </c>
      <c r="Z24" s="111">
        <f t="shared" si="1"/>
        <v>0.88447116008463844</v>
      </c>
      <c r="AA24" s="111">
        <f t="shared" si="1"/>
        <v>0.88447116008463844</v>
      </c>
      <c r="AB24" s="111">
        <f t="shared" si="1"/>
        <v>0.88447116008463844</v>
      </c>
      <c r="AC24" s="111">
        <f t="shared" si="1"/>
        <v>0.88447116008463844</v>
      </c>
      <c r="AD24" s="111">
        <f t="shared" si="1"/>
        <v>0.88447116008463844</v>
      </c>
      <c r="AE24" s="111">
        <f t="shared" si="1"/>
        <v>0.88447116008463844</v>
      </c>
      <c r="AF24" s="111">
        <f t="shared" si="1"/>
        <v>0.88447116008463844</v>
      </c>
      <c r="AG24" s="111">
        <f t="shared" si="1"/>
        <v>0.88447116008463844</v>
      </c>
      <c r="AH24" s="111">
        <f t="shared" si="1"/>
        <v>0.88447116008463844</v>
      </c>
      <c r="AI24" s="111">
        <f t="shared" si="1"/>
        <v>0.88447116008463844</v>
      </c>
      <c r="AJ24" s="111">
        <f t="shared" si="1"/>
        <v>0.88447116008463844</v>
      </c>
      <c r="AK24" s="111">
        <f t="shared" si="1"/>
        <v>0.88447116008463844</v>
      </c>
      <c r="AL24" s="111">
        <f t="shared" si="1"/>
        <v>0.88447116008463844</v>
      </c>
      <c r="AM24" s="111">
        <f t="shared" si="1"/>
        <v>0.88447116008463844</v>
      </c>
      <c r="AN24" s="111">
        <f t="shared" si="1"/>
        <v>0.88447116008463844</v>
      </c>
    </row>
    <row r="25" spans="1:40" ht="15.75" thickBot="1" x14ac:dyDescent="0.25">
      <c r="A25" s="109" t="s">
        <v>186</v>
      </c>
      <c r="B25" s="200"/>
      <c r="D25" s="93">
        <f t="shared" ref="D25:AN25" si="2">D23*D32</f>
        <v>1.2411711763153948</v>
      </c>
      <c r="E25" s="93">
        <f t="shared" si="2"/>
        <v>1.3317090682543196</v>
      </c>
      <c r="F25" s="93">
        <f t="shared" si="2"/>
        <v>1.4192182755815843</v>
      </c>
      <c r="G25" s="93">
        <f t="shared" si="2"/>
        <v>1.5021087943023093</v>
      </c>
      <c r="H25" s="93">
        <f t="shared" si="2"/>
        <v>1.5806646365977726</v>
      </c>
      <c r="I25" s="93">
        <f t="shared" si="2"/>
        <v>1.6551470560478101</v>
      </c>
      <c r="J25" s="93">
        <f t="shared" si="2"/>
        <v>1.72579665370752</v>
      </c>
      <c r="K25" s="93">
        <f t="shared" si="2"/>
        <v>1.792835235840224</v>
      </c>
      <c r="L25" s="93">
        <f t="shared" si="2"/>
        <v>1.856467453563408</v>
      </c>
      <c r="M25" s="93">
        <f t="shared" si="2"/>
        <v>1.9168822498697085</v>
      </c>
      <c r="N25" s="93">
        <f t="shared" si="2"/>
        <v>1.9742541353616525</v>
      </c>
      <c r="O25" s="93">
        <f t="shared" si="2"/>
        <v>2.0287443104416658</v>
      </c>
      <c r="P25" s="93">
        <f t="shared" si="2"/>
        <v>2.0794923766686297</v>
      </c>
      <c r="Q25" s="93">
        <f t="shared" si="2"/>
        <v>2.0812874583788878</v>
      </c>
      <c r="R25" s="93">
        <f t="shared" si="2"/>
        <v>2.1185326960561337</v>
      </c>
      <c r="S25" s="93">
        <f t="shared" si="2"/>
        <v>2.1541362387733645</v>
      </c>
      <c r="T25" s="93">
        <f t="shared" si="2"/>
        <v>2.1875112566693988</v>
      </c>
      <c r="U25" s="93">
        <f t="shared" si="2"/>
        <v>2.2188358397942682</v>
      </c>
      <c r="V25" s="93">
        <f t="shared" si="2"/>
        <v>2.2482698538777792</v>
      </c>
      <c r="W25" s="93">
        <f t="shared" si="2"/>
        <v>2.2759572066092746</v>
      </c>
      <c r="X25" s="93">
        <f t="shared" si="2"/>
        <v>2.3020277825302942</v>
      </c>
      <c r="Y25" s="93">
        <f t="shared" si="2"/>
        <v>2.3265991015932039</v>
      </c>
      <c r="Z25" s="93">
        <f t="shared" si="2"/>
        <v>2.3497777462076028</v>
      </c>
      <c r="AA25" s="93">
        <f t="shared" si="2"/>
        <v>2.3716605934516362</v>
      </c>
      <c r="AB25" s="93">
        <f t="shared" si="2"/>
        <v>2.3923358826042236</v>
      </c>
      <c r="AC25" s="93">
        <f t="shared" si="2"/>
        <v>2.4118841429037818</v>
      </c>
      <c r="AD25" s="93">
        <f t="shared" si="2"/>
        <v>2.4303790021889888</v>
      </c>
      <c r="AE25" s="93">
        <f t="shared" si="2"/>
        <v>2.4478878936186899</v>
      </c>
      <c r="AF25" s="93">
        <f t="shared" si="2"/>
        <v>2.4644726748392056</v>
      </c>
      <c r="AG25" s="93">
        <f t="shared" si="2"/>
        <v>2.4801901716410955</v>
      </c>
      <c r="AH25" s="93">
        <f t="shared" si="2"/>
        <v>2.4950926562244744</v>
      </c>
      <c r="AI25" s="93">
        <f t="shared" si="2"/>
        <v>2.5092282685929059</v>
      </c>
      <c r="AJ25" s="93">
        <f t="shared" si="2"/>
        <v>2.5226413882578429</v>
      </c>
      <c r="AK25" s="93">
        <f t="shared" si="2"/>
        <v>2.5353729623076742</v>
      </c>
      <c r="AL25" s="93">
        <f t="shared" si="2"/>
        <v>2.5474607949359949</v>
      </c>
      <c r="AM25" s="93">
        <f t="shared" si="2"/>
        <v>2.5589398026988586</v>
      </c>
      <c r="AN25" s="93">
        <f t="shared" si="2"/>
        <v>2.5698422390508942</v>
      </c>
    </row>
    <row r="26" spans="1:40" ht="15.75" thickBot="1" x14ac:dyDescent="0.25">
      <c r="A26" s="109" t="s">
        <v>195</v>
      </c>
      <c r="B26" s="201"/>
      <c r="D26" s="93">
        <f>D24*D32</f>
        <v>3.0435370871627425</v>
      </c>
      <c r="E26" s="93">
        <f t="shared" ref="E26:AN26" si="3">E24*E32</f>
        <v>3.2655495195877999</v>
      </c>
      <c r="F26" s="93">
        <f t="shared" si="3"/>
        <v>3.480135165025851</v>
      </c>
      <c r="G26" s="93">
        <f t="shared" si="3"/>
        <v>3.68339509622214</v>
      </c>
      <c r="H26" s="93">
        <f t="shared" si="3"/>
        <v>3.8760257534609894</v>
      </c>
      <c r="I26" s="93">
        <f t="shared" si="3"/>
        <v>4.0586677695370987</v>
      </c>
      <c r="J26" s="93">
        <f t="shared" si="3"/>
        <v>4.2319111341701605</v>
      </c>
      <c r="K26" s="93">
        <f t="shared" si="3"/>
        <v>4.3962997494435161</v>
      </c>
      <c r="L26" s="93">
        <f t="shared" si="3"/>
        <v>4.5523354504608848</v>
      </c>
      <c r="M26" s="93">
        <f t="shared" si="3"/>
        <v>4.7004815536579221</v>
      </c>
      <c r="N26" s="93">
        <f t="shared" si="3"/>
        <v>4.8411659850943272</v>
      </c>
      <c r="O26" s="93">
        <f t="shared" si="3"/>
        <v>4.974784032231339</v>
      </c>
      <c r="P26" s="93">
        <f t="shared" si="3"/>
        <v>5.0992258695950428</v>
      </c>
      <c r="Q26" s="93">
        <f t="shared" si="3"/>
        <v>5.1036276780352585</v>
      </c>
      <c r="R26" s="93">
        <f t="shared" si="3"/>
        <v>5.1949585632137296</v>
      </c>
      <c r="S26" s="93">
        <f t="shared" si="3"/>
        <v>5.2822637671711394</v>
      </c>
      <c r="T26" s="93">
        <f t="shared" si="3"/>
        <v>5.3641042954477074</v>
      </c>
      <c r="U26" s="93">
        <f t="shared" si="3"/>
        <v>5.4409168514429869</v>
      </c>
      <c r="V26" s="93">
        <f t="shared" si="3"/>
        <v>5.5130934498016257</v>
      </c>
      <c r="W26" s="93">
        <f t="shared" si="3"/>
        <v>5.5809869736698028</v>
      </c>
      <c r="X26" s="93">
        <f t="shared" si="3"/>
        <v>5.6449159193409937</v>
      </c>
      <c r="Y26" s="93">
        <f t="shared" si="3"/>
        <v>5.7051684632894295</v>
      </c>
      <c r="Z26" s="93">
        <f t="shared" si="3"/>
        <v>5.7620059615010071</v>
      </c>
      <c r="AA26" s="93">
        <f t="shared" si="3"/>
        <v>5.815665971039456</v>
      </c>
      <c r="AB26" s="93">
        <f t="shared" si="3"/>
        <v>5.8663648677947924</v>
      </c>
      <c r="AC26" s="93">
        <f t="shared" si="3"/>
        <v>5.9143001214862609</v>
      </c>
      <c r="AD26" s="93">
        <f t="shared" si="3"/>
        <v>5.9596522785702568</v>
      </c>
      <c r="AE26" s="93">
        <f t="shared" si="3"/>
        <v>6.0025866952230817</v>
      </c>
      <c r="AF26" s="93">
        <f t="shared" si="3"/>
        <v>6.0432550556316489</v>
      </c>
      <c r="AG26" s="93">
        <f t="shared" si="3"/>
        <v>6.0817967051210635</v>
      </c>
      <c r="AH26" s="93">
        <f t="shared" si="3"/>
        <v>6.1183398229326071</v>
      </c>
      <c r="AI26" s="93">
        <f t="shared" si="3"/>
        <v>6.1530024555444882</v>
      </c>
      <c r="AJ26" s="93">
        <f t="shared" si="3"/>
        <v>6.1858934281466542</v>
      </c>
      <c r="AK26" s="93">
        <f t="shared" si="3"/>
        <v>6.2171131491150806</v>
      </c>
      <c r="AL26" s="93">
        <f t="shared" si="3"/>
        <v>6.2467543199783337</v>
      </c>
      <c r="AM26" s="93">
        <f t="shared" si="3"/>
        <v>6.2749025613464751</v>
      </c>
      <c r="AN26" s="93">
        <f t="shared" si="3"/>
        <v>6.3016369635071472</v>
      </c>
    </row>
    <row r="27" spans="1:40" x14ac:dyDescent="0.2">
      <c r="A27" s="109"/>
      <c r="B27" s="112"/>
      <c r="D27" s="112"/>
      <c r="E27" s="112"/>
      <c r="F27" s="112"/>
      <c r="G27" s="112"/>
      <c r="H27" s="112"/>
      <c r="I27" s="112"/>
      <c r="J27" s="112"/>
      <c r="K27" s="112"/>
      <c r="L27" s="112"/>
      <c r="M27" s="112"/>
      <c r="N27" s="112"/>
      <c r="O27" s="112"/>
      <c r="P27" s="112"/>
      <c r="Q27" s="112"/>
      <c r="R27" s="112"/>
      <c r="S27" s="112"/>
      <c r="T27" s="112"/>
      <c r="U27" s="112"/>
      <c r="V27" s="112"/>
      <c r="W27" s="112"/>
      <c r="X27" s="112"/>
      <c r="Y27" s="112"/>
      <c r="Z27" s="112"/>
      <c r="AA27" s="112"/>
      <c r="AB27" s="112"/>
      <c r="AC27" s="112"/>
      <c r="AD27" s="112"/>
      <c r="AE27" s="112"/>
      <c r="AF27" s="112"/>
      <c r="AG27" s="112"/>
      <c r="AH27" s="112"/>
      <c r="AI27" s="112"/>
      <c r="AJ27" s="112"/>
      <c r="AK27" s="112"/>
      <c r="AL27" s="112"/>
      <c r="AM27" s="112"/>
      <c r="AN27" s="112"/>
    </row>
    <row r="28" spans="1:40" ht="13.5" thickBot="1" x14ac:dyDescent="0.25">
      <c r="A28" s="107" t="s">
        <v>185</v>
      </c>
      <c r="B28" s="113">
        <f>B30/B29</f>
        <v>0.14194651673988479</v>
      </c>
      <c r="D28" s="113">
        <f t="shared" ref="D28:AN28" si="4">D30/D29</f>
        <v>3.2563299410845299E-2</v>
      </c>
      <c r="E28" s="113">
        <f t="shared" si="4"/>
        <v>3.4938646614754897E-2</v>
      </c>
      <c r="F28" s="113">
        <f t="shared" si="4"/>
        <v>3.7234533414078501E-2</v>
      </c>
      <c r="G28" s="113">
        <f t="shared" si="4"/>
        <v>3.9409244550568302E-2</v>
      </c>
      <c r="H28" s="113">
        <f t="shared" si="4"/>
        <v>4.1470231352350354E-2</v>
      </c>
      <c r="I28" s="113">
        <f t="shared" si="4"/>
        <v>4.3424348054122201E-2</v>
      </c>
      <c r="J28" s="113">
        <f t="shared" si="4"/>
        <v>4.5277907052066808E-2</v>
      </c>
      <c r="K28" s="113">
        <f t="shared" si="4"/>
        <v>4.7036727643233273E-2</v>
      </c>
      <c r="L28" s="113">
        <f t="shared" si="4"/>
        <v>4.8706179043198398E-2</v>
      </c>
      <c r="M28" s="113">
        <f t="shared" si="4"/>
        <v>5.0291218350030788E-2</v>
      </c>
      <c r="N28" s="113">
        <f t="shared" si="4"/>
        <v>5.1796424014397727E-2</v>
      </c>
      <c r="O28" s="113">
        <f t="shared" si="4"/>
        <v>5.32260252812813E-2</v>
      </c>
      <c r="P28" s="113">
        <f t="shared" si="4"/>
        <v>5.4557448784021537E-2</v>
      </c>
      <c r="Q28" s="113">
        <f t="shared" si="4"/>
        <v>5.4604544450045298E-2</v>
      </c>
      <c r="R28" s="113">
        <f t="shared" si="4"/>
        <v>5.5581708478066538E-2</v>
      </c>
      <c r="S28" s="113">
        <f t="shared" si="4"/>
        <v>5.6515801086492838E-2</v>
      </c>
      <c r="T28" s="113">
        <f t="shared" si="4"/>
        <v>5.7391426239034038E-2</v>
      </c>
      <c r="U28" s="113">
        <f t="shared" si="4"/>
        <v>5.8213256296547243E-2</v>
      </c>
      <c r="V28" s="113">
        <f t="shared" si="4"/>
        <v>5.898548548761641E-2</v>
      </c>
      <c r="W28" s="113">
        <f t="shared" si="4"/>
        <v>5.9711889366544611E-2</v>
      </c>
      <c r="X28" s="113">
        <f t="shared" si="4"/>
        <v>6.039587557709257E-2</v>
      </c>
      <c r="Y28" s="113">
        <f t="shared" si="4"/>
        <v>6.1040527366332677E-2</v>
      </c>
      <c r="Z28" s="113">
        <f t="shared" si="4"/>
        <v>6.1648641024560649E-2</v>
      </c>
      <c r="AA28" s="113">
        <f t="shared" si="4"/>
        <v>6.2222758213524569E-2</v>
      </c>
      <c r="AB28" s="113">
        <f t="shared" si="4"/>
        <v>6.2765193974142333E-2</v>
      </c>
      <c r="AC28" s="113">
        <f t="shared" si="4"/>
        <v>6.3278061067128979E-2</v>
      </c>
      <c r="AD28" s="113">
        <f t="shared" si="4"/>
        <v>6.3763291188451546E-2</v>
      </c>
      <c r="AE28" s="113">
        <f t="shared" si="4"/>
        <v>6.4222653510794508E-2</v>
      </c>
      <c r="AF28" s="113">
        <f t="shared" si="4"/>
        <v>6.4657770927999E-2</v>
      </c>
      <c r="AG28" s="113">
        <f t="shared" si="4"/>
        <v>6.5070134318412506E-2</v>
      </c>
      <c r="AH28" s="113">
        <f t="shared" si="4"/>
        <v>6.54611150926315E-2</v>
      </c>
      <c r="AI28" s="113">
        <f t="shared" si="4"/>
        <v>6.5831976249168589E-2</v>
      </c>
      <c r="AJ28" s="113">
        <f t="shared" si="4"/>
        <v>6.618388212647032E-2</v>
      </c>
      <c r="AK28" s="113">
        <f t="shared" si="4"/>
        <v>6.6517907010118268E-2</v>
      </c>
      <c r="AL28" s="113">
        <f t="shared" si="4"/>
        <v>6.6835042728877678E-2</v>
      </c>
      <c r="AM28" s="113">
        <f t="shared" si="4"/>
        <v>6.7136205351612105E-2</v>
      </c>
      <c r="AN28" s="113">
        <f t="shared" si="4"/>
        <v>6.7422241078201398E-2</v>
      </c>
    </row>
    <row r="29" spans="1:40" ht="15.75" thickBot="1" x14ac:dyDescent="0.25">
      <c r="A29" s="95" t="s">
        <v>9</v>
      </c>
      <c r="B29" s="89">
        <f>B35 / $B$17 * SINH($B$16 *B33 / 1000) + B34 * COSH($B$16 * B33 / 1000)+B32</f>
        <v>7.4999999999806546</v>
      </c>
      <c r="C29" s="95"/>
      <c r="D29" s="89">
        <f t="shared" ref="D29:AN29" si="5">D35 / $B$17 * SINH($B$16 *D33 / 1000) + D34 * COSH($B$16 * D33 / 1000)+D32</f>
        <v>14.999999999999998</v>
      </c>
      <c r="E29" s="89">
        <f t="shared" si="5"/>
        <v>15</v>
      </c>
      <c r="F29" s="89">
        <f t="shared" si="5"/>
        <v>15.000000000000002</v>
      </c>
      <c r="G29" s="89">
        <f t="shared" si="5"/>
        <v>15.000000000000004</v>
      </c>
      <c r="H29" s="89">
        <f t="shared" si="5"/>
        <v>15</v>
      </c>
      <c r="I29" s="89">
        <f t="shared" si="5"/>
        <v>15</v>
      </c>
      <c r="J29" s="89">
        <f t="shared" si="5"/>
        <v>15</v>
      </c>
      <c r="K29" s="89">
        <f t="shared" si="5"/>
        <v>14.999999999999993</v>
      </c>
      <c r="L29" s="89">
        <f t="shared" si="5"/>
        <v>15.000000000000002</v>
      </c>
      <c r="M29" s="89">
        <f t="shared" si="5"/>
        <v>15.000000000000002</v>
      </c>
      <c r="N29" s="89">
        <f t="shared" si="5"/>
        <v>14.999999999999998</v>
      </c>
      <c r="O29" s="89">
        <f t="shared" si="5"/>
        <v>14.999999999999998</v>
      </c>
      <c r="P29" s="89">
        <f t="shared" si="5"/>
        <v>14.999999999999993</v>
      </c>
      <c r="Q29" s="89">
        <f t="shared" si="5"/>
        <v>14.999999999999993</v>
      </c>
      <c r="R29" s="89">
        <f t="shared" si="5"/>
        <v>15</v>
      </c>
      <c r="S29" s="89">
        <f t="shared" si="5"/>
        <v>15.000000000000004</v>
      </c>
      <c r="T29" s="89">
        <f t="shared" si="5"/>
        <v>15</v>
      </c>
      <c r="U29" s="89">
        <f t="shared" si="5"/>
        <v>15.000000000000005</v>
      </c>
      <c r="V29" s="89">
        <f t="shared" si="5"/>
        <v>15.000000000000004</v>
      </c>
      <c r="W29" s="89">
        <f t="shared" si="5"/>
        <v>15.000000000000002</v>
      </c>
      <c r="X29" s="89">
        <f t="shared" si="5"/>
        <v>15.000000000000004</v>
      </c>
      <c r="Y29" s="89">
        <f t="shared" si="5"/>
        <v>15</v>
      </c>
      <c r="Z29" s="89">
        <f t="shared" si="5"/>
        <v>14.999999999999996</v>
      </c>
      <c r="AA29" s="89">
        <f t="shared" si="5"/>
        <v>14.999999999999996</v>
      </c>
      <c r="AB29" s="89">
        <f t="shared" si="5"/>
        <v>15</v>
      </c>
      <c r="AC29" s="89">
        <f t="shared" si="5"/>
        <v>14.999999999999996</v>
      </c>
      <c r="AD29" s="89">
        <f t="shared" si="5"/>
        <v>15.000000000000004</v>
      </c>
      <c r="AE29" s="89">
        <f t="shared" si="5"/>
        <v>14.999999999999996</v>
      </c>
      <c r="AF29" s="89">
        <f t="shared" si="5"/>
        <v>15</v>
      </c>
      <c r="AG29" s="89">
        <f t="shared" si="5"/>
        <v>15</v>
      </c>
      <c r="AH29" s="89">
        <f t="shared" si="5"/>
        <v>14.999999999999996</v>
      </c>
      <c r="AI29" s="89">
        <f t="shared" si="5"/>
        <v>15.000000000000004</v>
      </c>
      <c r="AJ29" s="89">
        <f t="shared" si="5"/>
        <v>14.999999999999996</v>
      </c>
      <c r="AK29" s="89">
        <f t="shared" si="5"/>
        <v>15.000000000000007</v>
      </c>
      <c r="AL29" s="89">
        <f t="shared" si="5"/>
        <v>15</v>
      </c>
      <c r="AM29" s="89">
        <f t="shared" si="5"/>
        <v>15.000000000000004</v>
      </c>
      <c r="AN29" s="89">
        <f t="shared" si="5"/>
        <v>14.999999999999996</v>
      </c>
    </row>
    <row r="30" spans="1:40" ht="15" x14ac:dyDescent="0.2">
      <c r="A30" s="95" t="s">
        <v>183</v>
      </c>
      <c r="B30" s="9">
        <f>B35 * COSH($B$16 *B33 / 1000) + (B34) * $B$17 * SINH($B$16 * B33/ 1000)</f>
        <v>1.06459887554639</v>
      </c>
      <c r="C30" s="95"/>
      <c r="D30" s="9">
        <f t="shared" ref="D30:AN30" si="6">D35 * COSH($B$16 *D33 / 1000) + (D34) * $B$17 * SINH($B$16 * D33/ 1000)</f>
        <v>0.48844949116267944</v>
      </c>
      <c r="E30" s="9">
        <f t="shared" si="6"/>
        <v>0.52407969922132347</v>
      </c>
      <c r="F30" s="9">
        <f t="shared" si="6"/>
        <v>0.55851800121117756</v>
      </c>
      <c r="G30" s="9">
        <f t="shared" si="6"/>
        <v>0.59113866825852468</v>
      </c>
      <c r="H30" s="9">
        <f t="shared" si="6"/>
        <v>0.62205347028525526</v>
      </c>
      <c r="I30" s="9">
        <f t="shared" si="6"/>
        <v>0.65136522081183301</v>
      </c>
      <c r="J30" s="9">
        <f t="shared" si="6"/>
        <v>0.67916860578100213</v>
      </c>
      <c r="K30" s="9">
        <f t="shared" si="6"/>
        <v>0.70555091464849873</v>
      </c>
      <c r="L30" s="9">
        <f t="shared" si="6"/>
        <v>0.73059268564797608</v>
      </c>
      <c r="M30" s="9">
        <f t="shared" si="6"/>
        <v>0.75436827525046191</v>
      </c>
      <c r="N30" s="9">
        <f t="shared" si="6"/>
        <v>0.77694636021596586</v>
      </c>
      <c r="O30" s="9">
        <f t="shared" si="6"/>
        <v>0.7983903792192194</v>
      </c>
      <c r="P30" s="9">
        <f t="shared" si="6"/>
        <v>0.81836173176032267</v>
      </c>
      <c r="Q30" s="9">
        <f t="shared" si="6"/>
        <v>0.81906816675067906</v>
      </c>
      <c r="R30" s="9">
        <f t="shared" si="6"/>
        <v>0.83372562717099807</v>
      </c>
      <c r="S30" s="9">
        <f t="shared" si="6"/>
        <v>0.84773701629739273</v>
      </c>
      <c r="T30" s="9">
        <f t="shared" si="6"/>
        <v>0.86087139358551057</v>
      </c>
      <c r="U30" s="9">
        <f t="shared" si="6"/>
        <v>0.87319884444820894</v>
      </c>
      <c r="V30" s="9">
        <f t="shared" si="6"/>
        <v>0.88478228231424638</v>
      </c>
      <c r="W30" s="9">
        <f t="shared" si="6"/>
        <v>0.8956783404981693</v>
      </c>
      <c r="X30" s="9">
        <f t="shared" si="6"/>
        <v>0.90593813365638876</v>
      </c>
      <c r="Y30" s="9">
        <f t="shared" si="6"/>
        <v>0.91560791049499013</v>
      </c>
      <c r="Z30" s="9">
        <f t="shared" si="6"/>
        <v>0.92472961536840947</v>
      </c>
      <c r="AA30" s="9">
        <f t="shared" si="6"/>
        <v>0.93334137320286836</v>
      </c>
      <c r="AB30" s="9">
        <f t="shared" si="6"/>
        <v>0.94147790961213507</v>
      </c>
      <c r="AC30" s="9">
        <f t="shared" si="6"/>
        <v>0.94917091600693437</v>
      </c>
      <c r="AD30" s="9">
        <f t="shared" si="6"/>
        <v>0.95644936782677348</v>
      </c>
      <c r="AE30" s="9">
        <f t="shared" si="6"/>
        <v>0.96333980266191743</v>
      </c>
      <c r="AF30" s="9">
        <f t="shared" si="6"/>
        <v>0.96986656391998494</v>
      </c>
      <c r="AG30" s="9">
        <f t="shared" si="6"/>
        <v>0.97605201477618753</v>
      </c>
      <c r="AH30" s="9">
        <f t="shared" si="6"/>
        <v>0.98191672638947225</v>
      </c>
      <c r="AI30" s="9">
        <f t="shared" si="6"/>
        <v>0.98747964373752917</v>
      </c>
      <c r="AJ30" s="9">
        <f t="shared" si="6"/>
        <v>0.99275823189705448</v>
      </c>
      <c r="AK30" s="9">
        <f t="shared" si="6"/>
        <v>0.99776860515177457</v>
      </c>
      <c r="AL30" s="9">
        <f t="shared" si="6"/>
        <v>1.0025256409331651</v>
      </c>
      <c r="AM30" s="9">
        <f t="shared" si="6"/>
        <v>1.0070430802741819</v>
      </c>
      <c r="AN30" s="9">
        <f t="shared" si="6"/>
        <v>1.0113336161730206</v>
      </c>
    </row>
    <row r="31" spans="1:40" x14ac:dyDescent="0.2">
      <c r="A31" s="104" t="s">
        <v>172</v>
      </c>
      <c r="B31" s="118" t="s">
        <v>145</v>
      </c>
      <c r="C31" s="95"/>
      <c r="D31" s="103">
        <f t="shared" ref="D31:AN31" si="7">$B$28</f>
        <v>0.14194651673988479</v>
      </c>
      <c r="E31" s="103">
        <f t="shared" si="7"/>
        <v>0.14194651673988479</v>
      </c>
      <c r="F31" s="103">
        <f t="shared" si="7"/>
        <v>0.14194651673988479</v>
      </c>
      <c r="G31" s="103">
        <f t="shared" si="7"/>
        <v>0.14194651673988479</v>
      </c>
      <c r="H31" s="103">
        <f t="shared" si="7"/>
        <v>0.14194651673988479</v>
      </c>
      <c r="I31" s="103">
        <f t="shared" si="7"/>
        <v>0.14194651673988479</v>
      </c>
      <c r="J31" s="103">
        <f t="shared" si="7"/>
        <v>0.14194651673988479</v>
      </c>
      <c r="K31" s="103">
        <f t="shared" si="7"/>
        <v>0.14194651673988479</v>
      </c>
      <c r="L31" s="103">
        <f t="shared" si="7"/>
        <v>0.14194651673988479</v>
      </c>
      <c r="M31" s="103">
        <f t="shared" si="7"/>
        <v>0.14194651673988479</v>
      </c>
      <c r="N31" s="103">
        <f t="shared" si="7"/>
        <v>0.14194651673988479</v>
      </c>
      <c r="O31" s="103">
        <f t="shared" si="7"/>
        <v>0.14194651673988479</v>
      </c>
      <c r="P31" s="103">
        <f t="shared" si="7"/>
        <v>0.14194651673988479</v>
      </c>
      <c r="Q31" s="103">
        <f t="shared" si="7"/>
        <v>0.14194651673988479</v>
      </c>
      <c r="R31" s="103">
        <f t="shared" si="7"/>
        <v>0.14194651673988479</v>
      </c>
      <c r="S31" s="103">
        <f t="shared" si="7"/>
        <v>0.14194651673988479</v>
      </c>
      <c r="T31" s="103">
        <f t="shared" si="7"/>
        <v>0.14194651673988479</v>
      </c>
      <c r="U31" s="103">
        <f t="shared" si="7"/>
        <v>0.14194651673988479</v>
      </c>
      <c r="V31" s="103">
        <f t="shared" si="7"/>
        <v>0.14194651673988479</v>
      </c>
      <c r="W31" s="103">
        <f t="shared" si="7"/>
        <v>0.14194651673988479</v>
      </c>
      <c r="X31" s="103">
        <f t="shared" si="7"/>
        <v>0.14194651673988479</v>
      </c>
      <c r="Y31" s="103">
        <f t="shared" si="7"/>
        <v>0.14194651673988479</v>
      </c>
      <c r="Z31" s="103">
        <f t="shared" si="7"/>
        <v>0.14194651673988479</v>
      </c>
      <c r="AA31" s="103">
        <f t="shared" si="7"/>
        <v>0.14194651673988479</v>
      </c>
      <c r="AB31" s="103">
        <f t="shared" si="7"/>
        <v>0.14194651673988479</v>
      </c>
      <c r="AC31" s="103">
        <f t="shared" si="7"/>
        <v>0.14194651673988479</v>
      </c>
      <c r="AD31" s="103">
        <f t="shared" si="7"/>
        <v>0.14194651673988479</v>
      </c>
      <c r="AE31" s="103">
        <f t="shared" si="7"/>
        <v>0.14194651673988479</v>
      </c>
      <c r="AF31" s="103">
        <f t="shared" si="7"/>
        <v>0.14194651673988479</v>
      </c>
      <c r="AG31" s="103">
        <f t="shared" si="7"/>
        <v>0.14194651673988479</v>
      </c>
      <c r="AH31" s="103">
        <f t="shared" si="7"/>
        <v>0.14194651673988479</v>
      </c>
      <c r="AI31" s="103">
        <f t="shared" si="7"/>
        <v>0.14194651673988479</v>
      </c>
      <c r="AJ31" s="103">
        <f t="shared" si="7"/>
        <v>0.14194651673988479</v>
      </c>
      <c r="AK31" s="103">
        <f t="shared" si="7"/>
        <v>0.14194651673988479</v>
      </c>
      <c r="AL31" s="103">
        <f t="shared" si="7"/>
        <v>0.14194651673988479</v>
      </c>
      <c r="AM31" s="103">
        <f t="shared" si="7"/>
        <v>0.14194651673988479</v>
      </c>
      <c r="AN31" s="103">
        <f t="shared" si="7"/>
        <v>0.14194651673988479</v>
      </c>
    </row>
    <row r="32" spans="1:40" ht="13.5" thickBot="1" x14ac:dyDescent="0.25">
      <c r="A32" s="95" t="s">
        <v>184</v>
      </c>
      <c r="B32" s="60">
        <v>0</v>
      </c>
      <c r="C32" s="95"/>
      <c r="D32" s="60">
        <f t="shared" ref="D32:AN32" si="8">D30/D31</f>
        <v>3.4410812070701038</v>
      </c>
      <c r="E32" s="60">
        <f t="shared" si="8"/>
        <v>3.6920927068727791</v>
      </c>
      <c r="F32" s="60">
        <f t="shared" si="8"/>
        <v>3.9347073393470779</v>
      </c>
      <c r="G32" s="60">
        <f t="shared" si="8"/>
        <v>4.1645169028119149</v>
      </c>
      <c r="H32" s="60">
        <f t="shared" si="8"/>
        <v>4.3823088059649988</v>
      </c>
      <c r="I32" s="60">
        <f t="shared" si="8"/>
        <v>4.5888073604895263</v>
      </c>
      <c r="J32" s="60">
        <f t="shared" si="8"/>
        <v>4.7846796200400616</v>
      </c>
      <c r="K32" s="60">
        <f t="shared" si="8"/>
        <v>4.9705405307085622</v>
      </c>
      <c r="L32" s="60">
        <f t="shared" si="8"/>
        <v>5.1469574768557234</v>
      </c>
      <c r="M32" s="60">
        <f t="shared" si="8"/>
        <v>5.314454292899855</v>
      </c>
      <c r="N32" s="60">
        <f t="shared" si="8"/>
        <v>5.4735148002237377</v>
      </c>
      <c r="O32" s="60">
        <f t="shared" si="8"/>
        <v>5.6245859183868507</v>
      </c>
      <c r="P32" s="60">
        <f t="shared" si="8"/>
        <v>5.7652822383796867</v>
      </c>
      <c r="Q32" s="60">
        <f t="shared" si="8"/>
        <v>5.7702590071414797</v>
      </c>
      <c r="R32" s="60">
        <f t="shared" si="8"/>
        <v>5.8735194516874962</v>
      </c>
      <c r="S32" s="60">
        <f t="shared" si="8"/>
        <v>5.972228384095259</v>
      </c>
      <c r="T32" s="60">
        <f t="shared" si="8"/>
        <v>6.0647588497225797</v>
      </c>
      <c r="U32" s="60">
        <f t="shared" si="8"/>
        <v>6.1516045937804513</v>
      </c>
      <c r="V32" s="60">
        <f t="shared" si="8"/>
        <v>6.2332088355193589</v>
      </c>
      <c r="W32" s="60">
        <f t="shared" si="8"/>
        <v>6.3099705513696307</v>
      </c>
      <c r="X32" s="60">
        <f t="shared" si="8"/>
        <v>6.3822498393286331</v>
      </c>
      <c r="Y32" s="60">
        <f t="shared" si="8"/>
        <v>6.4503725172265423</v>
      </c>
      <c r="Z32" s="60">
        <f t="shared" si="8"/>
        <v>6.5146340791367559</v>
      </c>
      <c r="AA32" s="60">
        <f t="shared" si="8"/>
        <v>6.5753031116163614</v>
      </c>
      <c r="AB32" s="60">
        <f t="shared" si="8"/>
        <v>6.6326242533825717</v>
      </c>
      <c r="AC32" s="60">
        <f t="shared" si="8"/>
        <v>6.6868207674745426</v>
      </c>
      <c r="AD32" s="60">
        <f t="shared" si="8"/>
        <v>6.7380967831669656</v>
      </c>
      <c r="AE32" s="60">
        <f t="shared" si="8"/>
        <v>6.7866392553135038</v>
      </c>
      <c r="AF32" s="60">
        <f t="shared" si="8"/>
        <v>6.8326196809552799</v>
      </c>
      <c r="AG32" s="60">
        <f t="shared" si="8"/>
        <v>6.8761956065804037</v>
      </c>
      <c r="AH32" s="60">
        <f t="shared" si="8"/>
        <v>6.917511954089175</v>
      </c>
      <c r="AI32" s="60">
        <f t="shared" si="8"/>
        <v>6.9567021890862826</v>
      </c>
      <c r="AJ32" s="60">
        <f t="shared" si="8"/>
        <v>6.9938893514116414</v>
      </c>
      <c r="AK32" s="60">
        <f t="shared" si="8"/>
        <v>7.0291869646944072</v>
      </c>
      <c r="AL32" s="60">
        <f t="shared" si="8"/>
        <v>7.0626998390547389</v>
      </c>
      <c r="AM32" s="60">
        <f t="shared" si="8"/>
        <v>7.0945247787909844</v>
      </c>
      <c r="AN32" s="60">
        <f t="shared" si="8"/>
        <v>7.1247512048941424</v>
      </c>
    </row>
    <row r="33" spans="1:40" ht="13.5" thickBot="1" x14ac:dyDescent="0.25">
      <c r="A33" s="95" t="s">
        <v>173</v>
      </c>
      <c r="B33" s="92">
        <f>$B$8/4</f>
        <v>1500</v>
      </c>
      <c r="D33" s="92">
        <f t="shared" ref="D33:AN33" si="9">IF(D20&lt;$B$8/2,D20,$B$8/4)</f>
        <v>5</v>
      </c>
      <c r="E33" s="92">
        <f>IF(E20&lt;$B$8/2,E20,$B$8/4)</f>
        <v>250</v>
      </c>
      <c r="F33" s="92">
        <f t="shared" si="9"/>
        <v>500</v>
      </c>
      <c r="G33" s="92">
        <f t="shared" si="9"/>
        <v>750</v>
      </c>
      <c r="H33" s="92">
        <f t="shared" si="9"/>
        <v>1000</v>
      </c>
      <c r="I33" s="92">
        <f t="shared" si="9"/>
        <v>1250</v>
      </c>
      <c r="J33" s="92">
        <f t="shared" si="9"/>
        <v>1500</v>
      </c>
      <c r="K33" s="92">
        <f t="shared" si="9"/>
        <v>1750</v>
      </c>
      <c r="L33" s="92">
        <f t="shared" si="9"/>
        <v>2000</v>
      </c>
      <c r="M33" s="92">
        <f t="shared" si="9"/>
        <v>2250</v>
      </c>
      <c r="N33" s="92">
        <f t="shared" si="9"/>
        <v>2500</v>
      </c>
      <c r="O33" s="92">
        <f t="shared" si="9"/>
        <v>2750</v>
      </c>
      <c r="P33" s="92">
        <f t="shared" si="9"/>
        <v>2995</v>
      </c>
      <c r="Q33" s="92">
        <f t="shared" si="9"/>
        <v>1500</v>
      </c>
      <c r="R33" s="92">
        <f t="shared" si="9"/>
        <v>1500</v>
      </c>
      <c r="S33" s="92">
        <f t="shared" si="9"/>
        <v>1500</v>
      </c>
      <c r="T33" s="92">
        <f t="shared" si="9"/>
        <v>1500</v>
      </c>
      <c r="U33" s="92">
        <f t="shared" si="9"/>
        <v>1500</v>
      </c>
      <c r="V33" s="92">
        <f t="shared" si="9"/>
        <v>1500</v>
      </c>
      <c r="W33" s="92">
        <f t="shared" si="9"/>
        <v>1500</v>
      </c>
      <c r="X33" s="92">
        <f t="shared" si="9"/>
        <v>1500</v>
      </c>
      <c r="Y33" s="92">
        <f t="shared" si="9"/>
        <v>1500</v>
      </c>
      <c r="Z33" s="92">
        <f t="shared" si="9"/>
        <v>1500</v>
      </c>
      <c r="AA33" s="92">
        <f t="shared" si="9"/>
        <v>1500</v>
      </c>
      <c r="AB33" s="92">
        <f t="shared" si="9"/>
        <v>1500</v>
      </c>
      <c r="AC33" s="92">
        <f t="shared" si="9"/>
        <v>1500</v>
      </c>
      <c r="AD33" s="92">
        <f t="shared" si="9"/>
        <v>1500</v>
      </c>
      <c r="AE33" s="92">
        <f t="shared" si="9"/>
        <v>1500</v>
      </c>
      <c r="AF33" s="92">
        <f t="shared" si="9"/>
        <v>1500</v>
      </c>
      <c r="AG33" s="92">
        <f t="shared" si="9"/>
        <v>1500</v>
      </c>
      <c r="AH33" s="92">
        <f t="shared" si="9"/>
        <v>1500</v>
      </c>
      <c r="AI33" s="92">
        <f t="shared" si="9"/>
        <v>1500</v>
      </c>
      <c r="AJ33" s="92">
        <f t="shared" si="9"/>
        <v>1500</v>
      </c>
      <c r="AK33" s="92">
        <f t="shared" si="9"/>
        <v>1500</v>
      </c>
      <c r="AL33" s="92">
        <f t="shared" si="9"/>
        <v>1500</v>
      </c>
      <c r="AM33" s="92">
        <f t="shared" si="9"/>
        <v>1500</v>
      </c>
      <c r="AN33" s="92">
        <f t="shared" si="9"/>
        <v>1500</v>
      </c>
    </row>
    <row r="34" spans="1:40" ht="15" x14ac:dyDescent="0.2">
      <c r="A34" s="95" t="s">
        <v>9</v>
      </c>
      <c r="B34" s="9">
        <f>B40 / $B$17 * SINH($B$16 *B38 / 1000) + B39 * COSH($B$16 * B38 / 1000)+B37</f>
        <v>7.0182849683461201</v>
      </c>
      <c r="C34" s="9"/>
      <c r="D34" s="9">
        <f t="shared" ref="D34:AN34" si="10">D40 / $B$17 * SINH($B$16 *D38 / 1000) + D39 * COSH($B$16 * D38 / 1000)+D37</f>
        <v>11.558105596607604</v>
      </c>
      <c r="E34" s="9">
        <f t="shared" si="10"/>
        <v>11.26639861269965</v>
      </c>
      <c r="F34" s="9">
        <f t="shared" si="10"/>
        <v>10.980667011648272</v>
      </c>
      <c r="G34" s="9">
        <f t="shared" si="10"/>
        <v>10.706310021963363</v>
      </c>
      <c r="H34" s="9">
        <f t="shared" si="10"/>
        <v>10.442705578615087</v>
      </c>
      <c r="I34" s="9">
        <f t="shared" si="10"/>
        <v>10.189283584569695</v>
      </c>
      <c r="J34" s="9">
        <f t="shared" si="10"/>
        <v>9.9455213005604612</v>
      </c>
      <c r="K34" s="9">
        <f t="shared" si="10"/>
        <v>9.7109393160448771</v>
      </c>
      <c r="L34" s="9">
        <f t="shared" si="10"/>
        <v>9.4850980369385685</v>
      </c>
      <c r="M34" s="9">
        <f t="shared" si="10"/>
        <v>9.2675946373524489</v>
      </c>
      <c r="N34" s="9">
        <f t="shared" si="10"/>
        <v>9.0580604328883769</v>
      </c>
      <c r="O34" s="9">
        <f t="shared" si="10"/>
        <v>8.8561586424549965</v>
      </c>
      <c r="P34" s="9">
        <f t="shared" si="10"/>
        <v>8.6654040909226602</v>
      </c>
      <c r="Q34" s="9">
        <f t="shared" si="10"/>
        <v>8.8830228154905146</v>
      </c>
      <c r="R34" s="9">
        <f t="shared" si="10"/>
        <v>8.7717034562043459</v>
      </c>
      <c r="S34" s="9">
        <f t="shared" si="10"/>
        <v>8.6652908297648246</v>
      </c>
      <c r="T34" s="9">
        <f t="shared" si="10"/>
        <v>8.5655388657541049</v>
      </c>
      <c r="U34" s="9">
        <f t="shared" si="10"/>
        <v>8.4719152848392962</v>
      </c>
      <c r="V34" s="9">
        <f t="shared" si="10"/>
        <v>8.3839422769237508</v>
      </c>
      <c r="W34" s="9">
        <f t="shared" si="10"/>
        <v>8.3011897276419031</v>
      </c>
      <c r="X34" s="9">
        <f t="shared" si="10"/>
        <v>8.2232694353108808</v>
      </c>
      <c r="Y34" s="9">
        <f t="shared" si="10"/>
        <v>8.1498301537951505</v>
      </c>
      <c r="Z34" s="9">
        <f t="shared" si="10"/>
        <v>8.0805533273198762</v>
      </c>
      <c r="AA34" s="9">
        <f t="shared" si="10"/>
        <v>8.0151494076114727</v>
      </c>
      <c r="AB34" s="9">
        <f t="shared" si="10"/>
        <v>7.9533546632345704</v>
      </c>
      <c r="AC34" s="9">
        <f t="shared" si="10"/>
        <v>7.8949284066869909</v>
      </c>
      <c r="AD34" s="9">
        <f t="shared" si="10"/>
        <v>7.8396505775170411</v>
      </c>
      <c r="AE34" s="9">
        <f t="shared" si="10"/>
        <v>7.7873196300639513</v>
      </c>
      <c r="AF34" s="9">
        <f t="shared" si="10"/>
        <v>7.7377506828775307</v>
      </c>
      <c r="AG34" s="9">
        <f t="shared" si="10"/>
        <v>7.690773893825174</v>
      </c>
      <c r="AH34" s="9">
        <f t="shared" si="10"/>
        <v>7.6462330306423505</v>
      </c>
      <c r="AI34" s="9">
        <f t="shared" si="10"/>
        <v>7.603984211461567</v>
      </c>
      <c r="AJ34" s="9">
        <f t="shared" si="10"/>
        <v>7.5638947938541703</v>
      </c>
      <c r="AK34" s="9">
        <f t="shared" si="10"/>
        <v>7.5258423942906889</v>
      </c>
      <c r="AL34" s="9">
        <f t="shared" si="10"/>
        <v>7.4897140227924588</v>
      </c>
      <c r="AM34" s="9">
        <f t="shared" si="10"/>
        <v>7.4554053200134307</v>
      </c>
      <c r="AN34" s="9">
        <f t="shared" si="10"/>
        <v>7.4228198861417427</v>
      </c>
    </row>
    <row r="35" spans="1:40" ht="15" x14ac:dyDescent="0.2">
      <c r="A35" s="95" t="s">
        <v>183</v>
      </c>
      <c r="B35" s="9">
        <f>B40 * COSH($B$16 *B38 / 1000) + (B39) * $B$17 * SINH($B$16 * B38/ 1000)</f>
        <v>0.86447663065016345</v>
      </c>
      <c r="C35" s="9"/>
      <c r="D35" s="9">
        <f t="shared" ref="D35:AN35" si="11">D40 * COSH($B$16 *D38 / 1000) + (D39) * $B$17 * SINH($B$16 * D38/ 1000)</f>
        <v>0.48738610805434834</v>
      </c>
      <c r="E35" s="9">
        <f t="shared" si="11"/>
        <v>0.47216045415876517</v>
      </c>
      <c r="F35" s="9">
        <f t="shared" si="11"/>
        <v>0.45711954285717293</v>
      </c>
      <c r="G35" s="9">
        <f t="shared" si="11"/>
        <v>0.44254301453055628</v>
      </c>
      <c r="H35" s="9">
        <f t="shared" si="11"/>
        <v>0.42839678994145253</v>
      </c>
      <c r="I35" s="9">
        <f t="shared" si="11"/>
        <v>0.41464875844423749</v>
      </c>
      <c r="J35" s="9">
        <f t="shared" si="11"/>
        <v>0.40126850222847182</v>
      </c>
      <c r="K35" s="9">
        <f t="shared" si="11"/>
        <v>0.38822703879063297</v>
      </c>
      <c r="L35" s="9">
        <f t="shared" si="11"/>
        <v>0.37549657693962063</v>
      </c>
      <c r="M35" s="9">
        <f t="shared" si="11"/>
        <v>0.36305028182832666</v>
      </c>
      <c r="N35" s="9">
        <f t="shared" si="11"/>
        <v>0.35086204453929826</v>
      </c>
      <c r="O35" s="9">
        <f t="shared" si="11"/>
        <v>0.33890625162962967</v>
      </c>
      <c r="P35" s="9">
        <f t="shared" si="11"/>
        <v>0.32739065795291156</v>
      </c>
      <c r="Q35" s="9">
        <f t="shared" si="11"/>
        <v>0.56939907962986835</v>
      </c>
      <c r="R35" s="9">
        <f t="shared" si="11"/>
        <v>0.5870143406544579</v>
      </c>
      <c r="S35" s="9">
        <f t="shared" si="11"/>
        <v>0.60385315649982696</v>
      </c>
      <c r="T35" s="9">
        <f t="shared" si="11"/>
        <v>0.61963798400001979</v>
      </c>
      <c r="U35" s="9">
        <f t="shared" si="11"/>
        <v>0.6344530514460287</v>
      </c>
      <c r="V35" s="9">
        <f t="shared" si="11"/>
        <v>0.64837396787501023</v>
      </c>
      <c r="W35" s="9">
        <f t="shared" si="11"/>
        <v>0.66146879491495525</v>
      </c>
      <c r="X35" s="9">
        <f t="shared" si="11"/>
        <v>0.67379896189871169</v>
      </c>
      <c r="Y35" s="9">
        <f t="shared" si="11"/>
        <v>0.68542005028489406</v>
      </c>
      <c r="Z35" s="9">
        <f t="shared" si="11"/>
        <v>0.69638246858430197</v>
      </c>
      <c r="AA35" s="9">
        <f t="shared" si="11"/>
        <v>0.70673203513842719</v>
      </c>
      <c r="AB35" s="9">
        <f t="shared" si="11"/>
        <v>0.71651048301242737</v>
      </c>
      <c r="AC35" s="9">
        <f t="shared" si="11"/>
        <v>0.72575589878174929</v>
      </c>
      <c r="AD35" s="9">
        <f t="shared" si="11"/>
        <v>0.73450310498151006</v>
      </c>
      <c r="AE35" s="9">
        <f t="shared" si="11"/>
        <v>0.74278399435206754</v>
      </c>
      <c r="AF35" s="9">
        <f t="shared" si="11"/>
        <v>0.75062782267628791</v>
      </c>
      <c r="AG35" s="9">
        <f t="shared" si="11"/>
        <v>0.75806146590385115</v>
      </c>
      <c r="AH35" s="9">
        <f t="shared" si="11"/>
        <v>0.76510964634844858</v>
      </c>
      <c r="AI35" s="9">
        <f t="shared" si="11"/>
        <v>0.77179513198744754</v>
      </c>
      <c r="AJ35" s="9">
        <f t="shared" si="11"/>
        <v>0.77813891226076493</v>
      </c>
      <c r="AK35" s="9">
        <f t="shared" si="11"/>
        <v>0.78416035323222832</v>
      </c>
      <c r="AL35" s="9">
        <f t="shared" si="11"/>
        <v>0.78987733452295361</v>
      </c>
      <c r="AM35" s="9">
        <f t="shared" si="11"/>
        <v>0.79530637003612104</v>
      </c>
      <c r="AN35" s="9">
        <f t="shared" si="11"/>
        <v>0.80046271415209436</v>
      </c>
    </row>
    <row r="36" spans="1:40" ht="15" x14ac:dyDescent="0.2">
      <c r="A36" s="104" t="s">
        <v>135</v>
      </c>
      <c r="B36" s="105">
        <v>9999999999</v>
      </c>
      <c r="C36" s="9"/>
      <c r="D36" s="105">
        <f t="shared" ref="D36:AN36" si="12">IF(D20&lt;$B$8/2,$B$9,9999999999)</f>
        <v>0.06</v>
      </c>
      <c r="E36" s="105">
        <f>IF(E20&lt;$B$8/2,$B$9,9999999999)</f>
        <v>0.06</v>
      </c>
      <c r="F36" s="105">
        <f t="shared" si="12"/>
        <v>0.06</v>
      </c>
      <c r="G36" s="105">
        <f t="shared" si="12"/>
        <v>0.06</v>
      </c>
      <c r="H36" s="105">
        <f t="shared" si="12"/>
        <v>0.06</v>
      </c>
      <c r="I36" s="105">
        <f t="shared" si="12"/>
        <v>0.06</v>
      </c>
      <c r="J36" s="105">
        <f t="shared" si="12"/>
        <v>0.06</v>
      </c>
      <c r="K36" s="105">
        <f t="shared" si="12"/>
        <v>0.06</v>
      </c>
      <c r="L36" s="105">
        <f t="shared" si="12"/>
        <v>0.06</v>
      </c>
      <c r="M36" s="105">
        <f t="shared" si="12"/>
        <v>0.06</v>
      </c>
      <c r="N36" s="105">
        <f t="shared" si="12"/>
        <v>0.06</v>
      </c>
      <c r="O36" s="105">
        <f t="shared" si="12"/>
        <v>0.06</v>
      </c>
      <c r="P36" s="105">
        <f t="shared" si="12"/>
        <v>0.06</v>
      </c>
      <c r="Q36" s="105">
        <f t="shared" si="12"/>
        <v>9999999999</v>
      </c>
      <c r="R36" s="105">
        <f t="shared" si="12"/>
        <v>9999999999</v>
      </c>
      <c r="S36" s="105">
        <f t="shared" si="12"/>
        <v>9999999999</v>
      </c>
      <c r="T36" s="105">
        <f t="shared" si="12"/>
        <v>9999999999</v>
      </c>
      <c r="U36" s="105">
        <f t="shared" si="12"/>
        <v>9999999999</v>
      </c>
      <c r="V36" s="105">
        <f t="shared" si="12"/>
        <v>9999999999</v>
      </c>
      <c r="W36" s="105">
        <f t="shared" si="12"/>
        <v>9999999999</v>
      </c>
      <c r="X36" s="105">
        <f t="shared" si="12"/>
        <v>9999999999</v>
      </c>
      <c r="Y36" s="105">
        <f t="shared" si="12"/>
        <v>9999999999</v>
      </c>
      <c r="Z36" s="105">
        <f t="shared" si="12"/>
        <v>9999999999</v>
      </c>
      <c r="AA36" s="105">
        <f t="shared" si="12"/>
        <v>9999999999</v>
      </c>
      <c r="AB36" s="105">
        <f t="shared" si="12"/>
        <v>9999999999</v>
      </c>
      <c r="AC36" s="105">
        <f t="shared" si="12"/>
        <v>9999999999</v>
      </c>
      <c r="AD36" s="105">
        <f t="shared" si="12"/>
        <v>9999999999</v>
      </c>
      <c r="AE36" s="105">
        <f t="shared" si="12"/>
        <v>9999999999</v>
      </c>
      <c r="AF36" s="105">
        <f t="shared" si="12"/>
        <v>9999999999</v>
      </c>
      <c r="AG36" s="105">
        <f t="shared" si="12"/>
        <v>9999999999</v>
      </c>
      <c r="AH36" s="105">
        <f t="shared" si="12"/>
        <v>9999999999</v>
      </c>
      <c r="AI36" s="105">
        <f t="shared" si="12"/>
        <v>9999999999</v>
      </c>
      <c r="AJ36" s="105">
        <f t="shared" si="12"/>
        <v>9999999999</v>
      </c>
      <c r="AK36" s="105">
        <f t="shared" si="12"/>
        <v>9999999999</v>
      </c>
      <c r="AL36" s="105">
        <f t="shared" si="12"/>
        <v>9999999999</v>
      </c>
      <c r="AM36" s="105">
        <f t="shared" si="12"/>
        <v>9999999999</v>
      </c>
      <c r="AN36" s="105">
        <f t="shared" si="12"/>
        <v>9999999999</v>
      </c>
    </row>
    <row r="37" spans="1:40" ht="15" x14ac:dyDescent="0.2">
      <c r="A37" s="95" t="s">
        <v>184</v>
      </c>
      <c r="B37" s="50">
        <f>B35/B36</f>
        <v>8.6447663073661116E-11</v>
      </c>
      <c r="C37" s="9"/>
      <c r="D37" s="50">
        <f t="shared" ref="D37:AN37" si="13">D35/D36</f>
        <v>8.1231018009058058</v>
      </c>
      <c r="E37" s="50">
        <f t="shared" si="13"/>
        <v>7.8693409026460861</v>
      </c>
      <c r="F37" s="50">
        <f t="shared" si="13"/>
        <v>7.6186590476195493</v>
      </c>
      <c r="G37" s="50">
        <f t="shared" si="13"/>
        <v>7.3757169088426053</v>
      </c>
      <c r="H37" s="50">
        <f t="shared" si="13"/>
        <v>7.1399464990242087</v>
      </c>
      <c r="I37" s="50">
        <f t="shared" si="13"/>
        <v>6.9108126407372916</v>
      </c>
      <c r="J37" s="50">
        <f t="shared" si="13"/>
        <v>6.6878083704745306</v>
      </c>
      <c r="K37" s="50">
        <f t="shared" si="13"/>
        <v>6.4704506465105496</v>
      </c>
      <c r="L37" s="50">
        <f t="shared" si="13"/>
        <v>6.2582762823270111</v>
      </c>
      <c r="M37" s="50">
        <f t="shared" si="13"/>
        <v>6.0508380304721117</v>
      </c>
      <c r="N37" s="50">
        <f t="shared" si="13"/>
        <v>5.8477007423216376</v>
      </c>
      <c r="O37" s="50">
        <f t="shared" si="13"/>
        <v>5.6484375271604952</v>
      </c>
      <c r="P37" s="50">
        <f t="shared" si="13"/>
        <v>5.4565109658818596</v>
      </c>
      <c r="Q37" s="50">
        <f t="shared" si="13"/>
        <v>5.6939907968680827E-11</v>
      </c>
      <c r="R37" s="50">
        <f t="shared" si="13"/>
        <v>5.8701434071315934E-11</v>
      </c>
      <c r="S37" s="50">
        <f t="shared" si="13"/>
        <v>6.0385315656021228E-11</v>
      </c>
      <c r="T37" s="50">
        <f t="shared" si="13"/>
        <v>6.1963798406198356E-11</v>
      </c>
      <c r="U37" s="50">
        <f t="shared" si="13"/>
        <v>6.3445305150947403E-11</v>
      </c>
      <c r="V37" s="50">
        <f t="shared" si="13"/>
        <v>6.4837396793984758E-11</v>
      </c>
      <c r="W37" s="50">
        <f t="shared" si="13"/>
        <v>6.6146879498110213E-11</v>
      </c>
      <c r="X37" s="50">
        <f t="shared" si="13"/>
        <v>6.7379896196609156E-11</v>
      </c>
      <c r="Y37" s="50">
        <f t="shared" si="13"/>
        <v>6.8542005035343609E-11</v>
      </c>
      <c r="Z37" s="50">
        <f t="shared" si="13"/>
        <v>6.9638246865394018E-11</v>
      </c>
      <c r="AA37" s="50">
        <f t="shared" si="13"/>
        <v>7.0673203520910044E-11</v>
      </c>
      <c r="AB37" s="50">
        <f t="shared" si="13"/>
        <v>7.1651048308407845E-11</v>
      </c>
      <c r="AC37" s="50">
        <f t="shared" si="13"/>
        <v>7.2575589885432484E-11</v>
      </c>
      <c r="AD37" s="50">
        <f t="shared" si="13"/>
        <v>7.3450310505496031E-11</v>
      </c>
      <c r="AE37" s="50">
        <f t="shared" si="13"/>
        <v>7.4278399442634596E-11</v>
      </c>
      <c r="AF37" s="50">
        <f t="shared" si="13"/>
        <v>7.5062782275135071E-11</v>
      </c>
      <c r="AG37" s="50">
        <f t="shared" si="13"/>
        <v>7.580614659796573E-11</v>
      </c>
      <c r="AH37" s="50">
        <f t="shared" si="13"/>
        <v>7.6510964642495949E-11</v>
      </c>
      <c r="AI37" s="50">
        <f t="shared" si="13"/>
        <v>7.71795132064627E-11</v>
      </c>
      <c r="AJ37" s="50">
        <f t="shared" si="13"/>
        <v>7.7813891233857883E-11</v>
      </c>
      <c r="AK37" s="50">
        <f t="shared" si="13"/>
        <v>7.841603533106444E-11</v>
      </c>
      <c r="AL37" s="50">
        <f t="shared" si="13"/>
        <v>7.8987733460194134E-11</v>
      </c>
      <c r="AM37" s="50">
        <f t="shared" si="13"/>
        <v>7.9530637011565169E-11</v>
      </c>
      <c r="AN37" s="50">
        <f t="shared" si="13"/>
        <v>8.0046271423214058E-11</v>
      </c>
    </row>
    <row r="38" spans="1:40" ht="13.5" thickBot="1" x14ac:dyDescent="0.25">
      <c r="A38" s="95" t="s">
        <v>174</v>
      </c>
      <c r="B38" s="80">
        <f>$B$8/4</f>
        <v>1500</v>
      </c>
      <c r="D38" s="80">
        <f t="shared" ref="D38:AN38" si="14">$B$8/2-D33</f>
        <v>2995</v>
      </c>
      <c r="E38" s="80">
        <f t="shared" si="14"/>
        <v>2750</v>
      </c>
      <c r="F38" s="80">
        <f t="shared" si="14"/>
        <v>2500</v>
      </c>
      <c r="G38" s="80">
        <f t="shared" si="14"/>
        <v>2250</v>
      </c>
      <c r="H38" s="80">
        <f t="shared" si="14"/>
        <v>2000</v>
      </c>
      <c r="I38" s="80">
        <f t="shared" si="14"/>
        <v>1750</v>
      </c>
      <c r="J38" s="80">
        <f t="shared" si="14"/>
        <v>1500</v>
      </c>
      <c r="K38" s="80">
        <f t="shared" si="14"/>
        <v>1250</v>
      </c>
      <c r="L38" s="80">
        <f t="shared" si="14"/>
        <v>1000</v>
      </c>
      <c r="M38" s="80">
        <f t="shared" si="14"/>
        <v>750</v>
      </c>
      <c r="N38" s="80">
        <f t="shared" si="14"/>
        <v>500</v>
      </c>
      <c r="O38" s="80">
        <f t="shared" si="14"/>
        <v>250</v>
      </c>
      <c r="P38" s="80">
        <f t="shared" si="14"/>
        <v>5</v>
      </c>
      <c r="Q38" s="80">
        <f t="shared" si="14"/>
        <v>1500</v>
      </c>
      <c r="R38" s="80">
        <f t="shared" si="14"/>
        <v>1500</v>
      </c>
      <c r="S38" s="80">
        <f t="shared" si="14"/>
        <v>1500</v>
      </c>
      <c r="T38" s="80">
        <f t="shared" si="14"/>
        <v>1500</v>
      </c>
      <c r="U38" s="80">
        <f t="shared" si="14"/>
        <v>1500</v>
      </c>
      <c r="V38" s="80">
        <f t="shared" si="14"/>
        <v>1500</v>
      </c>
      <c r="W38" s="80">
        <f t="shared" si="14"/>
        <v>1500</v>
      </c>
      <c r="X38" s="80">
        <f t="shared" si="14"/>
        <v>1500</v>
      </c>
      <c r="Y38" s="80">
        <f t="shared" si="14"/>
        <v>1500</v>
      </c>
      <c r="Z38" s="80">
        <f t="shared" si="14"/>
        <v>1500</v>
      </c>
      <c r="AA38" s="80">
        <f t="shared" si="14"/>
        <v>1500</v>
      </c>
      <c r="AB38" s="80">
        <f t="shared" si="14"/>
        <v>1500</v>
      </c>
      <c r="AC38" s="80">
        <f t="shared" si="14"/>
        <v>1500</v>
      </c>
      <c r="AD38" s="80">
        <f t="shared" si="14"/>
        <v>1500</v>
      </c>
      <c r="AE38" s="80">
        <f t="shared" si="14"/>
        <v>1500</v>
      </c>
      <c r="AF38" s="80">
        <f t="shared" si="14"/>
        <v>1500</v>
      </c>
      <c r="AG38" s="80">
        <f t="shared" si="14"/>
        <v>1500</v>
      </c>
      <c r="AH38" s="80">
        <f t="shared" si="14"/>
        <v>1500</v>
      </c>
      <c r="AI38" s="80">
        <f t="shared" si="14"/>
        <v>1500</v>
      </c>
      <c r="AJ38" s="80">
        <f t="shared" si="14"/>
        <v>1500</v>
      </c>
      <c r="AK38" s="80">
        <f t="shared" si="14"/>
        <v>1500</v>
      </c>
      <c r="AL38" s="80">
        <f t="shared" si="14"/>
        <v>1500</v>
      </c>
      <c r="AM38" s="80">
        <f t="shared" si="14"/>
        <v>1500</v>
      </c>
      <c r="AN38" s="80">
        <f t="shared" si="14"/>
        <v>1500</v>
      </c>
    </row>
    <row r="39" spans="1:40" ht="15.75" thickBot="1" x14ac:dyDescent="0.25">
      <c r="A39" s="95" t="s">
        <v>9</v>
      </c>
      <c r="B39" s="93">
        <f>B45 / $B$17 * SINH($B$16 *B43 / 1000) + B44 * COSH($B$16 * B43 / 1000)+B42</f>
        <v>6.6335337006176776</v>
      </c>
      <c r="C39" s="127">
        <f>B39/$B$29</f>
        <v>0.88447116008463844</v>
      </c>
      <c r="D39" s="93">
        <f t="shared" ref="D39:AN39" si="15">D45 / $B$17 * SINH($B$16 *D43 / 1000) + D44 * COSH($B$16 * D43 / 1000)+D42</f>
        <v>3.0388804899862096</v>
      </c>
      <c r="E39" s="93">
        <f t="shared" si="15"/>
        <v>3.039978722530015</v>
      </c>
      <c r="F39" s="93">
        <f t="shared" si="15"/>
        <v>3.043281198761334</v>
      </c>
      <c r="G39" s="93">
        <f t="shared" si="15"/>
        <v>3.0488069532518889</v>
      </c>
      <c r="H39" s="93">
        <f t="shared" si="15"/>
        <v>3.0565887491815653</v>
      </c>
      <c r="I39" s="93">
        <f t="shared" si="15"/>
        <v>3.0666731078855189</v>
      </c>
      <c r="J39" s="93">
        <f t="shared" si="15"/>
        <v>3.079120982746538</v>
      </c>
      <c r="K39" s="93">
        <f t="shared" si="15"/>
        <v>3.0940086566635259</v>
      </c>
      <c r="L39" s="93">
        <f t="shared" si="15"/>
        <v>3.1114288882330436</v>
      </c>
      <c r="M39" s="93">
        <f t="shared" si="15"/>
        <v>3.1314923395825613</v>
      </c>
      <c r="N39" s="93">
        <f t="shared" si="15"/>
        <v>3.1543293281488358</v>
      </c>
      <c r="O39" s="93">
        <f t="shared" si="15"/>
        <v>3.1800919561160104</v>
      </c>
      <c r="P39" s="93">
        <f t="shared" si="15"/>
        <v>3.2083477199454116</v>
      </c>
      <c r="Q39" s="93">
        <f t="shared" si="15"/>
        <v>8.6590313913548584</v>
      </c>
      <c r="R39" s="93">
        <f t="shared" si="15"/>
        <v>8.5381151427175226</v>
      </c>
      <c r="S39" s="93">
        <f t="shared" si="15"/>
        <v>8.4225286384542706</v>
      </c>
      <c r="T39" s="93">
        <f t="shared" si="15"/>
        <v>8.3141770151631604</v>
      </c>
      <c r="U39" s="93">
        <f t="shared" si="15"/>
        <v>8.2124821054834278</v>
      </c>
      <c r="V39" s="93">
        <f t="shared" si="15"/>
        <v>8.1169249071065952</v>
      </c>
      <c r="W39" s="93">
        <f t="shared" si="15"/>
        <v>8.0270382253245476</v>
      </c>
      <c r="X39" s="93">
        <f t="shared" si="15"/>
        <v>7.9424003914220789</v>
      </c>
      <c r="Y39" s="93">
        <f t="shared" si="15"/>
        <v>7.8626298781847961</v>
      </c>
      <c r="Z39" s="93">
        <f t="shared" si="15"/>
        <v>7.7873806670089056</v>
      </c>
      <c r="AA39" s="93">
        <f t="shared" si="15"/>
        <v>7.7163382475409001</v>
      </c>
      <c r="AB39" s="93">
        <f t="shared" si="15"/>
        <v>7.6492161519460993</v>
      </c>
      <c r="AC39" s="93">
        <f t="shared" si="15"/>
        <v>7.5857529429503066</v>
      </c>
      <c r="AD39" s="93">
        <f t="shared" si="15"/>
        <v>7.5257095885966105</v>
      </c>
      <c r="AE39" s="93">
        <f t="shared" si="15"/>
        <v>7.4688671678870318</v>
      </c>
      <c r="AF39" s="93">
        <f t="shared" si="15"/>
        <v>7.4150248606628573</v>
      </c>
      <c r="AG39" s="93">
        <f t="shared" si="15"/>
        <v>7.3639981826289294</v>
      </c>
      <c r="AH39" s="93">
        <f t="shared" si="15"/>
        <v>7.3156174326706864</v>
      </c>
      <c r="AI39" s="93">
        <f t="shared" si="15"/>
        <v>7.2697263248035924</v>
      </c>
      <c r="AJ39" s="93">
        <f t="shared" si="15"/>
        <v>7.2261807814387531</v>
      </c>
      <c r="AK39" s="93">
        <f t="shared" si="15"/>
        <v>7.1848478683105252</v>
      </c>
      <c r="AL39" s="93">
        <f t="shared" si="15"/>
        <v>7.1456048545260868</v>
      </c>
      <c r="AM39" s="93">
        <f t="shared" si="15"/>
        <v>7.1083383838757399</v>
      </c>
      <c r="AN39" s="93">
        <f t="shared" si="15"/>
        <v>7.072943745878808</v>
      </c>
    </row>
    <row r="40" spans="1:40" ht="15" x14ac:dyDescent="0.2">
      <c r="A40" s="95" t="s">
        <v>183</v>
      </c>
      <c r="B40" s="9">
        <f>B45 * COSH($B$16 *B43 / 1000) + (B44) * $B$17 * SINH($B$16 * B43/ 1000)</f>
        <v>0.67629788881583675</v>
      </c>
      <c r="C40" s="9"/>
      <c r="D40" s="9">
        <f t="shared" ref="D40:AN40" si="16">D45 * COSH($B$16 *D43 / 1000) + (D44) * $B$17 * SINH($B$16 * D43/ 1000)</f>
        <v>0.30981804758901599</v>
      </c>
      <c r="E40" s="9">
        <f t="shared" si="16"/>
        <v>0.30993001390807384</v>
      </c>
      <c r="F40" s="9">
        <f t="shared" si="16"/>
        <v>0.31026670590421124</v>
      </c>
      <c r="G40" s="9">
        <f t="shared" si="16"/>
        <v>0.31083006417820763</v>
      </c>
      <c r="H40" s="9">
        <f t="shared" si="16"/>
        <v>0.31162342898133599</v>
      </c>
      <c r="I40" s="9">
        <f t="shared" si="16"/>
        <v>0.31265154322773087</v>
      </c>
      <c r="J40" s="9">
        <f t="shared" si="16"/>
        <v>0.31392062119864206</v>
      </c>
      <c r="K40" s="9">
        <f t="shared" si="16"/>
        <v>0.31543844004058147</v>
      </c>
      <c r="L40" s="9">
        <f t="shared" si="16"/>
        <v>0.31721445662010844</v>
      </c>
      <c r="M40" s="9">
        <f t="shared" si="16"/>
        <v>0.31925995309339456</v>
      </c>
      <c r="N40" s="9">
        <f t="shared" si="16"/>
        <v>0.32158821550243977</v>
      </c>
      <c r="O40" s="9">
        <f t="shared" si="16"/>
        <v>0.32421475087421686</v>
      </c>
      <c r="P40" s="9">
        <f t="shared" si="16"/>
        <v>0.32709546487781405</v>
      </c>
      <c r="Q40" s="9">
        <f t="shared" si="16"/>
        <v>0.32759674033067043</v>
      </c>
      <c r="R40" s="9">
        <f t="shared" si="16"/>
        <v>0.34841317224453761</v>
      </c>
      <c r="S40" s="9">
        <f t="shared" si="16"/>
        <v>0.36831205782255816</v>
      </c>
      <c r="T40" s="9">
        <f t="shared" si="16"/>
        <v>0.38696541677484547</v>
      </c>
      <c r="U40" s="9">
        <f t="shared" si="16"/>
        <v>0.40447278395826086</v>
      </c>
      <c r="V40" s="9">
        <f t="shared" si="16"/>
        <v>0.42092350862353911</v>
      </c>
      <c r="W40" s="9">
        <f t="shared" si="16"/>
        <v>0.4363980210432174</v>
      </c>
      <c r="X40" s="9">
        <f t="shared" si="16"/>
        <v>0.45096891392670568</v>
      </c>
      <c r="Y40" s="9">
        <f t="shared" si="16"/>
        <v>0.46470186939176028</v>
      </c>
      <c r="Z40" s="9">
        <f t="shared" si="16"/>
        <v>0.47765645654334499</v>
      </c>
      <c r="AA40" s="9">
        <f t="shared" si="16"/>
        <v>0.48988682015880591</v>
      </c>
      <c r="AB40" s="9">
        <f t="shared" si="16"/>
        <v>0.5014422773335977</v>
      </c>
      <c r="AC40" s="9">
        <f t="shared" si="16"/>
        <v>0.5123678360073427</v>
      </c>
      <c r="AD40" s="9">
        <f t="shared" si="16"/>
        <v>0.52270464691464047</v>
      </c>
      <c r="AE40" s="9">
        <f t="shared" si="16"/>
        <v>0.53249039857212954</v>
      </c>
      <c r="AF40" s="9">
        <f t="shared" si="16"/>
        <v>0.5417596633322298</v>
      </c>
      <c r="AG40" s="9">
        <f t="shared" si="16"/>
        <v>0.55054420123391312</v>
      </c>
      <c r="AH40" s="9">
        <f t="shared" si="16"/>
        <v>0.5588732273060677</v>
      </c>
      <c r="AI40" s="9">
        <f t="shared" si="16"/>
        <v>0.56677364708531985</v>
      </c>
      <c r="AJ40" s="9">
        <f t="shared" si="16"/>
        <v>0.57427026436233375</v>
      </c>
      <c r="AK40" s="9">
        <f t="shared" si="16"/>
        <v>0.5813859645402002</v>
      </c>
      <c r="AL40" s="9">
        <f t="shared" si="16"/>
        <v>0.58814187645232652</v>
      </c>
      <c r="AM40" s="9">
        <f t="shared" si="16"/>
        <v>0.59455751502617782</v>
      </c>
      <c r="AN40" s="9">
        <f t="shared" si="16"/>
        <v>0.60065090677693289</v>
      </c>
    </row>
    <row r="41" spans="1:40" ht="15.75" thickBot="1" x14ac:dyDescent="0.25">
      <c r="A41" s="104" t="s">
        <v>120</v>
      </c>
      <c r="B41" s="95">
        <f>$B$10</f>
        <v>0.25</v>
      </c>
      <c r="C41" s="9"/>
      <c r="D41" s="97">
        <f t="shared" ref="D41:AN41" si="17">$B$10</f>
        <v>0.25</v>
      </c>
      <c r="E41" s="97">
        <f t="shared" si="17"/>
        <v>0.25</v>
      </c>
      <c r="F41" s="97">
        <f t="shared" si="17"/>
        <v>0.25</v>
      </c>
      <c r="G41" s="97">
        <f t="shared" si="17"/>
        <v>0.25</v>
      </c>
      <c r="H41" s="97">
        <f t="shared" si="17"/>
        <v>0.25</v>
      </c>
      <c r="I41" s="97">
        <f t="shared" si="17"/>
        <v>0.25</v>
      </c>
      <c r="J41" s="97">
        <f t="shared" si="17"/>
        <v>0.25</v>
      </c>
      <c r="K41" s="97">
        <f t="shared" si="17"/>
        <v>0.25</v>
      </c>
      <c r="L41" s="97">
        <f t="shared" si="17"/>
        <v>0.25</v>
      </c>
      <c r="M41" s="97">
        <f t="shared" si="17"/>
        <v>0.25</v>
      </c>
      <c r="N41" s="97">
        <f t="shared" si="17"/>
        <v>0.25</v>
      </c>
      <c r="O41" s="97">
        <f t="shared" si="17"/>
        <v>0.25</v>
      </c>
      <c r="P41" s="97">
        <f t="shared" si="17"/>
        <v>0.25</v>
      </c>
      <c r="Q41" s="97">
        <f t="shared" si="17"/>
        <v>0.25</v>
      </c>
      <c r="R41" s="97">
        <f t="shared" si="17"/>
        <v>0.25</v>
      </c>
      <c r="S41" s="97">
        <f t="shared" si="17"/>
        <v>0.25</v>
      </c>
      <c r="T41" s="97">
        <f t="shared" si="17"/>
        <v>0.25</v>
      </c>
      <c r="U41" s="97">
        <f t="shared" si="17"/>
        <v>0.25</v>
      </c>
      <c r="V41" s="97">
        <f t="shared" si="17"/>
        <v>0.25</v>
      </c>
      <c r="W41" s="97">
        <f t="shared" si="17"/>
        <v>0.25</v>
      </c>
      <c r="X41" s="97">
        <f t="shared" si="17"/>
        <v>0.25</v>
      </c>
      <c r="Y41" s="97">
        <f t="shared" si="17"/>
        <v>0.25</v>
      </c>
      <c r="Z41" s="97">
        <f t="shared" si="17"/>
        <v>0.25</v>
      </c>
      <c r="AA41" s="97">
        <f t="shared" si="17"/>
        <v>0.25</v>
      </c>
      <c r="AB41" s="97">
        <f t="shared" si="17"/>
        <v>0.25</v>
      </c>
      <c r="AC41" s="97">
        <f t="shared" si="17"/>
        <v>0.25</v>
      </c>
      <c r="AD41" s="97">
        <f t="shared" si="17"/>
        <v>0.25</v>
      </c>
      <c r="AE41" s="97">
        <f t="shared" si="17"/>
        <v>0.25</v>
      </c>
      <c r="AF41" s="97">
        <f t="shared" si="17"/>
        <v>0.25</v>
      </c>
      <c r="AG41" s="97">
        <f t="shared" si="17"/>
        <v>0.25</v>
      </c>
      <c r="AH41" s="97">
        <f t="shared" si="17"/>
        <v>0.25</v>
      </c>
      <c r="AI41" s="97">
        <f t="shared" si="17"/>
        <v>0.25</v>
      </c>
      <c r="AJ41" s="97">
        <f t="shared" si="17"/>
        <v>0.25</v>
      </c>
      <c r="AK41" s="97">
        <f t="shared" si="17"/>
        <v>0.25</v>
      </c>
      <c r="AL41" s="97">
        <f t="shared" si="17"/>
        <v>0.25</v>
      </c>
      <c r="AM41" s="97">
        <f t="shared" si="17"/>
        <v>0.25</v>
      </c>
      <c r="AN41" s="97">
        <f t="shared" si="17"/>
        <v>0.25</v>
      </c>
    </row>
    <row r="42" spans="1:40" ht="15.75" thickBot="1" x14ac:dyDescent="0.25">
      <c r="A42" s="95" t="s">
        <v>184</v>
      </c>
      <c r="B42" s="125">
        <f>B40/B41</f>
        <v>2.705191555263347</v>
      </c>
      <c r="C42" s="127">
        <f>B42/$B$29</f>
        <v>0.36069220736937663</v>
      </c>
      <c r="D42" s="126">
        <f t="shared" ref="D42:AN42" si="18">D40/D41</f>
        <v>1.239272190356064</v>
      </c>
      <c r="E42" s="93">
        <f t="shared" si="18"/>
        <v>1.2397200556322954</v>
      </c>
      <c r="F42" s="93">
        <f t="shared" si="18"/>
        <v>1.2410668236168449</v>
      </c>
      <c r="G42" s="93">
        <f t="shared" si="18"/>
        <v>1.2433202567128305</v>
      </c>
      <c r="H42" s="93">
        <f t="shared" si="18"/>
        <v>1.246493715925344</v>
      </c>
      <c r="I42" s="93">
        <f t="shared" si="18"/>
        <v>1.2506061729109235</v>
      </c>
      <c r="J42" s="93">
        <f t="shared" si="18"/>
        <v>1.2556824847945682</v>
      </c>
      <c r="K42" s="93">
        <f t="shared" si="18"/>
        <v>1.2617537601623259</v>
      </c>
      <c r="L42" s="93">
        <f t="shared" si="18"/>
        <v>1.2688578264804338</v>
      </c>
      <c r="M42" s="93">
        <f t="shared" si="18"/>
        <v>1.2770398123735782</v>
      </c>
      <c r="N42" s="93">
        <f t="shared" si="18"/>
        <v>1.2863528620097591</v>
      </c>
      <c r="O42" s="93">
        <f t="shared" si="18"/>
        <v>1.2968590034968674</v>
      </c>
      <c r="P42" s="93">
        <f t="shared" si="18"/>
        <v>1.3083818595112562</v>
      </c>
      <c r="Q42" s="93">
        <f t="shared" si="18"/>
        <v>1.3103869613226817</v>
      </c>
      <c r="R42" s="93">
        <f t="shared" si="18"/>
        <v>1.3936526889781504</v>
      </c>
      <c r="S42" s="93">
        <f t="shared" si="18"/>
        <v>1.4732482312902326</v>
      </c>
      <c r="T42" s="93">
        <f t="shared" si="18"/>
        <v>1.5478616670993819</v>
      </c>
      <c r="U42" s="93">
        <f t="shared" si="18"/>
        <v>1.6178911358330434</v>
      </c>
      <c r="V42" s="93">
        <f t="shared" si="18"/>
        <v>1.6836940344941564</v>
      </c>
      <c r="W42" s="93">
        <f t="shared" si="18"/>
        <v>1.7455920841728696</v>
      </c>
      <c r="X42" s="93">
        <f t="shared" si="18"/>
        <v>1.8038756557068227</v>
      </c>
      <c r="Y42" s="93">
        <f t="shared" si="18"/>
        <v>1.8588074775670411</v>
      </c>
      <c r="Z42" s="93">
        <f t="shared" si="18"/>
        <v>1.9106258261733799</v>
      </c>
      <c r="AA42" s="93">
        <f t="shared" si="18"/>
        <v>1.9595472806352237</v>
      </c>
      <c r="AB42" s="93">
        <f t="shared" si="18"/>
        <v>2.0057691093343908</v>
      </c>
      <c r="AC42" s="93">
        <f t="shared" si="18"/>
        <v>2.0494713440293708</v>
      </c>
      <c r="AD42" s="93">
        <f t="shared" si="18"/>
        <v>2.0908185876585619</v>
      </c>
      <c r="AE42" s="93">
        <f t="shared" si="18"/>
        <v>2.1299615942885182</v>
      </c>
      <c r="AF42" s="93">
        <f t="shared" si="18"/>
        <v>2.1670386533289192</v>
      </c>
      <c r="AG42" s="93">
        <f t="shared" si="18"/>
        <v>2.2021768049356525</v>
      </c>
      <c r="AH42" s="93">
        <f t="shared" si="18"/>
        <v>2.2354929092242708</v>
      </c>
      <c r="AI42" s="93">
        <f t="shared" si="18"/>
        <v>2.2670945883412794</v>
      </c>
      <c r="AJ42" s="93">
        <f t="shared" si="18"/>
        <v>2.297081057449335</v>
      </c>
      <c r="AK42" s="93">
        <f t="shared" si="18"/>
        <v>2.3255438581608008</v>
      </c>
      <c r="AL42" s="93">
        <f t="shared" si="18"/>
        <v>2.3525675058093061</v>
      </c>
      <c r="AM42" s="93">
        <f t="shared" si="18"/>
        <v>2.3782300601047113</v>
      </c>
      <c r="AN42" s="93">
        <f t="shared" si="18"/>
        <v>2.4026036271077316</v>
      </c>
    </row>
    <row r="43" spans="1:40" ht="13.5" thickBot="1" x14ac:dyDescent="0.25">
      <c r="A43" s="95" t="s">
        <v>175</v>
      </c>
      <c r="B43" s="117">
        <f>$B$8/2</f>
        <v>3000</v>
      </c>
      <c r="D43" s="92">
        <f t="shared" ref="D43:AN43" si="19">IF(D20&gt;=$B$8/2,D20-$B$8/2,$B$8/2)</f>
        <v>3000</v>
      </c>
      <c r="E43" s="92">
        <f>IF(E20&gt;=$B$8/2,E20-$B$8/2,$B$8/2)</f>
        <v>3000</v>
      </c>
      <c r="F43" s="92">
        <f t="shared" si="19"/>
        <v>3000</v>
      </c>
      <c r="G43" s="92">
        <f t="shared" si="19"/>
        <v>3000</v>
      </c>
      <c r="H43" s="92">
        <f t="shared" si="19"/>
        <v>3000</v>
      </c>
      <c r="I43" s="92">
        <f t="shared" si="19"/>
        <v>3000</v>
      </c>
      <c r="J43" s="92">
        <f t="shared" si="19"/>
        <v>3000</v>
      </c>
      <c r="K43" s="92">
        <f t="shared" si="19"/>
        <v>3000</v>
      </c>
      <c r="L43" s="92">
        <f t="shared" si="19"/>
        <v>3000</v>
      </c>
      <c r="M43" s="92">
        <f t="shared" si="19"/>
        <v>3000</v>
      </c>
      <c r="N43" s="92">
        <f t="shared" si="19"/>
        <v>3000</v>
      </c>
      <c r="O43" s="92">
        <f t="shared" si="19"/>
        <v>3000</v>
      </c>
      <c r="P43" s="92">
        <f t="shared" si="19"/>
        <v>3000</v>
      </c>
      <c r="Q43" s="92">
        <f t="shared" si="19"/>
        <v>5</v>
      </c>
      <c r="R43" s="92">
        <f t="shared" si="19"/>
        <v>250</v>
      </c>
      <c r="S43" s="92">
        <f t="shared" si="19"/>
        <v>500</v>
      </c>
      <c r="T43" s="92">
        <f t="shared" si="19"/>
        <v>750</v>
      </c>
      <c r="U43" s="92">
        <f t="shared" si="19"/>
        <v>1000</v>
      </c>
      <c r="V43" s="92">
        <f t="shared" si="19"/>
        <v>1250</v>
      </c>
      <c r="W43" s="92">
        <f t="shared" si="19"/>
        <v>1500</v>
      </c>
      <c r="X43" s="92">
        <f t="shared" si="19"/>
        <v>1750</v>
      </c>
      <c r="Y43" s="92">
        <f t="shared" si="19"/>
        <v>2000</v>
      </c>
      <c r="Z43" s="92">
        <f t="shared" si="19"/>
        <v>2250</v>
      </c>
      <c r="AA43" s="92">
        <f t="shared" si="19"/>
        <v>2500</v>
      </c>
      <c r="AB43" s="92">
        <f t="shared" si="19"/>
        <v>2750</v>
      </c>
      <c r="AC43" s="92">
        <f t="shared" si="19"/>
        <v>3000</v>
      </c>
      <c r="AD43" s="92">
        <f t="shared" si="19"/>
        <v>3250</v>
      </c>
      <c r="AE43" s="92">
        <f t="shared" si="19"/>
        <v>3500</v>
      </c>
      <c r="AF43" s="92">
        <f t="shared" si="19"/>
        <v>3750</v>
      </c>
      <c r="AG43" s="92">
        <f t="shared" si="19"/>
        <v>4000</v>
      </c>
      <c r="AH43" s="92">
        <f t="shared" si="19"/>
        <v>4250</v>
      </c>
      <c r="AI43" s="92">
        <f t="shared" si="19"/>
        <v>4500</v>
      </c>
      <c r="AJ43" s="92">
        <f t="shared" si="19"/>
        <v>4750</v>
      </c>
      <c r="AK43" s="92">
        <f t="shared" si="19"/>
        <v>5000</v>
      </c>
      <c r="AL43" s="92">
        <f t="shared" si="19"/>
        <v>5250</v>
      </c>
      <c r="AM43" s="92">
        <f t="shared" si="19"/>
        <v>5500</v>
      </c>
      <c r="AN43" s="92">
        <f t="shared" si="19"/>
        <v>5750</v>
      </c>
    </row>
    <row r="44" spans="1:40" ht="15" x14ac:dyDescent="0.2">
      <c r="A44" s="95" t="s">
        <v>9</v>
      </c>
      <c r="B44" s="9">
        <f>B50 / $B$17 * SINH($B$16 *B48 / 1000) + B49 * COSH($B$16 * B48 / 1000)+B47</f>
        <v>3.3547270249399892</v>
      </c>
      <c r="C44" s="9"/>
      <c r="D44" s="9">
        <f t="shared" ref="D44:AN44" si="20">D50 / $B$17 * SINH($B$16 *D48 / 1000) + D49 * COSH($B$16 * D48 / 1000)+D47</f>
        <v>1.5368301369103392</v>
      </c>
      <c r="E44" s="9">
        <f t="shared" si="20"/>
        <v>1.5373855377812249</v>
      </c>
      <c r="F44" s="9">
        <f t="shared" si="20"/>
        <v>1.5390556742066108</v>
      </c>
      <c r="G44" s="9">
        <f t="shared" si="20"/>
        <v>1.5418501723970581</v>
      </c>
      <c r="H44" s="9">
        <f t="shared" si="20"/>
        <v>1.5457856014287106</v>
      </c>
      <c r="I44" s="9">
        <f t="shared" si="20"/>
        <v>1.5508854881859286</v>
      </c>
      <c r="J44" s="9">
        <f t="shared" si="20"/>
        <v>1.557180658163801</v>
      </c>
      <c r="K44" s="9">
        <f t="shared" si="20"/>
        <v>1.5647096893381152</v>
      </c>
      <c r="L44" s="9">
        <f t="shared" si="20"/>
        <v>1.5735194918151165</v>
      </c>
      <c r="M44" s="9">
        <f t="shared" si="20"/>
        <v>1.5836660299188619</v>
      </c>
      <c r="N44" s="9">
        <f t="shared" si="20"/>
        <v>1.5952152081049005</v>
      </c>
      <c r="O44" s="9">
        <f t="shared" si="20"/>
        <v>1.6082439478649635</v>
      </c>
      <c r="P44" s="9">
        <f t="shared" si="20"/>
        <v>1.6225335224426864</v>
      </c>
      <c r="Q44" s="9">
        <f t="shared" si="20"/>
        <v>7.3480989988470853</v>
      </c>
      <c r="R44" s="9">
        <f t="shared" si="20"/>
        <v>7.1167955667533889</v>
      </c>
      <c r="S44" s="9">
        <f t="shared" si="20"/>
        <v>6.8932078380778314</v>
      </c>
      <c r="T44" s="9">
        <f t="shared" si="20"/>
        <v>6.6811936080259384</v>
      </c>
      <c r="U44" s="9">
        <f t="shared" si="20"/>
        <v>6.4798625965349821</v>
      </c>
      <c r="V44" s="9">
        <f t="shared" si="20"/>
        <v>6.2884163383025991</v>
      </c>
      <c r="W44" s="9">
        <f t="shared" si="20"/>
        <v>6.1061367710928733</v>
      </c>
      <c r="X44" s="9">
        <f t="shared" si="20"/>
        <v>5.9323764963714574</v>
      </c>
      <c r="Y44" s="9">
        <f t="shared" si="20"/>
        <v>5.766550434973535</v>
      </c>
      <c r="Z44" s="9">
        <f t="shared" si="20"/>
        <v>5.6081286521194649</v>
      </c>
      <c r="AA44" s="9">
        <f t="shared" si="20"/>
        <v>5.4566301671922606</v>
      </c>
      <c r="AB44" s="9">
        <f t="shared" si="20"/>
        <v>5.3116175966150356</v>
      </c>
      <c r="AC44" s="9">
        <f t="shared" si="20"/>
        <v>5.172692504694651</v>
      </c>
      <c r="AD44" s="9">
        <f t="shared" si="20"/>
        <v>5.039491358795658</v>
      </c>
      <c r="AE44" s="9">
        <f t="shared" si="20"/>
        <v>4.9116820027311103</v>
      </c>
      <c r="AF44" s="9">
        <f t="shared" si="20"/>
        <v>4.7889605766246035</v>
      </c>
      <c r="AG44" s="9">
        <f t="shared" si="20"/>
        <v>4.6710488233541261</v>
      </c>
      <c r="AH44" s="9">
        <f t="shared" si="20"/>
        <v>4.5576917315416665</v>
      </c>
      <c r="AI44" s="9">
        <f t="shared" si="20"/>
        <v>4.4486554733079853</v>
      </c>
      <c r="AJ44" s="9">
        <f t="shared" si="20"/>
        <v>4.3437256019971322</v>
      </c>
      <c r="AK44" s="9">
        <f t="shared" si="20"/>
        <v>4.2427054810582714</v>
      </c>
      <c r="AL44" s="9">
        <f t="shared" si="20"/>
        <v>4.1454149204770783</v>
      </c>
      <c r="AM44" s="9">
        <f t="shared" si="20"/>
        <v>4.0516890017691169</v>
      </c>
      <c r="AN44" s="9">
        <f t="shared" si="20"/>
        <v>3.9613770767547329</v>
      </c>
    </row>
    <row r="45" spans="1:40" ht="15" x14ac:dyDescent="0.2">
      <c r="A45" s="95" t="s">
        <v>183</v>
      </c>
      <c r="B45" s="9">
        <f>B50 * COSH($B$16 *B48 / 1000) + (B49) * $B$17 * SINH($B$16 * B48/ 1000)</f>
        <v>0.4762047624144447</v>
      </c>
      <c r="D45" s="9">
        <f t="shared" ref="D45:AN45" si="21">D50 * COSH($B$16 *D48 / 1000) + (D49) * $B$17 * SINH($B$16 * D48/ 1000)</f>
        <v>0.21815361571239561</v>
      </c>
      <c r="E45" s="9">
        <f t="shared" si="21"/>
        <v>0.2182324550748232</v>
      </c>
      <c r="F45" s="9">
        <f t="shared" si="21"/>
        <v>0.21846953156830179</v>
      </c>
      <c r="G45" s="9">
        <f t="shared" si="21"/>
        <v>0.21886621163703954</v>
      </c>
      <c r="H45" s="9">
        <f t="shared" si="21"/>
        <v>0.21942484726762423</v>
      </c>
      <c r="I45" s="9">
        <f t="shared" si="21"/>
        <v>0.220148778110136</v>
      </c>
      <c r="J45" s="9">
        <f t="shared" si="21"/>
        <v>0.22104237985519148</v>
      </c>
      <c r="K45" s="9">
        <f t="shared" si="21"/>
        <v>0.22211112866095739</v>
      </c>
      <c r="L45" s="9">
        <f t="shared" si="21"/>
        <v>0.22336168343465129</v>
      </c>
      <c r="M45" s="9">
        <f t="shared" si="21"/>
        <v>0.22480198833311305</v>
      </c>
      <c r="N45" s="9">
        <f t="shared" si="21"/>
        <v>0.226441398518585</v>
      </c>
      <c r="O45" s="9">
        <f t="shared" si="21"/>
        <v>0.22829083302573727</v>
      </c>
      <c r="P45" s="9">
        <f t="shared" si="21"/>
        <v>0.2303192435092728</v>
      </c>
      <c r="Q45" s="9">
        <f t="shared" si="21"/>
        <v>0.32692069014158043</v>
      </c>
      <c r="R45" s="9">
        <f t="shared" si="21"/>
        <v>0.31561332656355839</v>
      </c>
      <c r="S45" s="9">
        <f t="shared" si="21"/>
        <v>0.30464474695405175</v>
      </c>
      <c r="T45" s="9">
        <f t="shared" si="21"/>
        <v>0.29420427227353885</v>
      </c>
      <c r="U45" s="9">
        <f t="shared" si="21"/>
        <v>0.28424925245173416</v>
      </c>
      <c r="V45" s="9">
        <f t="shared" si="21"/>
        <v>0.27474128980005857</v>
      </c>
      <c r="W45" s="9">
        <f t="shared" si="21"/>
        <v>0.26564569687787748</v>
      </c>
      <c r="X45" s="9">
        <f t="shared" si="21"/>
        <v>0.25693103223464203</v>
      </c>
      <c r="Y45" s="9">
        <f t="shared" si="21"/>
        <v>0.24856870090127883</v>
      </c>
      <c r="Z45" s="9">
        <f t="shared" si="21"/>
        <v>0.24053260891323064</v>
      </c>
      <c r="AA45" s="9">
        <f t="shared" si="21"/>
        <v>0.23279886305972486</v>
      </c>
      <c r="AB45" s="9">
        <f t="shared" si="21"/>
        <v>0.22534550857828745</v>
      </c>
      <c r="AC45" s="9">
        <f t="shared" si="21"/>
        <v>0.21815229873304898</v>
      </c>
      <c r="AD45" s="9">
        <f t="shared" si="21"/>
        <v>0.21120049119319972</v>
      </c>
      <c r="AE45" s="9">
        <f t="shared" si="21"/>
        <v>0.20447266691238522</v>
      </c>
      <c r="AF45" s="9">
        <f t="shared" si="21"/>
        <v>0.19795256783792489</v>
      </c>
      <c r="AG45" s="9">
        <f t="shared" si="21"/>
        <v>0.19162495027877322</v>
      </c>
      <c r="AH45" s="9">
        <f t="shared" si="21"/>
        <v>0.18547545115458286</v>
      </c>
      <c r="AI45" s="9">
        <f t="shared" si="21"/>
        <v>0.17949046465098029</v>
      </c>
      <c r="AJ45" s="9">
        <f t="shared" si="21"/>
        <v>0.17365702702963343</v>
      </c>
      <c r="AK45" s="9">
        <f t="shared" si="21"/>
        <v>0.16796270749332029</v>
      </c>
      <c r="AL45" s="9">
        <f t="shared" si="21"/>
        <v>0.16239550308985598</v>
      </c>
      <c r="AM45" s="9">
        <f t="shared" si="21"/>
        <v>0.15694373565478933</v>
      </c>
      <c r="AN45" s="9">
        <f t="shared" si="21"/>
        <v>0.15159594873787685</v>
      </c>
    </row>
    <row r="46" spans="1:40" ht="15" x14ac:dyDescent="0.2">
      <c r="A46" s="104" t="s">
        <v>135</v>
      </c>
      <c r="B46" s="105">
        <v>9999999999</v>
      </c>
      <c r="C46" s="9"/>
      <c r="D46" s="105">
        <f t="shared" ref="D46:AN46" si="22">IF(D20&gt;=$B$8/2,$B$9,9999999999)</f>
        <v>9999999999</v>
      </c>
      <c r="E46" s="105">
        <f>IF(E20&gt;=$B$8/2,$B$9,9999999999)</f>
        <v>9999999999</v>
      </c>
      <c r="F46" s="105">
        <f t="shared" si="22"/>
        <v>9999999999</v>
      </c>
      <c r="G46" s="105">
        <f t="shared" si="22"/>
        <v>9999999999</v>
      </c>
      <c r="H46" s="105">
        <f t="shared" si="22"/>
        <v>9999999999</v>
      </c>
      <c r="I46" s="105">
        <f t="shared" si="22"/>
        <v>9999999999</v>
      </c>
      <c r="J46" s="105">
        <f t="shared" si="22"/>
        <v>9999999999</v>
      </c>
      <c r="K46" s="105">
        <f t="shared" si="22"/>
        <v>9999999999</v>
      </c>
      <c r="L46" s="105">
        <f t="shared" si="22"/>
        <v>9999999999</v>
      </c>
      <c r="M46" s="105">
        <f t="shared" si="22"/>
        <v>9999999999</v>
      </c>
      <c r="N46" s="105">
        <f t="shared" si="22"/>
        <v>9999999999</v>
      </c>
      <c r="O46" s="105">
        <f t="shared" si="22"/>
        <v>9999999999</v>
      </c>
      <c r="P46" s="105">
        <f t="shared" si="22"/>
        <v>9999999999</v>
      </c>
      <c r="Q46" s="105">
        <f t="shared" si="22"/>
        <v>0.06</v>
      </c>
      <c r="R46" s="105">
        <f t="shared" si="22"/>
        <v>0.06</v>
      </c>
      <c r="S46" s="105">
        <f t="shared" si="22"/>
        <v>0.06</v>
      </c>
      <c r="T46" s="105">
        <f t="shared" si="22"/>
        <v>0.06</v>
      </c>
      <c r="U46" s="105">
        <f t="shared" si="22"/>
        <v>0.06</v>
      </c>
      <c r="V46" s="105">
        <f t="shared" si="22"/>
        <v>0.06</v>
      </c>
      <c r="W46" s="105">
        <f t="shared" si="22"/>
        <v>0.06</v>
      </c>
      <c r="X46" s="105">
        <f t="shared" si="22"/>
        <v>0.06</v>
      </c>
      <c r="Y46" s="105">
        <f t="shared" si="22"/>
        <v>0.06</v>
      </c>
      <c r="Z46" s="105">
        <f t="shared" si="22"/>
        <v>0.06</v>
      </c>
      <c r="AA46" s="105">
        <f t="shared" si="22"/>
        <v>0.06</v>
      </c>
      <c r="AB46" s="105">
        <f t="shared" si="22"/>
        <v>0.06</v>
      </c>
      <c r="AC46" s="105">
        <f t="shared" si="22"/>
        <v>0.06</v>
      </c>
      <c r="AD46" s="105">
        <f t="shared" si="22"/>
        <v>0.06</v>
      </c>
      <c r="AE46" s="105">
        <f t="shared" si="22"/>
        <v>0.06</v>
      </c>
      <c r="AF46" s="105">
        <f t="shared" si="22"/>
        <v>0.06</v>
      </c>
      <c r="AG46" s="105">
        <f t="shared" si="22"/>
        <v>0.06</v>
      </c>
      <c r="AH46" s="105">
        <f t="shared" si="22"/>
        <v>0.06</v>
      </c>
      <c r="AI46" s="105">
        <f t="shared" si="22"/>
        <v>0.06</v>
      </c>
      <c r="AJ46" s="105">
        <f t="shared" si="22"/>
        <v>0.06</v>
      </c>
      <c r="AK46" s="105">
        <f t="shared" si="22"/>
        <v>0.06</v>
      </c>
      <c r="AL46" s="105">
        <f t="shared" si="22"/>
        <v>0.06</v>
      </c>
      <c r="AM46" s="105">
        <f t="shared" si="22"/>
        <v>0.06</v>
      </c>
      <c r="AN46" s="105">
        <f t="shared" si="22"/>
        <v>0.06</v>
      </c>
    </row>
    <row r="47" spans="1:40" ht="15" x14ac:dyDescent="0.2">
      <c r="A47" s="95" t="s">
        <v>184</v>
      </c>
      <c r="B47" s="50">
        <f>B45/B46</f>
        <v>4.7620476246206519E-11</v>
      </c>
      <c r="C47" s="9"/>
      <c r="D47" s="50">
        <f t="shared" ref="D47:AN47" si="23">D45/D46</f>
        <v>2.1815361573421097E-11</v>
      </c>
      <c r="E47" s="50">
        <f t="shared" si="23"/>
        <v>2.1823245509664644E-11</v>
      </c>
      <c r="F47" s="50">
        <f t="shared" si="23"/>
        <v>2.1846953159014874E-11</v>
      </c>
      <c r="G47" s="50">
        <f t="shared" si="23"/>
        <v>2.1886621165892616E-11</v>
      </c>
      <c r="H47" s="50">
        <f t="shared" si="23"/>
        <v>2.1942484728956673E-11</v>
      </c>
      <c r="I47" s="50">
        <f t="shared" si="23"/>
        <v>2.2014877813215087E-11</v>
      </c>
      <c r="J47" s="50">
        <f t="shared" si="23"/>
        <v>2.2104237987729571E-11</v>
      </c>
      <c r="K47" s="50">
        <f t="shared" si="23"/>
        <v>2.2211112868316849E-11</v>
      </c>
      <c r="L47" s="50">
        <f t="shared" si="23"/>
        <v>2.2336168345698745E-11</v>
      </c>
      <c r="M47" s="50">
        <f t="shared" si="23"/>
        <v>2.2480198835559323E-11</v>
      </c>
      <c r="N47" s="50">
        <f t="shared" si="23"/>
        <v>2.2644139854122913E-11</v>
      </c>
      <c r="O47" s="50">
        <f t="shared" si="23"/>
        <v>2.2829083304856637E-11</v>
      </c>
      <c r="P47" s="50">
        <f t="shared" si="23"/>
        <v>2.3031924353230471E-11</v>
      </c>
      <c r="Q47" s="50">
        <f t="shared" si="23"/>
        <v>5.4486781690263406</v>
      </c>
      <c r="R47" s="50">
        <f t="shared" si="23"/>
        <v>5.2602221093926405</v>
      </c>
      <c r="S47" s="50">
        <f t="shared" si="23"/>
        <v>5.0774124492341963</v>
      </c>
      <c r="T47" s="50">
        <f t="shared" si="23"/>
        <v>4.9034045378923139</v>
      </c>
      <c r="U47" s="50">
        <f t="shared" si="23"/>
        <v>4.7374875408622366</v>
      </c>
      <c r="V47" s="50">
        <f t="shared" si="23"/>
        <v>4.579021496667643</v>
      </c>
      <c r="W47" s="50">
        <f t="shared" si="23"/>
        <v>4.4274282812979582</v>
      </c>
      <c r="X47" s="50">
        <f t="shared" si="23"/>
        <v>4.2821838705773674</v>
      </c>
      <c r="Y47" s="50">
        <f t="shared" si="23"/>
        <v>4.1428116816879808</v>
      </c>
      <c r="Z47" s="50">
        <f t="shared" si="23"/>
        <v>4.0088768152205105</v>
      </c>
      <c r="AA47" s="50">
        <f t="shared" si="23"/>
        <v>3.8799810509954145</v>
      </c>
      <c r="AB47" s="50">
        <f t="shared" si="23"/>
        <v>3.7557584763047909</v>
      </c>
      <c r="AC47" s="50">
        <f t="shared" si="23"/>
        <v>3.6358716455508162</v>
      </c>
      <c r="AD47" s="50">
        <f t="shared" si="23"/>
        <v>3.520008186553329</v>
      </c>
      <c r="AE47" s="50">
        <f t="shared" si="23"/>
        <v>3.4078777818730872</v>
      </c>
      <c r="AF47" s="50">
        <f t="shared" si="23"/>
        <v>3.2992094639654148</v>
      </c>
      <c r="AG47" s="50">
        <f t="shared" si="23"/>
        <v>3.1937491713128869</v>
      </c>
      <c r="AH47" s="50">
        <f t="shared" si="23"/>
        <v>3.0912575192430478</v>
      </c>
      <c r="AI47" s="50">
        <f t="shared" si="23"/>
        <v>2.9915077441830049</v>
      </c>
      <c r="AJ47" s="50">
        <f t="shared" si="23"/>
        <v>2.8942837838272237</v>
      </c>
      <c r="AK47" s="50">
        <f t="shared" si="23"/>
        <v>2.7993784582220052</v>
      </c>
      <c r="AL47" s="50">
        <f t="shared" si="23"/>
        <v>2.7065917181642662</v>
      </c>
      <c r="AM47" s="50">
        <f t="shared" si="23"/>
        <v>2.6157289275798226</v>
      </c>
      <c r="AN47" s="50">
        <f t="shared" si="23"/>
        <v>2.5265991456312809</v>
      </c>
    </row>
    <row r="48" spans="1:40" x14ac:dyDescent="0.2">
      <c r="A48" s="95" t="s">
        <v>176</v>
      </c>
      <c r="B48" s="80">
        <f>$B$8/2</f>
        <v>3000</v>
      </c>
      <c r="D48" s="80">
        <f t="shared" ref="D48:AN48" si="24">$B$8-D43</f>
        <v>3000</v>
      </c>
      <c r="E48" s="80">
        <f t="shared" si="24"/>
        <v>3000</v>
      </c>
      <c r="F48" s="80">
        <f t="shared" si="24"/>
        <v>3000</v>
      </c>
      <c r="G48" s="80">
        <f t="shared" si="24"/>
        <v>3000</v>
      </c>
      <c r="H48" s="80">
        <f t="shared" si="24"/>
        <v>3000</v>
      </c>
      <c r="I48" s="80">
        <f t="shared" si="24"/>
        <v>3000</v>
      </c>
      <c r="J48" s="80">
        <f t="shared" si="24"/>
        <v>3000</v>
      </c>
      <c r="K48" s="80">
        <f t="shared" si="24"/>
        <v>3000</v>
      </c>
      <c r="L48" s="80">
        <f t="shared" si="24"/>
        <v>3000</v>
      </c>
      <c r="M48" s="80">
        <f t="shared" si="24"/>
        <v>3000</v>
      </c>
      <c r="N48" s="80">
        <f t="shared" si="24"/>
        <v>3000</v>
      </c>
      <c r="O48" s="80">
        <f t="shared" si="24"/>
        <v>3000</v>
      </c>
      <c r="P48" s="80">
        <f t="shared" si="24"/>
        <v>3000</v>
      </c>
      <c r="Q48" s="80">
        <f t="shared" si="24"/>
        <v>5995</v>
      </c>
      <c r="R48" s="80">
        <f t="shared" si="24"/>
        <v>5750</v>
      </c>
      <c r="S48" s="80">
        <f t="shared" si="24"/>
        <v>5500</v>
      </c>
      <c r="T48" s="80">
        <f t="shared" si="24"/>
        <v>5250</v>
      </c>
      <c r="U48" s="80">
        <f t="shared" si="24"/>
        <v>5000</v>
      </c>
      <c r="V48" s="80">
        <f t="shared" si="24"/>
        <v>4750</v>
      </c>
      <c r="W48" s="80">
        <f t="shared" si="24"/>
        <v>4500</v>
      </c>
      <c r="X48" s="80">
        <f t="shared" si="24"/>
        <v>4250</v>
      </c>
      <c r="Y48" s="80">
        <f t="shared" si="24"/>
        <v>4000</v>
      </c>
      <c r="Z48" s="80">
        <f t="shared" si="24"/>
        <v>3750</v>
      </c>
      <c r="AA48" s="80">
        <f t="shared" si="24"/>
        <v>3500</v>
      </c>
      <c r="AB48" s="80">
        <f t="shared" si="24"/>
        <v>3250</v>
      </c>
      <c r="AC48" s="80">
        <f t="shared" si="24"/>
        <v>3000</v>
      </c>
      <c r="AD48" s="80">
        <f t="shared" si="24"/>
        <v>2750</v>
      </c>
      <c r="AE48" s="80">
        <f t="shared" si="24"/>
        <v>2500</v>
      </c>
      <c r="AF48" s="80">
        <f t="shared" si="24"/>
        <v>2250</v>
      </c>
      <c r="AG48" s="80">
        <f t="shared" si="24"/>
        <v>2000</v>
      </c>
      <c r="AH48" s="80">
        <f t="shared" si="24"/>
        <v>1750</v>
      </c>
      <c r="AI48" s="80">
        <f t="shared" si="24"/>
        <v>1500</v>
      </c>
      <c r="AJ48" s="80">
        <f t="shared" si="24"/>
        <v>1250</v>
      </c>
      <c r="AK48" s="80">
        <f t="shared" si="24"/>
        <v>1000</v>
      </c>
      <c r="AL48" s="80">
        <f t="shared" si="24"/>
        <v>750</v>
      </c>
      <c r="AM48" s="80">
        <f t="shared" si="24"/>
        <v>500</v>
      </c>
      <c r="AN48" s="80">
        <f t="shared" si="24"/>
        <v>250</v>
      </c>
    </row>
    <row r="49" spans="1:40" ht="15" x14ac:dyDescent="0.2">
      <c r="A49" s="95" t="s">
        <v>9</v>
      </c>
      <c r="B49" s="9">
        <f>B55 / $B$17 * SINH($B$16 *B53 / 1000) + B54 * COSH($B$16 * B53 / 1000)+B52</f>
        <v>2.9671462374569022</v>
      </c>
      <c r="C49" s="9"/>
      <c r="D49" s="9">
        <f t="shared" ref="D49:AN49" si="25">D55 / $B$17 * SINH($B$16 *D53 / 1000) + D54 * COSH($B$16 * D53 / 1000)+D52</f>
        <v>1.3592759483688424</v>
      </c>
      <c r="E49" s="9">
        <f t="shared" si="25"/>
        <v>1.3597671822582402</v>
      </c>
      <c r="F49" s="9">
        <f t="shared" si="25"/>
        <v>1.3612443632550193</v>
      </c>
      <c r="G49" s="9">
        <f t="shared" si="25"/>
        <v>1.3637160054273103</v>
      </c>
      <c r="H49" s="9">
        <f t="shared" si="25"/>
        <v>1.3671967635805777</v>
      </c>
      <c r="I49" s="9">
        <f t="shared" si="25"/>
        <v>1.3717074464738923</v>
      </c>
      <c r="J49" s="9">
        <f t="shared" si="25"/>
        <v>1.3772753182485946</v>
      </c>
      <c r="K49" s="9">
        <f t="shared" si="25"/>
        <v>1.38393449986143</v>
      </c>
      <c r="L49" s="9">
        <f t="shared" si="25"/>
        <v>1.3917264817657822</v>
      </c>
      <c r="M49" s="9">
        <f t="shared" si="25"/>
        <v>1.4007007625743015</v>
      </c>
      <c r="N49" s="9">
        <f t="shared" si="25"/>
        <v>1.4109156326205574</v>
      </c>
      <c r="O49" s="9">
        <f t="shared" si="25"/>
        <v>1.4224391264459804</v>
      </c>
      <c r="P49" s="9">
        <f t="shared" si="25"/>
        <v>1.4350777873945293</v>
      </c>
      <c r="Q49" s="9">
        <f t="shared" si="25"/>
        <v>1.435077774450916</v>
      </c>
      <c r="R49" s="9">
        <f t="shared" si="25"/>
        <v>1.4224384846573308</v>
      </c>
      <c r="S49" s="9">
        <f t="shared" si="25"/>
        <v>1.410914357276112</v>
      </c>
      <c r="T49" s="9">
        <f t="shared" si="25"/>
        <v>1.4006988577355424</v>
      </c>
      <c r="U49" s="9">
        <f t="shared" si="25"/>
        <v>1.3917239475555327</v>
      </c>
      <c r="V49" s="9">
        <f t="shared" si="25"/>
        <v>1.3839313326290532</v>
      </c>
      <c r="W49" s="9">
        <f t="shared" si="25"/>
        <v>1.3772715106737583</v>
      </c>
      <c r="X49" s="9">
        <f t="shared" si="25"/>
        <v>1.3717029876141731</v>
      </c>
      <c r="Y49" s="9">
        <f t="shared" si="25"/>
        <v>1.3671916388663963</v>
      </c>
      <c r="Z49" s="9">
        <f t="shared" si="25"/>
        <v>1.3637101966061322</v>
      </c>
      <c r="AA49" s="9">
        <f t="shared" si="25"/>
        <v>1.3612378482853404</v>
      </c>
      <c r="AB49" s="9">
        <f t="shared" si="25"/>
        <v>1.3597599351525458</v>
      </c>
      <c r="AC49" s="9">
        <f t="shared" si="25"/>
        <v>1.3592677425073694</v>
      </c>
      <c r="AD49" s="9">
        <f t="shared" si="25"/>
        <v>1.3597583760266767</v>
      </c>
      <c r="AE49" s="9">
        <f t="shared" si="25"/>
        <v>1.3612347208589415</v>
      </c>
      <c r="AF49" s="9">
        <f t="shared" si="25"/>
        <v>1.3637054824000852</v>
      </c>
      <c r="AG49" s="9">
        <f t="shared" si="25"/>
        <v>1.3671853098340718</v>
      </c>
      <c r="AH49" s="9">
        <f t="shared" si="25"/>
        <v>1.3716950057380726</v>
      </c>
      <c r="AI49" s="9">
        <f t="shared" si="25"/>
        <v>1.3772618274108908</v>
      </c>
      <c r="AJ49" s="9">
        <f t="shared" si="25"/>
        <v>1.3839198881896841</v>
      </c>
      <c r="AK49" s="9">
        <f t="shared" si="25"/>
        <v>1.3917106699948882</v>
      </c>
      <c r="AL49" s="9">
        <f t="shared" si="25"/>
        <v>1.4006836618319833</v>
      </c>
      <c r="AM49" s="9">
        <f t="shared" si="25"/>
        <v>1.4108971431620341</v>
      </c>
      <c r="AN49" s="9">
        <f t="shared" si="25"/>
        <v>1.4224191361600367</v>
      </c>
    </row>
    <row r="50" spans="1:40" ht="15" x14ac:dyDescent="0.2">
      <c r="A50" s="95" t="s">
        <v>183</v>
      </c>
      <c r="B50" s="9">
        <f>B55 * COSH($B$16 *B53 / 1000) + (B54) * $B$17 * SINH($B$16 * B53/ 1000)</f>
        <v>0.30251927952266072</v>
      </c>
      <c r="C50" s="9"/>
      <c r="D50" s="9">
        <f t="shared" ref="D50:AN50" si="26">D55 * COSH($B$16 *D53 / 1000) + (D54) * $B$17 * SINH($B$16 * D53/ 1000)</f>
        <v>0.13858675901510781</v>
      </c>
      <c r="E50" s="9">
        <f t="shared" si="26"/>
        <v>0.13863684340947358</v>
      </c>
      <c r="F50" s="9">
        <f t="shared" si="26"/>
        <v>0.13878745133207238</v>
      </c>
      <c r="G50" s="9">
        <f t="shared" si="26"/>
        <v>0.13903945084586788</v>
      </c>
      <c r="H50" s="9">
        <f t="shared" si="26"/>
        <v>0.13939433610073876</v>
      </c>
      <c r="I50" s="9">
        <f t="shared" si="26"/>
        <v>0.13985422868096098</v>
      </c>
      <c r="J50" s="9">
        <f t="shared" si="26"/>
        <v>0.14042190833776186</v>
      </c>
      <c r="K50" s="9">
        <f t="shared" si="26"/>
        <v>0.1411008539179609</v>
      </c>
      <c r="L50" s="9">
        <f t="shared" si="26"/>
        <v>0.14189529563505621</v>
      </c>
      <c r="M50" s="9">
        <f t="shared" si="26"/>
        <v>0.14281028018490916</v>
      </c>
      <c r="N50" s="9">
        <f t="shared" si="26"/>
        <v>0.14385175063479821</v>
      </c>
      <c r="O50" s="9">
        <f t="shared" si="26"/>
        <v>0.14502664353547259</v>
      </c>
      <c r="P50" s="9">
        <f t="shared" si="26"/>
        <v>0.14631523476027289</v>
      </c>
      <c r="Q50" s="9">
        <f t="shared" si="26"/>
        <v>0.14631523344058986</v>
      </c>
      <c r="R50" s="9">
        <f t="shared" si="26"/>
        <v>0.14502657810107056</v>
      </c>
      <c r="S50" s="9">
        <f t="shared" si="26"/>
        <v>0.14385162060538548</v>
      </c>
      <c r="T50" s="9">
        <f t="shared" si="26"/>
        <v>0.14281008597457945</v>
      </c>
      <c r="U50" s="9">
        <f t="shared" si="26"/>
        <v>0.14189503725633218</v>
      </c>
      <c r="V50" s="9">
        <f t="shared" si="26"/>
        <v>0.14110053099863704</v>
      </c>
      <c r="W50" s="9">
        <f t="shared" si="26"/>
        <v>0.14042152013148418</v>
      </c>
      <c r="X50" s="9">
        <f t="shared" si="26"/>
        <v>0.13985377407208036</v>
      </c>
      <c r="Y50" s="9">
        <f t="shared" si="26"/>
        <v>0.1393938136037946</v>
      </c>
      <c r="Z50" s="9">
        <f t="shared" si="26"/>
        <v>0.13903885859989917</v>
      </c>
      <c r="AA50" s="9">
        <f t="shared" si="26"/>
        <v>0.13878678708980874</v>
      </c>
      <c r="AB50" s="9">
        <f t="shared" si="26"/>
        <v>0.13863610452132388</v>
      </c>
      <c r="AC50" s="9">
        <f t="shared" si="26"/>
        <v>0.1385859223757574</v>
      </c>
      <c r="AD50" s="9">
        <f t="shared" si="26"/>
        <v>0.13863594555860453</v>
      </c>
      <c r="AE50" s="9">
        <f t="shared" si="26"/>
        <v>0.13878646822895546</v>
      </c>
      <c r="AF50" s="9">
        <f t="shared" si="26"/>
        <v>0.13903837795684937</v>
      </c>
      <c r="AG50" s="9">
        <f t="shared" si="26"/>
        <v>0.13939316831901738</v>
      </c>
      <c r="AH50" s="9">
        <f t="shared" si="26"/>
        <v>0.13985296026945185</v>
      </c>
      <c r="AI50" s="9">
        <f t="shared" si="26"/>
        <v>0.14042053286174019</v>
      </c>
      <c r="AJ50" s="9">
        <f t="shared" si="26"/>
        <v>0.14109936416583699</v>
      </c>
      <c r="AK50" s="9">
        <f t="shared" si="26"/>
        <v>0.14189368352525239</v>
      </c>
      <c r="AL50" s="9">
        <f t="shared" si="26"/>
        <v>0.14280853665633608</v>
      </c>
      <c r="AM50" s="9">
        <f t="shared" si="26"/>
        <v>0.14384986551784623</v>
      </c>
      <c r="AN50" s="9">
        <f t="shared" si="26"/>
        <v>0.14502460539969592</v>
      </c>
    </row>
    <row r="51" spans="1:40" ht="15" x14ac:dyDescent="0.2">
      <c r="A51" s="104" t="s">
        <v>120</v>
      </c>
      <c r="B51" s="97">
        <f>$B$10</f>
        <v>0.25</v>
      </c>
      <c r="C51" s="9"/>
      <c r="D51" s="97">
        <f t="shared" ref="D51:AN51" si="27">$B$10</f>
        <v>0.25</v>
      </c>
      <c r="E51" s="97">
        <f t="shared" si="27"/>
        <v>0.25</v>
      </c>
      <c r="F51" s="97">
        <f t="shared" si="27"/>
        <v>0.25</v>
      </c>
      <c r="G51" s="97">
        <f t="shared" si="27"/>
        <v>0.25</v>
      </c>
      <c r="H51" s="97">
        <f t="shared" si="27"/>
        <v>0.25</v>
      </c>
      <c r="I51" s="97">
        <f t="shared" si="27"/>
        <v>0.25</v>
      </c>
      <c r="J51" s="97">
        <f t="shared" si="27"/>
        <v>0.25</v>
      </c>
      <c r="K51" s="97">
        <f t="shared" si="27"/>
        <v>0.25</v>
      </c>
      <c r="L51" s="97">
        <f t="shared" si="27"/>
        <v>0.25</v>
      </c>
      <c r="M51" s="97">
        <f t="shared" si="27"/>
        <v>0.25</v>
      </c>
      <c r="N51" s="97">
        <f t="shared" si="27"/>
        <v>0.25</v>
      </c>
      <c r="O51" s="97">
        <f t="shared" si="27"/>
        <v>0.25</v>
      </c>
      <c r="P51" s="97">
        <f t="shared" si="27"/>
        <v>0.25</v>
      </c>
      <c r="Q51" s="97">
        <f t="shared" si="27"/>
        <v>0.25</v>
      </c>
      <c r="R51" s="97">
        <f t="shared" si="27"/>
        <v>0.25</v>
      </c>
      <c r="S51" s="97">
        <f t="shared" si="27"/>
        <v>0.25</v>
      </c>
      <c r="T51" s="97">
        <f t="shared" si="27"/>
        <v>0.25</v>
      </c>
      <c r="U51" s="97">
        <f t="shared" si="27"/>
        <v>0.25</v>
      </c>
      <c r="V51" s="97">
        <f t="shared" si="27"/>
        <v>0.25</v>
      </c>
      <c r="W51" s="97">
        <f t="shared" si="27"/>
        <v>0.25</v>
      </c>
      <c r="X51" s="97">
        <f t="shared" si="27"/>
        <v>0.25</v>
      </c>
      <c r="Y51" s="97">
        <f t="shared" si="27"/>
        <v>0.25</v>
      </c>
      <c r="Z51" s="97">
        <f t="shared" si="27"/>
        <v>0.25</v>
      </c>
      <c r="AA51" s="97">
        <f t="shared" si="27"/>
        <v>0.25</v>
      </c>
      <c r="AB51" s="97">
        <f t="shared" si="27"/>
        <v>0.25</v>
      </c>
      <c r="AC51" s="97">
        <f t="shared" si="27"/>
        <v>0.25</v>
      </c>
      <c r="AD51" s="97">
        <f t="shared" si="27"/>
        <v>0.25</v>
      </c>
      <c r="AE51" s="97">
        <f t="shared" si="27"/>
        <v>0.25</v>
      </c>
      <c r="AF51" s="97">
        <f t="shared" si="27"/>
        <v>0.25</v>
      </c>
      <c r="AG51" s="97">
        <f t="shared" si="27"/>
        <v>0.25</v>
      </c>
      <c r="AH51" s="97">
        <f t="shared" si="27"/>
        <v>0.25</v>
      </c>
      <c r="AI51" s="97">
        <f t="shared" si="27"/>
        <v>0.25</v>
      </c>
      <c r="AJ51" s="97">
        <f t="shared" si="27"/>
        <v>0.25</v>
      </c>
      <c r="AK51" s="97">
        <f t="shared" si="27"/>
        <v>0.25</v>
      </c>
      <c r="AL51" s="97">
        <f t="shared" si="27"/>
        <v>0.25</v>
      </c>
      <c r="AM51" s="97">
        <f t="shared" si="27"/>
        <v>0.25</v>
      </c>
      <c r="AN51" s="97">
        <f t="shared" si="27"/>
        <v>0.25</v>
      </c>
    </row>
    <row r="52" spans="1:40" ht="15" x14ac:dyDescent="0.2">
      <c r="A52" s="95" t="s">
        <v>184</v>
      </c>
      <c r="B52" s="50">
        <f>B50/B51</f>
        <v>1.2100771180906429</v>
      </c>
      <c r="C52" s="9"/>
      <c r="D52" s="50">
        <f t="shared" ref="D52:AN52" si="28">D50/D51</f>
        <v>0.55434703606043123</v>
      </c>
      <c r="E52" s="50">
        <f t="shared" si="28"/>
        <v>0.5545473736378943</v>
      </c>
      <c r="F52" s="50">
        <f t="shared" si="28"/>
        <v>0.5551498053282895</v>
      </c>
      <c r="G52" s="50">
        <f t="shared" si="28"/>
        <v>0.55615780338347154</v>
      </c>
      <c r="H52" s="50">
        <f t="shared" si="28"/>
        <v>0.55757734440295503</v>
      </c>
      <c r="I52" s="50">
        <f t="shared" si="28"/>
        <v>0.55941691472384392</v>
      </c>
      <c r="J52" s="50">
        <f t="shared" si="28"/>
        <v>0.56168763335104743</v>
      </c>
      <c r="K52" s="50">
        <f t="shared" si="28"/>
        <v>0.5644034156718436</v>
      </c>
      <c r="L52" s="50">
        <f t="shared" si="28"/>
        <v>0.56758118254022483</v>
      </c>
      <c r="M52" s="50">
        <f t="shared" si="28"/>
        <v>0.57124112073963662</v>
      </c>
      <c r="N52" s="50">
        <f t="shared" si="28"/>
        <v>0.57540700253919286</v>
      </c>
      <c r="O52" s="50">
        <f t="shared" si="28"/>
        <v>0.58010657414189037</v>
      </c>
      <c r="P52" s="50">
        <f t="shared" si="28"/>
        <v>0.58526093904109155</v>
      </c>
      <c r="Q52" s="50">
        <f t="shared" si="28"/>
        <v>0.58526093376235944</v>
      </c>
      <c r="R52" s="50">
        <f t="shared" si="28"/>
        <v>0.58010631240428223</v>
      </c>
      <c r="S52" s="50">
        <f t="shared" si="28"/>
        <v>0.57540648242154191</v>
      </c>
      <c r="T52" s="50">
        <f t="shared" si="28"/>
        <v>0.57124034389831779</v>
      </c>
      <c r="U52" s="50">
        <f t="shared" si="28"/>
        <v>0.56758014902532872</v>
      </c>
      <c r="V52" s="50">
        <f t="shared" si="28"/>
        <v>0.56440212399454814</v>
      </c>
      <c r="W52" s="50">
        <f t="shared" si="28"/>
        <v>0.56168608052593672</v>
      </c>
      <c r="X52" s="50">
        <f t="shared" si="28"/>
        <v>0.55941509628832142</v>
      </c>
      <c r="Y52" s="50">
        <f t="shared" si="28"/>
        <v>0.55757525441517841</v>
      </c>
      <c r="Z52" s="50">
        <f t="shared" si="28"/>
        <v>0.55615543439959669</v>
      </c>
      <c r="AA52" s="50">
        <f t="shared" si="28"/>
        <v>0.55514714835923495</v>
      </c>
      <c r="AB52" s="50">
        <f t="shared" si="28"/>
        <v>0.55454441808529553</v>
      </c>
      <c r="AC52" s="50">
        <f t="shared" si="28"/>
        <v>0.55434368950302959</v>
      </c>
      <c r="AD52" s="50">
        <f t="shared" si="28"/>
        <v>0.55454378223441814</v>
      </c>
      <c r="AE52" s="50">
        <f t="shared" si="28"/>
        <v>0.55514587291582185</v>
      </c>
      <c r="AF52" s="50">
        <f t="shared" si="28"/>
        <v>0.55615351182739747</v>
      </c>
      <c r="AG52" s="50">
        <f t="shared" si="28"/>
        <v>0.55757267327606952</v>
      </c>
      <c r="AH52" s="50">
        <f t="shared" si="28"/>
        <v>0.55941184107780739</v>
      </c>
      <c r="AI52" s="50">
        <f t="shared" si="28"/>
        <v>0.56168213144696078</v>
      </c>
      <c r="AJ52" s="50">
        <f t="shared" si="28"/>
        <v>0.56439745666334795</v>
      </c>
      <c r="AK52" s="50">
        <f t="shared" si="28"/>
        <v>0.56757473410100956</v>
      </c>
      <c r="AL52" s="50">
        <f t="shared" si="28"/>
        <v>0.57123414662534433</v>
      </c>
      <c r="AM52" s="50">
        <f t="shared" si="28"/>
        <v>0.57539946207138493</v>
      </c>
      <c r="AN52" s="50">
        <f t="shared" si="28"/>
        <v>0.58009842159878366</v>
      </c>
    </row>
    <row r="53" spans="1:40" x14ac:dyDescent="0.2">
      <c r="A53" s="95" t="s">
        <v>177</v>
      </c>
      <c r="B53" s="80">
        <f>$B$8</f>
        <v>6000</v>
      </c>
      <c r="D53" s="80">
        <f t="shared" ref="D53:AN53" si="29">$B$8</f>
        <v>6000</v>
      </c>
      <c r="E53" s="80">
        <f t="shared" si="29"/>
        <v>6000</v>
      </c>
      <c r="F53" s="80">
        <f t="shared" si="29"/>
        <v>6000</v>
      </c>
      <c r="G53" s="80">
        <f t="shared" si="29"/>
        <v>6000</v>
      </c>
      <c r="H53" s="80">
        <f t="shared" si="29"/>
        <v>6000</v>
      </c>
      <c r="I53" s="80">
        <f t="shared" si="29"/>
        <v>6000</v>
      </c>
      <c r="J53" s="80">
        <f t="shared" si="29"/>
        <v>6000</v>
      </c>
      <c r="K53" s="80">
        <f t="shared" si="29"/>
        <v>6000</v>
      </c>
      <c r="L53" s="80">
        <f t="shared" si="29"/>
        <v>6000</v>
      </c>
      <c r="M53" s="80">
        <f t="shared" si="29"/>
        <v>6000</v>
      </c>
      <c r="N53" s="80">
        <f t="shared" si="29"/>
        <v>6000</v>
      </c>
      <c r="O53" s="80">
        <f t="shared" si="29"/>
        <v>6000</v>
      </c>
      <c r="P53" s="80">
        <f t="shared" si="29"/>
        <v>6000</v>
      </c>
      <c r="Q53" s="80">
        <f t="shared" si="29"/>
        <v>6000</v>
      </c>
      <c r="R53" s="80">
        <f t="shared" si="29"/>
        <v>6000</v>
      </c>
      <c r="S53" s="80">
        <f t="shared" si="29"/>
        <v>6000</v>
      </c>
      <c r="T53" s="80">
        <f t="shared" si="29"/>
        <v>6000</v>
      </c>
      <c r="U53" s="80">
        <f t="shared" si="29"/>
        <v>6000</v>
      </c>
      <c r="V53" s="80">
        <f t="shared" si="29"/>
        <v>6000</v>
      </c>
      <c r="W53" s="80">
        <f t="shared" si="29"/>
        <v>6000</v>
      </c>
      <c r="X53" s="80">
        <f t="shared" si="29"/>
        <v>6000</v>
      </c>
      <c r="Y53" s="80">
        <f t="shared" si="29"/>
        <v>6000</v>
      </c>
      <c r="Z53" s="80">
        <f t="shared" si="29"/>
        <v>6000</v>
      </c>
      <c r="AA53" s="80">
        <f t="shared" si="29"/>
        <v>6000</v>
      </c>
      <c r="AB53" s="80">
        <f t="shared" si="29"/>
        <v>6000</v>
      </c>
      <c r="AC53" s="80">
        <f t="shared" si="29"/>
        <v>6000</v>
      </c>
      <c r="AD53" s="80">
        <f t="shared" si="29"/>
        <v>6000</v>
      </c>
      <c r="AE53" s="80">
        <f t="shared" si="29"/>
        <v>6000</v>
      </c>
      <c r="AF53" s="80">
        <f t="shared" si="29"/>
        <v>6000</v>
      </c>
      <c r="AG53" s="80">
        <f t="shared" si="29"/>
        <v>6000</v>
      </c>
      <c r="AH53" s="80">
        <f t="shared" si="29"/>
        <v>6000</v>
      </c>
      <c r="AI53" s="80">
        <f t="shared" si="29"/>
        <v>6000</v>
      </c>
      <c r="AJ53" s="80">
        <f t="shared" si="29"/>
        <v>6000</v>
      </c>
      <c r="AK53" s="80">
        <f t="shared" si="29"/>
        <v>6000</v>
      </c>
      <c r="AL53" s="80">
        <f t="shared" si="29"/>
        <v>6000</v>
      </c>
      <c r="AM53" s="80">
        <f t="shared" si="29"/>
        <v>6000</v>
      </c>
      <c r="AN53" s="80">
        <f t="shared" si="29"/>
        <v>6000</v>
      </c>
    </row>
    <row r="54" spans="1:40" ht="15" x14ac:dyDescent="0.2">
      <c r="A54" s="95" t="s">
        <v>9</v>
      </c>
      <c r="B54" s="9">
        <f>B60 / $B$17 * SINH($B$16 *B58 / 1000) + B59 * COSH($B$16 * B58 / 1000)+B57</f>
        <v>1.3270940790342904</v>
      </c>
      <c r="C54" s="9"/>
      <c r="D54" s="9">
        <f t="shared" ref="D54:AN54" si="30">D60 / $B$17 * SINH($B$16 *D58 / 1000) + D59 * COSH($B$16 * D58 / 1000)+D57</f>
        <v>0.60795354137991398</v>
      </c>
      <c r="E54" s="9">
        <f t="shared" si="30"/>
        <v>0.60817325201561201</v>
      </c>
      <c r="F54" s="9">
        <f t="shared" si="30"/>
        <v>0.60883394009688696</v>
      </c>
      <c r="G54" s="9">
        <f t="shared" si="30"/>
        <v>0.60993941364953197</v>
      </c>
      <c r="H54" s="9">
        <f t="shared" si="30"/>
        <v>0.61149622722260022</v>
      </c>
      <c r="I54" s="9">
        <f t="shared" si="30"/>
        <v>0.61351368779955173</v>
      </c>
      <c r="J54" s="9">
        <f t="shared" si="30"/>
        <v>0.61600398961607516</v>
      </c>
      <c r="K54" s="9">
        <f t="shared" si="30"/>
        <v>0.61898239370618913</v>
      </c>
      <c r="L54" s="9">
        <f t="shared" si="30"/>
        <v>0.62246745720547603</v>
      </c>
      <c r="M54" s="9">
        <f t="shared" si="30"/>
        <v>0.62648131900110671</v>
      </c>
      <c r="N54" s="9">
        <f t="shared" si="30"/>
        <v>0.63105005018980254</v>
      </c>
      <c r="O54" s="9">
        <f t="shared" si="30"/>
        <v>0.63620408008979634</v>
      </c>
      <c r="P54" s="9">
        <f t="shared" si="30"/>
        <v>0.64185688273902364</v>
      </c>
      <c r="Q54" s="9">
        <f t="shared" si="30"/>
        <v>0.64185687694982718</v>
      </c>
      <c r="R54" s="9">
        <f t="shared" si="30"/>
        <v>0.63620379304161989</v>
      </c>
      <c r="S54" s="9">
        <f t="shared" si="30"/>
        <v>0.63104947977569859</v>
      </c>
      <c r="T54" s="9">
        <f t="shared" si="30"/>
        <v>0.62648046703762517</v>
      </c>
      <c r="U54" s="9">
        <f t="shared" si="30"/>
        <v>0.62246632374755129</v>
      </c>
      <c r="V54" s="9">
        <f t="shared" si="30"/>
        <v>0.61898097712102684</v>
      </c>
      <c r="W54" s="9">
        <f t="shared" si="30"/>
        <v>0.61600228662956336</v>
      </c>
      <c r="X54" s="9">
        <f t="shared" si="30"/>
        <v>0.61351169351755175</v>
      </c>
      <c r="Y54" s="9">
        <f t="shared" si="30"/>
        <v>0.61149393512868144</v>
      </c>
      <c r="Z54" s="9">
        <f t="shared" si="30"/>
        <v>0.60993681558001511</v>
      </c>
      <c r="AA54" s="9">
        <f t="shared" si="30"/>
        <v>0.60883102619342744</v>
      </c>
      <c r="AB54" s="9">
        <f t="shared" si="30"/>
        <v>0.6081700106549619</v>
      </c>
      <c r="AC54" s="9">
        <f t="shared" si="30"/>
        <v>0.60794987120348754</v>
      </c>
      <c r="AD54" s="9">
        <f t="shared" si="30"/>
        <v>0.60816931331598911</v>
      </c>
      <c r="AE54" s="9">
        <f t="shared" si="30"/>
        <v>0.60882962741199764</v>
      </c>
      <c r="AF54" s="9">
        <f t="shared" si="30"/>
        <v>0.60993470709110631</v>
      </c>
      <c r="AG54" s="9">
        <f t="shared" si="30"/>
        <v>0.61149110438808041</v>
      </c>
      <c r="AH54" s="9">
        <f t="shared" si="30"/>
        <v>0.61350812352144612</v>
      </c>
      <c r="AI54" s="9">
        <f t="shared" si="30"/>
        <v>0.61599795566648008</v>
      </c>
      <c r="AJ54" s="9">
        <f t="shared" si="30"/>
        <v>0.61897585844924297</v>
      </c>
      <c r="AK54" s="9">
        <f t="shared" si="30"/>
        <v>0.62246038518884705</v>
      </c>
      <c r="AL54" s="9">
        <f t="shared" si="30"/>
        <v>0.62647367047553315</v>
      </c>
      <c r="AM54" s="9">
        <f t="shared" si="30"/>
        <v>0.63104178054315652</v>
      </c>
      <c r="AN54" s="9">
        <f t="shared" si="30"/>
        <v>0.6361951391789038</v>
      </c>
    </row>
    <row r="55" spans="1:40" ht="15" x14ac:dyDescent="0.2">
      <c r="A55" s="95" t="s">
        <v>183</v>
      </c>
      <c r="B55" s="9">
        <f>B60 * COSH($B$16 *B58 / 1000) + (B59) * $B$17 * SINH($B$16 * B58/ 1000)</f>
        <v>0.13533833930021244</v>
      </c>
      <c r="C55" s="9"/>
      <c r="D55" s="9">
        <f t="shared" ref="D55:AN55" si="31">D60 * COSH($B$16 *D58 / 1000) + (D59) * $B$17 * SINH($B$16 * D58/ 1000)</f>
        <v>6.1999690874903327E-2</v>
      </c>
      <c r="E55" s="9">
        <f t="shared" si="31"/>
        <v>6.2022097178293364E-2</v>
      </c>
      <c r="F55" s="9">
        <f t="shared" si="31"/>
        <v>6.2089474788613395E-2</v>
      </c>
      <c r="G55" s="9">
        <f t="shared" si="31"/>
        <v>6.2202212052021394E-2</v>
      </c>
      <c r="H55" s="9">
        <f t="shared" si="31"/>
        <v>6.2360977407777046E-2</v>
      </c>
      <c r="I55" s="9">
        <f t="shared" si="31"/>
        <v>6.2566719991066194E-2</v>
      </c>
      <c r="J55" s="9">
        <f t="shared" si="31"/>
        <v>6.2820683381852954E-2</v>
      </c>
      <c r="K55" s="9">
        <f t="shared" si="31"/>
        <v>6.3124423915164901E-2</v>
      </c>
      <c r="L55" s="9">
        <f t="shared" si="31"/>
        <v>6.3479834065658908E-2</v>
      </c>
      <c r="M55" s="9">
        <f t="shared" si="31"/>
        <v>6.3889171578487336E-2</v>
      </c>
      <c r="N55" s="9">
        <f t="shared" si="31"/>
        <v>6.4355095209340324E-2</v>
      </c>
      <c r="O55" s="9">
        <f t="shared" si="31"/>
        <v>6.4880708169558182E-2</v>
      </c>
      <c r="P55" s="9">
        <f t="shared" si="31"/>
        <v>6.5457186457740263E-2</v>
      </c>
      <c r="Q55" s="9">
        <f t="shared" si="31"/>
        <v>6.5457185867352413E-2</v>
      </c>
      <c r="R55" s="9">
        <f t="shared" si="31"/>
        <v>6.4880678896107186E-2</v>
      </c>
      <c r="S55" s="9">
        <f t="shared" si="31"/>
        <v>6.4355037037957641E-2</v>
      </c>
      <c r="T55" s="9">
        <f t="shared" si="31"/>
        <v>6.388908469442646E-2</v>
      </c>
      <c r="U55" s="9">
        <f t="shared" si="31"/>
        <v>6.3479718474522134E-2</v>
      </c>
      <c r="V55" s="9">
        <f t="shared" si="31"/>
        <v>6.3124279450438261E-2</v>
      </c>
      <c r="W55" s="9">
        <f t="shared" si="31"/>
        <v>6.2820509709639372E-2</v>
      </c>
      <c r="X55" s="9">
        <f t="shared" si="31"/>
        <v>6.2566516612256651E-2</v>
      </c>
      <c r="Y55" s="9">
        <f t="shared" si="31"/>
        <v>6.2360743657819601E-2</v>
      </c>
      <c r="Z55" s="9">
        <f t="shared" si="31"/>
        <v>6.2201947098376176E-2</v>
      </c>
      <c r="AA55" s="9">
        <f t="shared" si="31"/>
        <v>6.2089177625916855E-2</v>
      </c>
      <c r="AB55" s="9">
        <f t="shared" si="31"/>
        <v>6.202176662119542E-2</v>
      </c>
      <c r="AC55" s="9">
        <f t="shared" si="31"/>
        <v>6.1999316586757273E-2</v>
      </c>
      <c r="AD55" s="9">
        <f t="shared" si="31"/>
        <v>6.2021695505891691E-2</v>
      </c>
      <c r="AE55" s="9">
        <f t="shared" si="31"/>
        <v>6.2089034976832103E-2</v>
      </c>
      <c r="AF55" s="9">
        <f t="shared" si="31"/>
        <v>6.2201732072635463E-2</v>
      </c>
      <c r="AG55" s="9">
        <f t="shared" si="31"/>
        <v>6.2360454976151905E-2</v>
      </c>
      <c r="AH55" s="9">
        <f t="shared" si="31"/>
        <v>6.2566152540596706E-2</v>
      </c>
      <c r="AI55" s="9">
        <f t="shared" si="31"/>
        <v>6.282006803383014E-2</v>
      </c>
      <c r="AJ55" s="9">
        <f t="shared" si="31"/>
        <v>6.312375744333297E-2</v>
      </c>
      <c r="AK55" s="9">
        <f t="shared" si="31"/>
        <v>6.3479112854554737E-2</v>
      </c>
      <c r="AL55" s="9">
        <f t="shared" si="31"/>
        <v>6.3888391574442718E-2</v>
      </c>
      <c r="AM55" s="9">
        <f t="shared" si="31"/>
        <v>6.4354251862767275E-2</v>
      </c>
      <c r="AN55" s="9">
        <f t="shared" si="31"/>
        <v>6.4879796366807241E-2</v>
      </c>
    </row>
    <row r="56" spans="1:40" ht="15" x14ac:dyDescent="0.2">
      <c r="A56" s="104" t="s">
        <v>120</v>
      </c>
      <c r="B56" s="97">
        <f>$B$10</f>
        <v>0.25</v>
      </c>
      <c r="C56" s="9"/>
      <c r="D56" s="97">
        <f t="shared" ref="D56:AN56" si="32">$B$10</f>
        <v>0.25</v>
      </c>
      <c r="E56" s="97">
        <f t="shared" si="32"/>
        <v>0.25</v>
      </c>
      <c r="F56" s="97">
        <f t="shared" si="32"/>
        <v>0.25</v>
      </c>
      <c r="G56" s="97">
        <f t="shared" si="32"/>
        <v>0.25</v>
      </c>
      <c r="H56" s="97">
        <f t="shared" si="32"/>
        <v>0.25</v>
      </c>
      <c r="I56" s="97">
        <f t="shared" si="32"/>
        <v>0.25</v>
      </c>
      <c r="J56" s="97">
        <f t="shared" si="32"/>
        <v>0.25</v>
      </c>
      <c r="K56" s="97">
        <f t="shared" si="32"/>
        <v>0.25</v>
      </c>
      <c r="L56" s="97">
        <f t="shared" si="32"/>
        <v>0.25</v>
      </c>
      <c r="M56" s="97">
        <f t="shared" si="32"/>
        <v>0.25</v>
      </c>
      <c r="N56" s="97">
        <f t="shared" si="32"/>
        <v>0.25</v>
      </c>
      <c r="O56" s="97">
        <f t="shared" si="32"/>
        <v>0.25</v>
      </c>
      <c r="P56" s="97">
        <f t="shared" si="32"/>
        <v>0.25</v>
      </c>
      <c r="Q56" s="97">
        <f t="shared" si="32"/>
        <v>0.25</v>
      </c>
      <c r="R56" s="97">
        <f t="shared" si="32"/>
        <v>0.25</v>
      </c>
      <c r="S56" s="97">
        <f t="shared" si="32"/>
        <v>0.25</v>
      </c>
      <c r="T56" s="97">
        <f t="shared" si="32"/>
        <v>0.25</v>
      </c>
      <c r="U56" s="97">
        <f t="shared" si="32"/>
        <v>0.25</v>
      </c>
      <c r="V56" s="97">
        <f t="shared" si="32"/>
        <v>0.25</v>
      </c>
      <c r="W56" s="97">
        <f t="shared" si="32"/>
        <v>0.25</v>
      </c>
      <c r="X56" s="97">
        <f t="shared" si="32"/>
        <v>0.25</v>
      </c>
      <c r="Y56" s="97">
        <f t="shared" si="32"/>
        <v>0.25</v>
      </c>
      <c r="Z56" s="97">
        <f t="shared" si="32"/>
        <v>0.25</v>
      </c>
      <c r="AA56" s="97">
        <f t="shared" si="32"/>
        <v>0.25</v>
      </c>
      <c r="AB56" s="97">
        <f t="shared" si="32"/>
        <v>0.25</v>
      </c>
      <c r="AC56" s="97">
        <f t="shared" si="32"/>
        <v>0.25</v>
      </c>
      <c r="AD56" s="97">
        <f t="shared" si="32"/>
        <v>0.25</v>
      </c>
      <c r="AE56" s="97">
        <f t="shared" si="32"/>
        <v>0.25</v>
      </c>
      <c r="AF56" s="97">
        <f t="shared" si="32"/>
        <v>0.25</v>
      </c>
      <c r="AG56" s="97">
        <f t="shared" si="32"/>
        <v>0.25</v>
      </c>
      <c r="AH56" s="97">
        <f t="shared" si="32"/>
        <v>0.25</v>
      </c>
      <c r="AI56" s="97">
        <f t="shared" si="32"/>
        <v>0.25</v>
      </c>
      <c r="AJ56" s="97">
        <f t="shared" si="32"/>
        <v>0.25</v>
      </c>
      <c r="AK56" s="97">
        <f t="shared" si="32"/>
        <v>0.25</v>
      </c>
      <c r="AL56" s="97">
        <f t="shared" si="32"/>
        <v>0.25</v>
      </c>
      <c r="AM56" s="97">
        <f t="shared" si="32"/>
        <v>0.25</v>
      </c>
      <c r="AN56" s="97">
        <f t="shared" si="32"/>
        <v>0.25</v>
      </c>
    </row>
    <row r="57" spans="1:40" ht="15" x14ac:dyDescent="0.2">
      <c r="A57" s="95" t="s">
        <v>184</v>
      </c>
      <c r="B57" s="50">
        <f>B55/B56</f>
        <v>0.54135335720084976</v>
      </c>
      <c r="C57" s="9"/>
      <c r="D57" s="50">
        <f t="shared" ref="D57:AN57" si="33">D55/D56</f>
        <v>0.24799876349961331</v>
      </c>
      <c r="E57" s="50">
        <f t="shared" si="33"/>
        <v>0.24808838871317346</v>
      </c>
      <c r="F57" s="50">
        <f t="shared" si="33"/>
        <v>0.24835789915445358</v>
      </c>
      <c r="G57" s="50">
        <f t="shared" si="33"/>
        <v>0.24880884820808558</v>
      </c>
      <c r="H57" s="50">
        <f t="shared" si="33"/>
        <v>0.24944390963110818</v>
      </c>
      <c r="I57" s="50">
        <f t="shared" si="33"/>
        <v>0.25026687996426478</v>
      </c>
      <c r="J57" s="50">
        <f t="shared" si="33"/>
        <v>0.25128273352741182</v>
      </c>
      <c r="K57" s="50">
        <f t="shared" si="33"/>
        <v>0.2524976956606596</v>
      </c>
      <c r="L57" s="50">
        <f t="shared" si="33"/>
        <v>0.25391933626263563</v>
      </c>
      <c r="M57" s="50">
        <f t="shared" si="33"/>
        <v>0.25555668631394934</v>
      </c>
      <c r="N57" s="50">
        <f t="shared" si="33"/>
        <v>0.2574203808373613</v>
      </c>
      <c r="O57" s="50">
        <f t="shared" si="33"/>
        <v>0.25952283267823273</v>
      </c>
      <c r="P57" s="50">
        <f t="shared" si="33"/>
        <v>0.26182874583096105</v>
      </c>
      <c r="Q57" s="50">
        <f t="shared" si="33"/>
        <v>0.26182874346940965</v>
      </c>
      <c r="R57" s="50">
        <f t="shared" si="33"/>
        <v>0.25952271558442874</v>
      </c>
      <c r="S57" s="50">
        <f t="shared" si="33"/>
        <v>0.25742014815183056</v>
      </c>
      <c r="T57" s="50">
        <f t="shared" si="33"/>
        <v>0.25555633877770584</v>
      </c>
      <c r="U57" s="50">
        <f t="shared" si="33"/>
        <v>0.25391887389808854</v>
      </c>
      <c r="V57" s="50">
        <f t="shared" si="33"/>
        <v>0.25249711780175305</v>
      </c>
      <c r="W57" s="50">
        <f t="shared" si="33"/>
        <v>0.25128203883855749</v>
      </c>
      <c r="X57" s="50">
        <f t="shared" si="33"/>
        <v>0.2502660664490266</v>
      </c>
      <c r="Y57" s="50">
        <f t="shared" si="33"/>
        <v>0.2494429746312784</v>
      </c>
      <c r="Z57" s="50">
        <f t="shared" si="33"/>
        <v>0.2488077883935047</v>
      </c>
      <c r="AA57" s="50">
        <f t="shared" si="33"/>
        <v>0.24835671050366742</v>
      </c>
      <c r="AB57" s="50">
        <f t="shared" si="33"/>
        <v>0.24808706648478168</v>
      </c>
      <c r="AC57" s="50">
        <f t="shared" si="33"/>
        <v>0.24799726634702909</v>
      </c>
      <c r="AD57" s="50">
        <f t="shared" si="33"/>
        <v>0.24808678202356677</v>
      </c>
      <c r="AE57" s="50">
        <f t="shared" si="33"/>
        <v>0.24835613990732841</v>
      </c>
      <c r="AF57" s="50">
        <f t="shared" si="33"/>
        <v>0.24880692829054185</v>
      </c>
      <c r="AG57" s="50">
        <f t="shared" si="33"/>
        <v>0.24944181990460762</v>
      </c>
      <c r="AH57" s="50">
        <f t="shared" si="33"/>
        <v>0.25026461016238682</v>
      </c>
      <c r="AI57" s="50">
        <f t="shared" si="33"/>
        <v>0.25128027213532056</v>
      </c>
      <c r="AJ57" s="50">
        <f t="shared" si="33"/>
        <v>0.25249502977333188</v>
      </c>
      <c r="AK57" s="50">
        <f t="shared" si="33"/>
        <v>0.25391645141821895</v>
      </c>
      <c r="AL57" s="50">
        <f t="shared" si="33"/>
        <v>0.25555356629777087</v>
      </c>
      <c r="AM57" s="50">
        <f t="shared" si="33"/>
        <v>0.2574170074510691</v>
      </c>
      <c r="AN57" s="50">
        <f t="shared" si="33"/>
        <v>0.25951918546722896</v>
      </c>
    </row>
    <row r="58" spans="1:40" x14ac:dyDescent="0.2">
      <c r="A58" s="95" t="s">
        <v>178</v>
      </c>
      <c r="B58" s="80">
        <f>$B$8</f>
        <v>6000</v>
      </c>
      <c r="D58" s="80">
        <f t="shared" ref="D58:AN58" si="34">$B$8</f>
        <v>6000</v>
      </c>
      <c r="E58" s="80">
        <f t="shared" si="34"/>
        <v>6000</v>
      </c>
      <c r="F58" s="80">
        <f t="shared" si="34"/>
        <v>6000</v>
      </c>
      <c r="G58" s="80">
        <f t="shared" si="34"/>
        <v>6000</v>
      </c>
      <c r="H58" s="80">
        <f t="shared" si="34"/>
        <v>6000</v>
      </c>
      <c r="I58" s="80">
        <f t="shared" si="34"/>
        <v>6000</v>
      </c>
      <c r="J58" s="80">
        <f t="shared" si="34"/>
        <v>6000</v>
      </c>
      <c r="K58" s="80">
        <f t="shared" si="34"/>
        <v>6000</v>
      </c>
      <c r="L58" s="80">
        <f t="shared" si="34"/>
        <v>6000</v>
      </c>
      <c r="M58" s="80">
        <f t="shared" si="34"/>
        <v>6000</v>
      </c>
      <c r="N58" s="80">
        <f t="shared" si="34"/>
        <v>6000</v>
      </c>
      <c r="O58" s="80">
        <f t="shared" si="34"/>
        <v>6000</v>
      </c>
      <c r="P58" s="80">
        <f t="shared" si="34"/>
        <v>6000</v>
      </c>
      <c r="Q58" s="80">
        <f t="shared" si="34"/>
        <v>6000</v>
      </c>
      <c r="R58" s="80">
        <f t="shared" si="34"/>
        <v>6000</v>
      </c>
      <c r="S58" s="80">
        <f t="shared" si="34"/>
        <v>6000</v>
      </c>
      <c r="T58" s="80">
        <f t="shared" si="34"/>
        <v>6000</v>
      </c>
      <c r="U58" s="80">
        <f t="shared" si="34"/>
        <v>6000</v>
      </c>
      <c r="V58" s="80">
        <f t="shared" si="34"/>
        <v>6000</v>
      </c>
      <c r="W58" s="80">
        <f t="shared" si="34"/>
        <v>6000</v>
      </c>
      <c r="X58" s="80">
        <f t="shared" si="34"/>
        <v>6000</v>
      </c>
      <c r="Y58" s="80">
        <f t="shared" si="34"/>
        <v>6000</v>
      </c>
      <c r="Z58" s="80">
        <f t="shared" si="34"/>
        <v>6000</v>
      </c>
      <c r="AA58" s="80">
        <f t="shared" si="34"/>
        <v>6000</v>
      </c>
      <c r="AB58" s="80">
        <f t="shared" si="34"/>
        <v>6000</v>
      </c>
      <c r="AC58" s="80">
        <f t="shared" si="34"/>
        <v>6000</v>
      </c>
      <c r="AD58" s="80">
        <f t="shared" si="34"/>
        <v>6000</v>
      </c>
      <c r="AE58" s="80">
        <f t="shared" si="34"/>
        <v>6000</v>
      </c>
      <c r="AF58" s="80">
        <f t="shared" si="34"/>
        <v>6000</v>
      </c>
      <c r="AG58" s="80">
        <f t="shared" si="34"/>
        <v>6000</v>
      </c>
      <c r="AH58" s="80">
        <f t="shared" si="34"/>
        <v>6000</v>
      </c>
      <c r="AI58" s="80">
        <f t="shared" si="34"/>
        <v>6000</v>
      </c>
      <c r="AJ58" s="80">
        <f t="shared" si="34"/>
        <v>6000</v>
      </c>
      <c r="AK58" s="80">
        <f t="shared" si="34"/>
        <v>6000</v>
      </c>
      <c r="AL58" s="80">
        <f t="shared" si="34"/>
        <v>6000</v>
      </c>
      <c r="AM58" s="80">
        <f t="shared" si="34"/>
        <v>6000</v>
      </c>
      <c r="AN58" s="80">
        <f t="shared" si="34"/>
        <v>6000</v>
      </c>
    </row>
    <row r="59" spans="1:40" ht="15" x14ac:dyDescent="0.2">
      <c r="A59" s="95" t="s">
        <v>9</v>
      </c>
      <c r="B59" s="9">
        <f>B65 / $B$17 * SINH($B$16 *B63 / 1000) + B64 * COSH($B$16 * B63 / 1000)+B62</f>
        <v>0.59334628506455778</v>
      </c>
      <c r="C59" s="9"/>
      <c r="D59" s="9">
        <f t="shared" ref="D59:AN59" si="35">D65 / $B$17 * SINH($B$16 *D63 / 1000) + D64 * COSH($B$16 * D63 / 1000)+D62</f>
        <v>0.27181718385188658</v>
      </c>
      <c r="E59" s="9">
        <f t="shared" si="35"/>
        <v>0.271915416894698</v>
      </c>
      <c r="F59" s="9">
        <f t="shared" si="35"/>
        <v>0.27221081179156636</v>
      </c>
      <c r="G59" s="9">
        <f t="shared" si="35"/>
        <v>0.27270507111806142</v>
      </c>
      <c r="H59" s="9">
        <f t="shared" si="35"/>
        <v>0.27340112542552264</v>
      </c>
      <c r="I59" s="9">
        <f t="shared" si="35"/>
        <v>0.27430313588394428</v>
      </c>
      <c r="J59" s="9">
        <f t="shared" si="35"/>
        <v>0.2754165545592796</v>
      </c>
      <c r="K59" s="9">
        <f t="shared" si="35"/>
        <v>0.27674820468884409</v>
      </c>
      <c r="L59" s="9">
        <f t="shared" si="35"/>
        <v>0.27830638320322698</v>
      </c>
      <c r="M59" s="9">
        <f t="shared" si="35"/>
        <v>0.28010098844096043</v>
      </c>
      <c r="N59" s="9">
        <f t="shared" si="35"/>
        <v>0.28214367683894037</v>
      </c>
      <c r="O59" s="9">
        <f t="shared" si="35"/>
        <v>0.28444805340318391</v>
      </c>
      <c r="P59" s="9">
        <f t="shared" si="35"/>
        <v>0.28697543221159727</v>
      </c>
      <c r="Q59" s="9">
        <f t="shared" si="35"/>
        <v>0.28697542962323658</v>
      </c>
      <c r="R59" s="9">
        <f t="shared" si="35"/>
        <v>0.28444792506339867</v>
      </c>
      <c r="S59" s="9">
        <f t="shared" si="35"/>
        <v>0.28214342180571034</v>
      </c>
      <c r="T59" s="9">
        <f t="shared" si="35"/>
        <v>0.28010060752646854</v>
      </c>
      <c r="U59" s="9">
        <f t="shared" si="35"/>
        <v>0.27830587643203447</v>
      </c>
      <c r="V59" s="9">
        <f t="shared" si="35"/>
        <v>0.27674757133092559</v>
      </c>
      <c r="W59" s="9">
        <f t="shared" si="35"/>
        <v>0.27541579315077341</v>
      </c>
      <c r="X59" s="9">
        <f t="shared" si="35"/>
        <v>0.27430224423667171</v>
      </c>
      <c r="Y59" s="9">
        <f t="shared" si="35"/>
        <v>0.27340010062597508</v>
      </c>
      <c r="Z59" s="9">
        <f t="shared" si="35"/>
        <v>0.27270390951624246</v>
      </c>
      <c r="AA59" s="9">
        <f t="shared" si="35"/>
        <v>0.27220950897979135</v>
      </c>
      <c r="AB59" s="9">
        <f t="shared" si="35"/>
        <v>0.27191396767619069</v>
      </c>
      <c r="AC59" s="9">
        <f t="shared" si="35"/>
        <v>0.27181554290903065</v>
      </c>
      <c r="AD59" s="9">
        <f t="shared" si="35"/>
        <v>0.27191365589461058</v>
      </c>
      <c r="AE59" s="9">
        <f t="shared" si="35"/>
        <v>0.2722088835819555</v>
      </c>
      <c r="AF59" s="9">
        <f t="shared" si="35"/>
        <v>0.27270296680684386</v>
      </c>
      <c r="AG59" s="9">
        <f t="shared" si="35"/>
        <v>0.27339883499647216</v>
      </c>
      <c r="AH59" s="9">
        <f t="shared" si="35"/>
        <v>0.27430064808462762</v>
      </c>
      <c r="AI59" s="9">
        <f t="shared" si="35"/>
        <v>0.27541385676894725</v>
      </c>
      <c r="AJ59" s="9">
        <f t="shared" si="35"/>
        <v>0.27674528276304228</v>
      </c>
      <c r="AK59" s="9">
        <f t="shared" si="35"/>
        <v>0.27830322129115082</v>
      </c>
      <c r="AL59" s="9">
        <f t="shared" si="35"/>
        <v>0.28009756877063935</v>
      </c>
      <c r="AM59" s="9">
        <f t="shared" si="35"/>
        <v>0.28213997946420732</v>
      </c>
      <c r="AN59" s="9">
        <f t="shared" si="35"/>
        <v>0.28444405590493044</v>
      </c>
    </row>
    <row r="60" spans="1:40" ht="15" x14ac:dyDescent="0.2">
      <c r="A60" s="95" t="s">
        <v>183</v>
      </c>
      <c r="B60" s="9">
        <f>B65 * COSH($B$16 *B63 / 1000) + (B64) * $B$17 * SINH($B$16 * B63/ 1000)</f>
        <v>6.0583195804130081E-2</v>
      </c>
      <c r="C60" s="9"/>
      <c r="D60" s="9">
        <f t="shared" ref="D60:AN60" si="36">D65 * COSH($B$16 *D63 / 1000) + (D64) * $B$17 * SINH($B$16 * D63/ 1000)</f>
        <v>2.7753698113125211E-2</v>
      </c>
      <c r="E60" s="9">
        <f t="shared" si="36"/>
        <v>2.7763728127329197E-2</v>
      </c>
      <c r="F60" s="9">
        <f t="shared" si="36"/>
        <v>2.7793889210876839E-2</v>
      </c>
      <c r="G60" s="9">
        <f t="shared" si="36"/>
        <v>2.7844355204022495E-2</v>
      </c>
      <c r="H60" s="9">
        <f t="shared" si="36"/>
        <v>2.7915425328603534E-2</v>
      </c>
      <c r="I60" s="9">
        <f t="shared" si="36"/>
        <v>2.8007524457890204E-2</v>
      </c>
      <c r="J60" s="9">
        <f t="shared" si="36"/>
        <v>2.8121209271156508E-2</v>
      </c>
      <c r="K60" s="9">
        <f t="shared" si="36"/>
        <v>2.8257176450142418E-2</v>
      </c>
      <c r="L60" s="9">
        <f t="shared" si="36"/>
        <v>2.8416273146980045E-2</v>
      </c>
      <c r="M60" s="9">
        <f t="shared" si="36"/>
        <v>2.8599510024408026E-2</v>
      </c>
      <c r="N60" s="9">
        <f t="shared" si="36"/>
        <v>2.8808077254534326E-2</v>
      </c>
      <c r="O60" s="9">
        <f t="shared" si="36"/>
        <v>2.9043363966715939E-2</v>
      </c>
      <c r="P60" s="9">
        <f t="shared" si="36"/>
        <v>2.9301420162693735E-2</v>
      </c>
      <c r="Q60" s="9">
        <f t="shared" si="36"/>
        <v>2.9301419898411025E-2</v>
      </c>
      <c r="R60" s="9">
        <f t="shared" si="36"/>
        <v>2.9043350862674448E-2</v>
      </c>
      <c r="S60" s="9">
        <f t="shared" si="36"/>
        <v>2.8808051214549747E-2</v>
      </c>
      <c r="T60" s="9">
        <f t="shared" si="36"/>
        <v>2.8599471131407719E-2</v>
      </c>
      <c r="U60" s="9">
        <f t="shared" si="36"/>
        <v>2.8416221403471817E-2</v>
      </c>
      <c r="V60" s="9">
        <f t="shared" si="36"/>
        <v>2.825711178158755E-2</v>
      </c>
      <c r="W60" s="9">
        <f t="shared" si="36"/>
        <v>2.8121131528088456E-2</v>
      </c>
      <c r="X60" s="9">
        <f t="shared" si="36"/>
        <v>2.8007433416886565E-2</v>
      </c>
      <c r="Y60" s="9">
        <f t="shared" si="36"/>
        <v>2.7915320692182586E-2</v>
      </c>
      <c r="Z60" s="9">
        <f t="shared" si="36"/>
        <v>2.7844236599503996E-2</v>
      </c>
      <c r="AA60" s="9">
        <f t="shared" si="36"/>
        <v>2.7793756188217313E-2</v>
      </c>
      <c r="AB60" s="9">
        <f t="shared" si="36"/>
        <v>2.7763580155915533E-2</v>
      </c>
      <c r="AC60" s="9">
        <f t="shared" si="36"/>
        <v>2.7753530565834791E-2</v>
      </c>
      <c r="AD60" s="9">
        <f t="shared" si="36"/>
        <v>2.7763548321681479E-2</v>
      </c>
      <c r="AE60" s="9">
        <f t="shared" si="36"/>
        <v>2.7793692332420961E-2</v>
      </c>
      <c r="AF60" s="9">
        <f t="shared" si="36"/>
        <v>2.7844140344838685E-2</v>
      </c>
      <c r="AG60" s="9">
        <f t="shared" si="36"/>
        <v>2.7915191465992212E-2</v>
      </c>
      <c r="AH60" s="9">
        <f t="shared" si="36"/>
        <v>2.8007270442929777E-2</v>
      </c>
      <c r="AI60" s="9">
        <f t="shared" si="36"/>
        <v>2.8120933815214411E-2</v>
      </c>
      <c r="AJ60" s="9">
        <f t="shared" si="36"/>
        <v>2.825687810900937E-2</v>
      </c>
      <c r="AK60" s="9">
        <f t="shared" si="36"/>
        <v>2.8415950302221007E-2</v>
      </c>
      <c r="AL60" s="9">
        <f t="shared" si="36"/>
        <v>2.8599160861428732E-2</v>
      </c>
      <c r="AM60" s="9">
        <f t="shared" si="36"/>
        <v>2.8807699736745726E-2</v>
      </c>
      <c r="AN60" s="9">
        <f t="shared" si="36"/>
        <v>2.9042955805031079E-2</v>
      </c>
    </row>
    <row r="61" spans="1:40" ht="15" x14ac:dyDescent="0.2">
      <c r="A61" s="104" t="s">
        <v>120</v>
      </c>
      <c r="B61" s="97">
        <f>$B$10</f>
        <v>0.25</v>
      </c>
      <c r="C61" s="9"/>
      <c r="D61" s="97">
        <f t="shared" ref="D61:AN61" si="37">$B$10</f>
        <v>0.25</v>
      </c>
      <c r="E61" s="97">
        <f t="shared" si="37"/>
        <v>0.25</v>
      </c>
      <c r="F61" s="97">
        <f t="shared" si="37"/>
        <v>0.25</v>
      </c>
      <c r="G61" s="97">
        <f t="shared" si="37"/>
        <v>0.25</v>
      </c>
      <c r="H61" s="97">
        <f t="shared" si="37"/>
        <v>0.25</v>
      </c>
      <c r="I61" s="97">
        <f t="shared" si="37"/>
        <v>0.25</v>
      </c>
      <c r="J61" s="97">
        <f t="shared" si="37"/>
        <v>0.25</v>
      </c>
      <c r="K61" s="97">
        <f t="shared" si="37"/>
        <v>0.25</v>
      </c>
      <c r="L61" s="97">
        <f t="shared" si="37"/>
        <v>0.25</v>
      </c>
      <c r="M61" s="97">
        <f t="shared" si="37"/>
        <v>0.25</v>
      </c>
      <c r="N61" s="97">
        <f t="shared" si="37"/>
        <v>0.25</v>
      </c>
      <c r="O61" s="97">
        <f t="shared" si="37"/>
        <v>0.25</v>
      </c>
      <c r="P61" s="97">
        <f t="shared" si="37"/>
        <v>0.25</v>
      </c>
      <c r="Q61" s="97">
        <f t="shared" si="37"/>
        <v>0.25</v>
      </c>
      <c r="R61" s="97">
        <f t="shared" si="37"/>
        <v>0.25</v>
      </c>
      <c r="S61" s="97">
        <f t="shared" si="37"/>
        <v>0.25</v>
      </c>
      <c r="T61" s="97">
        <f t="shared" si="37"/>
        <v>0.25</v>
      </c>
      <c r="U61" s="97">
        <f t="shared" si="37"/>
        <v>0.25</v>
      </c>
      <c r="V61" s="97">
        <f t="shared" si="37"/>
        <v>0.25</v>
      </c>
      <c r="W61" s="97">
        <f t="shared" si="37"/>
        <v>0.25</v>
      </c>
      <c r="X61" s="97">
        <f t="shared" si="37"/>
        <v>0.25</v>
      </c>
      <c r="Y61" s="97">
        <f t="shared" si="37"/>
        <v>0.25</v>
      </c>
      <c r="Z61" s="97">
        <f t="shared" si="37"/>
        <v>0.25</v>
      </c>
      <c r="AA61" s="97">
        <f t="shared" si="37"/>
        <v>0.25</v>
      </c>
      <c r="AB61" s="97">
        <f t="shared" si="37"/>
        <v>0.25</v>
      </c>
      <c r="AC61" s="97">
        <f t="shared" si="37"/>
        <v>0.25</v>
      </c>
      <c r="AD61" s="97">
        <f t="shared" si="37"/>
        <v>0.25</v>
      </c>
      <c r="AE61" s="97">
        <f t="shared" si="37"/>
        <v>0.25</v>
      </c>
      <c r="AF61" s="97">
        <f t="shared" si="37"/>
        <v>0.25</v>
      </c>
      <c r="AG61" s="97">
        <f t="shared" si="37"/>
        <v>0.25</v>
      </c>
      <c r="AH61" s="97">
        <f t="shared" si="37"/>
        <v>0.25</v>
      </c>
      <c r="AI61" s="97">
        <f t="shared" si="37"/>
        <v>0.25</v>
      </c>
      <c r="AJ61" s="97">
        <f t="shared" si="37"/>
        <v>0.25</v>
      </c>
      <c r="AK61" s="97">
        <f t="shared" si="37"/>
        <v>0.25</v>
      </c>
      <c r="AL61" s="97">
        <f t="shared" si="37"/>
        <v>0.25</v>
      </c>
      <c r="AM61" s="97">
        <f t="shared" si="37"/>
        <v>0.25</v>
      </c>
      <c r="AN61" s="97">
        <f t="shared" si="37"/>
        <v>0.25</v>
      </c>
    </row>
    <row r="62" spans="1:40" ht="15" x14ac:dyDescent="0.2">
      <c r="A62" s="95" t="s">
        <v>184</v>
      </c>
      <c r="B62" s="50">
        <f>B60/B61</f>
        <v>0.24233278321652033</v>
      </c>
      <c r="C62" s="9"/>
      <c r="D62" s="50">
        <f t="shared" ref="D62:AN62" si="38">D60/D61</f>
        <v>0.11101479245250084</v>
      </c>
      <c r="E62" s="50">
        <f t="shared" si="38"/>
        <v>0.11105491250931679</v>
      </c>
      <c r="F62" s="50">
        <f t="shared" si="38"/>
        <v>0.11117555684350736</v>
      </c>
      <c r="G62" s="50">
        <f t="shared" si="38"/>
        <v>0.11137742081608998</v>
      </c>
      <c r="H62" s="50">
        <f t="shared" si="38"/>
        <v>0.11166170131441414</v>
      </c>
      <c r="I62" s="50">
        <f t="shared" si="38"/>
        <v>0.11203009783156082</v>
      </c>
      <c r="J62" s="50">
        <f t="shared" si="38"/>
        <v>0.11248483708462603</v>
      </c>
      <c r="K62" s="50">
        <f t="shared" si="38"/>
        <v>0.11302870580056967</v>
      </c>
      <c r="L62" s="50">
        <f t="shared" si="38"/>
        <v>0.11366509258792018</v>
      </c>
      <c r="M62" s="50">
        <f t="shared" si="38"/>
        <v>0.1143980400976321</v>
      </c>
      <c r="N62" s="50">
        <f t="shared" si="38"/>
        <v>0.1152323090181373</v>
      </c>
      <c r="O62" s="50">
        <f t="shared" si="38"/>
        <v>0.11617345586686376</v>
      </c>
      <c r="P62" s="50">
        <f t="shared" si="38"/>
        <v>0.11720568065077494</v>
      </c>
      <c r="Q62" s="50">
        <f t="shared" si="38"/>
        <v>0.1172056795936441</v>
      </c>
      <c r="R62" s="50">
        <f t="shared" si="38"/>
        <v>0.11617340345069779</v>
      </c>
      <c r="S62" s="50">
        <f t="shared" si="38"/>
        <v>0.11523220485819899</v>
      </c>
      <c r="T62" s="50">
        <f t="shared" si="38"/>
        <v>0.11439788452563088</v>
      </c>
      <c r="U62" s="50">
        <f t="shared" si="38"/>
        <v>0.11366488561388727</v>
      </c>
      <c r="V62" s="50">
        <f t="shared" si="38"/>
        <v>0.1130284471263502</v>
      </c>
      <c r="W62" s="50">
        <f t="shared" si="38"/>
        <v>0.11248452611235382</v>
      </c>
      <c r="X62" s="50">
        <f t="shared" si="38"/>
        <v>0.11202973366754626</v>
      </c>
      <c r="Y62" s="50">
        <f t="shared" si="38"/>
        <v>0.11166128276873034</v>
      </c>
      <c r="Z62" s="50">
        <f t="shared" si="38"/>
        <v>0.11137694639801599</v>
      </c>
      <c r="AA62" s="50">
        <f t="shared" si="38"/>
        <v>0.11117502475286925</v>
      </c>
      <c r="AB62" s="50">
        <f t="shared" si="38"/>
        <v>0.11105432062366213</v>
      </c>
      <c r="AC62" s="50">
        <f t="shared" si="38"/>
        <v>0.11101412226333916</v>
      </c>
      <c r="AD62" s="50">
        <f t="shared" si="38"/>
        <v>0.11105419328672592</v>
      </c>
      <c r="AE62" s="50">
        <f t="shared" si="38"/>
        <v>0.11117476932968384</v>
      </c>
      <c r="AF62" s="50">
        <f t="shared" si="38"/>
        <v>0.11137656137935474</v>
      </c>
      <c r="AG62" s="50">
        <f t="shared" si="38"/>
        <v>0.11166076586396885</v>
      </c>
      <c r="AH62" s="50">
        <f t="shared" si="38"/>
        <v>0.11202908177171911</v>
      </c>
      <c r="AI62" s="50">
        <f t="shared" si="38"/>
        <v>0.11248373526085764</v>
      </c>
      <c r="AJ62" s="50">
        <f t="shared" si="38"/>
        <v>0.11302751243603748</v>
      </c>
      <c r="AK62" s="50">
        <f t="shared" si="38"/>
        <v>0.11366380120888403</v>
      </c>
      <c r="AL62" s="50">
        <f t="shared" si="38"/>
        <v>0.11439664344571493</v>
      </c>
      <c r="AM62" s="50">
        <f t="shared" si="38"/>
        <v>0.1152307989469829</v>
      </c>
      <c r="AN62" s="50">
        <f t="shared" si="38"/>
        <v>0.11617182322012432</v>
      </c>
    </row>
    <row r="63" spans="1:40" x14ac:dyDescent="0.2">
      <c r="A63" s="95" t="s">
        <v>179</v>
      </c>
      <c r="B63" s="80">
        <f>$B$8</f>
        <v>6000</v>
      </c>
      <c r="D63" s="80">
        <f t="shared" ref="D63:AN63" si="39">$B$8</f>
        <v>6000</v>
      </c>
      <c r="E63" s="80">
        <f t="shared" si="39"/>
        <v>6000</v>
      </c>
      <c r="F63" s="80">
        <f t="shared" si="39"/>
        <v>6000</v>
      </c>
      <c r="G63" s="80">
        <f t="shared" si="39"/>
        <v>6000</v>
      </c>
      <c r="H63" s="80">
        <f t="shared" si="39"/>
        <v>6000</v>
      </c>
      <c r="I63" s="80">
        <f t="shared" si="39"/>
        <v>6000</v>
      </c>
      <c r="J63" s="80">
        <f t="shared" si="39"/>
        <v>6000</v>
      </c>
      <c r="K63" s="80">
        <f t="shared" si="39"/>
        <v>6000</v>
      </c>
      <c r="L63" s="80">
        <f t="shared" si="39"/>
        <v>6000</v>
      </c>
      <c r="M63" s="80">
        <f t="shared" si="39"/>
        <v>6000</v>
      </c>
      <c r="N63" s="80">
        <f t="shared" si="39"/>
        <v>6000</v>
      </c>
      <c r="O63" s="80">
        <f t="shared" si="39"/>
        <v>6000</v>
      </c>
      <c r="P63" s="80">
        <f t="shared" si="39"/>
        <v>6000</v>
      </c>
      <c r="Q63" s="80">
        <f t="shared" si="39"/>
        <v>6000</v>
      </c>
      <c r="R63" s="80">
        <f t="shared" si="39"/>
        <v>6000</v>
      </c>
      <c r="S63" s="80">
        <f t="shared" si="39"/>
        <v>6000</v>
      </c>
      <c r="T63" s="80">
        <f t="shared" si="39"/>
        <v>6000</v>
      </c>
      <c r="U63" s="80">
        <f t="shared" si="39"/>
        <v>6000</v>
      </c>
      <c r="V63" s="80">
        <f t="shared" si="39"/>
        <v>6000</v>
      </c>
      <c r="W63" s="80">
        <f t="shared" si="39"/>
        <v>6000</v>
      </c>
      <c r="X63" s="80">
        <f t="shared" si="39"/>
        <v>6000</v>
      </c>
      <c r="Y63" s="80">
        <f t="shared" si="39"/>
        <v>6000</v>
      </c>
      <c r="Z63" s="80">
        <f t="shared" si="39"/>
        <v>6000</v>
      </c>
      <c r="AA63" s="80">
        <f t="shared" si="39"/>
        <v>6000</v>
      </c>
      <c r="AB63" s="80">
        <f t="shared" si="39"/>
        <v>6000</v>
      </c>
      <c r="AC63" s="80">
        <f t="shared" si="39"/>
        <v>6000</v>
      </c>
      <c r="AD63" s="80">
        <f t="shared" si="39"/>
        <v>6000</v>
      </c>
      <c r="AE63" s="80">
        <f t="shared" si="39"/>
        <v>6000</v>
      </c>
      <c r="AF63" s="80">
        <f t="shared" si="39"/>
        <v>6000</v>
      </c>
      <c r="AG63" s="80">
        <f t="shared" si="39"/>
        <v>6000</v>
      </c>
      <c r="AH63" s="80">
        <f t="shared" si="39"/>
        <v>6000</v>
      </c>
      <c r="AI63" s="80">
        <f t="shared" si="39"/>
        <v>6000</v>
      </c>
      <c r="AJ63" s="80">
        <f t="shared" si="39"/>
        <v>6000</v>
      </c>
      <c r="AK63" s="80">
        <f t="shared" si="39"/>
        <v>6000</v>
      </c>
      <c r="AL63" s="80">
        <f t="shared" si="39"/>
        <v>6000</v>
      </c>
      <c r="AM63" s="80">
        <f t="shared" si="39"/>
        <v>6000</v>
      </c>
      <c r="AN63" s="80">
        <f t="shared" si="39"/>
        <v>6000</v>
      </c>
    </row>
    <row r="64" spans="1:40" ht="15" x14ac:dyDescent="0.2">
      <c r="A64" s="95" t="s">
        <v>9</v>
      </c>
      <c r="B64" s="9">
        <f>B70 / $B$17 * SINH($B$16 *B68 / 1000) + B69 * COSH($B$16 * B68 / 1000)+B67</f>
        <v>0.26480889500019578</v>
      </c>
      <c r="C64" s="9"/>
      <c r="D64" s="9">
        <f t="shared" ref="D64:AN64" si="40">D70 / $B$17 * SINH($B$16 *D68 / 1000) + D69 * COSH($B$16 * D68 / 1000)+D67</f>
        <v>0.12131129815711503</v>
      </c>
      <c r="E64" s="9">
        <f t="shared" si="40"/>
        <v>0.12135513930717225</v>
      </c>
      <c r="F64" s="9">
        <f t="shared" si="40"/>
        <v>0.12148697327697605</v>
      </c>
      <c r="G64" s="9">
        <f t="shared" si="40"/>
        <v>0.12170755992154983</v>
      </c>
      <c r="H64" s="9">
        <f t="shared" si="40"/>
        <v>0.12201820713829087</v>
      </c>
      <c r="I64" s="9">
        <f t="shared" si="40"/>
        <v>0.12242077204648313</v>
      </c>
      <c r="J64" s="9">
        <f t="shared" si="40"/>
        <v>0.12291768788890062</v>
      </c>
      <c r="K64" s="9">
        <f t="shared" si="40"/>
        <v>0.12351199985850952</v>
      </c>
      <c r="L64" s="9">
        <f t="shared" si="40"/>
        <v>0.12420741085372941</v>
      </c>
      <c r="M64" s="9">
        <f t="shared" si="40"/>
        <v>0.12500833847715603</v>
      </c>
      <c r="N64" s="9">
        <f t="shared" si="40"/>
        <v>0.12591998496608608</v>
      </c>
      <c r="O64" s="9">
        <f t="shared" si="40"/>
        <v>0.12694842219911817</v>
      </c>
      <c r="P64" s="9">
        <f t="shared" si="40"/>
        <v>0.12807638475041322</v>
      </c>
      <c r="Q64" s="9">
        <f t="shared" si="40"/>
        <v>0.1280763835952346</v>
      </c>
      <c r="R64" s="9">
        <f t="shared" si="40"/>
        <v>0.12694836492140774</v>
      </c>
      <c r="S64" s="9">
        <f t="shared" si="40"/>
        <v>0.12591987114542258</v>
      </c>
      <c r="T64" s="9">
        <f t="shared" si="40"/>
        <v>0.12500816847601465</v>
      </c>
      <c r="U64" s="9">
        <f t="shared" si="40"/>
        <v>0.12420718468307176</v>
      </c>
      <c r="V64" s="9">
        <f t="shared" si="40"/>
        <v>0.12351171719252715</v>
      </c>
      <c r="W64" s="9">
        <f t="shared" si="40"/>
        <v>0.12291734807427593</v>
      </c>
      <c r="X64" s="9">
        <f t="shared" si="40"/>
        <v>0.1224203741066377</v>
      </c>
      <c r="Y64" s="9">
        <f t="shared" si="40"/>
        <v>0.12201774977293336</v>
      </c>
      <c r="Z64" s="9">
        <f t="shared" si="40"/>
        <v>0.12170704150169645</v>
      </c>
      <c r="AA64" s="9">
        <f t="shared" si="40"/>
        <v>0.12148639183548865</v>
      </c>
      <c r="AB64" s="9">
        <f t="shared" si="40"/>
        <v>0.12135449252474317</v>
      </c>
      <c r="AC64" s="9">
        <f t="shared" si="40"/>
        <v>0.12131056580861069</v>
      </c>
      <c r="AD64" s="9">
        <f t="shared" si="40"/>
        <v>0.12135435337743951</v>
      </c>
      <c r="AE64" s="9">
        <f t="shared" si="40"/>
        <v>0.12148611272207038</v>
      </c>
      <c r="AF64" s="9">
        <f t="shared" si="40"/>
        <v>0.1217066207729577</v>
      </c>
      <c r="AG64" s="9">
        <f t="shared" si="40"/>
        <v>0.12201718492579673</v>
      </c>
      <c r="AH64" s="9">
        <f t="shared" si="40"/>
        <v>0.12241966174815551</v>
      </c>
      <c r="AI64" s="9">
        <f t="shared" si="40"/>
        <v>0.12291648387213194</v>
      </c>
      <c r="AJ64" s="9">
        <f t="shared" si="40"/>
        <v>0.12351069581066708</v>
      </c>
      <c r="AK64" s="9">
        <f t="shared" si="40"/>
        <v>0.12420599970064047</v>
      </c>
      <c r="AL64" s="9">
        <f t="shared" si="40"/>
        <v>0.12500681228723659</v>
      </c>
      <c r="AM64" s="9">
        <f t="shared" si="40"/>
        <v>0.12591833483741399</v>
      </c>
      <c r="AN64" s="9">
        <f t="shared" si="40"/>
        <v>0.12694663812610396</v>
      </c>
    </row>
    <row r="65" spans="1:40" ht="15" x14ac:dyDescent="0.2">
      <c r="A65" s="95" t="s">
        <v>183</v>
      </c>
      <c r="B65" s="9">
        <f>B70 * COSH($B$16 *B68 / 1000) + (B69) * $B$17 * SINH($B$16 * B68/ 1000)</f>
        <v>2.7201769241320034E-2</v>
      </c>
      <c r="C65" s="9"/>
      <c r="D65" s="9">
        <f t="shared" ref="D65:AN65" si="41">D70 * COSH($B$16 *D68 / 1000) + (D69) * $B$17 * SINH($B$16 * D68/ 1000)</f>
        <v>1.2461371204439247E-2</v>
      </c>
      <c r="E65" s="9">
        <f t="shared" si="41"/>
        <v>1.2465874666632727E-2</v>
      </c>
      <c r="F65" s="9">
        <f t="shared" si="41"/>
        <v>1.2479416950492818E-2</v>
      </c>
      <c r="G65" s="9">
        <f t="shared" si="41"/>
        <v>1.2502076110047895E-2</v>
      </c>
      <c r="H65" s="9">
        <f t="shared" si="41"/>
        <v>1.2533986495479781E-2</v>
      </c>
      <c r="I65" s="9">
        <f t="shared" si="41"/>
        <v>1.2575338874285982E-2</v>
      </c>
      <c r="J65" s="9">
        <f t="shared" si="41"/>
        <v>1.2626383194673281E-2</v>
      </c>
      <c r="K65" s="9">
        <f t="shared" si="41"/>
        <v>1.2687432265757708E-2</v>
      </c>
      <c r="L65" s="9">
        <f t="shared" si="41"/>
        <v>1.2758866457648559E-2</v>
      </c>
      <c r="M65" s="9">
        <f t="shared" si="41"/>
        <v>1.2841139556486244E-2</v>
      </c>
      <c r="N65" s="9">
        <f t="shared" si="41"/>
        <v>1.2934785947864135E-2</v>
      </c>
      <c r="O65" s="9">
        <f t="shared" si="41"/>
        <v>1.3040429348899062E-2</v>
      </c>
      <c r="P65" s="9">
        <f t="shared" si="41"/>
        <v>1.3156296215958627E-2</v>
      </c>
      <c r="Q65" s="9">
        <f t="shared" si="41"/>
        <v>1.3156296097296065E-2</v>
      </c>
      <c r="R65" s="9">
        <f t="shared" si="41"/>
        <v>1.3040423465202962E-2</v>
      </c>
      <c r="S65" s="9">
        <f t="shared" si="41"/>
        <v>1.2934774255947884E-2</v>
      </c>
      <c r="T65" s="9">
        <f t="shared" si="41"/>
        <v>1.2841122093584109E-2</v>
      </c>
      <c r="U65" s="9">
        <f t="shared" si="41"/>
        <v>1.2758843224886539E-2</v>
      </c>
      <c r="V65" s="9">
        <f t="shared" si="41"/>
        <v>1.2687403229668024E-2</v>
      </c>
      <c r="W65" s="9">
        <f t="shared" si="41"/>
        <v>1.2626348288145668E-2</v>
      </c>
      <c r="X65" s="9">
        <f t="shared" si="41"/>
        <v>1.2575297997004093E-2</v>
      </c>
      <c r="Y65" s="9">
        <f t="shared" si="41"/>
        <v>1.2533939513874751E-2</v>
      </c>
      <c r="Z65" s="9">
        <f t="shared" si="41"/>
        <v>1.2502022856786817E-2</v>
      </c>
      <c r="AA65" s="9">
        <f t="shared" si="41"/>
        <v>1.2479357223506807E-2</v>
      </c>
      <c r="AB65" s="9">
        <f t="shared" si="41"/>
        <v>1.2465808227677249E-2</v>
      </c>
      <c r="AC65" s="9">
        <f t="shared" si="41"/>
        <v>1.2461295975942789E-2</v>
      </c>
      <c r="AD65" s="9">
        <f t="shared" si="41"/>
        <v>1.2465793934151176E-2</v>
      </c>
      <c r="AE65" s="9">
        <f t="shared" si="41"/>
        <v>1.247932855234455E-2</v>
      </c>
      <c r="AF65" s="9">
        <f t="shared" si="41"/>
        <v>1.2501979638578211E-2</v>
      </c>
      <c r="AG65" s="9">
        <f t="shared" si="41"/>
        <v>1.253388149149802E-2</v>
      </c>
      <c r="AH65" s="9">
        <f t="shared" si="41"/>
        <v>1.257522482192797E-2</v>
      </c>
      <c r="AI65" s="9">
        <f t="shared" si="41"/>
        <v>1.262625951534482E-2</v>
      </c>
      <c r="AJ65" s="9">
        <f t="shared" si="41"/>
        <v>1.2687298311010873E-2</v>
      </c>
      <c r="AK65" s="9">
        <f t="shared" si="41"/>
        <v>1.2758721500808309E-2</v>
      </c>
      <c r="AL65" s="9">
        <f t="shared" si="41"/>
        <v>1.2840982782802317E-2</v>
      </c>
      <c r="AM65" s="9">
        <f t="shared" si="41"/>
        <v>1.2934616442910926E-2</v>
      </c>
      <c r="AN65" s="9">
        <f t="shared" si="41"/>
        <v>1.3040246084879768E-2</v>
      </c>
    </row>
    <row r="66" spans="1:40" ht="15" x14ac:dyDescent="0.2">
      <c r="A66" s="104" t="s">
        <v>120</v>
      </c>
      <c r="B66" s="97">
        <f>$B$10</f>
        <v>0.25</v>
      </c>
      <c r="C66" s="9"/>
      <c r="D66" s="97">
        <f t="shared" ref="D66:AN66" si="42">$B$10</f>
        <v>0.25</v>
      </c>
      <c r="E66" s="97">
        <f t="shared" si="42"/>
        <v>0.25</v>
      </c>
      <c r="F66" s="97">
        <f t="shared" si="42"/>
        <v>0.25</v>
      </c>
      <c r="G66" s="97">
        <f t="shared" si="42"/>
        <v>0.25</v>
      </c>
      <c r="H66" s="97">
        <f t="shared" si="42"/>
        <v>0.25</v>
      </c>
      <c r="I66" s="97">
        <f t="shared" si="42"/>
        <v>0.25</v>
      </c>
      <c r="J66" s="97">
        <f t="shared" si="42"/>
        <v>0.25</v>
      </c>
      <c r="K66" s="97">
        <f t="shared" si="42"/>
        <v>0.25</v>
      </c>
      <c r="L66" s="97">
        <f t="shared" si="42"/>
        <v>0.25</v>
      </c>
      <c r="M66" s="97">
        <f t="shared" si="42"/>
        <v>0.25</v>
      </c>
      <c r="N66" s="97">
        <f t="shared" si="42"/>
        <v>0.25</v>
      </c>
      <c r="O66" s="97">
        <f t="shared" si="42"/>
        <v>0.25</v>
      </c>
      <c r="P66" s="97">
        <f t="shared" si="42"/>
        <v>0.25</v>
      </c>
      <c r="Q66" s="97">
        <f t="shared" si="42"/>
        <v>0.25</v>
      </c>
      <c r="R66" s="97">
        <f t="shared" si="42"/>
        <v>0.25</v>
      </c>
      <c r="S66" s="97">
        <f t="shared" si="42"/>
        <v>0.25</v>
      </c>
      <c r="T66" s="97">
        <f t="shared" si="42"/>
        <v>0.25</v>
      </c>
      <c r="U66" s="97">
        <f t="shared" si="42"/>
        <v>0.25</v>
      </c>
      <c r="V66" s="97">
        <f t="shared" si="42"/>
        <v>0.25</v>
      </c>
      <c r="W66" s="97">
        <f t="shared" si="42"/>
        <v>0.25</v>
      </c>
      <c r="X66" s="97">
        <f t="shared" si="42"/>
        <v>0.25</v>
      </c>
      <c r="Y66" s="97">
        <f t="shared" si="42"/>
        <v>0.25</v>
      </c>
      <c r="Z66" s="97">
        <f t="shared" si="42"/>
        <v>0.25</v>
      </c>
      <c r="AA66" s="97">
        <f t="shared" si="42"/>
        <v>0.25</v>
      </c>
      <c r="AB66" s="97">
        <f t="shared" si="42"/>
        <v>0.25</v>
      </c>
      <c r="AC66" s="97">
        <f t="shared" si="42"/>
        <v>0.25</v>
      </c>
      <c r="AD66" s="97">
        <f t="shared" si="42"/>
        <v>0.25</v>
      </c>
      <c r="AE66" s="97">
        <f t="shared" si="42"/>
        <v>0.25</v>
      </c>
      <c r="AF66" s="97">
        <f t="shared" si="42"/>
        <v>0.25</v>
      </c>
      <c r="AG66" s="97">
        <f t="shared" si="42"/>
        <v>0.25</v>
      </c>
      <c r="AH66" s="97">
        <f t="shared" si="42"/>
        <v>0.25</v>
      </c>
      <c r="AI66" s="97">
        <f t="shared" si="42"/>
        <v>0.25</v>
      </c>
      <c r="AJ66" s="97">
        <f t="shared" si="42"/>
        <v>0.25</v>
      </c>
      <c r="AK66" s="97">
        <f t="shared" si="42"/>
        <v>0.25</v>
      </c>
      <c r="AL66" s="97">
        <f t="shared" si="42"/>
        <v>0.25</v>
      </c>
      <c r="AM66" s="97">
        <f t="shared" si="42"/>
        <v>0.25</v>
      </c>
      <c r="AN66" s="97">
        <f t="shared" si="42"/>
        <v>0.25</v>
      </c>
    </row>
    <row r="67" spans="1:40" ht="15" x14ac:dyDescent="0.2">
      <c r="A67" s="95" t="s">
        <v>184</v>
      </c>
      <c r="B67" s="50">
        <f>B65/B66</f>
        <v>0.10880707696528014</v>
      </c>
      <c r="C67" s="9"/>
      <c r="D67" s="50">
        <f t="shared" ref="D67:AN67" si="43">D65/D66</f>
        <v>4.984548481775699E-2</v>
      </c>
      <c r="E67" s="50">
        <f t="shared" si="43"/>
        <v>4.9863498666530906E-2</v>
      </c>
      <c r="F67" s="50">
        <f t="shared" si="43"/>
        <v>4.9917667801971273E-2</v>
      </c>
      <c r="G67" s="50">
        <f t="shared" si="43"/>
        <v>5.0008304440191581E-2</v>
      </c>
      <c r="H67" s="50">
        <f t="shared" si="43"/>
        <v>5.0135945981919124E-2</v>
      </c>
      <c r="I67" s="50">
        <f t="shared" si="43"/>
        <v>5.0301355497143929E-2</v>
      </c>
      <c r="J67" s="50">
        <f t="shared" si="43"/>
        <v>5.0505532778693123E-2</v>
      </c>
      <c r="K67" s="50">
        <f t="shared" si="43"/>
        <v>5.0749729063030831E-2</v>
      </c>
      <c r="L67" s="50">
        <f t="shared" si="43"/>
        <v>5.1035465830594234E-2</v>
      </c>
      <c r="M67" s="50">
        <f t="shared" si="43"/>
        <v>5.1364558225944976E-2</v>
      </c>
      <c r="N67" s="50">
        <f t="shared" si="43"/>
        <v>5.1739143791456541E-2</v>
      </c>
      <c r="O67" s="50">
        <f t="shared" si="43"/>
        <v>5.2161717395596247E-2</v>
      </c>
      <c r="P67" s="50">
        <f t="shared" si="43"/>
        <v>5.2625184863834509E-2</v>
      </c>
      <c r="Q67" s="50">
        <f t="shared" si="43"/>
        <v>5.262518438918426E-2</v>
      </c>
      <c r="R67" s="50">
        <f t="shared" si="43"/>
        <v>5.2161693860811847E-2</v>
      </c>
      <c r="S67" s="50">
        <f t="shared" si="43"/>
        <v>5.1739097023791536E-2</v>
      </c>
      <c r="T67" s="50">
        <f t="shared" si="43"/>
        <v>5.1364488374336437E-2</v>
      </c>
      <c r="U67" s="50">
        <f t="shared" si="43"/>
        <v>5.1035372899546155E-2</v>
      </c>
      <c r="V67" s="50">
        <f t="shared" si="43"/>
        <v>5.0749612918672096E-2</v>
      </c>
      <c r="W67" s="50">
        <f t="shared" si="43"/>
        <v>5.0505393152582671E-2</v>
      </c>
      <c r="X67" s="50">
        <f t="shared" si="43"/>
        <v>5.0301191988016372E-2</v>
      </c>
      <c r="Y67" s="50">
        <f t="shared" si="43"/>
        <v>5.0135758055499004E-2</v>
      </c>
      <c r="Z67" s="50">
        <f t="shared" si="43"/>
        <v>5.0008091427147267E-2</v>
      </c>
      <c r="AA67" s="50">
        <f t="shared" si="43"/>
        <v>4.9917428894027227E-2</v>
      </c>
      <c r="AB67" s="50">
        <f t="shared" si="43"/>
        <v>4.9863232910708995E-2</v>
      </c>
      <c r="AC67" s="50">
        <f t="shared" si="43"/>
        <v>4.9845183903771156E-2</v>
      </c>
      <c r="AD67" s="50">
        <f t="shared" si="43"/>
        <v>4.9863175736604703E-2</v>
      </c>
      <c r="AE67" s="50">
        <f t="shared" si="43"/>
        <v>4.99173142093782E-2</v>
      </c>
      <c r="AF67" s="50">
        <f t="shared" si="43"/>
        <v>5.0007918554312844E-2</v>
      </c>
      <c r="AG67" s="50">
        <f t="shared" si="43"/>
        <v>5.0135525965992078E-2</v>
      </c>
      <c r="AH67" s="50">
        <f t="shared" si="43"/>
        <v>5.0300899287711878E-2</v>
      </c>
      <c r="AI67" s="50">
        <f t="shared" si="43"/>
        <v>5.0505038061379279E-2</v>
      </c>
      <c r="AJ67" s="50">
        <f t="shared" si="43"/>
        <v>5.0749193244043492E-2</v>
      </c>
      <c r="AK67" s="50">
        <f t="shared" si="43"/>
        <v>5.1034886003233235E-2</v>
      </c>
      <c r="AL67" s="50">
        <f t="shared" si="43"/>
        <v>5.1363931131209267E-2</v>
      </c>
      <c r="AM67" s="50">
        <f t="shared" si="43"/>
        <v>5.1738465771643705E-2</v>
      </c>
      <c r="AN67" s="50">
        <f t="shared" si="43"/>
        <v>5.2160984339519073E-2</v>
      </c>
    </row>
    <row r="68" spans="1:40" x14ac:dyDescent="0.2">
      <c r="A68" s="95" t="s">
        <v>180</v>
      </c>
      <c r="B68" s="80">
        <f>$B$8</f>
        <v>6000</v>
      </c>
      <c r="C68" s="95"/>
      <c r="D68" s="80">
        <f t="shared" ref="D68:AN68" si="44">$B$8</f>
        <v>6000</v>
      </c>
      <c r="E68" s="80">
        <f t="shared" si="44"/>
        <v>6000</v>
      </c>
      <c r="F68" s="80">
        <f t="shared" si="44"/>
        <v>6000</v>
      </c>
      <c r="G68" s="80">
        <f t="shared" si="44"/>
        <v>6000</v>
      </c>
      <c r="H68" s="80">
        <f t="shared" si="44"/>
        <v>6000</v>
      </c>
      <c r="I68" s="80">
        <f t="shared" si="44"/>
        <v>6000</v>
      </c>
      <c r="J68" s="80">
        <f t="shared" si="44"/>
        <v>6000</v>
      </c>
      <c r="K68" s="80">
        <f t="shared" si="44"/>
        <v>6000</v>
      </c>
      <c r="L68" s="80">
        <f t="shared" si="44"/>
        <v>6000</v>
      </c>
      <c r="M68" s="80">
        <f t="shared" si="44"/>
        <v>6000</v>
      </c>
      <c r="N68" s="80">
        <f t="shared" si="44"/>
        <v>6000</v>
      </c>
      <c r="O68" s="80">
        <f t="shared" si="44"/>
        <v>6000</v>
      </c>
      <c r="P68" s="80">
        <f t="shared" si="44"/>
        <v>6000</v>
      </c>
      <c r="Q68" s="80">
        <f t="shared" si="44"/>
        <v>6000</v>
      </c>
      <c r="R68" s="80">
        <f t="shared" si="44"/>
        <v>6000</v>
      </c>
      <c r="S68" s="80">
        <f t="shared" si="44"/>
        <v>6000</v>
      </c>
      <c r="T68" s="80">
        <f t="shared" si="44"/>
        <v>6000</v>
      </c>
      <c r="U68" s="80">
        <f t="shared" si="44"/>
        <v>6000</v>
      </c>
      <c r="V68" s="80">
        <f t="shared" si="44"/>
        <v>6000</v>
      </c>
      <c r="W68" s="80">
        <f t="shared" si="44"/>
        <v>6000</v>
      </c>
      <c r="X68" s="80">
        <f t="shared" si="44"/>
        <v>6000</v>
      </c>
      <c r="Y68" s="80">
        <f t="shared" si="44"/>
        <v>6000</v>
      </c>
      <c r="Z68" s="80">
        <f t="shared" si="44"/>
        <v>6000</v>
      </c>
      <c r="AA68" s="80">
        <f t="shared" si="44"/>
        <v>6000</v>
      </c>
      <c r="AB68" s="80">
        <f t="shared" si="44"/>
        <v>6000</v>
      </c>
      <c r="AC68" s="80">
        <f t="shared" si="44"/>
        <v>6000</v>
      </c>
      <c r="AD68" s="80">
        <f t="shared" si="44"/>
        <v>6000</v>
      </c>
      <c r="AE68" s="80">
        <f t="shared" si="44"/>
        <v>6000</v>
      </c>
      <c r="AF68" s="80">
        <f t="shared" si="44"/>
        <v>6000</v>
      </c>
      <c r="AG68" s="80">
        <f t="shared" si="44"/>
        <v>6000</v>
      </c>
      <c r="AH68" s="80">
        <f t="shared" si="44"/>
        <v>6000</v>
      </c>
      <c r="AI68" s="80">
        <f t="shared" si="44"/>
        <v>6000</v>
      </c>
      <c r="AJ68" s="80">
        <f t="shared" si="44"/>
        <v>6000</v>
      </c>
      <c r="AK68" s="80">
        <f t="shared" si="44"/>
        <v>6000</v>
      </c>
      <c r="AL68" s="80">
        <f t="shared" si="44"/>
        <v>6000</v>
      </c>
      <c r="AM68" s="80">
        <f t="shared" si="44"/>
        <v>6000</v>
      </c>
      <c r="AN68" s="80">
        <f t="shared" si="44"/>
        <v>6000</v>
      </c>
    </row>
    <row r="69" spans="1:40" ht="15" x14ac:dyDescent="0.2">
      <c r="A69" s="95" t="s">
        <v>9</v>
      </c>
      <c r="B69" s="9">
        <f>B75 / $B$17 * SINH($B$16 *B73 / 1000) + B74 * COSH($B$16 * B73 / 1000)+B72</f>
        <v>0.11711584828432098</v>
      </c>
      <c r="C69" s="9"/>
      <c r="D69" s="9">
        <f t="shared" ref="D69:AN69" si="45">D75 / $B$17 * SINH($B$16 *D73 / 1000) + D74 * COSH($B$16 * D73 / 1000)+D72</f>
        <v>5.3651806485322966E-2</v>
      </c>
      <c r="E69" s="9">
        <f t="shared" si="45"/>
        <v>5.3671195915118014E-2</v>
      </c>
      <c r="F69" s="9">
        <f t="shared" si="45"/>
        <v>5.372950153663518E-2</v>
      </c>
      <c r="G69" s="9">
        <f t="shared" si="45"/>
        <v>5.3827059407564826E-2</v>
      </c>
      <c r="H69" s="9">
        <f t="shared" si="45"/>
        <v>5.3964447965852348E-2</v>
      </c>
      <c r="I69" s="9">
        <f t="shared" si="45"/>
        <v>5.4142488551356109E-2</v>
      </c>
      <c r="J69" s="9">
        <f t="shared" si="45"/>
        <v>5.4362257303499417E-2</v>
      </c>
      <c r="K69" s="9">
        <f t="shared" si="45"/>
        <v>5.462510100618629E-2</v>
      </c>
      <c r="L69" s="9">
        <f t="shared" si="45"/>
        <v>5.4932657323776612E-2</v>
      </c>
      <c r="M69" s="9">
        <f t="shared" si="45"/>
        <v>5.5286880009656869E-2</v>
      </c>
      <c r="N69" s="9">
        <f t="shared" si="45"/>
        <v>5.5690069834101352E-2</v>
      </c>
      <c r="O69" s="9">
        <f t="shared" si="45"/>
        <v>5.6144912179762155E-2</v>
      </c>
      <c r="P69" s="9">
        <f t="shared" si="45"/>
        <v>5.6643771143800245E-2</v>
      </c>
      <c r="Q69" s="9">
        <f t="shared" si="45"/>
        <v>5.6643770632904551E-2</v>
      </c>
      <c r="R69" s="9">
        <f t="shared" si="45"/>
        <v>5.6144886847804755E-2</v>
      </c>
      <c r="S69" s="9">
        <f t="shared" si="45"/>
        <v>5.569001949514444E-2</v>
      </c>
      <c r="T69" s="9">
        <f t="shared" si="45"/>
        <v>5.5286804824010702E-2</v>
      </c>
      <c r="U69" s="9">
        <f t="shared" si="45"/>
        <v>5.4932557296289132E-2</v>
      </c>
      <c r="V69" s="9">
        <f t="shared" si="45"/>
        <v>5.4624975992763669E-2</v>
      </c>
      <c r="W69" s="9">
        <f t="shared" si="45"/>
        <v>5.4362107015201777E-2</v>
      </c>
      <c r="X69" s="9">
        <f t="shared" si="45"/>
        <v>5.4142312556276467E-2</v>
      </c>
      <c r="Y69" s="9">
        <f t="shared" si="45"/>
        <v>5.3964245688916682E-2</v>
      </c>
      <c r="Z69" s="9">
        <f t="shared" si="45"/>
        <v>5.3826830128329714E-2</v>
      </c>
      <c r="AA69" s="9">
        <f t="shared" si="45"/>
        <v>5.3729244385103236E-2</v>
      </c>
      <c r="AB69" s="9">
        <f t="shared" si="45"/>
        <v>5.3670909865539372E-2</v>
      </c>
      <c r="AC69" s="9">
        <f t="shared" si="45"/>
        <v>5.3651482592818045E-2</v>
      </c>
      <c r="AD69" s="9">
        <f t="shared" si="45"/>
        <v>5.3670848325482322E-2</v>
      </c>
      <c r="AE69" s="9">
        <f t="shared" si="45"/>
        <v>5.372912094285727E-2</v>
      </c>
      <c r="AF69" s="9">
        <f t="shared" si="45"/>
        <v>5.3826644054507926E-2</v>
      </c>
      <c r="AG69" s="9">
        <f t="shared" si="45"/>
        <v>5.3963995876494184E-2</v>
      </c>
      <c r="AH69" s="9">
        <f t="shared" si="45"/>
        <v>5.4141997504669442E-2</v>
      </c>
      <c r="AI69" s="9">
        <f t="shared" si="45"/>
        <v>5.4361724808376047E-2</v>
      </c>
      <c r="AJ69" s="9">
        <f t="shared" si="45"/>
        <v>5.462452427076632E-2</v>
      </c>
      <c r="AK69" s="9">
        <f t="shared" si="45"/>
        <v>5.4932033219397228E-2</v>
      </c>
      <c r="AL69" s="9">
        <f t="shared" si="45"/>
        <v>5.5286205028451815E-2</v>
      </c>
      <c r="AM69" s="9">
        <f t="shared" si="45"/>
        <v>5.5689340039057234E-2</v>
      </c>
      <c r="AN69" s="9">
        <f t="shared" si="45"/>
        <v>5.6144123145751575E-2</v>
      </c>
    </row>
    <row r="70" spans="1:40" ht="15" x14ac:dyDescent="0.2">
      <c r="A70" s="95" t="s">
        <v>183</v>
      </c>
      <c r="B70" s="9">
        <f>B75 * COSH($B$16 *B73 / 1000) + (B74) * $B$17 * SINH($B$16 * B73/ 1000)</f>
        <v>1.2397083072219052E-2</v>
      </c>
      <c r="C70" s="9"/>
      <c r="D70" s="9">
        <f t="shared" ref="D70:AN70" si="46">D75 * COSH($B$16 *D73 / 1000) + (D74) * $B$17 * SINH($B$16 * D73/ 1000)</f>
        <v>5.6792134601497332E-3</v>
      </c>
      <c r="E70" s="9">
        <f t="shared" si="46"/>
        <v>5.6812658926378504E-3</v>
      </c>
      <c r="F70" s="9">
        <f t="shared" si="46"/>
        <v>5.6874377271428694E-3</v>
      </c>
      <c r="G70" s="9">
        <f t="shared" si="46"/>
        <v>5.6977645364345323E-3</v>
      </c>
      <c r="H70" s="9">
        <f t="shared" si="46"/>
        <v>5.712307549999426E-3</v>
      </c>
      <c r="I70" s="9">
        <f t="shared" si="46"/>
        <v>5.7311537092601117E-3</v>
      </c>
      <c r="J70" s="9">
        <f t="shared" si="46"/>
        <v>5.7544169269792399E-3</v>
      </c>
      <c r="K70" s="9">
        <f t="shared" si="46"/>
        <v>5.7822397644940078E-3</v>
      </c>
      <c r="L70" s="9">
        <f t="shared" si="46"/>
        <v>5.8147955737581532E-3</v>
      </c>
      <c r="M70" s="9">
        <f t="shared" si="46"/>
        <v>5.8522911657489249E-3</v>
      </c>
      <c r="N70" s="9">
        <f t="shared" si="46"/>
        <v>5.8949700842790389E-3</v>
      </c>
      <c r="O70" s="9">
        <f t="shared" si="46"/>
        <v>5.9431165855982366E-3</v>
      </c>
      <c r="P70" s="9">
        <f t="shared" si="46"/>
        <v>5.995922385232522E-3</v>
      </c>
      <c r="Q70" s="9">
        <f t="shared" si="46"/>
        <v>5.9959223311525974E-3</v>
      </c>
      <c r="R70" s="9">
        <f t="shared" si="46"/>
        <v>5.9431139041304006E-3</v>
      </c>
      <c r="S70" s="9">
        <f t="shared" si="46"/>
        <v>5.8949647557411874E-3</v>
      </c>
      <c r="T70" s="9">
        <f t="shared" si="46"/>
        <v>5.8522832071104067E-3</v>
      </c>
      <c r="U70" s="9">
        <f t="shared" si="46"/>
        <v>5.8147849855321367E-3</v>
      </c>
      <c r="V70" s="9">
        <f t="shared" si="46"/>
        <v>5.7822265314277053E-3</v>
      </c>
      <c r="W70" s="9">
        <f t="shared" si="46"/>
        <v>5.7544010184874522E-3</v>
      </c>
      <c r="X70" s="9">
        <f t="shared" si="46"/>
        <v>5.7311350796241181E-3</v>
      </c>
      <c r="Y70" s="9">
        <f t="shared" si="46"/>
        <v>5.7122861383458214E-3</v>
      </c>
      <c r="Z70" s="9">
        <f t="shared" si="46"/>
        <v>5.6977402665021023E-3</v>
      </c>
      <c r="AA70" s="9">
        <f t="shared" si="46"/>
        <v>5.6874105068396357E-3</v>
      </c>
      <c r="AB70" s="9">
        <f t="shared" si="46"/>
        <v>5.6812356133849468E-3</v>
      </c>
      <c r="AC70" s="9">
        <f t="shared" si="46"/>
        <v>5.6791791751033549E-3</v>
      </c>
      <c r="AD70" s="9">
        <f t="shared" si="46"/>
        <v>5.6812290991752074E-3</v>
      </c>
      <c r="AE70" s="9">
        <f t="shared" si="46"/>
        <v>5.687397440087354E-3</v>
      </c>
      <c r="AF70" s="9">
        <f t="shared" si="46"/>
        <v>5.6977205699993653E-3</v>
      </c>
      <c r="AG70" s="9">
        <f t="shared" si="46"/>
        <v>5.7122596949105431E-3</v>
      </c>
      <c r="AH70" s="9">
        <f t="shared" si="46"/>
        <v>5.7311017304147536E-3</v>
      </c>
      <c r="AI70" s="9">
        <f t="shared" si="46"/>
        <v>5.7543605606857227E-3</v>
      </c>
      <c r="AJ70" s="9">
        <f t="shared" si="46"/>
        <v>5.7821787152251272E-3</v>
      </c>
      <c r="AK70" s="9">
        <f t="shared" si="46"/>
        <v>5.8147295103350522E-3</v>
      </c>
      <c r="AL70" s="9">
        <f t="shared" si="46"/>
        <v>5.852219716852864E-3</v>
      </c>
      <c r="AM70" s="9">
        <f t="shared" si="46"/>
        <v>5.8948928331646923E-3</v>
      </c>
      <c r="AN70" s="9">
        <f t="shared" si="46"/>
        <v>5.9430330638518686E-3</v>
      </c>
    </row>
    <row r="71" spans="1:40" ht="15" x14ac:dyDescent="0.2">
      <c r="A71" s="104" t="s">
        <v>120</v>
      </c>
      <c r="B71" s="97">
        <f>$B$10</f>
        <v>0.25</v>
      </c>
      <c r="C71" s="9"/>
      <c r="D71" s="97">
        <f t="shared" ref="D71:AN71" si="47">$B$10</f>
        <v>0.25</v>
      </c>
      <c r="E71" s="97">
        <f t="shared" si="47"/>
        <v>0.25</v>
      </c>
      <c r="F71" s="97">
        <f t="shared" si="47"/>
        <v>0.25</v>
      </c>
      <c r="G71" s="97">
        <f t="shared" si="47"/>
        <v>0.25</v>
      </c>
      <c r="H71" s="97">
        <f t="shared" si="47"/>
        <v>0.25</v>
      </c>
      <c r="I71" s="97">
        <f t="shared" si="47"/>
        <v>0.25</v>
      </c>
      <c r="J71" s="97">
        <f t="shared" si="47"/>
        <v>0.25</v>
      </c>
      <c r="K71" s="97">
        <f t="shared" si="47"/>
        <v>0.25</v>
      </c>
      <c r="L71" s="97">
        <f t="shared" si="47"/>
        <v>0.25</v>
      </c>
      <c r="M71" s="97">
        <f t="shared" si="47"/>
        <v>0.25</v>
      </c>
      <c r="N71" s="97">
        <f t="shared" si="47"/>
        <v>0.25</v>
      </c>
      <c r="O71" s="97">
        <f t="shared" si="47"/>
        <v>0.25</v>
      </c>
      <c r="P71" s="97">
        <f t="shared" si="47"/>
        <v>0.25</v>
      </c>
      <c r="Q71" s="97">
        <f t="shared" si="47"/>
        <v>0.25</v>
      </c>
      <c r="R71" s="97">
        <f t="shared" si="47"/>
        <v>0.25</v>
      </c>
      <c r="S71" s="97">
        <f t="shared" si="47"/>
        <v>0.25</v>
      </c>
      <c r="T71" s="97">
        <f t="shared" si="47"/>
        <v>0.25</v>
      </c>
      <c r="U71" s="97">
        <f t="shared" si="47"/>
        <v>0.25</v>
      </c>
      <c r="V71" s="97">
        <f t="shared" si="47"/>
        <v>0.25</v>
      </c>
      <c r="W71" s="97">
        <f t="shared" si="47"/>
        <v>0.25</v>
      </c>
      <c r="X71" s="97">
        <f t="shared" si="47"/>
        <v>0.25</v>
      </c>
      <c r="Y71" s="97">
        <f t="shared" si="47"/>
        <v>0.25</v>
      </c>
      <c r="Z71" s="97">
        <f t="shared" si="47"/>
        <v>0.25</v>
      </c>
      <c r="AA71" s="97">
        <f t="shared" si="47"/>
        <v>0.25</v>
      </c>
      <c r="AB71" s="97">
        <f t="shared" si="47"/>
        <v>0.25</v>
      </c>
      <c r="AC71" s="97">
        <f t="shared" si="47"/>
        <v>0.25</v>
      </c>
      <c r="AD71" s="97">
        <f t="shared" si="47"/>
        <v>0.25</v>
      </c>
      <c r="AE71" s="97">
        <f t="shared" si="47"/>
        <v>0.25</v>
      </c>
      <c r="AF71" s="97">
        <f t="shared" si="47"/>
        <v>0.25</v>
      </c>
      <c r="AG71" s="97">
        <f t="shared" si="47"/>
        <v>0.25</v>
      </c>
      <c r="AH71" s="97">
        <f t="shared" si="47"/>
        <v>0.25</v>
      </c>
      <c r="AI71" s="97">
        <f t="shared" si="47"/>
        <v>0.25</v>
      </c>
      <c r="AJ71" s="97">
        <f t="shared" si="47"/>
        <v>0.25</v>
      </c>
      <c r="AK71" s="97">
        <f t="shared" si="47"/>
        <v>0.25</v>
      </c>
      <c r="AL71" s="97">
        <f t="shared" si="47"/>
        <v>0.25</v>
      </c>
      <c r="AM71" s="97">
        <f t="shared" si="47"/>
        <v>0.25</v>
      </c>
      <c r="AN71" s="97">
        <f t="shared" si="47"/>
        <v>0.25</v>
      </c>
    </row>
    <row r="72" spans="1:40" ht="15" x14ac:dyDescent="0.2">
      <c r="A72" s="95" t="s">
        <v>184</v>
      </c>
      <c r="B72" s="50">
        <f>B70/B71</f>
        <v>4.9588332288876207E-2</v>
      </c>
      <c r="C72" s="9"/>
      <c r="D72" s="50">
        <f t="shared" ref="D72:AN72" si="48">D70/D71</f>
        <v>2.2716853840598933E-2</v>
      </c>
      <c r="E72" s="50">
        <f t="shared" si="48"/>
        <v>2.2725063570551401E-2</v>
      </c>
      <c r="F72" s="50">
        <f t="shared" si="48"/>
        <v>2.2749750908571478E-2</v>
      </c>
      <c r="G72" s="50">
        <f t="shared" si="48"/>
        <v>2.2791058145738129E-2</v>
      </c>
      <c r="H72" s="50">
        <f t="shared" si="48"/>
        <v>2.2849230199997704E-2</v>
      </c>
      <c r="I72" s="50">
        <f t="shared" si="48"/>
        <v>2.2924614837040447E-2</v>
      </c>
      <c r="J72" s="50">
        <f t="shared" si="48"/>
        <v>2.301766770791696E-2</v>
      </c>
      <c r="K72" s="50">
        <f t="shared" si="48"/>
        <v>2.3128959057976031E-2</v>
      </c>
      <c r="L72" s="50">
        <f t="shared" si="48"/>
        <v>2.3259182295032613E-2</v>
      </c>
      <c r="M72" s="50">
        <f t="shared" si="48"/>
        <v>2.34091646629957E-2</v>
      </c>
      <c r="N72" s="50">
        <f t="shared" si="48"/>
        <v>2.3579880337116155E-2</v>
      </c>
      <c r="O72" s="50">
        <f t="shared" si="48"/>
        <v>2.3772466342392946E-2</v>
      </c>
      <c r="P72" s="50">
        <f t="shared" si="48"/>
        <v>2.3983689540930088E-2</v>
      </c>
      <c r="Q72" s="50">
        <f t="shared" si="48"/>
        <v>2.398368932461039E-2</v>
      </c>
      <c r="R72" s="50">
        <f t="shared" si="48"/>
        <v>2.3772455616521602E-2</v>
      </c>
      <c r="S72" s="50">
        <f t="shared" si="48"/>
        <v>2.357985902296475E-2</v>
      </c>
      <c r="T72" s="50">
        <f t="shared" si="48"/>
        <v>2.3409132828441627E-2</v>
      </c>
      <c r="U72" s="50">
        <f t="shared" si="48"/>
        <v>2.3259139942128547E-2</v>
      </c>
      <c r="V72" s="50">
        <f t="shared" si="48"/>
        <v>2.3128906125710821E-2</v>
      </c>
      <c r="W72" s="50">
        <f t="shared" si="48"/>
        <v>2.3017604073949809E-2</v>
      </c>
      <c r="X72" s="50">
        <f t="shared" si="48"/>
        <v>2.2924540318496472E-2</v>
      </c>
      <c r="Y72" s="50">
        <f t="shared" si="48"/>
        <v>2.2849144553383285E-2</v>
      </c>
      <c r="Z72" s="50">
        <f t="shared" si="48"/>
        <v>2.2790961066008409E-2</v>
      </c>
      <c r="AA72" s="50">
        <f t="shared" si="48"/>
        <v>2.2749642027358543E-2</v>
      </c>
      <c r="AB72" s="50">
        <f t="shared" si="48"/>
        <v>2.2724942453539787E-2</v>
      </c>
      <c r="AC72" s="50">
        <f t="shared" si="48"/>
        <v>2.271671670041342E-2</v>
      </c>
      <c r="AD72" s="50">
        <f t="shared" si="48"/>
        <v>2.272491639670083E-2</v>
      </c>
      <c r="AE72" s="50">
        <f t="shared" si="48"/>
        <v>2.2749589760349416E-2</v>
      </c>
      <c r="AF72" s="50">
        <f t="shared" si="48"/>
        <v>2.2790882279997461E-2</v>
      </c>
      <c r="AG72" s="50">
        <f t="shared" si="48"/>
        <v>2.2849038779642172E-2</v>
      </c>
      <c r="AH72" s="50">
        <f t="shared" si="48"/>
        <v>2.2924406921659014E-2</v>
      </c>
      <c r="AI72" s="50">
        <f t="shared" si="48"/>
        <v>2.3017442242742891E-2</v>
      </c>
      <c r="AJ72" s="50">
        <f t="shared" si="48"/>
        <v>2.3128714860900509E-2</v>
      </c>
      <c r="AK72" s="50">
        <f t="shared" si="48"/>
        <v>2.3258918041340209E-2</v>
      </c>
      <c r="AL72" s="50">
        <f t="shared" si="48"/>
        <v>2.3408878867411456E-2</v>
      </c>
      <c r="AM72" s="50">
        <f t="shared" si="48"/>
        <v>2.3579571332658769E-2</v>
      </c>
      <c r="AN72" s="50">
        <f t="shared" si="48"/>
        <v>2.3772132255407474E-2</v>
      </c>
    </row>
    <row r="73" spans="1:40" x14ac:dyDescent="0.2">
      <c r="A73" s="95" t="s">
        <v>181</v>
      </c>
      <c r="B73" s="80">
        <f>$B$8</f>
        <v>6000</v>
      </c>
      <c r="D73" s="80">
        <f t="shared" ref="D73:AN73" si="49">$B$8</f>
        <v>6000</v>
      </c>
      <c r="E73" s="80">
        <f t="shared" si="49"/>
        <v>6000</v>
      </c>
      <c r="F73" s="80">
        <f t="shared" si="49"/>
        <v>6000</v>
      </c>
      <c r="G73" s="80">
        <f t="shared" si="49"/>
        <v>6000</v>
      </c>
      <c r="H73" s="80">
        <f t="shared" si="49"/>
        <v>6000</v>
      </c>
      <c r="I73" s="80">
        <f t="shared" si="49"/>
        <v>6000</v>
      </c>
      <c r="J73" s="80">
        <f t="shared" si="49"/>
        <v>6000</v>
      </c>
      <c r="K73" s="80">
        <f t="shared" si="49"/>
        <v>6000</v>
      </c>
      <c r="L73" s="80">
        <f t="shared" si="49"/>
        <v>6000</v>
      </c>
      <c r="M73" s="80">
        <f t="shared" si="49"/>
        <v>6000</v>
      </c>
      <c r="N73" s="80">
        <f t="shared" si="49"/>
        <v>6000</v>
      </c>
      <c r="O73" s="80">
        <f t="shared" si="49"/>
        <v>6000</v>
      </c>
      <c r="P73" s="80">
        <f t="shared" si="49"/>
        <v>6000</v>
      </c>
      <c r="Q73" s="80">
        <f t="shared" si="49"/>
        <v>6000</v>
      </c>
      <c r="R73" s="80">
        <f t="shared" si="49"/>
        <v>6000</v>
      </c>
      <c r="S73" s="80">
        <f t="shared" si="49"/>
        <v>6000</v>
      </c>
      <c r="T73" s="80">
        <f t="shared" si="49"/>
        <v>6000</v>
      </c>
      <c r="U73" s="80">
        <f t="shared" si="49"/>
        <v>6000</v>
      </c>
      <c r="V73" s="80">
        <f t="shared" si="49"/>
        <v>6000</v>
      </c>
      <c r="W73" s="80">
        <f t="shared" si="49"/>
        <v>6000</v>
      </c>
      <c r="X73" s="80">
        <f t="shared" si="49"/>
        <v>6000</v>
      </c>
      <c r="Y73" s="80">
        <f t="shared" si="49"/>
        <v>6000</v>
      </c>
      <c r="Z73" s="80">
        <f t="shared" si="49"/>
        <v>6000</v>
      </c>
      <c r="AA73" s="80">
        <f t="shared" si="49"/>
        <v>6000</v>
      </c>
      <c r="AB73" s="80">
        <f t="shared" si="49"/>
        <v>6000</v>
      </c>
      <c r="AC73" s="80">
        <f t="shared" si="49"/>
        <v>6000</v>
      </c>
      <c r="AD73" s="80">
        <f t="shared" si="49"/>
        <v>6000</v>
      </c>
      <c r="AE73" s="80">
        <f t="shared" si="49"/>
        <v>6000</v>
      </c>
      <c r="AF73" s="80">
        <f t="shared" si="49"/>
        <v>6000</v>
      </c>
      <c r="AG73" s="80">
        <f t="shared" si="49"/>
        <v>6000</v>
      </c>
      <c r="AH73" s="80">
        <f t="shared" si="49"/>
        <v>6000</v>
      </c>
      <c r="AI73" s="80">
        <f t="shared" si="49"/>
        <v>6000</v>
      </c>
      <c r="AJ73" s="80">
        <f t="shared" si="49"/>
        <v>6000</v>
      </c>
      <c r="AK73" s="80">
        <f t="shared" si="49"/>
        <v>6000</v>
      </c>
      <c r="AL73" s="80">
        <f t="shared" si="49"/>
        <v>6000</v>
      </c>
      <c r="AM73" s="80">
        <f t="shared" si="49"/>
        <v>6000</v>
      </c>
      <c r="AN73" s="80">
        <f t="shared" si="49"/>
        <v>6000</v>
      </c>
    </row>
    <row r="74" spans="1:40" ht="15" x14ac:dyDescent="0.2">
      <c r="A74" s="95" t="s">
        <v>9</v>
      </c>
      <c r="B74" s="9">
        <f>B80 / $B$17 * SINH($B$16 *B78 / 1000) + B79 * COSH($B$16 * B78 / 1000)+B77</f>
        <v>4.940402228485534E-2</v>
      </c>
      <c r="C74" s="9"/>
      <c r="D74" s="9">
        <f t="shared" ref="D74:AN74" si="50">D80 / $B$17 * SINH($B$16 *D78 / 1000) + D79 * COSH($B$16 * D78 / 1000)+D77</f>
        <v>2.263241979675347E-2</v>
      </c>
      <c r="E74" s="9">
        <f t="shared" si="50"/>
        <v>2.2640599012766657E-2</v>
      </c>
      <c r="F74" s="9">
        <f t="shared" si="50"/>
        <v>2.266519459284369E-2</v>
      </c>
      <c r="G74" s="9">
        <f t="shared" si="50"/>
        <v>2.2706348299195798E-2</v>
      </c>
      <c r="H74" s="9">
        <f t="shared" si="50"/>
        <v>2.2764304139457854E-2</v>
      </c>
      <c r="I74" s="9">
        <f t="shared" si="50"/>
        <v>2.2839408586743951E-2</v>
      </c>
      <c r="J74" s="9">
        <f t="shared" si="50"/>
        <v>2.2932115598540036E-2</v>
      </c>
      <c r="K74" s="9">
        <f t="shared" si="50"/>
        <v>2.3042993300705937E-2</v>
      </c>
      <c r="L74" s="9">
        <f t="shared" si="50"/>
        <v>2.3172732523797188E-2</v>
      </c>
      <c r="M74" s="9">
        <f t="shared" si="50"/>
        <v>2.3322157437021096E-2</v>
      </c>
      <c r="N74" s="9">
        <f t="shared" si="50"/>
        <v>2.3492238594812181E-2</v>
      </c>
      <c r="O74" s="9">
        <f t="shared" si="50"/>
        <v>2.3684108796072814E-2</v>
      </c>
      <c r="P74" s="9">
        <f t="shared" si="50"/>
        <v>2.3894546919839853E-2</v>
      </c>
      <c r="Q74" s="9">
        <f t="shared" si="50"/>
        <v>2.3894546704324168E-2</v>
      </c>
      <c r="R74" s="9">
        <f t="shared" si="50"/>
        <v>2.3684098110067407E-2</v>
      </c>
      <c r="S74" s="9">
        <f t="shared" si="50"/>
        <v>2.3492217359881253E-2</v>
      </c>
      <c r="T74" s="9">
        <f t="shared" si="50"/>
        <v>2.332212572078975E-2</v>
      </c>
      <c r="U74" s="9">
        <f t="shared" si="50"/>
        <v>2.3172690328310472E-2</v>
      </c>
      <c r="V74" s="9">
        <f t="shared" si="50"/>
        <v>2.3042940565179471E-2</v>
      </c>
      <c r="W74" s="9">
        <f t="shared" si="50"/>
        <v>2.2932052201087731E-2</v>
      </c>
      <c r="X74" s="9">
        <f t="shared" si="50"/>
        <v>2.2839334345170638E-2</v>
      </c>
      <c r="Y74" s="9">
        <f t="shared" si="50"/>
        <v>2.2764218811174929E-2</v>
      </c>
      <c r="Z74" s="9">
        <f t="shared" si="50"/>
        <v>2.2706251580292193E-2</v>
      </c>
      <c r="AA74" s="9">
        <f t="shared" si="50"/>
        <v>2.2665086116320649E-2</v>
      </c>
      <c r="AB74" s="9">
        <f t="shared" si="50"/>
        <v>2.2640478345922976E-2</v>
      </c>
      <c r="AC74" s="9">
        <f t="shared" si="50"/>
        <v>2.2632283166290852E-2</v>
      </c>
      <c r="AD74" s="9">
        <f t="shared" si="50"/>
        <v>2.2640452385932125E-2</v>
      </c>
      <c r="AE74" s="9">
        <f t="shared" si="50"/>
        <v>2.2665034043577635E-2</v>
      </c>
      <c r="AF74" s="9">
        <f t="shared" si="50"/>
        <v>2.2706173087113236E-2</v>
      </c>
      <c r="AG74" s="9">
        <f t="shared" si="50"/>
        <v>2.276411343057385E-2</v>
      </c>
      <c r="AH74" s="9">
        <f t="shared" si="50"/>
        <v>2.2839201444142788E-2</v>
      </c>
      <c r="AI74" s="9">
        <f t="shared" si="50"/>
        <v>2.2931890971375338E-2</v>
      </c>
      <c r="AJ74" s="9">
        <f t="shared" si="50"/>
        <v>2.3042750011262554E-2</v>
      </c>
      <c r="AK74" s="9">
        <f t="shared" si="50"/>
        <v>2.317246925228339E-2</v>
      </c>
      <c r="AL74" s="9">
        <f t="shared" si="50"/>
        <v>2.3321872703682404E-2</v>
      </c>
      <c r="AM74" s="9">
        <f t="shared" si="50"/>
        <v>2.3491930738863125E-2</v>
      </c>
      <c r="AN74" s="9">
        <f t="shared" si="50"/>
        <v>2.3683775950822463E-2</v>
      </c>
    </row>
    <row r="75" spans="1:40" ht="15" x14ac:dyDescent="0.2">
      <c r="A75" s="95" t="s">
        <v>183</v>
      </c>
      <c r="B75" s="9">
        <f>B80 * COSH($B$16 *B78 / 1000) + (B79) * $B$17 * SINH($B$16 * B78/ 1000)</f>
        <v>6.0586621606746292E-3</v>
      </c>
      <c r="C75" s="9"/>
      <c r="D75" s="9">
        <f t="shared" ref="D75:AN75" si="51">D80 * COSH($B$16 *D78 / 1000) + (D79) * $B$17 * SINH($B$16 * D78/ 1000)</f>
        <v>2.7755267503619448E-3</v>
      </c>
      <c r="E75" s="9">
        <f t="shared" si="51"/>
        <v>2.7765298084991416E-3</v>
      </c>
      <c r="F75" s="9">
        <f t="shared" si="51"/>
        <v>2.7795460874060164E-3</v>
      </c>
      <c r="G75" s="9">
        <f t="shared" si="51"/>
        <v>2.7845929720910199E-3</v>
      </c>
      <c r="H75" s="9">
        <f t="shared" si="51"/>
        <v>2.7917003864299018E-3</v>
      </c>
      <c r="I75" s="9">
        <f t="shared" si="51"/>
        <v>2.8009108201522215E-3</v>
      </c>
      <c r="J75" s="9">
        <f t="shared" si="51"/>
        <v>2.8122799443332366E-3</v>
      </c>
      <c r="K75" s="9">
        <f t="shared" si="51"/>
        <v>2.8258774310864769E-3</v>
      </c>
      <c r="L75" s="9">
        <f t="shared" si="51"/>
        <v>2.84178800041555E-3</v>
      </c>
      <c r="M75" s="9">
        <f t="shared" si="51"/>
        <v>2.8601127243093232E-3</v>
      </c>
      <c r="N75" s="9">
        <f t="shared" si="51"/>
        <v>2.8809706267086681E-3</v>
      </c>
      <c r="O75" s="9">
        <f t="shared" si="51"/>
        <v>2.904500628404404E-3</v>
      </c>
      <c r="P75" s="9">
        <f t="shared" si="51"/>
        <v>2.9303077072345331E-3</v>
      </c>
      <c r="Q75" s="9">
        <f t="shared" si="51"/>
        <v>2.9303076808047676E-3</v>
      </c>
      <c r="R75" s="9">
        <f t="shared" si="51"/>
        <v>2.9044993179261555E-3</v>
      </c>
      <c r="S75" s="9">
        <f t="shared" si="51"/>
        <v>2.8809680225629622E-3</v>
      </c>
      <c r="T75" s="9">
        <f t="shared" si="51"/>
        <v>2.860108834789364E-3</v>
      </c>
      <c r="U75" s="9">
        <f t="shared" si="51"/>
        <v>2.8417828257721327E-3</v>
      </c>
      <c r="V75" s="9">
        <f t="shared" si="51"/>
        <v>2.8258709638653082E-3</v>
      </c>
      <c r="W75" s="9">
        <f t="shared" si="51"/>
        <v>2.812272169586817E-3</v>
      </c>
      <c r="X75" s="9">
        <f t="shared" si="51"/>
        <v>2.8009017155370469E-3</v>
      </c>
      <c r="Y75" s="9">
        <f t="shared" si="51"/>
        <v>2.7916899221961194E-3</v>
      </c>
      <c r="Z75" s="9">
        <f t="shared" si="51"/>
        <v>2.7845811109684961E-3</v>
      </c>
      <c r="AA75" s="9">
        <f t="shared" si="51"/>
        <v>2.7795327843878593E-3</v>
      </c>
      <c r="AB75" s="9">
        <f t="shared" si="51"/>
        <v>2.7765150105210409E-3</v>
      </c>
      <c r="AC75" s="9">
        <f t="shared" si="51"/>
        <v>2.7755099946854718E-3</v>
      </c>
      <c r="AD75" s="9">
        <f t="shared" si="51"/>
        <v>2.7765118269176218E-3</v>
      </c>
      <c r="AE75" s="9">
        <f t="shared" si="51"/>
        <v>2.7795263984471382E-3</v>
      </c>
      <c r="AF75" s="9">
        <f t="shared" si="51"/>
        <v>2.784571484957673E-3</v>
      </c>
      <c r="AG75" s="9">
        <f t="shared" si="51"/>
        <v>2.7916769988463449E-3</v>
      </c>
      <c r="AH75" s="9">
        <f t="shared" si="51"/>
        <v>2.8008854172197981E-3</v>
      </c>
      <c r="AI75" s="9">
        <f t="shared" si="51"/>
        <v>2.812252397181404E-3</v>
      </c>
      <c r="AJ75" s="9">
        <f t="shared" si="51"/>
        <v>2.8258475952861401E-3</v>
      </c>
      <c r="AK75" s="9">
        <f t="shared" si="51"/>
        <v>2.8417557141140535E-3</v>
      </c>
      <c r="AL75" s="9">
        <f t="shared" si="51"/>
        <v>2.8600778060369797E-3</v>
      </c>
      <c r="AM75" s="9">
        <f t="shared" si="51"/>
        <v>2.8809328727950551E-3</v>
      </c>
      <c r="AN75" s="9">
        <f t="shared" si="51"/>
        <v>2.9044598099278833E-3</v>
      </c>
    </row>
    <row r="76" spans="1:40" ht="15" x14ac:dyDescent="0.2">
      <c r="A76" s="104" t="s">
        <v>120</v>
      </c>
      <c r="B76" s="97">
        <f>$B$10</f>
        <v>0.25</v>
      </c>
      <c r="C76" s="9"/>
      <c r="D76" s="97">
        <f t="shared" ref="D76:AN76" si="52">$B$10</f>
        <v>0.25</v>
      </c>
      <c r="E76" s="97">
        <f t="shared" si="52"/>
        <v>0.25</v>
      </c>
      <c r="F76" s="97">
        <f t="shared" si="52"/>
        <v>0.25</v>
      </c>
      <c r="G76" s="97">
        <f t="shared" si="52"/>
        <v>0.25</v>
      </c>
      <c r="H76" s="97">
        <f t="shared" si="52"/>
        <v>0.25</v>
      </c>
      <c r="I76" s="97">
        <f t="shared" si="52"/>
        <v>0.25</v>
      </c>
      <c r="J76" s="97">
        <f t="shared" si="52"/>
        <v>0.25</v>
      </c>
      <c r="K76" s="97">
        <f t="shared" si="52"/>
        <v>0.25</v>
      </c>
      <c r="L76" s="97">
        <f t="shared" si="52"/>
        <v>0.25</v>
      </c>
      <c r="M76" s="97">
        <f t="shared" si="52"/>
        <v>0.25</v>
      </c>
      <c r="N76" s="97">
        <f t="shared" si="52"/>
        <v>0.25</v>
      </c>
      <c r="O76" s="97">
        <f t="shared" si="52"/>
        <v>0.25</v>
      </c>
      <c r="P76" s="97">
        <f t="shared" si="52"/>
        <v>0.25</v>
      </c>
      <c r="Q76" s="97">
        <f t="shared" si="52"/>
        <v>0.25</v>
      </c>
      <c r="R76" s="97">
        <f t="shared" si="52"/>
        <v>0.25</v>
      </c>
      <c r="S76" s="97">
        <f t="shared" si="52"/>
        <v>0.25</v>
      </c>
      <c r="T76" s="97">
        <f t="shared" si="52"/>
        <v>0.25</v>
      </c>
      <c r="U76" s="97">
        <f t="shared" si="52"/>
        <v>0.25</v>
      </c>
      <c r="V76" s="97">
        <f t="shared" si="52"/>
        <v>0.25</v>
      </c>
      <c r="W76" s="97">
        <f t="shared" si="52"/>
        <v>0.25</v>
      </c>
      <c r="X76" s="97">
        <f t="shared" si="52"/>
        <v>0.25</v>
      </c>
      <c r="Y76" s="97">
        <f t="shared" si="52"/>
        <v>0.25</v>
      </c>
      <c r="Z76" s="97">
        <f t="shared" si="52"/>
        <v>0.25</v>
      </c>
      <c r="AA76" s="97">
        <f t="shared" si="52"/>
        <v>0.25</v>
      </c>
      <c r="AB76" s="97">
        <f t="shared" si="52"/>
        <v>0.25</v>
      </c>
      <c r="AC76" s="97">
        <f t="shared" si="52"/>
        <v>0.25</v>
      </c>
      <c r="AD76" s="97">
        <f t="shared" si="52"/>
        <v>0.25</v>
      </c>
      <c r="AE76" s="97">
        <f t="shared" si="52"/>
        <v>0.25</v>
      </c>
      <c r="AF76" s="97">
        <f t="shared" si="52"/>
        <v>0.25</v>
      </c>
      <c r="AG76" s="97">
        <f t="shared" si="52"/>
        <v>0.25</v>
      </c>
      <c r="AH76" s="97">
        <f t="shared" si="52"/>
        <v>0.25</v>
      </c>
      <c r="AI76" s="97">
        <f t="shared" si="52"/>
        <v>0.25</v>
      </c>
      <c r="AJ76" s="97">
        <f t="shared" si="52"/>
        <v>0.25</v>
      </c>
      <c r="AK76" s="97">
        <f t="shared" si="52"/>
        <v>0.25</v>
      </c>
      <c r="AL76" s="97">
        <f t="shared" si="52"/>
        <v>0.25</v>
      </c>
      <c r="AM76" s="97">
        <f t="shared" si="52"/>
        <v>0.25</v>
      </c>
      <c r="AN76" s="97">
        <f t="shared" si="52"/>
        <v>0.25</v>
      </c>
    </row>
    <row r="77" spans="1:40" ht="15" x14ac:dyDescent="0.2">
      <c r="A77" s="95" t="s">
        <v>184</v>
      </c>
      <c r="B77" s="50">
        <f>B75/B76</f>
        <v>2.4234648642698517E-2</v>
      </c>
      <c r="C77" s="9"/>
      <c r="D77" s="50">
        <f t="shared" ref="D77:AN77" si="53">D75/D76</f>
        <v>1.1102107001447779E-2</v>
      </c>
      <c r="E77" s="50">
        <f t="shared" si="53"/>
        <v>1.1106119233996566E-2</v>
      </c>
      <c r="F77" s="50">
        <f t="shared" si="53"/>
        <v>1.1118184349624066E-2</v>
      </c>
      <c r="G77" s="50">
        <f t="shared" si="53"/>
        <v>1.113837188836408E-2</v>
      </c>
      <c r="H77" s="50">
        <f t="shared" si="53"/>
        <v>1.1166801545719607E-2</v>
      </c>
      <c r="I77" s="50">
        <f t="shared" si="53"/>
        <v>1.1203643280608886E-2</v>
      </c>
      <c r="J77" s="50">
        <f t="shared" si="53"/>
        <v>1.1249119777332946E-2</v>
      </c>
      <c r="K77" s="50">
        <f t="shared" si="53"/>
        <v>1.1303509724345908E-2</v>
      </c>
      <c r="L77" s="50">
        <f t="shared" si="53"/>
        <v>1.13671520016622E-2</v>
      </c>
      <c r="M77" s="50">
        <f t="shared" si="53"/>
        <v>1.1440450897237293E-2</v>
      </c>
      <c r="N77" s="50">
        <f t="shared" si="53"/>
        <v>1.1523882506834672E-2</v>
      </c>
      <c r="O77" s="50">
        <f t="shared" si="53"/>
        <v>1.1618002513617616E-2</v>
      </c>
      <c r="P77" s="50">
        <f t="shared" si="53"/>
        <v>1.1721230828938133E-2</v>
      </c>
      <c r="Q77" s="50">
        <f t="shared" si="53"/>
        <v>1.1721230723219071E-2</v>
      </c>
      <c r="R77" s="50">
        <f t="shared" si="53"/>
        <v>1.1617997271704622E-2</v>
      </c>
      <c r="S77" s="50">
        <f t="shared" si="53"/>
        <v>1.1523872090251849E-2</v>
      </c>
      <c r="T77" s="50">
        <f t="shared" si="53"/>
        <v>1.1440435339157456E-2</v>
      </c>
      <c r="U77" s="50">
        <f t="shared" si="53"/>
        <v>1.1367131303088531E-2</v>
      </c>
      <c r="V77" s="50">
        <f t="shared" si="53"/>
        <v>1.1303483855461233E-2</v>
      </c>
      <c r="W77" s="50">
        <f t="shared" si="53"/>
        <v>1.1249088678347268E-2</v>
      </c>
      <c r="X77" s="50">
        <f t="shared" si="53"/>
        <v>1.1203606862148188E-2</v>
      </c>
      <c r="Y77" s="50">
        <f t="shared" si="53"/>
        <v>1.1166759688784477E-2</v>
      </c>
      <c r="Z77" s="50">
        <f t="shared" si="53"/>
        <v>1.1138324443873984E-2</v>
      </c>
      <c r="AA77" s="50">
        <f t="shared" si="53"/>
        <v>1.1118131137551437E-2</v>
      </c>
      <c r="AB77" s="50">
        <f t="shared" si="53"/>
        <v>1.1106060042084163E-2</v>
      </c>
      <c r="AC77" s="50">
        <f t="shared" si="53"/>
        <v>1.1102039978741887E-2</v>
      </c>
      <c r="AD77" s="50">
        <f t="shared" si="53"/>
        <v>1.1106047307670487E-2</v>
      </c>
      <c r="AE77" s="50">
        <f t="shared" si="53"/>
        <v>1.1118105593788553E-2</v>
      </c>
      <c r="AF77" s="50">
        <f t="shared" si="53"/>
        <v>1.1138285939830692E-2</v>
      </c>
      <c r="AG77" s="50">
        <f t="shared" si="53"/>
        <v>1.116670799538538E-2</v>
      </c>
      <c r="AH77" s="50">
        <f t="shared" si="53"/>
        <v>1.1203541668879193E-2</v>
      </c>
      <c r="AI77" s="50">
        <f t="shared" si="53"/>
        <v>1.1249009588725616E-2</v>
      </c>
      <c r="AJ77" s="50">
        <f t="shared" si="53"/>
        <v>1.130339038114456E-2</v>
      </c>
      <c r="AK77" s="50">
        <f t="shared" si="53"/>
        <v>1.1367022856456214E-2</v>
      </c>
      <c r="AL77" s="50">
        <f t="shared" si="53"/>
        <v>1.1440311224147919E-2</v>
      </c>
      <c r="AM77" s="50">
        <f t="shared" si="53"/>
        <v>1.152373149118022E-2</v>
      </c>
      <c r="AN77" s="50">
        <f t="shared" si="53"/>
        <v>1.1617839239711533E-2</v>
      </c>
    </row>
    <row r="78" spans="1:40" x14ac:dyDescent="0.2">
      <c r="A78" s="95" t="s">
        <v>182</v>
      </c>
      <c r="B78" s="80">
        <f>$B$8</f>
        <v>6000</v>
      </c>
      <c r="D78" s="80">
        <f t="shared" ref="D78:AN78" si="54">$B$8</f>
        <v>6000</v>
      </c>
      <c r="E78" s="80">
        <f t="shared" si="54"/>
        <v>6000</v>
      </c>
      <c r="F78" s="80">
        <f t="shared" si="54"/>
        <v>6000</v>
      </c>
      <c r="G78" s="80">
        <f t="shared" si="54"/>
        <v>6000</v>
      </c>
      <c r="H78" s="80">
        <f t="shared" si="54"/>
        <v>6000</v>
      </c>
      <c r="I78" s="80">
        <f t="shared" si="54"/>
        <v>6000</v>
      </c>
      <c r="J78" s="80">
        <f t="shared" si="54"/>
        <v>6000</v>
      </c>
      <c r="K78" s="80">
        <f t="shared" si="54"/>
        <v>6000</v>
      </c>
      <c r="L78" s="80">
        <f t="shared" si="54"/>
        <v>6000</v>
      </c>
      <c r="M78" s="80">
        <f t="shared" si="54"/>
        <v>6000</v>
      </c>
      <c r="N78" s="80">
        <f t="shared" si="54"/>
        <v>6000</v>
      </c>
      <c r="O78" s="80">
        <f t="shared" si="54"/>
        <v>6000</v>
      </c>
      <c r="P78" s="80">
        <f t="shared" si="54"/>
        <v>6000</v>
      </c>
      <c r="Q78" s="80">
        <f t="shared" si="54"/>
        <v>6000</v>
      </c>
      <c r="R78" s="80">
        <f t="shared" si="54"/>
        <v>6000</v>
      </c>
      <c r="S78" s="80">
        <f t="shared" si="54"/>
        <v>6000</v>
      </c>
      <c r="T78" s="80">
        <f t="shared" si="54"/>
        <v>6000</v>
      </c>
      <c r="U78" s="80">
        <f t="shared" si="54"/>
        <v>6000</v>
      </c>
      <c r="V78" s="80">
        <f t="shared" si="54"/>
        <v>6000</v>
      </c>
      <c r="W78" s="80">
        <f t="shared" si="54"/>
        <v>6000</v>
      </c>
      <c r="X78" s="80">
        <f t="shared" si="54"/>
        <v>6000</v>
      </c>
      <c r="Y78" s="80">
        <f t="shared" si="54"/>
        <v>6000</v>
      </c>
      <c r="Z78" s="80">
        <f t="shared" si="54"/>
        <v>6000</v>
      </c>
      <c r="AA78" s="80">
        <f t="shared" si="54"/>
        <v>6000</v>
      </c>
      <c r="AB78" s="80">
        <f t="shared" si="54"/>
        <v>6000</v>
      </c>
      <c r="AC78" s="80">
        <f t="shared" si="54"/>
        <v>6000</v>
      </c>
      <c r="AD78" s="80">
        <f t="shared" si="54"/>
        <v>6000</v>
      </c>
      <c r="AE78" s="80">
        <f t="shared" si="54"/>
        <v>6000</v>
      </c>
      <c r="AF78" s="80">
        <f t="shared" si="54"/>
        <v>6000</v>
      </c>
      <c r="AG78" s="80">
        <f t="shared" si="54"/>
        <v>6000</v>
      </c>
      <c r="AH78" s="80">
        <f t="shared" si="54"/>
        <v>6000</v>
      </c>
      <c r="AI78" s="80">
        <f t="shared" si="54"/>
        <v>6000</v>
      </c>
      <c r="AJ78" s="80">
        <f t="shared" si="54"/>
        <v>6000</v>
      </c>
      <c r="AK78" s="80">
        <f t="shared" si="54"/>
        <v>6000</v>
      </c>
      <c r="AL78" s="80">
        <f t="shared" si="54"/>
        <v>6000</v>
      </c>
      <c r="AM78" s="80">
        <f t="shared" si="54"/>
        <v>6000</v>
      </c>
      <c r="AN78" s="80">
        <f t="shared" si="54"/>
        <v>6000</v>
      </c>
    </row>
    <row r="79" spans="1:40" ht="15.75" thickBot="1" x14ac:dyDescent="0.25">
      <c r="A79" s="95" t="s">
        <v>9</v>
      </c>
      <c r="B79" s="9">
        <f>B80/B81</f>
        <v>1.5431387594926666E-2</v>
      </c>
      <c r="D79" s="9">
        <f t="shared" ref="D79:AN79" si="55">D80/D81</f>
        <v>7.069255213291728E-3</v>
      </c>
      <c r="E79" s="9">
        <f t="shared" si="55"/>
        <v>7.0718099982400931E-3</v>
      </c>
      <c r="F79" s="9">
        <f t="shared" si="55"/>
        <v>7.0794924482054499E-3</v>
      </c>
      <c r="G79" s="9">
        <f t="shared" si="55"/>
        <v>7.0923468427327926E-3</v>
      </c>
      <c r="H79" s="9">
        <f t="shared" si="55"/>
        <v>7.1104493978105324E-3</v>
      </c>
      <c r="I79" s="9">
        <f t="shared" si="55"/>
        <v>7.1339083346050334E-3</v>
      </c>
      <c r="J79" s="9">
        <f t="shared" si="55"/>
        <v>7.1628654471159172E-3</v>
      </c>
      <c r="K79" s="9">
        <f t="shared" si="55"/>
        <v>7.1974981899296814E-3</v>
      </c>
      <c r="L79" s="9">
        <f t="shared" si="55"/>
        <v>7.2380223445469355E-3</v>
      </c>
      <c r="M79" s="9">
        <f t="shared" si="55"/>
        <v>7.284695340907461E-3</v>
      </c>
      <c r="N79" s="9">
        <f t="shared" si="55"/>
        <v>7.3378203324989391E-3</v>
      </c>
      <c r="O79" s="9">
        <f t="shared" si="55"/>
        <v>7.3977511500039964E-3</v>
      </c>
      <c r="P79" s="9">
        <f t="shared" si="55"/>
        <v>7.463481673601338E-3</v>
      </c>
      <c r="Q79" s="9">
        <f t="shared" si="55"/>
        <v>7.4634816062848349E-3</v>
      </c>
      <c r="R79" s="9">
        <f t="shared" si="55"/>
        <v>7.3977478122212881E-3</v>
      </c>
      <c r="S79" s="9">
        <f t="shared" si="55"/>
        <v>7.3378136997505408E-3</v>
      </c>
      <c r="T79" s="9">
        <f t="shared" si="55"/>
        <v>7.284685434316129E-3</v>
      </c>
      <c r="U79" s="9">
        <f t="shared" si="55"/>
        <v>7.2380091647514426E-3</v>
      </c>
      <c r="V79" s="9">
        <f t="shared" si="55"/>
        <v>7.1974817179439737E-3</v>
      </c>
      <c r="W79" s="9">
        <f t="shared" si="55"/>
        <v>7.1628456448687766E-3</v>
      </c>
      <c r="X79" s="9">
        <f t="shared" si="55"/>
        <v>7.1338851451876427E-3</v>
      </c>
      <c r="Y79" s="9">
        <f t="shared" si="55"/>
        <v>7.1104227454501434E-3</v>
      </c>
      <c r="Z79" s="9">
        <f t="shared" si="55"/>
        <v>7.0923166325025265E-3</v>
      </c>
      <c r="AA79" s="9">
        <f t="shared" si="55"/>
        <v>7.0794585654729405E-3</v>
      </c>
      <c r="AB79" s="9">
        <f t="shared" si="55"/>
        <v>7.0717723078507575E-3</v>
      </c>
      <c r="AC79" s="9">
        <f t="shared" si="55"/>
        <v>7.069212536652692E-3</v>
      </c>
      <c r="AD79" s="9">
        <f t="shared" si="55"/>
        <v>7.0717641992259469E-3</v>
      </c>
      <c r="AE79" s="9">
        <f t="shared" si="55"/>
        <v>7.0794423005081991E-3</v>
      </c>
      <c r="AF79" s="9">
        <f t="shared" si="55"/>
        <v>7.0922921150925657E-3</v>
      </c>
      <c r="AG79" s="9">
        <f t="shared" si="55"/>
        <v>7.1103898297314406E-3</v>
      </c>
      <c r="AH79" s="9">
        <f t="shared" si="55"/>
        <v>7.1338436334406705E-3</v>
      </c>
      <c r="AI79" s="9">
        <f t="shared" si="55"/>
        <v>7.162795284633542E-3</v>
      </c>
      <c r="AJ79" s="9">
        <f t="shared" si="55"/>
        <v>7.197422198268983E-3</v>
      </c>
      <c r="AK79" s="9">
        <f t="shared" si="55"/>
        <v>7.2379401114698655E-3</v>
      </c>
      <c r="AL79" s="9">
        <f t="shared" si="55"/>
        <v>7.2846064042114741E-3</v>
      </c>
      <c r="AM79" s="9">
        <f t="shared" si="55"/>
        <v>7.3377241734363047E-3</v>
      </c>
      <c r="AN79" s="9">
        <f t="shared" si="55"/>
        <v>7.3976471855122447E-3</v>
      </c>
    </row>
    <row r="80" spans="1:40" ht="15.75" thickBot="1" x14ac:dyDescent="0.25">
      <c r="A80" s="95" t="s">
        <v>183</v>
      </c>
      <c r="B80" s="93">
        <v>3.8578468987316666E-3</v>
      </c>
      <c r="D80" s="93">
        <v>1.767313803322932E-3</v>
      </c>
      <c r="E80" s="93">
        <v>1.7679524995600233E-3</v>
      </c>
      <c r="F80" s="93">
        <v>1.7698731120513625E-3</v>
      </c>
      <c r="G80" s="93">
        <v>1.7730867106831982E-3</v>
      </c>
      <c r="H80" s="93">
        <v>1.7776123494526331E-3</v>
      </c>
      <c r="I80" s="93">
        <v>1.7834770836512583E-3</v>
      </c>
      <c r="J80" s="93">
        <v>1.7907163617789793E-3</v>
      </c>
      <c r="K80" s="93">
        <v>1.7993745474824204E-3</v>
      </c>
      <c r="L80" s="93">
        <v>1.8095055861367339E-3</v>
      </c>
      <c r="M80" s="93">
        <v>1.8211738352268653E-3</v>
      </c>
      <c r="N80" s="93">
        <v>1.8344550831247348E-3</v>
      </c>
      <c r="O80" s="93">
        <v>1.8494377875009991E-3</v>
      </c>
      <c r="P80" s="93">
        <v>1.8658704184003345E-3</v>
      </c>
      <c r="Q80" s="93">
        <v>1.8658704015712087E-3</v>
      </c>
      <c r="R80" s="93">
        <v>1.849436953055322E-3</v>
      </c>
      <c r="S80" s="93">
        <v>1.8344534249376352E-3</v>
      </c>
      <c r="T80" s="93">
        <v>1.8211713585790323E-3</v>
      </c>
      <c r="U80" s="93">
        <v>1.8095022911878607E-3</v>
      </c>
      <c r="V80" s="93">
        <v>1.7993704294859934E-3</v>
      </c>
      <c r="W80" s="93">
        <v>1.7907114112171941E-3</v>
      </c>
      <c r="X80" s="93">
        <v>1.7834712862969107E-3</v>
      </c>
      <c r="Y80" s="93">
        <v>1.7776056863625358E-3</v>
      </c>
      <c r="Z80" s="93">
        <v>1.7730791581256316E-3</v>
      </c>
      <c r="AA80" s="93">
        <v>1.7698646413682351E-3</v>
      </c>
      <c r="AB80" s="93">
        <v>1.7679430769626894E-3</v>
      </c>
      <c r="AC80" s="93">
        <v>1.767303134163173E-3</v>
      </c>
      <c r="AD80" s="93">
        <v>1.7679410498064867E-3</v>
      </c>
      <c r="AE80" s="93">
        <v>1.7698605751270498E-3</v>
      </c>
      <c r="AF80" s="93">
        <v>1.7730730287731414E-3</v>
      </c>
      <c r="AG80" s="93">
        <v>1.7775974574328602E-3</v>
      </c>
      <c r="AH80" s="93">
        <v>1.7834609083601676E-3</v>
      </c>
      <c r="AI80" s="93">
        <v>1.7906988211583855E-3</v>
      </c>
      <c r="AJ80" s="93">
        <v>1.7993555495672458E-3</v>
      </c>
      <c r="AK80" s="93">
        <v>1.8094850278674664E-3</v>
      </c>
      <c r="AL80" s="93">
        <v>1.8211516010528685E-3</v>
      </c>
      <c r="AM80" s="93">
        <v>1.8344310433590762E-3</v>
      </c>
      <c r="AN80" s="93">
        <v>1.8494117963780612E-3</v>
      </c>
    </row>
    <row r="81" spans="1:47" x14ac:dyDescent="0.2">
      <c r="A81" s="104" t="s">
        <v>120</v>
      </c>
      <c r="B81" s="97">
        <f>$B$10</f>
        <v>0.25</v>
      </c>
      <c r="D81" s="97">
        <f t="shared" ref="D81:AN81" si="56">$B$10</f>
        <v>0.25</v>
      </c>
      <c r="E81" s="97">
        <f t="shared" si="56"/>
        <v>0.25</v>
      </c>
      <c r="F81" s="97">
        <f t="shared" si="56"/>
        <v>0.25</v>
      </c>
      <c r="G81" s="97">
        <f t="shared" si="56"/>
        <v>0.25</v>
      </c>
      <c r="H81" s="97">
        <f t="shared" si="56"/>
        <v>0.25</v>
      </c>
      <c r="I81" s="97">
        <f t="shared" si="56"/>
        <v>0.25</v>
      </c>
      <c r="J81" s="97">
        <f t="shared" si="56"/>
        <v>0.25</v>
      </c>
      <c r="K81" s="97">
        <f t="shared" si="56"/>
        <v>0.25</v>
      </c>
      <c r="L81" s="97">
        <f t="shared" si="56"/>
        <v>0.25</v>
      </c>
      <c r="M81" s="97">
        <f t="shared" si="56"/>
        <v>0.25</v>
      </c>
      <c r="N81" s="97">
        <f t="shared" si="56"/>
        <v>0.25</v>
      </c>
      <c r="O81" s="97">
        <f t="shared" si="56"/>
        <v>0.25</v>
      </c>
      <c r="P81" s="97">
        <f t="shared" si="56"/>
        <v>0.25</v>
      </c>
      <c r="Q81" s="97">
        <f t="shared" si="56"/>
        <v>0.25</v>
      </c>
      <c r="R81" s="97">
        <f t="shared" si="56"/>
        <v>0.25</v>
      </c>
      <c r="S81" s="97">
        <f t="shared" si="56"/>
        <v>0.25</v>
      </c>
      <c r="T81" s="97">
        <f t="shared" si="56"/>
        <v>0.25</v>
      </c>
      <c r="U81" s="97">
        <f t="shared" si="56"/>
        <v>0.25</v>
      </c>
      <c r="V81" s="97">
        <f t="shared" si="56"/>
        <v>0.25</v>
      </c>
      <c r="W81" s="97">
        <f t="shared" si="56"/>
        <v>0.25</v>
      </c>
      <c r="X81" s="97">
        <f t="shared" si="56"/>
        <v>0.25</v>
      </c>
      <c r="Y81" s="97">
        <f t="shared" si="56"/>
        <v>0.25</v>
      </c>
      <c r="Z81" s="97">
        <f t="shared" si="56"/>
        <v>0.25</v>
      </c>
      <c r="AA81" s="97">
        <f t="shared" si="56"/>
        <v>0.25</v>
      </c>
      <c r="AB81" s="97">
        <f t="shared" si="56"/>
        <v>0.25</v>
      </c>
      <c r="AC81" s="97">
        <f t="shared" si="56"/>
        <v>0.25</v>
      </c>
      <c r="AD81" s="97">
        <f t="shared" si="56"/>
        <v>0.25</v>
      </c>
      <c r="AE81" s="97">
        <f t="shared" si="56"/>
        <v>0.25</v>
      </c>
      <c r="AF81" s="97">
        <f t="shared" si="56"/>
        <v>0.25</v>
      </c>
      <c r="AG81" s="97">
        <f t="shared" si="56"/>
        <v>0.25</v>
      </c>
      <c r="AH81" s="97">
        <f t="shared" si="56"/>
        <v>0.25</v>
      </c>
      <c r="AI81" s="97">
        <f t="shared" si="56"/>
        <v>0.25</v>
      </c>
      <c r="AJ81" s="97">
        <f t="shared" si="56"/>
        <v>0.25</v>
      </c>
      <c r="AK81" s="97">
        <f t="shared" si="56"/>
        <v>0.25</v>
      </c>
      <c r="AL81" s="97">
        <f t="shared" si="56"/>
        <v>0.25</v>
      </c>
      <c r="AM81" s="97">
        <f t="shared" si="56"/>
        <v>0.25</v>
      </c>
      <c r="AN81" s="97">
        <f t="shared" si="56"/>
        <v>0.25</v>
      </c>
    </row>
    <row r="82" spans="1:47" ht="15" x14ac:dyDescent="0.2">
      <c r="A82" s="10"/>
      <c r="B82" s="10"/>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row>
    <row r="83" spans="1:47" x14ac:dyDescent="0.2">
      <c r="A83" s="24" t="s">
        <v>194</v>
      </c>
      <c r="B83" s="61"/>
    </row>
    <row r="84" spans="1:47" x14ac:dyDescent="0.2">
      <c r="A84" s="24" t="s">
        <v>162</v>
      </c>
      <c r="B84" s="24">
        <f>7.5/B29*B80</f>
        <v>3.8578468987416179E-3</v>
      </c>
      <c r="D84" s="24">
        <f t="shared" ref="D84:AN84" si="57">15/D29*D80</f>
        <v>1.7673138033229324E-3</v>
      </c>
      <c r="E84" s="24">
        <f t="shared" si="57"/>
        <v>1.7679524995600233E-3</v>
      </c>
      <c r="F84" s="24">
        <f t="shared" si="57"/>
        <v>1.7698731120513623E-3</v>
      </c>
      <c r="G84" s="24">
        <f t="shared" si="57"/>
        <v>1.7730867106831977E-3</v>
      </c>
      <c r="H84" s="24">
        <f t="shared" si="57"/>
        <v>1.7776123494526331E-3</v>
      </c>
      <c r="I84" s="24">
        <f t="shared" si="57"/>
        <v>1.7834770836512583E-3</v>
      </c>
      <c r="J84" s="24">
        <f t="shared" si="57"/>
        <v>1.7907163617789793E-3</v>
      </c>
      <c r="K84" s="24">
        <f t="shared" si="57"/>
        <v>1.7993745474824212E-3</v>
      </c>
      <c r="L84" s="24">
        <f t="shared" si="57"/>
        <v>1.8095055861367336E-3</v>
      </c>
      <c r="M84" s="24">
        <f t="shared" si="57"/>
        <v>1.821173835226865E-3</v>
      </c>
      <c r="N84" s="24">
        <f t="shared" si="57"/>
        <v>1.8344550831247352E-3</v>
      </c>
      <c r="O84" s="24">
        <f t="shared" si="57"/>
        <v>1.8494377875009995E-3</v>
      </c>
      <c r="P84" s="24">
        <f t="shared" si="57"/>
        <v>1.8658704184003354E-3</v>
      </c>
      <c r="Q84" s="24">
        <f t="shared" si="57"/>
        <v>1.8658704015712096E-3</v>
      </c>
      <c r="R84" s="24">
        <f t="shared" si="57"/>
        <v>1.849436953055322E-3</v>
      </c>
      <c r="S84" s="24">
        <f t="shared" si="57"/>
        <v>1.8344534249376348E-3</v>
      </c>
      <c r="T84" s="24">
        <f t="shared" si="57"/>
        <v>1.8211713585790323E-3</v>
      </c>
      <c r="U84" s="24">
        <f t="shared" si="57"/>
        <v>1.80950229118786E-3</v>
      </c>
      <c r="V84" s="24">
        <f t="shared" si="57"/>
        <v>1.799370429485993E-3</v>
      </c>
      <c r="W84" s="24">
        <f t="shared" si="57"/>
        <v>1.7907114112171939E-3</v>
      </c>
      <c r="X84" s="24">
        <f t="shared" si="57"/>
        <v>1.7834712862969102E-3</v>
      </c>
      <c r="Y84" s="24">
        <f t="shared" si="57"/>
        <v>1.7776056863625358E-3</v>
      </c>
      <c r="Z84" s="24">
        <f t="shared" si="57"/>
        <v>1.7730791581256321E-3</v>
      </c>
      <c r="AA84" s="24">
        <f t="shared" si="57"/>
        <v>1.7698646413682355E-3</v>
      </c>
      <c r="AB84" s="24">
        <f t="shared" si="57"/>
        <v>1.7679430769626894E-3</v>
      </c>
      <c r="AC84" s="24">
        <f t="shared" si="57"/>
        <v>1.7673031341631734E-3</v>
      </c>
      <c r="AD84" s="24">
        <f t="shared" si="57"/>
        <v>1.7679410498064863E-3</v>
      </c>
      <c r="AE84" s="24">
        <f t="shared" si="57"/>
        <v>1.7698605751270502E-3</v>
      </c>
      <c r="AF84" s="24">
        <f t="shared" si="57"/>
        <v>1.7730730287731414E-3</v>
      </c>
      <c r="AG84" s="24">
        <f t="shared" si="57"/>
        <v>1.7775974574328602E-3</v>
      </c>
      <c r="AH84" s="24">
        <f t="shared" si="57"/>
        <v>1.7834609083601681E-3</v>
      </c>
      <c r="AI84" s="24">
        <f t="shared" si="57"/>
        <v>1.7906988211583851E-3</v>
      </c>
      <c r="AJ84" s="24">
        <f t="shared" si="57"/>
        <v>1.7993555495672462E-3</v>
      </c>
      <c r="AK84" s="24">
        <f t="shared" si="57"/>
        <v>1.8094850278674655E-3</v>
      </c>
      <c r="AL84" s="24">
        <f t="shared" si="57"/>
        <v>1.8211516010528685E-3</v>
      </c>
      <c r="AM84" s="24">
        <f t="shared" si="57"/>
        <v>1.8344310433590757E-3</v>
      </c>
      <c r="AN84" s="24">
        <f t="shared" si="57"/>
        <v>1.8494117963780616E-3</v>
      </c>
    </row>
    <row r="85" spans="1:47" x14ac:dyDescent="0.2">
      <c r="J85" s="41"/>
      <c r="Q85" s="41"/>
    </row>
    <row r="86" spans="1:47" x14ac:dyDescent="0.2">
      <c r="A86" s="12" t="s">
        <v>136</v>
      </c>
      <c r="J86" s="95"/>
    </row>
    <row r="87" spans="1:47" x14ac:dyDescent="0.2">
      <c r="A87" s="12" t="s">
        <v>137</v>
      </c>
      <c r="AT87" s="5"/>
      <c r="AU87" s="5"/>
    </row>
    <row r="88" spans="1:47" x14ac:dyDescent="0.2">
      <c r="J88" s="51"/>
      <c r="K88" s="45"/>
      <c r="L88" s="45"/>
      <c r="M88" s="45"/>
      <c r="N88" s="45"/>
    </row>
    <row r="89" spans="1:47" x14ac:dyDescent="0.2">
      <c r="J89" s="51"/>
      <c r="K89" s="45"/>
      <c r="L89" s="45"/>
      <c r="M89" s="45"/>
      <c r="N89" s="45"/>
    </row>
    <row r="90" spans="1:47" x14ac:dyDescent="0.2">
      <c r="D90" s="97" t="s">
        <v>163</v>
      </c>
      <c r="E90" s="97" t="s">
        <v>9</v>
      </c>
      <c r="F90" s="97" t="s">
        <v>133</v>
      </c>
      <c r="G90" s="97" t="s">
        <v>9</v>
      </c>
      <c r="H90" s="97" t="s">
        <v>133</v>
      </c>
      <c r="K90" s="51"/>
      <c r="L90" s="45"/>
      <c r="M90" s="45"/>
      <c r="N90" s="45"/>
      <c r="O90" s="45"/>
    </row>
    <row r="91" spans="1:47" x14ac:dyDescent="0.2">
      <c r="C91" t="s">
        <v>160</v>
      </c>
      <c r="D91" s="97" t="s">
        <v>164</v>
      </c>
      <c r="E91" s="132" t="s">
        <v>168</v>
      </c>
      <c r="F91" s="97" t="s">
        <v>169</v>
      </c>
      <c r="G91" s="97" t="s">
        <v>170</v>
      </c>
      <c r="H91" s="97" t="s">
        <v>171</v>
      </c>
      <c r="I91" s="191" t="s">
        <v>215</v>
      </c>
      <c r="J91" s="191" t="s">
        <v>241</v>
      </c>
      <c r="K91" s="191" t="s">
        <v>242</v>
      </c>
      <c r="L91" s="45"/>
      <c r="M91" s="45"/>
      <c r="N91" s="45"/>
      <c r="O91" s="45"/>
    </row>
    <row r="92" spans="1:47" x14ac:dyDescent="0.2">
      <c r="B92" s="10"/>
      <c r="C92">
        <f>D20</f>
        <v>5</v>
      </c>
      <c r="D92" s="91">
        <f>D80</f>
        <v>1.767313803322932E-3</v>
      </c>
      <c r="E92" s="136">
        <f>D39</f>
        <v>3.0388804899862096</v>
      </c>
      <c r="F92" s="50">
        <f>D42</f>
        <v>1.239272190356064</v>
      </c>
      <c r="G92" s="50">
        <f>D26</f>
        <v>3.0435370871627425</v>
      </c>
      <c r="H92" s="50">
        <f>D25</f>
        <v>1.2411711763153948</v>
      </c>
      <c r="I92" s="5">
        <f>D28</f>
        <v>3.2563299410845299E-2</v>
      </c>
      <c r="J92" s="209">
        <f>E92/I92</f>
        <v>93.322253732498055</v>
      </c>
      <c r="K92" s="209">
        <f>G92/I92</f>
        <v>93.465255125501315</v>
      </c>
      <c r="L92" s="45"/>
      <c r="M92" s="45"/>
      <c r="N92" s="45"/>
      <c r="O92" s="45"/>
    </row>
    <row r="93" spans="1:47" x14ac:dyDescent="0.2">
      <c r="B93" s="10"/>
      <c r="C93">
        <f>E20</f>
        <v>250</v>
      </c>
      <c r="D93" s="91">
        <f>E80</f>
        <v>1.7679524995600233E-3</v>
      </c>
      <c r="E93" s="136">
        <f>E39</f>
        <v>3.039978722530015</v>
      </c>
      <c r="F93" s="50">
        <f>E42</f>
        <v>1.2397200556322954</v>
      </c>
      <c r="G93" s="50">
        <f>E26</f>
        <v>3.2655495195877999</v>
      </c>
      <c r="H93" s="50">
        <f>E25</f>
        <v>1.3317090682543196</v>
      </c>
      <c r="I93" s="5">
        <f>E28</f>
        <v>3.4938646614754897E-2</v>
      </c>
      <c r="J93" s="209">
        <f t="shared" ref="J93:J128" si="58">E93/I93</f>
        <v>87.009057793503814</v>
      </c>
      <c r="K93" s="209">
        <f t="shared" ref="K93:K128" si="59">G93/I93</f>
        <v>93.465255125501329</v>
      </c>
    </row>
    <row r="94" spans="1:47" x14ac:dyDescent="0.2">
      <c r="B94" s="10"/>
      <c r="C94">
        <f>F20</f>
        <v>500</v>
      </c>
      <c r="D94" s="91">
        <f>F80</f>
        <v>1.7698731120513625E-3</v>
      </c>
      <c r="E94" s="136">
        <f>F39</f>
        <v>3.043281198761334</v>
      </c>
      <c r="F94" s="50">
        <f>F42</f>
        <v>1.2410668236168449</v>
      </c>
      <c r="G94" s="50">
        <f>F26</f>
        <v>3.480135165025851</v>
      </c>
      <c r="H94" s="50">
        <f>F25</f>
        <v>1.4192182755815843</v>
      </c>
      <c r="I94" s="5">
        <f>F28</f>
        <v>3.7234533414078501E-2</v>
      </c>
      <c r="J94" s="209">
        <f t="shared" si="58"/>
        <v>81.732760416722698</v>
      </c>
      <c r="K94" s="209">
        <f t="shared" si="59"/>
        <v>93.465255125501329</v>
      </c>
    </row>
    <row r="95" spans="1:47" x14ac:dyDescent="0.2">
      <c r="B95" s="10"/>
      <c r="C95">
        <f>G20</f>
        <v>750</v>
      </c>
      <c r="D95" s="91">
        <f>G80</f>
        <v>1.7730867106831982E-3</v>
      </c>
      <c r="E95" s="136">
        <f>G39</f>
        <v>3.0488069532518889</v>
      </c>
      <c r="F95" s="50">
        <f>G42</f>
        <v>1.2433202567128305</v>
      </c>
      <c r="G95" s="50">
        <f>G26</f>
        <v>3.68339509622214</v>
      </c>
      <c r="H95" s="50">
        <f>G25</f>
        <v>1.5021087943023093</v>
      </c>
      <c r="I95" s="5">
        <f>G28</f>
        <v>3.9409244550568302E-2</v>
      </c>
      <c r="J95" s="209">
        <f t="shared" si="58"/>
        <v>77.362735267350445</v>
      </c>
      <c r="K95" s="209">
        <f t="shared" si="59"/>
        <v>93.465255125501344</v>
      </c>
    </row>
    <row r="96" spans="1:47" x14ac:dyDescent="0.2">
      <c r="B96" s="10"/>
      <c r="C96">
        <f>H20</f>
        <v>1000</v>
      </c>
      <c r="D96" s="91">
        <f>H80</f>
        <v>1.7776123494526331E-3</v>
      </c>
      <c r="E96" s="136">
        <f>H39</f>
        <v>3.0565887491815653</v>
      </c>
      <c r="F96" s="50">
        <f>H42</f>
        <v>1.246493715925344</v>
      </c>
      <c r="G96" s="50">
        <f>H26</f>
        <v>3.8760257534609894</v>
      </c>
      <c r="H96" s="50">
        <f>H25</f>
        <v>1.5806646365977726</v>
      </c>
      <c r="I96" s="5">
        <f>H28</f>
        <v>4.1470231352350354E-2</v>
      </c>
      <c r="J96" s="209">
        <f t="shared" si="58"/>
        <v>73.705611218113717</v>
      </c>
      <c r="K96" s="209">
        <f t="shared" si="59"/>
        <v>93.465255125501315</v>
      </c>
    </row>
    <row r="97" spans="2:16" x14ac:dyDescent="0.2">
      <c r="B97" s="10"/>
      <c r="C97">
        <f>I20</f>
        <v>1250</v>
      </c>
      <c r="D97" s="91">
        <f>I80</f>
        <v>1.7834770836512583E-3</v>
      </c>
      <c r="E97" s="136">
        <f>I39</f>
        <v>3.0666731078855189</v>
      </c>
      <c r="F97" s="50">
        <f>I42</f>
        <v>1.2506061729109235</v>
      </c>
      <c r="G97" s="50">
        <f>I26</f>
        <v>4.0586677695370987</v>
      </c>
      <c r="H97" s="50">
        <f>I25</f>
        <v>1.6551470560478101</v>
      </c>
      <c r="I97" s="5">
        <f>I28</f>
        <v>4.3424348054122201E-2</v>
      </c>
      <c r="J97" s="209">
        <f t="shared" si="58"/>
        <v>70.621051214478854</v>
      </c>
      <c r="K97" s="209">
        <f t="shared" si="59"/>
        <v>93.465255125501329</v>
      </c>
    </row>
    <row r="98" spans="2:16" x14ac:dyDescent="0.2">
      <c r="B98" s="10"/>
      <c r="C98">
        <f>J20</f>
        <v>1500</v>
      </c>
      <c r="D98" s="91">
        <f>J80</f>
        <v>1.7907163617789793E-3</v>
      </c>
      <c r="E98" s="136">
        <f>J39</f>
        <v>3.079120982746538</v>
      </c>
      <c r="F98" s="50">
        <f>J42</f>
        <v>1.2556824847945682</v>
      </c>
      <c r="G98" s="50">
        <f>J26</f>
        <v>4.2319111341701605</v>
      </c>
      <c r="H98" s="50">
        <f>J25</f>
        <v>1.72579665370752</v>
      </c>
      <c r="I98" s="5">
        <f>J28</f>
        <v>4.5277907052066808E-2</v>
      </c>
      <c r="J98" s="209">
        <f t="shared" si="58"/>
        <v>68.004931835867282</v>
      </c>
      <c r="K98" s="209">
        <f t="shared" si="59"/>
        <v>93.465255125501344</v>
      </c>
    </row>
    <row r="99" spans="2:16" x14ac:dyDescent="0.2">
      <c r="B99" s="10"/>
      <c r="C99">
        <f>K20</f>
        <v>1750</v>
      </c>
      <c r="D99" s="91">
        <f>K80</f>
        <v>1.7993745474824204E-3</v>
      </c>
      <c r="E99" s="136">
        <f>K39</f>
        <v>3.0940086566635259</v>
      </c>
      <c r="F99" s="50">
        <f>K42</f>
        <v>1.2617537601623259</v>
      </c>
      <c r="G99" s="50">
        <f>K26</f>
        <v>4.3962997494435161</v>
      </c>
      <c r="H99" s="50">
        <f>K25</f>
        <v>1.792835235840224</v>
      </c>
      <c r="I99" s="5">
        <f>K28</f>
        <v>4.7036727643233273E-2</v>
      </c>
      <c r="J99" s="209">
        <f t="shared" si="58"/>
        <v>65.7785694645072</v>
      </c>
      <c r="K99" s="209">
        <f t="shared" si="59"/>
        <v>93.465255125501272</v>
      </c>
    </row>
    <row r="100" spans="2:16" x14ac:dyDescent="0.2">
      <c r="B100" s="10"/>
      <c r="C100">
        <f>L20</f>
        <v>2000</v>
      </c>
      <c r="D100" s="91">
        <f>L80</f>
        <v>1.8095055861367339E-3</v>
      </c>
      <c r="E100" s="136">
        <f>L39</f>
        <v>3.1114288882330436</v>
      </c>
      <c r="F100" s="50">
        <f>L42</f>
        <v>1.2688578264804338</v>
      </c>
      <c r="G100" s="50">
        <f>L26</f>
        <v>4.5523354504608848</v>
      </c>
      <c r="H100" s="50">
        <f>L25</f>
        <v>1.856467453563408</v>
      </c>
      <c r="I100" s="5">
        <f>L28</f>
        <v>4.8706179043198398E-2</v>
      </c>
      <c r="J100" s="209">
        <f t="shared" si="58"/>
        <v>63.881604949414339</v>
      </c>
      <c r="K100" s="209">
        <f t="shared" si="59"/>
        <v>93.465255125501329</v>
      </c>
    </row>
    <row r="101" spans="2:16" x14ac:dyDescent="0.2">
      <c r="B101" s="10"/>
      <c r="C101">
        <f>M20</f>
        <v>2250</v>
      </c>
      <c r="D101" s="91">
        <f>M80</f>
        <v>1.8211738352268653E-3</v>
      </c>
      <c r="E101" s="136">
        <f>M39</f>
        <v>3.1314923395825613</v>
      </c>
      <c r="F101" s="50">
        <f>M42</f>
        <v>1.2770398123735782</v>
      </c>
      <c r="G101" s="50">
        <f>M26</f>
        <v>4.7004815536579221</v>
      </c>
      <c r="H101" s="50">
        <f>M25</f>
        <v>1.9168822498697085</v>
      </c>
      <c r="I101" s="5">
        <f>M28</f>
        <v>5.0291218350030788E-2</v>
      </c>
      <c r="J101" s="209">
        <f t="shared" si="58"/>
        <v>62.267179883913954</v>
      </c>
      <c r="K101" s="209">
        <f t="shared" si="59"/>
        <v>93.465255125501344</v>
      </c>
    </row>
    <row r="102" spans="2:16" x14ac:dyDescent="0.2">
      <c r="B102" s="10"/>
      <c r="C102">
        <f>N20</f>
        <v>2500</v>
      </c>
      <c r="D102" s="91">
        <f>N80</f>
        <v>1.8344550831247348E-3</v>
      </c>
      <c r="E102" s="136">
        <f>N39</f>
        <v>3.1543293281488358</v>
      </c>
      <c r="F102" s="50">
        <f>N42</f>
        <v>1.2863528620097591</v>
      </c>
      <c r="G102" s="50">
        <f>N26</f>
        <v>4.8411659850943272</v>
      </c>
      <c r="H102" s="50">
        <f>N25</f>
        <v>1.9742541353616525</v>
      </c>
      <c r="I102" s="5">
        <f>N28</f>
        <v>5.1796424014397727E-2</v>
      </c>
      <c r="J102" s="209">
        <f t="shared" si="58"/>
        <v>60.898592676437168</v>
      </c>
      <c r="K102" s="209">
        <f t="shared" si="59"/>
        <v>93.465255125501329</v>
      </c>
    </row>
    <row r="103" spans="2:16" ht="13.5" thickBot="1" x14ac:dyDescent="0.25">
      <c r="B103" s="10"/>
      <c r="C103">
        <f>O20</f>
        <v>2750</v>
      </c>
      <c r="D103" s="91">
        <f>O80</f>
        <v>1.8494377875009991E-3</v>
      </c>
      <c r="E103" s="136">
        <f>O39</f>
        <v>3.1800919561160104</v>
      </c>
      <c r="F103" s="50">
        <f>O42</f>
        <v>1.2968590034968674</v>
      </c>
      <c r="G103" s="50">
        <f>O26</f>
        <v>4.974784032231339</v>
      </c>
      <c r="H103" s="50">
        <f>O25</f>
        <v>2.0287443104416658</v>
      </c>
      <c r="I103" s="5">
        <f>O28</f>
        <v>5.32260252812813E-2</v>
      </c>
      <c r="J103" s="209">
        <f t="shared" si="58"/>
        <v>59.746936565530007</v>
      </c>
      <c r="K103" s="209">
        <f t="shared" si="59"/>
        <v>93.465255125501301</v>
      </c>
    </row>
    <row r="104" spans="2:16" ht="13.5" thickBot="1" x14ac:dyDescent="0.25">
      <c r="B104" s="10"/>
      <c r="C104">
        <f>P20</f>
        <v>2995</v>
      </c>
      <c r="D104" s="91">
        <f>P80</f>
        <v>1.8658704184003345E-3</v>
      </c>
      <c r="E104" s="138">
        <f>P39</f>
        <v>3.2083477199454116</v>
      </c>
      <c r="F104" s="50">
        <f>P42</f>
        <v>1.3083818595112562</v>
      </c>
      <c r="G104" s="155">
        <f>P26</f>
        <v>5.0992258695950428</v>
      </c>
      <c r="H104" s="50">
        <f>P25</f>
        <v>2.0794923766686297</v>
      </c>
      <c r="I104" s="5">
        <f>P28</f>
        <v>5.4557448784021537E-2</v>
      </c>
      <c r="J104" s="209">
        <f t="shared" si="58"/>
        <v>58.806776919617498</v>
      </c>
      <c r="K104" s="209">
        <f t="shared" si="59"/>
        <v>93.465255125501287</v>
      </c>
    </row>
    <row r="105" spans="2:16" x14ac:dyDescent="0.2">
      <c r="B105" s="10"/>
      <c r="C105">
        <f>Q20</f>
        <v>3005</v>
      </c>
      <c r="D105" s="91">
        <f>Q80</f>
        <v>1.8658704015712087E-3</v>
      </c>
      <c r="E105" s="136">
        <f>Q39</f>
        <v>8.6590313913548584</v>
      </c>
      <c r="F105" s="50">
        <f>Q42</f>
        <v>1.3103869613226817</v>
      </c>
      <c r="G105" s="50">
        <f>Q26</f>
        <v>5.1036276780352585</v>
      </c>
      <c r="H105" s="50">
        <f>Q25</f>
        <v>2.0812874583788878</v>
      </c>
      <c r="I105" s="5">
        <f>Q28</f>
        <v>5.4604544450045298E-2</v>
      </c>
      <c r="J105" s="209">
        <f t="shared" si="58"/>
        <v>158.57711988196388</v>
      </c>
      <c r="K105" s="209">
        <f t="shared" si="59"/>
        <v>93.465255125501272</v>
      </c>
    </row>
    <row r="106" spans="2:16" x14ac:dyDescent="0.2">
      <c r="B106" s="10"/>
      <c r="C106">
        <f>R20</f>
        <v>3250</v>
      </c>
      <c r="D106" s="91">
        <f>R80</f>
        <v>1.849436953055322E-3</v>
      </c>
      <c r="E106" s="136">
        <f>R39</f>
        <v>8.5381151427175226</v>
      </c>
      <c r="F106" s="50">
        <f>R42</f>
        <v>1.3936526889781504</v>
      </c>
      <c r="G106" s="50">
        <f>R26</f>
        <v>5.1949585632137296</v>
      </c>
      <c r="H106" s="50">
        <f>R25</f>
        <v>2.1185326960561337</v>
      </c>
      <c r="I106" s="5">
        <f>R28</f>
        <v>5.5581708478066538E-2</v>
      </c>
      <c r="J106" s="209">
        <f t="shared" si="58"/>
        <v>153.61375849191114</v>
      </c>
      <c r="K106" s="209">
        <f t="shared" si="59"/>
        <v>93.465255125501344</v>
      </c>
      <c r="L106" s="45"/>
      <c r="M106" s="45"/>
      <c r="N106" s="45"/>
      <c r="O106" s="45"/>
      <c r="P106" s="56"/>
    </row>
    <row r="107" spans="2:16" x14ac:dyDescent="0.2">
      <c r="B107" s="10"/>
      <c r="C107">
        <f>S20</f>
        <v>3500</v>
      </c>
      <c r="D107" s="91">
        <f>S80</f>
        <v>1.8344534249376352E-3</v>
      </c>
      <c r="E107" s="136">
        <f>S39</f>
        <v>8.4225286384542706</v>
      </c>
      <c r="F107" s="50">
        <f>S42</f>
        <v>1.4732482312902326</v>
      </c>
      <c r="G107" s="50">
        <f>S26</f>
        <v>5.2822637671711394</v>
      </c>
      <c r="H107" s="50">
        <f>S25</f>
        <v>2.1541362387733645</v>
      </c>
      <c r="I107" s="5">
        <f>S28</f>
        <v>5.6515801086492838E-2</v>
      </c>
      <c r="J107" s="209">
        <f t="shared" si="58"/>
        <v>149.02962492850938</v>
      </c>
      <c r="K107" s="209">
        <f t="shared" si="59"/>
        <v>93.465255125501344</v>
      </c>
      <c r="L107" s="45"/>
      <c r="M107" s="45"/>
      <c r="N107" s="45"/>
      <c r="O107" s="45"/>
      <c r="P107" s="56"/>
    </row>
    <row r="108" spans="2:16" x14ac:dyDescent="0.2">
      <c r="B108" s="10"/>
      <c r="C108">
        <f>T20</f>
        <v>3750</v>
      </c>
      <c r="D108" s="91">
        <f>T80</f>
        <v>1.8211713585790323E-3</v>
      </c>
      <c r="E108" s="136">
        <f>T39</f>
        <v>8.3141770151631604</v>
      </c>
      <c r="F108" s="50">
        <f>T42</f>
        <v>1.5478616670993819</v>
      </c>
      <c r="G108" s="50">
        <f>T26</f>
        <v>5.3641042954477074</v>
      </c>
      <c r="H108" s="50">
        <f>T25</f>
        <v>2.1875112566693988</v>
      </c>
      <c r="I108" s="5">
        <f>T28</f>
        <v>5.7391426239034038E-2</v>
      </c>
      <c r="J108" s="209">
        <f t="shared" si="58"/>
        <v>144.86792819078576</v>
      </c>
      <c r="K108" s="209">
        <f t="shared" si="59"/>
        <v>93.465255125501329</v>
      </c>
      <c r="L108" s="45"/>
      <c r="M108" s="45"/>
      <c r="N108" s="45"/>
      <c r="O108" s="45"/>
      <c r="P108" s="56"/>
    </row>
    <row r="109" spans="2:16" x14ac:dyDescent="0.2">
      <c r="B109" s="10"/>
      <c r="C109">
        <f>U20</f>
        <v>4000</v>
      </c>
      <c r="D109" s="91">
        <f>U80</f>
        <v>1.8095022911878607E-3</v>
      </c>
      <c r="E109" s="136">
        <f>U39</f>
        <v>8.2124821054834278</v>
      </c>
      <c r="F109" s="50">
        <f>U42</f>
        <v>1.6178911358330434</v>
      </c>
      <c r="G109" s="50">
        <f>U26</f>
        <v>5.4409168514429869</v>
      </c>
      <c r="H109" s="50">
        <f>U25</f>
        <v>2.2188358397942682</v>
      </c>
      <c r="I109" s="5">
        <f>U28</f>
        <v>5.8213256296547243E-2</v>
      </c>
      <c r="J109" s="209">
        <f t="shared" si="58"/>
        <v>141.07580692012462</v>
      </c>
      <c r="K109" s="209">
        <f t="shared" si="59"/>
        <v>93.465255125501372</v>
      </c>
      <c r="L109" s="45"/>
      <c r="M109" s="45"/>
      <c r="N109" s="45"/>
      <c r="O109" s="45"/>
      <c r="P109" s="56"/>
    </row>
    <row r="110" spans="2:16" x14ac:dyDescent="0.2">
      <c r="B110" s="10"/>
      <c r="C110">
        <f>V20</f>
        <v>4250</v>
      </c>
      <c r="D110" s="91">
        <f>V80</f>
        <v>1.7993704294859934E-3</v>
      </c>
      <c r="E110" s="136">
        <f>V39</f>
        <v>8.1169249071065952</v>
      </c>
      <c r="F110" s="50">
        <f>V42</f>
        <v>1.6836940344941564</v>
      </c>
      <c r="G110" s="50">
        <f>V26</f>
        <v>5.5130934498016257</v>
      </c>
      <c r="H110" s="50">
        <f>V25</f>
        <v>2.2482698538777792</v>
      </c>
      <c r="I110" s="5">
        <f>V28</f>
        <v>5.898548548761641E-2</v>
      </c>
      <c r="J110" s="209">
        <f t="shared" si="58"/>
        <v>137.60885139803904</v>
      </c>
      <c r="K110" s="209">
        <f t="shared" si="59"/>
        <v>93.465255125501358</v>
      </c>
      <c r="L110" s="45"/>
      <c r="M110" s="45"/>
      <c r="N110" s="45"/>
      <c r="O110" s="45"/>
      <c r="P110" s="56"/>
    </row>
    <row r="111" spans="2:16" x14ac:dyDescent="0.2">
      <c r="B111" s="10"/>
      <c r="C111">
        <f>W20</f>
        <v>4500</v>
      </c>
      <c r="D111" s="91">
        <f>W80</f>
        <v>1.7907114112171941E-3</v>
      </c>
      <c r="E111" s="136">
        <f>W39</f>
        <v>8.0270382253245476</v>
      </c>
      <c r="F111" s="50">
        <f>W42</f>
        <v>1.7455920841728696</v>
      </c>
      <c r="G111" s="50">
        <f>W26</f>
        <v>5.5809869736698028</v>
      </c>
      <c r="H111" s="50">
        <f>W25</f>
        <v>2.2759572066092746</v>
      </c>
      <c r="I111" s="5">
        <f>W28</f>
        <v>5.9711889366544611E-2</v>
      </c>
      <c r="J111" s="209">
        <f t="shared" si="58"/>
        <v>134.42947979840574</v>
      </c>
      <c r="K111" s="209">
        <f t="shared" si="59"/>
        <v>93.465255125501344</v>
      </c>
      <c r="L111" s="45"/>
      <c r="M111" s="45"/>
      <c r="N111" s="45"/>
      <c r="O111" s="45"/>
      <c r="P111" s="56"/>
    </row>
    <row r="112" spans="2:16" x14ac:dyDescent="0.2">
      <c r="B112" s="10"/>
      <c r="C112">
        <f>X20</f>
        <v>4750</v>
      </c>
      <c r="D112" s="91">
        <f>X80</f>
        <v>1.7834712862969107E-3</v>
      </c>
      <c r="E112" s="136">
        <f>X39</f>
        <v>7.9424003914220789</v>
      </c>
      <c r="F112" s="50">
        <f>X42</f>
        <v>1.8038756557068227</v>
      </c>
      <c r="G112" s="50">
        <f>X26</f>
        <v>5.6449159193409937</v>
      </c>
      <c r="H112" s="50">
        <f>X25</f>
        <v>2.3020277825302942</v>
      </c>
      <c r="I112" s="5">
        <f>X28</f>
        <v>6.039587557709257E-2</v>
      </c>
      <c r="J112" s="209">
        <f t="shared" si="58"/>
        <v>131.50567510663817</v>
      </c>
      <c r="K112" s="209">
        <f t="shared" si="59"/>
        <v>93.465255125501358</v>
      </c>
      <c r="L112" s="45"/>
      <c r="M112" s="45"/>
      <c r="N112" s="45"/>
      <c r="O112" s="45"/>
      <c r="P112" s="56"/>
    </row>
    <row r="113" spans="2:13" x14ac:dyDescent="0.2">
      <c r="B113" s="10"/>
      <c r="C113">
        <f>Y20</f>
        <v>5000</v>
      </c>
      <c r="D113" s="91">
        <f>Y80</f>
        <v>1.7776056863625358E-3</v>
      </c>
      <c r="E113" s="136">
        <f>Y39</f>
        <v>7.8626298781847961</v>
      </c>
      <c r="F113" s="50">
        <f>Y42</f>
        <v>1.8588074775670411</v>
      </c>
      <c r="G113" s="50">
        <f>Y26</f>
        <v>5.7051684632894295</v>
      </c>
      <c r="H113" s="50">
        <f>Y25</f>
        <v>2.3265991015932039</v>
      </c>
      <c r="I113" s="5">
        <f>Y28</f>
        <v>6.1040527366332677E-2</v>
      </c>
      <c r="J113" s="209">
        <f t="shared" si="58"/>
        <v>128.80999259717214</v>
      </c>
      <c r="K113" s="209">
        <f t="shared" si="59"/>
        <v>93.465255125501329</v>
      </c>
      <c r="L113" s="45"/>
      <c r="M113" s="45"/>
    </row>
    <row r="114" spans="2:13" x14ac:dyDescent="0.2">
      <c r="B114" s="10"/>
      <c r="C114">
        <f>Z20</f>
        <v>5250</v>
      </c>
      <c r="D114" s="91">
        <f>Z80</f>
        <v>1.7730791581256316E-3</v>
      </c>
      <c r="E114" s="136">
        <f>Z39</f>
        <v>7.7873806670089056</v>
      </c>
      <c r="F114" s="50">
        <f>Z42</f>
        <v>1.9106258261733799</v>
      </c>
      <c r="G114" s="50">
        <f>Z26</f>
        <v>5.7620059615010071</v>
      </c>
      <c r="H114" s="50">
        <f>Z25</f>
        <v>2.3497777462076028</v>
      </c>
      <c r="I114" s="5">
        <f>Z28</f>
        <v>6.1648641024560649E-2</v>
      </c>
      <c r="J114" s="209">
        <f t="shared" si="58"/>
        <v>126.31877260532693</v>
      </c>
      <c r="K114" s="209">
        <f t="shared" si="59"/>
        <v>93.465255125501301</v>
      </c>
    </row>
    <row r="115" spans="2:13" x14ac:dyDescent="0.2">
      <c r="B115" s="10"/>
      <c r="C115">
        <f>AA20</f>
        <v>5500</v>
      </c>
      <c r="D115" s="91">
        <f>AA80</f>
        <v>1.7698646413682351E-3</v>
      </c>
      <c r="E115" s="136">
        <f>AA39</f>
        <v>7.7163382475409001</v>
      </c>
      <c r="F115" s="50">
        <f>AA42</f>
        <v>1.9595472806352237</v>
      </c>
      <c r="G115" s="50">
        <f>AA26</f>
        <v>5.815665971039456</v>
      </c>
      <c r="H115" s="50">
        <f>AA25</f>
        <v>2.3716605934516362</v>
      </c>
      <c r="I115" s="5">
        <f>AA28</f>
        <v>6.2222758213524569E-2</v>
      </c>
      <c r="J115" s="209">
        <f t="shared" si="58"/>
        <v>124.01151072508544</v>
      </c>
      <c r="K115" s="209">
        <f t="shared" si="59"/>
        <v>93.465255125501315</v>
      </c>
    </row>
    <row r="116" spans="2:13" x14ac:dyDescent="0.2">
      <c r="B116" s="10"/>
      <c r="C116">
        <f>AB20</f>
        <v>5750</v>
      </c>
      <c r="D116" s="91">
        <f>AB80</f>
        <v>1.7679430769626894E-3</v>
      </c>
      <c r="E116" s="136">
        <f>AB39</f>
        <v>7.6492161519460993</v>
      </c>
      <c r="F116" s="50">
        <f>AB42</f>
        <v>2.0057691093343908</v>
      </c>
      <c r="G116" s="50">
        <f>AB26</f>
        <v>5.8663648677947924</v>
      </c>
      <c r="H116" s="50">
        <f>AB25</f>
        <v>2.3923358826042236</v>
      </c>
      <c r="I116" s="5">
        <f>AB28</f>
        <v>6.2765193974142333E-2</v>
      </c>
      <c r="J116" s="209">
        <f t="shared" si="58"/>
        <v>121.87034991236357</v>
      </c>
      <c r="K116" s="209">
        <f t="shared" si="59"/>
        <v>93.465255125501344</v>
      </c>
    </row>
    <row r="117" spans="2:13" x14ac:dyDescent="0.2">
      <c r="B117" s="10"/>
      <c r="C117">
        <f>AC20</f>
        <v>6000</v>
      </c>
      <c r="D117" s="91">
        <f>AC80</f>
        <v>1.767303134163173E-3</v>
      </c>
      <c r="E117" s="136">
        <f>AC39</f>
        <v>7.5857529429503066</v>
      </c>
      <c r="F117" s="50">
        <f>AC42</f>
        <v>2.0494713440293708</v>
      </c>
      <c r="G117" s="50">
        <f>AC26</f>
        <v>5.9143001214862609</v>
      </c>
      <c r="H117" s="50">
        <f>AC25</f>
        <v>2.4118841429037818</v>
      </c>
      <c r="I117" s="5">
        <f>AC28</f>
        <v>6.3278061067128979E-2</v>
      </c>
      <c r="J117" s="209">
        <f t="shared" si="58"/>
        <v>119.87966785048782</v>
      </c>
      <c r="K117" s="209">
        <f t="shared" si="59"/>
        <v>93.465255125501301</v>
      </c>
    </row>
    <row r="118" spans="2:13" x14ac:dyDescent="0.2">
      <c r="B118" s="10"/>
      <c r="C118">
        <f>AD20</f>
        <v>6250</v>
      </c>
      <c r="D118" s="91">
        <f>AD80</f>
        <v>1.7679410498064867E-3</v>
      </c>
      <c r="E118" s="136">
        <f>AD39</f>
        <v>7.5257095885966105</v>
      </c>
      <c r="F118" s="50">
        <f>AD42</f>
        <v>2.0908185876585619</v>
      </c>
      <c r="G118" s="50">
        <f>AD26</f>
        <v>5.9596522785702568</v>
      </c>
      <c r="H118" s="50">
        <f>AD25</f>
        <v>2.4303790021889888</v>
      </c>
      <c r="I118" s="5">
        <f>AD28</f>
        <v>6.3763291188451546E-2</v>
      </c>
      <c r="J118" s="209">
        <f t="shared" si="58"/>
        <v>118.02573939219162</v>
      </c>
      <c r="K118" s="209">
        <f t="shared" si="59"/>
        <v>93.465255125501358</v>
      </c>
    </row>
    <row r="119" spans="2:13" x14ac:dyDescent="0.2">
      <c r="B119" s="10"/>
      <c r="C119">
        <f>AE20</f>
        <v>6500</v>
      </c>
      <c r="D119" s="91">
        <f>AE80</f>
        <v>1.7698605751270498E-3</v>
      </c>
      <c r="E119" s="136">
        <f>AE39</f>
        <v>7.4688671678870318</v>
      </c>
      <c r="F119" s="50">
        <f>AE42</f>
        <v>2.1299615942885182</v>
      </c>
      <c r="G119" s="50">
        <f>AE26</f>
        <v>6.0025866952230817</v>
      </c>
      <c r="H119" s="50">
        <f>AE25</f>
        <v>2.4478878936186899</v>
      </c>
      <c r="I119" s="5">
        <f>AE28</f>
        <v>6.4222653510794508E-2</v>
      </c>
      <c r="J119" s="209">
        <f t="shared" si="58"/>
        <v>116.29645864183529</v>
      </c>
      <c r="K119" s="209">
        <f t="shared" si="59"/>
        <v>93.465255125501315</v>
      </c>
    </row>
    <row r="120" spans="2:13" x14ac:dyDescent="0.2">
      <c r="B120" s="10"/>
      <c r="C120">
        <f>AF20</f>
        <v>6750</v>
      </c>
      <c r="D120" s="91">
        <f>AF80</f>
        <v>1.7730730287731414E-3</v>
      </c>
      <c r="E120" s="136">
        <f>AF39</f>
        <v>7.4150248606628573</v>
      </c>
      <c r="F120" s="50">
        <f>AF42</f>
        <v>2.1670386533289192</v>
      </c>
      <c r="G120" s="50">
        <f>AF26</f>
        <v>6.0432550556316489</v>
      </c>
      <c r="H120" s="50">
        <f>AF25</f>
        <v>2.4644726748392056</v>
      </c>
      <c r="I120" s="5">
        <f>AF28</f>
        <v>6.4657770927999E-2</v>
      </c>
      <c r="J120" s="209">
        <f t="shared" si="58"/>
        <v>114.68110877066906</v>
      </c>
      <c r="K120" s="209">
        <f t="shared" si="59"/>
        <v>93.465255125501315</v>
      </c>
    </row>
    <row r="121" spans="2:13" x14ac:dyDescent="0.2">
      <c r="B121" s="10"/>
      <c r="C121">
        <f>AG20</f>
        <v>7000</v>
      </c>
      <c r="D121" s="91">
        <f>AG80</f>
        <v>1.7775974574328602E-3</v>
      </c>
      <c r="E121" s="136">
        <f>AG39</f>
        <v>7.3639981826289294</v>
      </c>
      <c r="F121" s="50">
        <f>AG42</f>
        <v>2.2021768049356525</v>
      </c>
      <c r="G121" s="50">
        <f>AG26</f>
        <v>6.0817967051210635</v>
      </c>
      <c r="H121" s="50">
        <f>AG25</f>
        <v>2.4801901716410955</v>
      </c>
      <c r="I121" s="5">
        <f>AG28</f>
        <v>6.5070134318412506E-2</v>
      </c>
      <c r="J121" s="209">
        <f t="shared" si="58"/>
        <v>113.17017030569096</v>
      </c>
      <c r="K121" s="209">
        <f t="shared" si="59"/>
        <v>93.465255125501315</v>
      </c>
    </row>
    <row r="122" spans="2:13" x14ac:dyDescent="0.2">
      <c r="B122" s="10"/>
      <c r="C122">
        <f>AH20</f>
        <v>7250</v>
      </c>
      <c r="D122" s="91">
        <f>AH80</f>
        <v>1.7834609083601676E-3</v>
      </c>
      <c r="E122" s="136">
        <f>AH39</f>
        <v>7.3156174326706864</v>
      </c>
      <c r="F122" s="50">
        <f>AH42</f>
        <v>2.2354929092242708</v>
      </c>
      <c r="G122" s="50">
        <f>AH26</f>
        <v>6.1183398229326071</v>
      </c>
      <c r="H122" s="50">
        <f>AH25</f>
        <v>2.4950926562244744</v>
      </c>
      <c r="I122" s="5">
        <f>AH28</f>
        <v>6.54611150926315E-2</v>
      </c>
      <c r="J122" s="209">
        <f t="shared" si="58"/>
        <v>111.75516063725217</v>
      </c>
      <c r="K122" s="209">
        <f t="shared" si="59"/>
        <v>93.465255125501301</v>
      </c>
    </row>
    <row r="123" spans="2:13" x14ac:dyDescent="0.2">
      <c r="B123" s="10"/>
      <c r="C123">
        <f>AI20</f>
        <v>7500</v>
      </c>
      <c r="D123" s="91">
        <f>AI80</f>
        <v>1.7906988211583855E-3</v>
      </c>
      <c r="E123" s="136">
        <f>AI39</f>
        <v>7.2697263248035924</v>
      </c>
      <c r="F123" s="50">
        <f>AI42</f>
        <v>2.2670945883412794</v>
      </c>
      <c r="G123" s="50">
        <f>AI26</f>
        <v>6.1530024555444882</v>
      </c>
      <c r="H123" s="50">
        <f>AI25</f>
        <v>2.5092282685929059</v>
      </c>
      <c r="I123" s="5">
        <f>AI28</f>
        <v>6.5831976249168589E-2</v>
      </c>
      <c r="J123" s="209">
        <f t="shared" si="58"/>
        <v>110.42849902133089</v>
      </c>
      <c r="K123" s="209">
        <f t="shared" si="59"/>
        <v>93.465255125501358</v>
      </c>
    </row>
    <row r="124" spans="2:13" x14ac:dyDescent="0.2">
      <c r="B124" s="10"/>
      <c r="C124">
        <f>AJ20</f>
        <v>7750</v>
      </c>
      <c r="D124" s="91">
        <f>AJ80</f>
        <v>1.7993555495672458E-3</v>
      </c>
      <c r="E124" s="136">
        <f>AJ39</f>
        <v>7.2261807814387531</v>
      </c>
      <c r="F124" s="50">
        <f>AJ42</f>
        <v>2.297081057449335</v>
      </c>
      <c r="G124" s="50">
        <f>AJ26</f>
        <v>6.1858934281466542</v>
      </c>
      <c r="H124" s="50">
        <f>AJ25</f>
        <v>2.5226413882578429</v>
      </c>
      <c r="I124" s="5">
        <f>AJ28</f>
        <v>6.618388212647032E-2</v>
      </c>
      <c r="J124" s="209">
        <f t="shared" si="58"/>
        <v>109.18339253098353</v>
      </c>
      <c r="K124" s="209">
        <f t="shared" si="59"/>
        <v>93.465255125501301</v>
      </c>
    </row>
    <row r="125" spans="2:13" x14ac:dyDescent="0.2">
      <c r="B125" s="10"/>
      <c r="C125">
        <f>AK20</f>
        <v>8000</v>
      </c>
      <c r="D125" s="91">
        <f>AK80</f>
        <v>1.8094850278674664E-3</v>
      </c>
      <c r="E125" s="136">
        <f>AK39</f>
        <v>7.1848478683105252</v>
      </c>
      <c r="F125" s="50">
        <f>AK42</f>
        <v>2.3255438581608008</v>
      </c>
      <c r="G125" s="50">
        <f>AK26</f>
        <v>6.2171131491150806</v>
      </c>
      <c r="H125" s="50">
        <f>AK25</f>
        <v>2.5353729623076742</v>
      </c>
      <c r="I125" s="5">
        <f>AK28</f>
        <v>6.6517907010118268E-2</v>
      </c>
      <c r="J125" s="209">
        <f t="shared" si="58"/>
        <v>108.01373932612782</v>
      </c>
      <c r="K125" s="209">
        <f t="shared" si="59"/>
        <v>93.465255125501386</v>
      </c>
    </row>
    <row r="126" spans="2:13" x14ac:dyDescent="0.2">
      <c r="B126" s="10"/>
      <c r="C126">
        <f>AL20</f>
        <v>8250</v>
      </c>
      <c r="D126" s="91">
        <f>AL80</f>
        <v>1.8211516010528685E-3</v>
      </c>
      <c r="E126" s="136">
        <f>AL39</f>
        <v>7.1456048545260868</v>
      </c>
      <c r="F126" s="50">
        <f>AL42</f>
        <v>2.3525675058093061</v>
      </c>
      <c r="G126" s="50">
        <f>AL26</f>
        <v>6.2467543199783337</v>
      </c>
      <c r="H126" s="50">
        <f>AL25</f>
        <v>2.5474607949359949</v>
      </c>
      <c r="I126" s="5">
        <f>AL28</f>
        <v>6.6835042728877678E-2</v>
      </c>
      <c r="J126" s="209">
        <f t="shared" si="58"/>
        <v>106.91404632615964</v>
      </c>
      <c r="K126" s="209">
        <f t="shared" si="59"/>
        <v>93.465255125501315</v>
      </c>
    </row>
    <row r="127" spans="2:13" x14ac:dyDescent="0.2">
      <c r="B127" s="10"/>
      <c r="C127">
        <f>AM20</f>
        <v>8500</v>
      </c>
      <c r="D127" s="91">
        <f>AM80</f>
        <v>1.8344310433590762E-3</v>
      </c>
      <c r="E127" s="136">
        <f>AM39</f>
        <v>7.1083383838757399</v>
      </c>
      <c r="F127" s="50">
        <f>AM42</f>
        <v>2.3782300601047113</v>
      </c>
      <c r="G127" s="50">
        <f>AM26</f>
        <v>6.2749025613464751</v>
      </c>
      <c r="H127" s="50">
        <f>AM25</f>
        <v>2.5589398026988586</v>
      </c>
      <c r="I127" s="5">
        <f>AM28</f>
        <v>6.7136205351612105E-2</v>
      </c>
      <c r="J127" s="209">
        <f t="shared" si="58"/>
        <v>105.87935893378656</v>
      </c>
      <c r="K127" s="209">
        <f t="shared" si="59"/>
        <v>93.465255125501358</v>
      </c>
    </row>
    <row r="128" spans="2:13" x14ac:dyDescent="0.2">
      <c r="C128">
        <f>AN20</f>
        <v>8750</v>
      </c>
      <c r="D128" s="91">
        <f>AN80</f>
        <v>1.8494117963780612E-3</v>
      </c>
      <c r="E128" s="136">
        <f>AN39</f>
        <v>7.072943745878808</v>
      </c>
      <c r="F128" s="50">
        <f>AN42</f>
        <v>2.4026036271077316</v>
      </c>
      <c r="G128" s="50">
        <f>AN26</f>
        <v>6.3016369635071472</v>
      </c>
      <c r="H128" s="50">
        <f>AN25</f>
        <v>2.5698422390508942</v>
      </c>
      <c r="I128" s="5">
        <f>AN28</f>
        <v>6.7422241078201398E-2</v>
      </c>
      <c r="J128" s="209">
        <f t="shared" si="58"/>
        <v>104.90520090655359</v>
      </c>
      <c r="K128" s="209">
        <f t="shared" si="59"/>
        <v>93.465255125501301</v>
      </c>
    </row>
    <row r="129" spans="3:11" ht="13.5" thickBot="1" x14ac:dyDescent="0.25">
      <c r="C129" s="19"/>
      <c r="D129" s="91"/>
      <c r="E129" s="136"/>
      <c r="F129" s="50"/>
      <c r="G129" s="50"/>
      <c r="H129" s="50"/>
    </row>
    <row r="130" spans="3:11" ht="13.5" thickBot="1" x14ac:dyDescent="0.25">
      <c r="C130" s="123" t="s">
        <v>161</v>
      </c>
      <c r="D130" s="91">
        <f>B80</f>
        <v>3.8578468987316666E-3</v>
      </c>
      <c r="E130" s="139">
        <f>B39</f>
        <v>6.6335337006176776</v>
      </c>
      <c r="F130" s="137">
        <f>B42</f>
        <v>2.705191555263347</v>
      </c>
      <c r="G130" s="50">
        <f>E130</f>
        <v>6.6335337006176776</v>
      </c>
      <c r="H130" s="50">
        <f>F130</f>
        <v>2.705191555263347</v>
      </c>
      <c r="I130" s="5">
        <f>B28/2</f>
        <v>7.0973258369942394E-2</v>
      </c>
      <c r="J130" s="209">
        <f t="shared" ref="J130" si="60">E130/I130</f>
        <v>93.465255125260242</v>
      </c>
      <c r="K130" s="209">
        <f t="shared" ref="K130" si="61">G130/I130</f>
        <v>93.465255125260242</v>
      </c>
    </row>
    <row r="131" spans="3:11" x14ac:dyDescent="0.2">
      <c r="C131" s="51"/>
      <c r="D131" s="51"/>
      <c r="G131" s="51"/>
      <c r="H131" s="51"/>
    </row>
    <row r="139" spans="3:11" x14ac:dyDescent="0.2">
      <c r="D139" s="5"/>
    </row>
  </sheetData>
  <sheetProtection selectLockedCells="1" selectUnlockedCells="1"/>
  <mergeCells count="1">
    <mergeCell ref="B23:B26"/>
  </mergeCells>
  <pageMargins left="0.78749999999999998" right="0.78749999999999998" top="1.0249999999999999" bottom="1.0249999999999999" header="0.78749999999999998" footer="0.78749999999999998"/>
  <pageSetup orientation="portrait" useFirstPageNumber="1" horizontalDpi="300" verticalDpi="300" r:id="rId1"/>
  <headerFooter alignWithMargins="0">
    <oddHeader>&amp;C&amp;A</oddHeader>
    <oddFooter>&amp;CPage &amp;P</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2:AN139"/>
  <sheetViews>
    <sheetView topLeftCell="C90" zoomScaleNormal="100" workbookViewId="0">
      <selection activeCell="Q117" sqref="Q117"/>
    </sheetView>
  </sheetViews>
  <sheetFormatPr defaultColWidth="11.5703125" defaultRowHeight="12.75" x14ac:dyDescent="0.2"/>
  <cols>
    <col min="1" max="1" width="41.85546875" style="122" customWidth="1"/>
    <col min="2" max="2" width="12.28515625" style="122" customWidth="1"/>
    <col min="3" max="3" width="15.42578125" customWidth="1"/>
    <col min="4" max="4" width="15.85546875" customWidth="1"/>
    <col min="5" max="5" width="12" bestFit="1" customWidth="1"/>
    <col min="6" max="6" width="12.28515625" customWidth="1"/>
    <col min="7" max="7" width="13.42578125" customWidth="1"/>
    <col min="8" max="8" width="11" customWidth="1"/>
    <col min="12" max="12" width="13.7109375" customWidth="1"/>
  </cols>
  <sheetData>
    <row r="2" spans="1:16" ht="23.25" x14ac:dyDescent="0.2">
      <c r="A2" s="106"/>
      <c r="B2" s="110" t="s">
        <v>193</v>
      </c>
    </row>
    <row r="3" spans="1:16" x14ac:dyDescent="0.2">
      <c r="D3" s="45"/>
    </row>
    <row r="4" spans="1:16" ht="15" x14ac:dyDescent="0.2">
      <c r="B4" s="99" t="s">
        <v>0</v>
      </c>
      <c r="P4" s="4" t="s">
        <v>121</v>
      </c>
    </row>
    <row r="5" spans="1:16" ht="15" x14ac:dyDescent="0.2">
      <c r="B5" s="100">
        <v>1</v>
      </c>
      <c r="C5" s="2" t="s">
        <v>138</v>
      </c>
      <c r="D5" s="3"/>
      <c r="E5" s="3"/>
      <c r="F5" s="3"/>
      <c r="G5" s="3"/>
      <c r="P5" s="4" t="s">
        <v>122</v>
      </c>
    </row>
    <row r="6" spans="1:16" ht="15" x14ac:dyDescent="0.2">
      <c r="B6" s="101">
        <v>1.84E-2</v>
      </c>
      <c r="C6" s="1" t="s">
        <v>1</v>
      </c>
      <c r="D6" s="2"/>
      <c r="E6" s="2"/>
      <c r="F6" s="2"/>
      <c r="G6" s="2"/>
      <c r="P6" s="4" t="s">
        <v>123</v>
      </c>
    </row>
    <row r="7" spans="1:16" ht="15" x14ac:dyDescent="0.2">
      <c r="B7" s="101">
        <v>15</v>
      </c>
      <c r="C7" s="1" t="s">
        <v>124</v>
      </c>
      <c r="D7" s="2"/>
      <c r="E7" s="2"/>
      <c r="F7" s="2"/>
      <c r="G7" s="2"/>
      <c r="P7" s="4" t="s">
        <v>125</v>
      </c>
    </row>
    <row r="8" spans="1:16" ht="15" x14ac:dyDescent="0.2">
      <c r="B8" s="115">
        <v>6000</v>
      </c>
      <c r="C8" s="116" t="s">
        <v>188</v>
      </c>
      <c r="D8" s="116"/>
      <c r="E8" s="114"/>
      <c r="F8" s="114"/>
      <c r="G8" s="114"/>
      <c r="P8" s="4" t="s">
        <v>126</v>
      </c>
    </row>
    <row r="9" spans="1:16" x14ac:dyDescent="0.2">
      <c r="B9" s="120">
        <v>0.06</v>
      </c>
      <c r="C9" s="121" t="s">
        <v>135</v>
      </c>
      <c r="D9" s="114"/>
      <c r="E9" s="114"/>
      <c r="F9" s="114"/>
      <c r="G9" s="114"/>
    </row>
    <row r="10" spans="1:16" x14ac:dyDescent="0.2">
      <c r="B10" s="120">
        <v>0.25</v>
      </c>
      <c r="C10" s="121" t="s">
        <v>120</v>
      </c>
      <c r="D10" s="114"/>
      <c r="E10" s="114"/>
      <c r="F10" s="114"/>
      <c r="G10" s="114"/>
    </row>
    <row r="11" spans="1:16" x14ac:dyDescent="0.2">
      <c r="B11"/>
    </row>
    <row r="12" spans="1:16" x14ac:dyDescent="0.2">
      <c r="B12"/>
    </row>
    <row r="13" spans="1:16" ht="15" x14ac:dyDescent="0.2">
      <c r="B13" s="102"/>
      <c r="C13" s="4"/>
      <c r="P13" s="4" t="s">
        <v>127</v>
      </c>
    </row>
    <row r="14" spans="1:16" ht="15" x14ac:dyDescent="0.2">
      <c r="B14" s="99" t="s">
        <v>3</v>
      </c>
      <c r="P14" s="4" t="s">
        <v>128</v>
      </c>
    </row>
    <row r="15" spans="1:16" ht="15" x14ac:dyDescent="0.2">
      <c r="B15" s="102">
        <f>B5*B6</f>
        <v>1.84E-2</v>
      </c>
      <c r="C15" s="4" t="s">
        <v>129</v>
      </c>
    </row>
    <row r="16" spans="1:16" ht="15" x14ac:dyDescent="0.2">
      <c r="B16" s="50">
        <f>SQRT(B15/B7)</f>
        <v>3.5023801430836526E-2</v>
      </c>
      <c r="C16" s="4" t="s">
        <v>154</v>
      </c>
      <c r="P16" s="48" t="s">
        <v>130</v>
      </c>
    </row>
    <row r="17" spans="1:40" ht="15" x14ac:dyDescent="0.2">
      <c r="B17" s="50">
        <f>SQRT(B15*B7)</f>
        <v>0.52535702146254792</v>
      </c>
      <c r="C17" s="4" t="s">
        <v>155</v>
      </c>
    </row>
    <row r="18" spans="1:40" ht="15" x14ac:dyDescent="0.2">
      <c r="B18" s="50"/>
      <c r="C18" s="4"/>
    </row>
    <row r="19" spans="1:40" ht="15" x14ac:dyDescent="0.2">
      <c r="B19" s="50"/>
      <c r="C19" s="4"/>
    </row>
    <row r="20" spans="1:40" ht="15" x14ac:dyDescent="0.2">
      <c r="A20" s="122" t="s">
        <v>189</v>
      </c>
      <c r="B20" s="118" t="s">
        <v>145</v>
      </c>
      <c r="C20" s="4"/>
      <c r="D20" s="122">
        <v>5</v>
      </c>
      <c r="E20">
        <f>$B$8/24</f>
        <v>250</v>
      </c>
      <c r="F20">
        <f>2*$B$8/24</f>
        <v>500</v>
      </c>
      <c r="G20">
        <f>3*$B$8/24</f>
        <v>750</v>
      </c>
      <c r="H20">
        <f>4*$B$8/24</f>
        <v>1000</v>
      </c>
      <c r="I20">
        <f>5*$B$8/24</f>
        <v>1250</v>
      </c>
      <c r="J20">
        <f>6*$B$8/24</f>
        <v>1500</v>
      </c>
      <c r="K20">
        <f>7*$B$8/24</f>
        <v>1750</v>
      </c>
      <c r="L20">
        <f>8*$B$8/24</f>
        <v>2000</v>
      </c>
      <c r="M20">
        <f>9*$B$8/24</f>
        <v>2250</v>
      </c>
      <c r="N20">
        <f>10*$B$8/24</f>
        <v>2500</v>
      </c>
      <c r="O20">
        <f>11*$B$8/24</f>
        <v>2750</v>
      </c>
      <c r="P20">
        <f>$B$8/2-5</f>
        <v>2995</v>
      </c>
      <c r="Q20" s="41">
        <f>$B$8/2+5</f>
        <v>3005</v>
      </c>
      <c r="R20">
        <f>13*$B$8/24</f>
        <v>3250</v>
      </c>
      <c r="S20">
        <f>14*$B$8/24</f>
        <v>3500</v>
      </c>
      <c r="T20">
        <f>15*$B$8/24</f>
        <v>3750</v>
      </c>
      <c r="U20">
        <f>16*$B$8/24</f>
        <v>4000</v>
      </c>
      <c r="V20">
        <f>17*$B$8/24</f>
        <v>4250</v>
      </c>
      <c r="W20">
        <f>18*$B$8/24</f>
        <v>4500</v>
      </c>
      <c r="X20">
        <f>19*$B$8/24</f>
        <v>4750</v>
      </c>
      <c r="Y20">
        <f>20*$B$8/24</f>
        <v>5000</v>
      </c>
      <c r="Z20">
        <f>21*$B$8/24</f>
        <v>5250</v>
      </c>
      <c r="AA20">
        <f>22*$B$8/24</f>
        <v>5500</v>
      </c>
      <c r="AB20">
        <f>23*$B$8/24</f>
        <v>5750</v>
      </c>
      <c r="AC20">
        <f>24*$B$8/24</f>
        <v>6000</v>
      </c>
      <c r="AD20">
        <f>25*$B$8/24</f>
        <v>6250</v>
      </c>
      <c r="AE20">
        <f>26*$B$8/24</f>
        <v>6500</v>
      </c>
      <c r="AF20">
        <f>27*$B$8/24</f>
        <v>6750</v>
      </c>
      <c r="AG20">
        <f>28*$B$8/24</f>
        <v>7000</v>
      </c>
      <c r="AH20">
        <f>29*$B$8/24</f>
        <v>7250</v>
      </c>
      <c r="AI20">
        <f>30*$B$8/24</f>
        <v>7500</v>
      </c>
      <c r="AJ20">
        <f>31*$B$8/24</f>
        <v>7750</v>
      </c>
      <c r="AK20">
        <f>32*$B$8/24</f>
        <v>8000</v>
      </c>
      <c r="AL20">
        <f>33*$B$8/24</f>
        <v>8250</v>
      </c>
      <c r="AM20">
        <f>34*$B$8/24</f>
        <v>8500</v>
      </c>
      <c r="AN20">
        <f>35*$B$8/24</f>
        <v>8750</v>
      </c>
    </row>
    <row r="21" spans="1:40" ht="12" customHeight="1" x14ac:dyDescent="0.2">
      <c r="A21" s="119" t="s">
        <v>192</v>
      </c>
      <c r="B21" s="96"/>
    </row>
    <row r="22" spans="1:40" ht="12" customHeight="1" thickBot="1" x14ac:dyDescent="0.25"/>
    <row r="23" spans="1:40" x14ac:dyDescent="0.2">
      <c r="A23" s="108" t="s">
        <v>158</v>
      </c>
      <c r="B23" s="199" t="s">
        <v>187</v>
      </c>
      <c r="D23" s="111">
        <f t="shared" ref="D23:AN23" si="0">$C$42</f>
        <v>0.44892943626910448</v>
      </c>
      <c r="E23" s="111">
        <f t="shared" si="0"/>
        <v>0.44892943626910448</v>
      </c>
      <c r="F23" s="111">
        <f t="shared" si="0"/>
        <v>0.44892943626910448</v>
      </c>
      <c r="G23" s="111">
        <f t="shared" si="0"/>
        <v>0.44892943626910448</v>
      </c>
      <c r="H23" s="111">
        <f t="shared" si="0"/>
        <v>0.44892943626910448</v>
      </c>
      <c r="I23" s="111">
        <f t="shared" si="0"/>
        <v>0.44892943626910448</v>
      </c>
      <c r="J23" s="111">
        <f t="shared" si="0"/>
        <v>0.44892943626910448</v>
      </c>
      <c r="K23" s="111">
        <f t="shared" si="0"/>
        <v>0.44892943626910448</v>
      </c>
      <c r="L23" s="111">
        <f t="shared" si="0"/>
        <v>0.44892943626910448</v>
      </c>
      <c r="M23" s="111">
        <f t="shared" si="0"/>
        <v>0.44892943626910448</v>
      </c>
      <c r="N23" s="111">
        <f t="shared" si="0"/>
        <v>0.44892943626910448</v>
      </c>
      <c r="O23" s="111">
        <f t="shared" si="0"/>
        <v>0.44892943626910448</v>
      </c>
      <c r="P23" s="111">
        <f t="shared" si="0"/>
        <v>0.44892943626910448</v>
      </c>
      <c r="Q23" s="111">
        <f t="shared" si="0"/>
        <v>0.44892943626910448</v>
      </c>
      <c r="R23" s="111">
        <f t="shared" si="0"/>
        <v>0.44892943626910448</v>
      </c>
      <c r="S23" s="111">
        <f t="shared" si="0"/>
        <v>0.44892943626910448</v>
      </c>
      <c r="T23" s="111">
        <f t="shared" si="0"/>
        <v>0.44892943626910448</v>
      </c>
      <c r="U23" s="111">
        <f t="shared" si="0"/>
        <v>0.44892943626910448</v>
      </c>
      <c r="V23" s="111">
        <f t="shared" si="0"/>
        <v>0.44892943626910448</v>
      </c>
      <c r="W23" s="111">
        <f t="shared" si="0"/>
        <v>0.44892943626910448</v>
      </c>
      <c r="X23" s="111">
        <f t="shared" si="0"/>
        <v>0.44892943626910448</v>
      </c>
      <c r="Y23" s="111">
        <f t="shared" si="0"/>
        <v>0.44892943626910448</v>
      </c>
      <c r="Z23" s="111">
        <f t="shared" si="0"/>
        <v>0.44892943626910448</v>
      </c>
      <c r="AA23" s="111">
        <f t="shared" si="0"/>
        <v>0.44892943626910448</v>
      </c>
      <c r="AB23" s="111">
        <f t="shared" si="0"/>
        <v>0.44892943626910448</v>
      </c>
      <c r="AC23" s="111">
        <f t="shared" si="0"/>
        <v>0.44892943626910448</v>
      </c>
      <c r="AD23" s="111">
        <f t="shared" si="0"/>
        <v>0.44892943626910448</v>
      </c>
      <c r="AE23" s="111">
        <f t="shared" si="0"/>
        <v>0.44892943626910448</v>
      </c>
      <c r="AF23" s="111">
        <f t="shared" si="0"/>
        <v>0.44892943626910448</v>
      </c>
      <c r="AG23" s="111">
        <f t="shared" si="0"/>
        <v>0.44892943626910448</v>
      </c>
      <c r="AH23" s="111">
        <f t="shared" si="0"/>
        <v>0.44892943626910448</v>
      </c>
      <c r="AI23" s="111">
        <f t="shared" si="0"/>
        <v>0.44892943626910448</v>
      </c>
      <c r="AJ23" s="111">
        <f t="shared" si="0"/>
        <v>0.44892943626910448</v>
      </c>
      <c r="AK23" s="111">
        <f t="shared" si="0"/>
        <v>0.44892943626910448</v>
      </c>
      <c r="AL23" s="111">
        <f t="shared" si="0"/>
        <v>0.44892943626910448</v>
      </c>
      <c r="AM23" s="111">
        <f t="shared" si="0"/>
        <v>0.44892943626910448</v>
      </c>
      <c r="AN23" s="111">
        <f t="shared" si="0"/>
        <v>0.44892943626910448</v>
      </c>
    </row>
    <row r="24" spans="1:40" ht="13.5" thickBot="1" x14ac:dyDescent="0.25">
      <c r="A24" s="108" t="s">
        <v>196</v>
      </c>
      <c r="B24" s="200"/>
      <c r="D24" s="111">
        <f>$C$39</f>
        <v>0.97214104654487599</v>
      </c>
      <c r="E24" s="111">
        <f t="shared" ref="E24:AN24" si="1">$C$39</f>
        <v>0.97214104654487599</v>
      </c>
      <c r="F24" s="111">
        <f t="shared" si="1"/>
        <v>0.97214104654487599</v>
      </c>
      <c r="G24" s="111">
        <f t="shared" si="1"/>
        <v>0.97214104654487599</v>
      </c>
      <c r="H24" s="111">
        <f t="shared" si="1"/>
        <v>0.97214104654487599</v>
      </c>
      <c r="I24" s="111">
        <f t="shared" si="1"/>
        <v>0.97214104654487599</v>
      </c>
      <c r="J24" s="111">
        <f t="shared" si="1"/>
        <v>0.97214104654487599</v>
      </c>
      <c r="K24" s="111">
        <f t="shared" si="1"/>
        <v>0.97214104654487599</v>
      </c>
      <c r="L24" s="111">
        <f t="shared" si="1"/>
        <v>0.97214104654487599</v>
      </c>
      <c r="M24" s="111">
        <f t="shared" si="1"/>
        <v>0.97214104654487599</v>
      </c>
      <c r="N24" s="111">
        <f t="shared" si="1"/>
        <v>0.97214104654487599</v>
      </c>
      <c r="O24" s="111">
        <f t="shared" si="1"/>
        <v>0.97214104654487599</v>
      </c>
      <c r="P24" s="111">
        <f t="shared" si="1"/>
        <v>0.97214104654487599</v>
      </c>
      <c r="Q24" s="111">
        <f t="shared" si="1"/>
        <v>0.97214104654487599</v>
      </c>
      <c r="R24" s="111">
        <f t="shared" si="1"/>
        <v>0.97214104654487599</v>
      </c>
      <c r="S24" s="111">
        <f t="shared" si="1"/>
        <v>0.97214104654487599</v>
      </c>
      <c r="T24" s="111">
        <f t="shared" si="1"/>
        <v>0.97214104654487599</v>
      </c>
      <c r="U24" s="111">
        <f t="shared" si="1"/>
        <v>0.97214104654487599</v>
      </c>
      <c r="V24" s="111">
        <f t="shared" si="1"/>
        <v>0.97214104654487599</v>
      </c>
      <c r="W24" s="111">
        <f t="shared" si="1"/>
        <v>0.97214104654487599</v>
      </c>
      <c r="X24" s="111">
        <f t="shared" si="1"/>
        <v>0.97214104654487599</v>
      </c>
      <c r="Y24" s="111">
        <f t="shared" si="1"/>
        <v>0.97214104654487599</v>
      </c>
      <c r="Z24" s="111">
        <f t="shared" si="1"/>
        <v>0.97214104654487599</v>
      </c>
      <c r="AA24" s="111">
        <f t="shared" si="1"/>
        <v>0.97214104654487599</v>
      </c>
      <c r="AB24" s="111">
        <f t="shared" si="1"/>
        <v>0.97214104654487599</v>
      </c>
      <c r="AC24" s="111">
        <f t="shared" si="1"/>
        <v>0.97214104654487599</v>
      </c>
      <c r="AD24" s="111">
        <f t="shared" si="1"/>
        <v>0.97214104654487599</v>
      </c>
      <c r="AE24" s="111">
        <f t="shared" si="1"/>
        <v>0.97214104654487599</v>
      </c>
      <c r="AF24" s="111">
        <f t="shared" si="1"/>
        <v>0.97214104654487599</v>
      </c>
      <c r="AG24" s="111">
        <f t="shared" si="1"/>
        <v>0.97214104654487599</v>
      </c>
      <c r="AH24" s="111">
        <f t="shared" si="1"/>
        <v>0.97214104654487599</v>
      </c>
      <c r="AI24" s="111">
        <f t="shared" si="1"/>
        <v>0.97214104654487599</v>
      </c>
      <c r="AJ24" s="111">
        <f t="shared" si="1"/>
        <v>0.97214104654487599</v>
      </c>
      <c r="AK24" s="111">
        <f t="shared" si="1"/>
        <v>0.97214104654487599</v>
      </c>
      <c r="AL24" s="111">
        <f t="shared" si="1"/>
        <v>0.97214104654487599</v>
      </c>
      <c r="AM24" s="111">
        <f t="shared" si="1"/>
        <v>0.97214104654487599</v>
      </c>
      <c r="AN24" s="111">
        <f t="shared" si="1"/>
        <v>0.97214104654487599</v>
      </c>
    </row>
    <row r="25" spans="1:40" ht="15.75" thickBot="1" x14ac:dyDescent="0.25">
      <c r="A25" s="109" t="s">
        <v>186</v>
      </c>
      <c r="B25" s="200"/>
      <c r="D25" s="93">
        <f t="shared" ref="D25:AN25" si="2">D23*D32</f>
        <v>1.4118519739179143</v>
      </c>
      <c r="E25" s="93">
        <f t="shared" si="2"/>
        <v>1.515393305000645</v>
      </c>
      <c r="F25" s="93">
        <f t="shared" si="2"/>
        <v>1.6165289006025831</v>
      </c>
      <c r="G25" s="93">
        <f t="shared" si="2"/>
        <v>1.713355666679576</v>
      </c>
      <c r="H25" s="93">
        <f t="shared" si="2"/>
        <v>1.8061107361998949</v>
      </c>
      <c r="I25" s="93">
        <f t="shared" si="2"/>
        <v>1.8950127203667222</v>
      </c>
      <c r="J25" s="93">
        <f t="shared" si="2"/>
        <v>1.9802633074772618</v>
      </c>
      <c r="K25" s="93">
        <f t="shared" si="2"/>
        <v>2.0620486755668881</v>
      </c>
      <c r="L25" s="93">
        <f t="shared" si="2"/>
        <v>2.140540739543312</v>
      </c>
      <c r="M25" s="93">
        <f t="shared" si="2"/>
        <v>2.2158982501799791</v>
      </c>
      <c r="N25" s="93">
        <f t="shared" si="2"/>
        <v>2.2882677594088476</v>
      </c>
      <c r="O25" s="93">
        <f t="shared" si="2"/>
        <v>2.3577844637344181</v>
      </c>
      <c r="P25" s="93">
        <f t="shared" si="2"/>
        <v>2.4232631454475713</v>
      </c>
      <c r="Q25" s="93">
        <f t="shared" si="2"/>
        <v>2.4255734826335118</v>
      </c>
      <c r="R25" s="93">
        <f t="shared" si="2"/>
        <v>2.4732416501256522</v>
      </c>
      <c r="S25" s="93">
        <f t="shared" si="2"/>
        <v>2.519279176213022</v>
      </c>
      <c r="T25" s="93">
        <f t="shared" si="2"/>
        <v>2.5628838371210869</v>
      </c>
      <c r="U25" s="93">
        <f t="shared" si="2"/>
        <v>2.6042343460463808</v>
      </c>
      <c r="V25" s="93">
        <f t="shared" si="2"/>
        <v>2.6434921551330723</v>
      </c>
      <c r="W25" s="93">
        <f t="shared" si="2"/>
        <v>2.6808034733049677</v>
      </c>
      <c r="X25" s="93">
        <f t="shared" si="2"/>
        <v>2.7163010056393087</v>
      </c>
      <c r="Y25" s="93">
        <f t="shared" si="2"/>
        <v>2.7501054578689752</v>
      </c>
      <c r="Z25" s="93">
        <f t="shared" si="2"/>
        <v>2.7823268419379672</v>
      </c>
      <c r="AA25" s="93">
        <f t="shared" si="2"/>
        <v>2.8130656123500737</v>
      </c>
      <c r="AB25" s="93">
        <f t="shared" si="2"/>
        <v>2.8424136580313433</v>
      </c>
      <c r="AC25" s="93">
        <f t="shared" si="2"/>
        <v>2.8704551703330732</v>
      </c>
      <c r="AD25" s="93">
        <f t="shared" si="2"/>
        <v>2.8972674044461724</v>
      </c>
      <c r="AE25" s="93">
        <f t="shared" si="2"/>
        <v>2.9229213487330212</v>
      </c>
      <c r="AF25" s="93">
        <f t="shared" si="2"/>
        <v>2.9474823141935986</v>
      </c>
      <c r="AG25" s="93">
        <f t="shared" si="2"/>
        <v>2.9710104543770095</v>
      </c>
      <c r="AH25" s="93">
        <f t="shared" si="2"/>
        <v>2.9935612244540128</v>
      </c>
      <c r="AI25" s="93">
        <f t="shared" si="2"/>
        <v>3.0151857868218053</v>
      </c>
      <c r="AJ25" s="93">
        <f t="shared" si="2"/>
        <v>3.0359313694712524</v>
      </c>
      <c r="AK25" s="93">
        <f t="shared" si="2"/>
        <v>3.055841582369498</v>
      </c>
      <c r="AL25" s="93">
        <f t="shared" si="2"/>
        <v>3.0749566962647239</v>
      </c>
      <c r="AM25" s="93">
        <f t="shared" si="2"/>
        <v>3.0933138875768207</v>
      </c>
      <c r="AN25" s="93">
        <f t="shared" si="2"/>
        <v>3.1109474523736682</v>
      </c>
    </row>
    <row r="26" spans="1:40" ht="15.75" thickBot="1" x14ac:dyDescent="0.25">
      <c r="A26" s="109" t="s">
        <v>195</v>
      </c>
      <c r="B26" s="201"/>
      <c r="D26" s="93">
        <f>D24*D32</f>
        <v>3.0573162385998511</v>
      </c>
      <c r="E26" s="93">
        <f t="shared" ref="E26:AN26" si="3">E24*E32</f>
        <v>3.2815313820663583</v>
      </c>
      <c r="F26" s="93">
        <f t="shared" si="3"/>
        <v>3.5005369892025144</v>
      </c>
      <c r="G26" s="93">
        <f t="shared" si="3"/>
        <v>3.7102119761891532</v>
      </c>
      <c r="H26" s="93">
        <f t="shared" si="3"/>
        <v>3.9110698462036599</v>
      </c>
      <c r="I26" s="93">
        <f t="shared" si="3"/>
        <v>4.1035839941867058</v>
      </c>
      <c r="J26" s="93">
        <f t="shared" si="3"/>
        <v>4.2881911691159216</v>
      </c>
      <c r="K26" s="93">
        <f t="shared" si="3"/>
        <v>4.4652945330375688</v>
      </c>
      <c r="L26" s="93">
        <f t="shared" si="3"/>
        <v>4.6352663616921017</v>
      </c>
      <c r="M26" s="93">
        <f t="shared" si="3"/>
        <v>4.7984504243460657</v>
      </c>
      <c r="N26" s="93">
        <f t="shared" si="3"/>
        <v>4.9551640740999634</v>
      </c>
      <c r="O26" s="93">
        <f t="shared" si="3"/>
        <v>5.1057000742719385</v>
      </c>
      <c r="P26" s="93">
        <f t="shared" si="3"/>
        <v>5.2474918772243448</v>
      </c>
      <c r="Q26" s="93">
        <f t="shared" si="3"/>
        <v>5.2524948318723572</v>
      </c>
      <c r="R26" s="93">
        <f t="shared" si="3"/>
        <v>5.3557185870749624</v>
      </c>
      <c r="S26" s="93">
        <f t="shared" si="3"/>
        <v>5.4554112451524892</v>
      </c>
      <c r="T26" s="93">
        <f t="shared" si="3"/>
        <v>5.5498356184831579</v>
      </c>
      <c r="U26" s="93">
        <f t="shared" si="3"/>
        <v>5.6393787042649111</v>
      </c>
      <c r="V26" s="93">
        <f t="shared" si="3"/>
        <v>5.7243901214884367</v>
      </c>
      <c r="W26" s="93">
        <f t="shared" si="3"/>
        <v>5.8051864804820426</v>
      </c>
      <c r="X26" s="93">
        <f t="shared" si="3"/>
        <v>5.8820551494649802</v>
      </c>
      <c r="Y26" s="93">
        <f t="shared" si="3"/>
        <v>5.9552575124945344</v>
      </c>
      <c r="Z26" s="93">
        <f t="shared" si="3"/>
        <v>6.0250317966009082</v>
      </c>
      <c r="AA26" s="93">
        <f t="shared" si="3"/>
        <v>6.0915955325106532</v>
      </c>
      <c r="AB26" s="93">
        <f t="shared" si="3"/>
        <v>6.1551477024902894</v>
      </c>
      <c r="AC26" s="93">
        <f t="shared" si="3"/>
        <v>6.2158706199765108</v>
      </c>
      <c r="AD26" s="93">
        <f t="shared" si="3"/>
        <v>6.2739315783924567</v>
      </c>
      <c r="AE26" s="93">
        <f t="shared" si="3"/>
        <v>6.3294843005625205</v>
      </c>
      <c r="AF26" s="93">
        <f t="shared" si="3"/>
        <v>6.3826702151807053</v>
      </c>
      <c r="AG26" s="93">
        <f t="shared" si="3"/>
        <v>6.4336195826609108</v>
      </c>
      <c r="AH26" s="93">
        <f t="shared" si="3"/>
        <v>6.4824524892424913</v>
      </c>
      <c r="AI26" s="93">
        <f t="shared" si="3"/>
        <v>6.5292797253132822</v>
      </c>
      <c r="AJ26" s="93">
        <f t="shared" si="3"/>
        <v>6.5742035614413448</v>
      </c>
      <c r="AK26" s="93">
        <f t="shared" si="3"/>
        <v>6.6173184334904773</v>
      </c>
      <c r="AL26" s="93">
        <f t="shared" si="3"/>
        <v>6.6587115463622082</v>
      </c>
      <c r="AM26" s="93">
        <f t="shared" si="3"/>
        <v>6.6984634042980042</v>
      </c>
      <c r="AN26" s="93">
        <f t="shared" si="3"/>
        <v>6.7366482742374485</v>
      </c>
    </row>
    <row r="27" spans="1:40" x14ac:dyDescent="0.2">
      <c r="A27" s="109"/>
      <c r="B27" s="112"/>
      <c r="D27" s="112"/>
      <c r="E27" s="112"/>
      <c r="F27" s="112"/>
      <c r="G27" s="112"/>
      <c r="H27" s="112"/>
      <c r="I27" s="112"/>
      <c r="J27" s="112"/>
      <c r="K27" s="112"/>
      <c r="L27" s="112"/>
      <c r="M27" s="112"/>
      <c r="N27" s="112"/>
      <c r="O27" s="112"/>
      <c r="P27" s="112"/>
      <c r="Q27" s="112"/>
      <c r="R27" s="112"/>
      <c r="S27" s="112"/>
      <c r="T27" s="112"/>
      <c r="U27" s="112"/>
      <c r="V27" s="112"/>
      <c r="W27" s="112"/>
      <c r="X27" s="112"/>
      <c r="Y27" s="112"/>
      <c r="Z27" s="112"/>
      <c r="AA27" s="112"/>
      <c r="AB27" s="112"/>
      <c r="AC27" s="112"/>
      <c r="AD27" s="112"/>
      <c r="AE27" s="112"/>
      <c r="AF27" s="112"/>
      <c r="AG27" s="112"/>
      <c r="AH27" s="112"/>
      <c r="AI27" s="112"/>
      <c r="AJ27" s="112"/>
      <c r="AK27" s="112"/>
      <c r="AL27" s="112"/>
      <c r="AM27" s="112"/>
      <c r="AN27" s="112"/>
    </row>
    <row r="28" spans="1:40" ht="13.5" thickBot="1" x14ac:dyDescent="0.25">
      <c r="A28" s="107" t="s">
        <v>185</v>
      </c>
      <c r="B28" s="113">
        <f>B30/B29</f>
        <v>0.1666134305693415</v>
      </c>
      <c r="D28" s="113">
        <f t="shared" ref="D28:AN28" si="4">D30/D29</f>
        <v>3.4932513044886433E-2</v>
      </c>
      <c r="E28" s="113">
        <f t="shared" si="4"/>
        <v>3.7494367237500749E-2</v>
      </c>
      <c r="F28" s="113">
        <f t="shared" si="4"/>
        <v>3.9996697919422841E-2</v>
      </c>
      <c r="G28" s="113">
        <f t="shared" si="4"/>
        <v>4.2392418102249432E-2</v>
      </c>
      <c r="H28" s="113">
        <f t="shared" si="4"/>
        <v>4.4687395009075141E-2</v>
      </c>
      <c r="I28" s="113">
        <f t="shared" si="4"/>
        <v>4.6887037591297101E-2</v>
      </c>
      <c r="J28" s="113">
        <f t="shared" si="4"/>
        <v>4.8996336088121165E-2</v>
      </c>
      <c r="K28" s="113">
        <f t="shared" si="4"/>
        <v>5.1019896978675157E-2</v>
      </c>
      <c r="L28" s="113">
        <f t="shared" si="4"/>
        <v>5.2961973839018794E-2</v>
      </c>
      <c r="M28" s="113">
        <f t="shared" si="4"/>
        <v>5.482649453380558E-2</v>
      </c>
      <c r="N28" s="113">
        <f t="shared" si="4"/>
        <v>5.6617085099878936E-2</v>
      </c>
      <c r="O28" s="113">
        <f t="shared" si="4"/>
        <v>5.8337090614303838E-2</v>
      </c>
      <c r="P28" s="113">
        <f t="shared" si="4"/>
        <v>5.9957186024702548E-2</v>
      </c>
      <c r="Q28" s="113">
        <f t="shared" si="4"/>
        <v>6.0014349158923994E-2</v>
      </c>
      <c r="R28" s="113">
        <f t="shared" si="4"/>
        <v>6.1193770878415023E-2</v>
      </c>
      <c r="S28" s="113">
        <f t="shared" si="4"/>
        <v>6.2332846723695434E-2</v>
      </c>
      <c r="T28" s="113">
        <f t="shared" si="4"/>
        <v>6.3411727806222673E-2</v>
      </c>
      <c r="U28" s="113">
        <f t="shared" si="4"/>
        <v>6.4434835907589041E-2</v>
      </c>
      <c r="V28" s="113">
        <f t="shared" si="4"/>
        <v>6.5406165730664573E-2</v>
      </c>
      <c r="W28" s="113">
        <f t="shared" si="4"/>
        <v>6.632933482547039E-2</v>
      </c>
      <c r="X28" s="113">
        <f t="shared" si="4"/>
        <v>6.7207626625346295E-2</v>
      </c>
      <c r="Y28" s="113">
        <f t="shared" si="4"/>
        <v>6.8044027671846322E-2</v>
      </c>
      <c r="Z28" s="113">
        <f t="shared" si="4"/>
        <v>6.8841259917228836E-2</v>
      </c>
      <c r="AA28" s="113">
        <f t="shared" si="4"/>
        <v>6.9601808840374757E-2</v>
      </c>
      <c r="AB28" s="113">
        <f t="shared" si="4"/>
        <v>7.032794798777979E-2</v>
      </c>
      <c r="AC28" s="113">
        <f t="shared" si="4"/>
        <v>7.1021760449974491E-2</v>
      </c>
      <c r="AD28" s="113">
        <f t="shared" si="4"/>
        <v>7.168515770069285E-2</v>
      </c>
      <c r="AE28" s="113">
        <f t="shared" si="4"/>
        <v>7.2319896157704275E-2</v>
      </c>
      <c r="AF28" s="113">
        <f t="shared" si="4"/>
        <v>7.2927591767581637E-2</v>
      </c>
      <c r="AG28" s="113">
        <f t="shared" si="4"/>
        <v>7.3509732869526001E-2</v>
      </c>
      <c r="AH28" s="113">
        <f t="shared" si="4"/>
        <v>7.4067691553892284E-2</v>
      </c>
      <c r="AI28" s="113">
        <f t="shared" si="4"/>
        <v>7.4602733697798213E-2</v>
      </c>
      <c r="AJ28" s="113">
        <f t="shared" si="4"/>
        <v>7.5116027831966206E-2</v>
      </c>
      <c r="AK28" s="113">
        <f t="shared" si="4"/>
        <v>7.5608652968767454E-2</v>
      </c>
      <c r="AL28" s="113">
        <f t="shared" si="4"/>
        <v>7.6081605500502428E-2</v>
      </c>
      <c r="AM28" s="113">
        <f t="shared" si="4"/>
        <v>7.6535805258567555E-2</v>
      </c>
      <c r="AN28" s="113">
        <f t="shared" si="4"/>
        <v>7.6972100807727956E-2</v>
      </c>
    </row>
    <row r="29" spans="1:40" ht="15.75" thickBot="1" x14ac:dyDescent="0.25">
      <c r="A29" s="122" t="s">
        <v>9</v>
      </c>
      <c r="B29" s="89">
        <f>B35 / $B$17 * SINH($B$16 *B33 / 1000) + B34 * COSH($B$16 * B33 / 1000)+B32</f>
        <v>7.5</v>
      </c>
      <c r="C29" s="122"/>
      <c r="D29" s="89">
        <f t="shared" ref="D29:AN29" si="5">D35 / $B$17 * SINH($B$16 *D33 / 1000) + D34 * COSH($B$16 * D33 / 1000)+D32</f>
        <v>15.000000000000004</v>
      </c>
      <c r="E29" s="89">
        <f t="shared" si="5"/>
        <v>15.000000000000004</v>
      </c>
      <c r="F29" s="89">
        <f t="shared" si="5"/>
        <v>15.000000000000002</v>
      </c>
      <c r="G29" s="89">
        <f t="shared" si="5"/>
        <v>15.000000000000004</v>
      </c>
      <c r="H29" s="89">
        <f t="shared" si="5"/>
        <v>15</v>
      </c>
      <c r="I29" s="89">
        <f t="shared" si="5"/>
        <v>15.000000000000004</v>
      </c>
      <c r="J29" s="89">
        <f t="shared" si="5"/>
        <v>15.000000000000005</v>
      </c>
      <c r="K29" s="89">
        <f t="shared" si="5"/>
        <v>14.999999999999996</v>
      </c>
      <c r="L29" s="89">
        <f t="shared" si="5"/>
        <v>15</v>
      </c>
      <c r="M29" s="89">
        <f t="shared" si="5"/>
        <v>15.000000000000004</v>
      </c>
      <c r="N29" s="89">
        <f t="shared" si="5"/>
        <v>15.000000000000007</v>
      </c>
      <c r="O29" s="89">
        <f t="shared" si="5"/>
        <v>15.000000000000005</v>
      </c>
      <c r="P29" s="89">
        <f t="shared" si="5"/>
        <v>14.999999999999995</v>
      </c>
      <c r="Q29" s="89">
        <f t="shared" si="5"/>
        <v>15.000000000000007</v>
      </c>
      <c r="R29" s="89">
        <f t="shared" si="5"/>
        <v>15</v>
      </c>
      <c r="S29" s="89">
        <f t="shared" si="5"/>
        <v>14.999999999999996</v>
      </c>
      <c r="T29" s="89">
        <f t="shared" si="5"/>
        <v>15.000000000000002</v>
      </c>
      <c r="U29" s="89">
        <f t="shared" si="5"/>
        <v>15.000000000000004</v>
      </c>
      <c r="V29" s="89">
        <f t="shared" si="5"/>
        <v>15</v>
      </c>
      <c r="W29" s="89">
        <f t="shared" si="5"/>
        <v>15.000000000000009</v>
      </c>
      <c r="X29" s="89">
        <f t="shared" si="5"/>
        <v>14.999999999999996</v>
      </c>
      <c r="Y29" s="89">
        <f t="shared" si="5"/>
        <v>14.999999999999996</v>
      </c>
      <c r="Z29" s="89">
        <f t="shared" si="5"/>
        <v>15.000000000000004</v>
      </c>
      <c r="AA29" s="89">
        <f t="shared" si="5"/>
        <v>14.999999999999996</v>
      </c>
      <c r="AB29" s="89">
        <f t="shared" si="5"/>
        <v>14.999999999999998</v>
      </c>
      <c r="AC29" s="89">
        <f t="shared" si="5"/>
        <v>15.000000000000011</v>
      </c>
      <c r="AD29" s="89">
        <f t="shared" si="5"/>
        <v>15.000000000000004</v>
      </c>
      <c r="AE29" s="89">
        <f t="shared" si="5"/>
        <v>14.999999999999996</v>
      </c>
      <c r="AF29" s="89">
        <f t="shared" si="5"/>
        <v>15</v>
      </c>
      <c r="AG29" s="89">
        <f t="shared" si="5"/>
        <v>15.000000000000002</v>
      </c>
      <c r="AH29" s="89">
        <f t="shared" si="5"/>
        <v>15</v>
      </c>
      <c r="AI29" s="89">
        <f t="shared" si="5"/>
        <v>15</v>
      </c>
      <c r="AJ29" s="89">
        <f t="shared" si="5"/>
        <v>15.000000000000004</v>
      </c>
      <c r="AK29" s="89">
        <f t="shared" si="5"/>
        <v>15.000000000000004</v>
      </c>
      <c r="AL29" s="89">
        <f t="shared" si="5"/>
        <v>15</v>
      </c>
      <c r="AM29" s="89">
        <f t="shared" si="5"/>
        <v>15.000000000000002</v>
      </c>
      <c r="AN29" s="89">
        <f t="shared" si="5"/>
        <v>15.000000000000004</v>
      </c>
    </row>
    <row r="30" spans="1:40" ht="15" x14ac:dyDescent="0.2">
      <c r="A30" s="122" t="s">
        <v>183</v>
      </c>
      <c r="B30" s="9">
        <f>B35 * COSH($B$16 *B33 / 1000) + (B34) * $B$17 * SINH($B$16 * B33/ 1000)</f>
        <v>1.2496007292700613</v>
      </c>
      <c r="C30" s="122"/>
      <c r="D30" s="9">
        <f t="shared" ref="D30:AN30" si="6">D35 * COSH($B$16 *D33 / 1000) + (D34) * $B$17 * SINH($B$16 * D33/ 1000)</f>
        <v>0.52398769567329662</v>
      </c>
      <c r="E30" s="9">
        <f t="shared" si="6"/>
        <v>0.56241550856251132</v>
      </c>
      <c r="F30" s="9">
        <f t="shared" si="6"/>
        <v>0.59995046879134273</v>
      </c>
      <c r="G30" s="9">
        <f t="shared" si="6"/>
        <v>0.63588627153374166</v>
      </c>
      <c r="H30" s="9">
        <f t="shared" si="6"/>
        <v>0.67031092513612711</v>
      </c>
      <c r="I30" s="9">
        <f t="shared" si="6"/>
        <v>0.70330556386945664</v>
      </c>
      <c r="J30" s="9">
        <f t="shared" si="6"/>
        <v>0.7349450413218177</v>
      </c>
      <c r="K30" s="9">
        <f t="shared" si="6"/>
        <v>0.76529845468012714</v>
      </c>
      <c r="L30" s="9">
        <f t="shared" si="6"/>
        <v>0.79442960758528192</v>
      </c>
      <c r="M30" s="9">
        <f t="shared" si="6"/>
        <v>0.82239741800708388</v>
      </c>
      <c r="N30" s="9">
        <f t="shared" si="6"/>
        <v>0.84925627649818447</v>
      </c>
      <c r="O30" s="9">
        <f t="shared" si="6"/>
        <v>0.87505635921455793</v>
      </c>
      <c r="P30" s="9">
        <f t="shared" si="6"/>
        <v>0.89935779037053787</v>
      </c>
      <c r="Q30" s="9">
        <f t="shared" si="6"/>
        <v>0.90021523738386033</v>
      </c>
      <c r="R30" s="9">
        <f t="shared" si="6"/>
        <v>0.91790656317622532</v>
      </c>
      <c r="S30" s="9">
        <f t="shared" si="6"/>
        <v>0.93499270085543129</v>
      </c>
      <c r="T30" s="9">
        <f t="shared" si="6"/>
        <v>0.95117591709334026</v>
      </c>
      <c r="U30" s="9">
        <f t="shared" si="6"/>
        <v>0.96652253861383586</v>
      </c>
      <c r="V30" s="9">
        <f t="shared" si="6"/>
        <v>0.98109248595996867</v>
      </c>
      <c r="W30" s="9">
        <f t="shared" si="6"/>
        <v>0.99494002238205648</v>
      </c>
      <c r="X30" s="9">
        <f t="shared" si="6"/>
        <v>1.0081143993801942</v>
      </c>
      <c r="Y30" s="9">
        <f t="shared" si="6"/>
        <v>1.0206604150776946</v>
      </c>
      <c r="Z30" s="9">
        <f t="shared" si="6"/>
        <v>1.0326188987584328</v>
      </c>
      <c r="AA30" s="9">
        <f t="shared" si="6"/>
        <v>1.0440271326056212</v>
      </c>
      <c r="AB30" s="9">
        <f t="shared" si="6"/>
        <v>1.0549192198166968</v>
      </c>
      <c r="AC30" s="9">
        <f t="shared" si="6"/>
        <v>1.0653264067496182</v>
      </c>
      <c r="AD30" s="9">
        <f t="shared" si="6"/>
        <v>1.0752773655103931</v>
      </c>
      <c r="AE30" s="9">
        <f t="shared" si="6"/>
        <v>1.0847984423655639</v>
      </c>
      <c r="AF30" s="9">
        <f t="shared" si="6"/>
        <v>1.0939138765137246</v>
      </c>
      <c r="AG30" s="9">
        <f t="shared" si="6"/>
        <v>1.1026459930428902</v>
      </c>
      <c r="AH30" s="9">
        <f t="shared" si="6"/>
        <v>1.1110153733083843</v>
      </c>
      <c r="AI30" s="9">
        <f t="shared" si="6"/>
        <v>1.1190410054669733</v>
      </c>
      <c r="AJ30" s="9">
        <f t="shared" si="6"/>
        <v>1.1267404174794933</v>
      </c>
      <c r="AK30" s="9">
        <f t="shared" si="6"/>
        <v>1.1341297945315121</v>
      </c>
      <c r="AL30" s="9">
        <f t="shared" si="6"/>
        <v>1.1412240825075364</v>
      </c>
      <c r="AM30" s="9">
        <f t="shared" si="6"/>
        <v>1.1480370788785135</v>
      </c>
      <c r="AN30" s="9">
        <f t="shared" si="6"/>
        <v>1.1545815121159195</v>
      </c>
    </row>
    <row r="31" spans="1:40" x14ac:dyDescent="0.2">
      <c r="A31" s="104" t="s">
        <v>172</v>
      </c>
      <c r="B31" s="118" t="s">
        <v>145</v>
      </c>
      <c r="C31" s="122"/>
      <c r="D31" s="103">
        <f t="shared" ref="D31:AN31" si="7">$B$28</f>
        <v>0.1666134305693415</v>
      </c>
      <c r="E31" s="103">
        <f t="shared" si="7"/>
        <v>0.1666134305693415</v>
      </c>
      <c r="F31" s="103">
        <f t="shared" si="7"/>
        <v>0.1666134305693415</v>
      </c>
      <c r="G31" s="103">
        <f t="shared" si="7"/>
        <v>0.1666134305693415</v>
      </c>
      <c r="H31" s="103">
        <f t="shared" si="7"/>
        <v>0.1666134305693415</v>
      </c>
      <c r="I31" s="103">
        <f t="shared" si="7"/>
        <v>0.1666134305693415</v>
      </c>
      <c r="J31" s="103">
        <f t="shared" si="7"/>
        <v>0.1666134305693415</v>
      </c>
      <c r="K31" s="103">
        <f t="shared" si="7"/>
        <v>0.1666134305693415</v>
      </c>
      <c r="L31" s="103">
        <f t="shared" si="7"/>
        <v>0.1666134305693415</v>
      </c>
      <c r="M31" s="103">
        <f t="shared" si="7"/>
        <v>0.1666134305693415</v>
      </c>
      <c r="N31" s="103">
        <f t="shared" si="7"/>
        <v>0.1666134305693415</v>
      </c>
      <c r="O31" s="103">
        <f t="shared" si="7"/>
        <v>0.1666134305693415</v>
      </c>
      <c r="P31" s="103">
        <f t="shared" si="7"/>
        <v>0.1666134305693415</v>
      </c>
      <c r="Q31" s="103">
        <f t="shared" si="7"/>
        <v>0.1666134305693415</v>
      </c>
      <c r="R31" s="103">
        <f t="shared" si="7"/>
        <v>0.1666134305693415</v>
      </c>
      <c r="S31" s="103">
        <f t="shared" si="7"/>
        <v>0.1666134305693415</v>
      </c>
      <c r="T31" s="103">
        <f t="shared" si="7"/>
        <v>0.1666134305693415</v>
      </c>
      <c r="U31" s="103">
        <f t="shared" si="7"/>
        <v>0.1666134305693415</v>
      </c>
      <c r="V31" s="103">
        <f t="shared" si="7"/>
        <v>0.1666134305693415</v>
      </c>
      <c r="W31" s="103">
        <f t="shared" si="7"/>
        <v>0.1666134305693415</v>
      </c>
      <c r="X31" s="103">
        <f t="shared" si="7"/>
        <v>0.1666134305693415</v>
      </c>
      <c r="Y31" s="103">
        <f t="shared" si="7"/>
        <v>0.1666134305693415</v>
      </c>
      <c r="Z31" s="103">
        <f t="shared" si="7"/>
        <v>0.1666134305693415</v>
      </c>
      <c r="AA31" s="103">
        <f t="shared" si="7"/>
        <v>0.1666134305693415</v>
      </c>
      <c r="AB31" s="103">
        <f t="shared" si="7"/>
        <v>0.1666134305693415</v>
      </c>
      <c r="AC31" s="103">
        <f t="shared" si="7"/>
        <v>0.1666134305693415</v>
      </c>
      <c r="AD31" s="103">
        <f t="shared" si="7"/>
        <v>0.1666134305693415</v>
      </c>
      <c r="AE31" s="103">
        <f t="shared" si="7"/>
        <v>0.1666134305693415</v>
      </c>
      <c r="AF31" s="103">
        <f t="shared" si="7"/>
        <v>0.1666134305693415</v>
      </c>
      <c r="AG31" s="103">
        <f t="shared" si="7"/>
        <v>0.1666134305693415</v>
      </c>
      <c r="AH31" s="103">
        <f t="shared" si="7"/>
        <v>0.1666134305693415</v>
      </c>
      <c r="AI31" s="103">
        <f t="shared" si="7"/>
        <v>0.1666134305693415</v>
      </c>
      <c r="AJ31" s="103">
        <f t="shared" si="7"/>
        <v>0.1666134305693415</v>
      </c>
      <c r="AK31" s="103">
        <f t="shared" si="7"/>
        <v>0.1666134305693415</v>
      </c>
      <c r="AL31" s="103">
        <f t="shared" si="7"/>
        <v>0.1666134305693415</v>
      </c>
      <c r="AM31" s="103">
        <f t="shared" si="7"/>
        <v>0.1666134305693415</v>
      </c>
      <c r="AN31" s="103">
        <f t="shared" si="7"/>
        <v>0.1666134305693415</v>
      </c>
    </row>
    <row r="32" spans="1:40" ht="13.5" thickBot="1" x14ac:dyDescent="0.25">
      <c r="A32" s="122" t="s">
        <v>184</v>
      </c>
      <c r="B32" s="60">
        <v>0</v>
      </c>
      <c r="C32" s="122"/>
      <c r="D32" s="60">
        <f t="shared" ref="D32:AN32" si="8">D30/D31</f>
        <v>3.1449307170661878</v>
      </c>
      <c r="E32" s="60">
        <f t="shared" si="8"/>
        <v>3.375571264817359</v>
      </c>
      <c r="F32" s="60">
        <f t="shared" si="8"/>
        <v>3.6008529849078053</v>
      </c>
      <c r="G32" s="60">
        <f t="shared" si="8"/>
        <v>3.8165366943158721</v>
      </c>
      <c r="H32" s="60">
        <f t="shared" si="8"/>
        <v>4.0231506118419178</v>
      </c>
      <c r="I32" s="60">
        <f t="shared" si="8"/>
        <v>4.2211816986551609</v>
      </c>
      <c r="J32" s="60">
        <f t="shared" si="8"/>
        <v>4.4110792197868278</v>
      </c>
      <c r="K32" s="60">
        <f t="shared" si="8"/>
        <v>4.5932578908254564</v>
      </c>
      <c r="L32" s="60">
        <f t="shared" si="8"/>
        <v>4.7681006559351449</v>
      </c>
      <c r="M32" s="60">
        <f t="shared" si="8"/>
        <v>4.9359611358870437</v>
      </c>
      <c r="N32" s="60">
        <f t="shared" si="8"/>
        <v>5.0971657782698339</v>
      </c>
      <c r="O32" s="60">
        <f t="shared" si="8"/>
        <v>5.252015736212666</v>
      </c>
      <c r="P32" s="60">
        <f t="shared" si="8"/>
        <v>5.397870911710454</v>
      </c>
      <c r="Q32" s="60">
        <f t="shared" si="8"/>
        <v>5.4030172376122287</v>
      </c>
      <c r="R32" s="60">
        <f t="shared" si="8"/>
        <v>5.5091991086169321</v>
      </c>
      <c r="S32" s="60">
        <f t="shared" si="8"/>
        <v>5.6117486907293719</v>
      </c>
      <c r="T32" s="60">
        <f t="shared" si="8"/>
        <v>5.7088790131926253</v>
      </c>
      <c r="U32" s="60">
        <f t="shared" si="8"/>
        <v>5.8009881635057425</v>
      </c>
      <c r="V32" s="60">
        <f t="shared" si="8"/>
        <v>5.8884357798014113</v>
      </c>
      <c r="W32" s="60">
        <f t="shared" si="8"/>
        <v>5.9715475456102585</v>
      </c>
      <c r="X32" s="60">
        <f t="shared" si="8"/>
        <v>6.0506190643534898</v>
      </c>
      <c r="Y32" s="60">
        <f t="shared" si="8"/>
        <v>6.1259192106539944</v>
      </c>
      <c r="Z32" s="60">
        <f t="shared" si="8"/>
        <v>6.1976930384893283</v>
      </c>
      <c r="AA32" s="60">
        <f t="shared" si="8"/>
        <v>6.2661643124328803</v>
      </c>
      <c r="AB32" s="60">
        <f t="shared" si="8"/>
        <v>6.3315377170489171</v>
      </c>
      <c r="AC32" s="60">
        <f t="shared" si="8"/>
        <v>6.3940007903879552</v>
      </c>
      <c r="AD32" s="60">
        <f t="shared" si="8"/>
        <v>6.4537256200536737</v>
      </c>
      <c r="AE32" s="60">
        <f t="shared" si="8"/>
        <v>6.5108703341540668</v>
      </c>
      <c r="AF32" s="60">
        <f t="shared" si="8"/>
        <v>6.565580414349955</v>
      </c>
      <c r="AG32" s="60">
        <f t="shared" si="8"/>
        <v>6.6179898539691191</v>
      </c>
      <c r="AH32" s="60">
        <f t="shared" si="8"/>
        <v>6.6682221806002593</v>
      </c>
      <c r="AI32" s="60">
        <f t="shared" si="8"/>
        <v>6.7163913595863969</v>
      </c>
      <c r="AJ32" s="60">
        <f t="shared" si="8"/>
        <v>6.7626025922956092</v>
      </c>
      <c r="AK32" s="60">
        <f t="shared" si="8"/>
        <v>6.8069530208701137</v>
      </c>
      <c r="AL32" s="60">
        <f t="shared" si="8"/>
        <v>6.8495323492698841</v>
      </c>
      <c r="AM32" s="60">
        <f t="shared" si="8"/>
        <v>6.8904233887718984</v>
      </c>
      <c r="AN32" s="60">
        <f t="shared" si="8"/>
        <v>6.9297025346069177</v>
      </c>
    </row>
    <row r="33" spans="1:40" ht="13.5" thickBot="1" x14ac:dyDescent="0.25">
      <c r="A33" s="122" t="s">
        <v>173</v>
      </c>
      <c r="B33" s="92">
        <f>$B$8/4</f>
        <v>1500</v>
      </c>
      <c r="D33" s="92">
        <f t="shared" ref="D33:AN33" si="9">IF(D20&lt;$B$8/2,D20,$B$8/4)</f>
        <v>5</v>
      </c>
      <c r="E33" s="92">
        <f>IF(E20&lt;$B$8/2,E20,$B$8/4)</f>
        <v>250</v>
      </c>
      <c r="F33" s="92">
        <f t="shared" si="9"/>
        <v>500</v>
      </c>
      <c r="G33" s="92">
        <f t="shared" si="9"/>
        <v>750</v>
      </c>
      <c r="H33" s="92">
        <f t="shared" si="9"/>
        <v>1000</v>
      </c>
      <c r="I33" s="92">
        <f t="shared" si="9"/>
        <v>1250</v>
      </c>
      <c r="J33" s="92">
        <f t="shared" si="9"/>
        <v>1500</v>
      </c>
      <c r="K33" s="92">
        <f t="shared" si="9"/>
        <v>1750</v>
      </c>
      <c r="L33" s="92">
        <f t="shared" si="9"/>
        <v>2000</v>
      </c>
      <c r="M33" s="92">
        <f t="shared" si="9"/>
        <v>2250</v>
      </c>
      <c r="N33" s="92">
        <f t="shared" si="9"/>
        <v>2500</v>
      </c>
      <c r="O33" s="92">
        <f t="shared" si="9"/>
        <v>2750</v>
      </c>
      <c r="P33" s="92">
        <f t="shared" si="9"/>
        <v>2995</v>
      </c>
      <c r="Q33" s="92">
        <f t="shared" si="9"/>
        <v>1500</v>
      </c>
      <c r="R33" s="92">
        <f t="shared" si="9"/>
        <v>1500</v>
      </c>
      <c r="S33" s="92">
        <f t="shared" si="9"/>
        <v>1500</v>
      </c>
      <c r="T33" s="92">
        <f t="shared" si="9"/>
        <v>1500</v>
      </c>
      <c r="U33" s="92">
        <f t="shared" si="9"/>
        <v>1500</v>
      </c>
      <c r="V33" s="92">
        <f t="shared" si="9"/>
        <v>1500</v>
      </c>
      <c r="W33" s="92">
        <f t="shared" si="9"/>
        <v>1500</v>
      </c>
      <c r="X33" s="92">
        <f t="shared" si="9"/>
        <v>1500</v>
      </c>
      <c r="Y33" s="92">
        <f t="shared" si="9"/>
        <v>1500</v>
      </c>
      <c r="Z33" s="92">
        <f t="shared" si="9"/>
        <v>1500</v>
      </c>
      <c r="AA33" s="92">
        <f t="shared" si="9"/>
        <v>1500</v>
      </c>
      <c r="AB33" s="92">
        <f t="shared" si="9"/>
        <v>1500</v>
      </c>
      <c r="AC33" s="92">
        <f t="shared" si="9"/>
        <v>1500</v>
      </c>
      <c r="AD33" s="92">
        <f t="shared" si="9"/>
        <v>1500</v>
      </c>
      <c r="AE33" s="92">
        <f t="shared" si="9"/>
        <v>1500</v>
      </c>
      <c r="AF33" s="92">
        <f t="shared" si="9"/>
        <v>1500</v>
      </c>
      <c r="AG33" s="92">
        <f t="shared" si="9"/>
        <v>1500</v>
      </c>
      <c r="AH33" s="92">
        <f t="shared" si="9"/>
        <v>1500</v>
      </c>
      <c r="AI33" s="92">
        <f t="shared" si="9"/>
        <v>1500</v>
      </c>
      <c r="AJ33" s="92">
        <f t="shared" si="9"/>
        <v>1500</v>
      </c>
      <c r="AK33" s="92">
        <f t="shared" si="9"/>
        <v>1500</v>
      </c>
      <c r="AL33" s="92">
        <f t="shared" si="9"/>
        <v>1500</v>
      </c>
      <c r="AM33" s="92">
        <f t="shared" si="9"/>
        <v>1500</v>
      </c>
      <c r="AN33" s="92">
        <f t="shared" si="9"/>
        <v>1500</v>
      </c>
    </row>
    <row r="34" spans="1:40" ht="15" x14ac:dyDescent="0.2">
      <c r="A34" s="122" t="s">
        <v>9</v>
      </c>
      <c r="B34" s="9">
        <f>B40 / $B$17 * SINH($B$16 *B38 / 1000) + B39 * COSH($B$16 * B38 / 1000)+B37</f>
        <v>7.3853348182254779</v>
      </c>
      <c r="C34" s="9"/>
      <c r="D34" s="9">
        <f t="shared" ref="D34:AN34" si="10">D40 / $B$17 * SINH($B$16 *D38 / 1000) + D39 * COSH($B$16 * D38 / 1000)+D37</f>
        <v>11.854894802145427</v>
      </c>
      <c r="E34" s="9">
        <f t="shared" si="10"/>
        <v>11.615500629547567</v>
      </c>
      <c r="F34" s="9">
        <f t="shared" si="10"/>
        <v>11.380895557856185</v>
      </c>
      <c r="G34" s="9">
        <f t="shared" si="10"/>
        <v>11.155523852332756</v>
      </c>
      <c r="H34" s="9">
        <f t="shared" si="10"/>
        <v>10.938886012359676</v>
      </c>
      <c r="I34" s="9">
        <f t="shared" si="10"/>
        <v>10.730522131167145</v>
      </c>
      <c r="J34" s="9">
        <f t="shared" si="10"/>
        <v>10.530008535852726</v>
      </c>
      <c r="K34" s="9">
        <f t="shared" si="10"/>
        <v>10.336954827504785</v>
      </c>
      <c r="L34" s="9">
        <f t="shared" si="10"/>
        <v>10.151001278320543</v>
      </c>
      <c r="M34" s="9">
        <f t="shared" si="10"/>
        <v>9.9718165498590619</v>
      </c>
      <c r="N34" s="9">
        <f t="shared" si="10"/>
        <v>9.7990957029951105</v>
      </c>
      <c r="O34" s="9">
        <f t="shared" si="10"/>
        <v>9.6325584759553653</v>
      </c>
      <c r="P34" s="9">
        <f t="shared" si="10"/>
        <v>9.4751035008875064</v>
      </c>
      <c r="Q34" s="9">
        <f t="shared" si="10"/>
        <v>9.520166705608208</v>
      </c>
      <c r="R34" s="9">
        <f t="shared" si="10"/>
        <v>9.4120683234237497</v>
      </c>
      <c r="S34" s="9">
        <f t="shared" si="10"/>
        <v>9.3076677904970353</v>
      </c>
      <c r="T34" s="9">
        <f t="shared" si="10"/>
        <v>9.2087843312023114</v>
      </c>
      <c r="U34" s="9">
        <f t="shared" si="10"/>
        <v>9.1150126728295646</v>
      </c>
      <c r="V34" s="9">
        <f t="shared" si="10"/>
        <v>9.0259866860202891</v>
      </c>
      <c r="W34" s="9">
        <f t="shared" si="10"/>
        <v>8.9413748088757394</v>
      </c>
      <c r="X34" s="9">
        <f t="shared" si="10"/>
        <v>8.8608761025322291</v>
      </c>
      <c r="Y34" s="9">
        <f t="shared" si="10"/>
        <v>8.7842168393612461</v>
      </c>
      <c r="Z34" s="9">
        <f t="shared" si="10"/>
        <v>8.7111475423261542</v>
      </c>
      <c r="AA34" s="9">
        <f t="shared" si="10"/>
        <v>8.6414404080538727</v>
      </c>
      <c r="AB34" s="9">
        <f t="shared" si="10"/>
        <v>8.5748870575617726</v>
      </c>
      <c r="AC34" s="9">
        <f t="shared" si="10"/>
        <v>8.511296567863976</v>
      </c>
      <c r="AD34" s="9">
        <f t="shared" si="10"/>
        <v>8.450493745291551</v>
      </c>
      <c r="AE34" s="9">
        <f t="shared" si="10"/>
        <v>8.3923176076307975</v>
      </c>
      <c r="AF34" s="9">
        <f t="shared" si="10"/>
        <v>8.3366200473750105</v>
      </c>
      <c r="AG34" s="9">
        <f t="shared" si="10"/>
        <v>8.2832646527071727</v>
      </c>
      <c r="AH34" s="9">
        <f t="shared" si="10"/>
        <v>8.2321256664488995</v>
      </c>
      <c r="AI34" s="9">
        <f t="shared" si="10"/>
        <v>8.1830870662595672</v>
      </c>
      <c r="AJ34" s="9">
        <f t="shared" si="10"/>
        <v>8.1360417519573431</v>
      </c>
      <c r="AK34" s="9">
        <f t="shared" si="10"/>
        <v>8.0908908280498277</v>
      </c>
      <c r="AL34" s="9">
        <f t="shared" si="10"/>
        <v>8.047542971481052</v>
      </c>
      <c r="AM34" s="9">
        <f t="shared" si="10"/>
        <v>8.0059138762863338</v>
      </c>
      <c r="AN34" s="9">
        <f t="shared" si="10"/>
        <v>7.9659257683525011</v>
      </c>
    </row>
    <row r="35" spans="1:40" ht="15" x14ac:dyDescent="0.2">
      <c r="A35" s="122" t="s">
        <v>183</v>
      </c>
      <c r="B35" s="9">
        <f>B40 * COSH($B$16 *B38 / 1000) + (B39) * $B$17 * SINH($B$16 * B38/ 1000)</f>
        <v>1.044230341794993</v>
      </c>
      <c r="C35" s="9"/>
      <c r="D35" s="9">
        <f t="shared" ref="D35:AN35" si="11">D40 * COSH($B$16 *D38 / 1000) + (D39) * $B$17 * SINH($B$16 * D38/ 1000)</f>
        <v>0.52289703732817028</v>
      </c>
      <c r="E35" s="9">
        <f t="shared" si="11"/>
        <v>0.50896401251886469</v>
      </c>
      <c r="F35" s="9">
        <f t="shared" si="11"/>
        <v>0.49516495079422007</v>
      </c>
      <c r="G35" s="9">
        <f t="shared" si="11"/>
        <v>0.48175612252507627</v>
      </c>
      <c r="H35" s="9">
        <f t="shared" si="11"/>
        <v>0.46870676745505568</v>
      </c>
      <c r="I35" s="9">
        <f t="shared" si="11"/>
        <v>0.45598764980058204</v>
      </c>
      <c r="J35" s="9">
        <f t="shared" si="11"/>
        <v>0.44357082974623402</v>
      </c>
      <c r="K35" s="9">
        <f t="shared" si="11"/>
        <v>0.43142944700377123</v>
      </c>
      <c r="L35" s="9">
        <f t="shared" si="11"/>
        <v>0.41953751281128898</v>
      </c>
      <c r="M35" s="9">
        <f t="shared" si="11"/>
        <v>0.40786970682905765</v>
      </c>
      <c r="N35" s="9">
        <f t="shared" si="11"/>
        <v>0.39640117535945452</v>
      </c>
      <c r="O35" s="9">
        <f t="shared" si="11"/>
        <v>0.38510732717299007</v>
      </c>
      <c r="P35" s="9">
        <f t="shared" si="11"/>
        <v>0.37418518493124736</v>
      </c>
      <c r="Q35" s="9">
        <f t="shared" si="11"/>
        <v>0.63645923581552122</v>
      </c>
      <c r="R35" s="9">
        <f t="shared" si="11"/>
        <v>0.65710694916403556</v>
      </c>
      <c r="S35" s="9">
        <f t="shared" si="11"/>
        <v>0.67704834175235939</v>
      </c>
      <c r="T35" s="9">
        <f t="shared" si="11"/>
        <v>0.69593592620244993</v>
      </c>
      <c r="U35" s="9">
        <f t="shared" si="11"/>
        <v>0.71384711305991422</v>
      </c>
      <c r="V35" s="9">
        <f t="shared" si="11"/>
        <v>0.73085183615623095</v>
      </c>
      <c r="W35" s="9">
        <f t="shared" si="11"/>
        <v>0.74701342664312165</v>
      </c>
      <c r="X35" s="9">
        <f t="shared" si="11"/>
        <v>0.7623893664113105</v>
      </c>
      <c r="Y35" s="9">
        <f t="shared" si="11"/>
        <v>0.77703193977343465</v>
      </c>
      <c r="Z35" s="9">
        <f t="shared" si="11"/>
        <v>0.79098879897215713</v>
      </c>
      <c r="AA35" s="9">
        <f t="shared" si="11"/>
        <v>0.80430345639547018</v>
      </c>
      <c r="AB35" s="9">
        <f t="shared" si="11"/>
        <v>0.81701571420705588</v>
      </c>
      <c r="AC35" s="9">
        <f t="shared" si="11"/>
        <v>0.8291620403262715</v>
      </c>
      <c r="AD35" s="9">
        <f t="shared" si="11"/>
        <v>0.84077589823872034</v>
      </c>
      <c r="AE35" s="9">
        <f t="shared" si="11"/>
        <v>0.85188803692080728</v>
      </c>
      <c r="AF35" s="9">
        <f t="shared" si="11"/>
        <v>0.86252674617004299</v>
      </c>
      <c r="AG35" s="9">
        <f t="shared" si="11"/>
        <v>0.87271808180741184</v>
      </c>
      <c r="AH35" s="9">
        <f t="shared" si="11"/>
        <v>0.88248606452701173</v>
      </c>
      <c r="AI35" s="9">
        <f t="shared" si="11"/>
        <v>0.89185285558586347</v>
      </c>
      <c r="AJ35" s="9">
        <f t="shared" si="11"/>
        <v>0.9008389120325333</v>
      </c>
      <c r="AK35" s="9">
        <f t="shared" si="11"/>
        <v>0.90946312374989469</v>
      </c>
      <c r="AL35" s="9">
        <f t="shared" si="11"/>
        <v>0.91774293422085307</v>
      </c>
      <c r="AM35" s="9">
        <f t="shared" si="11"/>
        <v>0.92569444660400702</v>
      </c>
      <c r="AN35" s="9">
        <f t="shared" si="11"/>
        <v>0.93333251641858039</v>
      </c>
    </row>
    <row r="36" spans="1:40" ht="15" x14ac:dyDescent="0.2">
      <c r="A36" s="104" t="s">
        <v>135</v>
      </c>
      <c r="B36" s="105">
        <v>9999999999</v>
      </c>
      <c r="C36" s="9"/>
      <c r="D36" s="105">
        <f t="shared" ref="D36:AN36" si="12">IF(D20&lt;$B$8/2,$B$9,9999999999)</f>
        <v>0.06</v>
      </c>
      <c r="E36" s="105">
        <f>IF(E20&lt;$B$8/2,$B$9,9999999999)</f>
        <v>0.06</v>
      </c>
      <c r="F36" s="105">
        <f t="shared" si="12"/>
        <v>0.06</v>
      </c>
      <c r="G36" s="105">
        <f t="shared" si="12"/>
        <v>0.06</v>
      </c>
      <c r="H36" s="105">
        <f t="shared" si="12"/>
        <v>0.06</v>
      </c>
      <c r="I36" s="105">
        <f t="shared" si="12"/>
        <v>0.06</v>
      </c>
      <c r="J36" s="105">
        <f t="shared" si="12"/>
        <v>0.06</v>
      </c>
      <c r="K36" s="105">
        <f t="shared" si="12"/>
        <v>0.06</v>
      </c>
      <c r="L36" s="105">
        <f t="shared" si="12"/>
        <v>0.06</v>
      </c>
      <c r="M36" s="105">
        <f t="shared" si="12"/>
        <v>0.06</v>
      </c>
      <c r="N36" s="105">
        <f t="shared" si="12"/>
        <v>0.06</v>
      </c>
      <c r="O36" s="105">
        <f t="shared" si="12"/>
        <v>0.06</v>
      </c>
      <c r="P36" s="105">
        <f t="shared" si="12"/>
        <v>0.06</v>
      </c>
      <c r="Q36" s="105">
        <f t="shared" si="12"/>
        <v>9999999999</v>
      </c>
      <c r="R36" s="105">
        <f t="shared" si="12"/>
        <v>9999999999</v>
      </c>
      <c r="S36" s="105">
        <f t="shared" si="12"/>
        <v>9999999999</v>
      </c>
      <c r="T36" s="105">
        <f t="shared" si="12"/>
        <v>9999999999</v>
      </c>
      <c r="U36" s="105">
        <f t="shared" si="12"/>
        <v>9999999999</v>
      </c>
      <c r="V36" s="105">
        <f t="shared" si="12"/>
        <v>9999999999</v>
      </c>
      <c r="W36" s="105">
        <f t="shared" si="12"/>
        <v>9999999999</v>
      </c>
      <c r="X36" s="105">
        <f t="shared" si="12"/>
        <v>9999999999</v>
      </c>
      <c r="Y36" s="105">
        <f t="shared" si="12"/>
        <v>9999999999</v>
      </c>
      <c r="Z36" s="105">
        <f t="shared" si="12"/>
        <v>9999999999</v>
      </c>
      <c r="AA36" s="105">
        <f t="shared" si="12"/>
        <v>9999999999</v>
      </c>
      <c r="AB36" s="105">
        <f t="shared" si="12"/>
        <v>9999999999</v>
      </c>
      <c r="AC36" s="105">
        <f t="shared" si="12"/>
        <v>9999999999</v>
      </c>
      <c r="AD36" s="105">
        <f t="shared" si="12"/>
        <v>9999999999</v>
      </c>
      <c r="AE36" s="105">
        <f t="shared" si="12"/>
        <v>9999999999</v>
      </c>
      <c r="AF36" s="105">
        <f t="shared" si="12"/>
        <v>9999999999</v>
      </c>
      <c r="AG36" s="105">
        <f t="shared" si="12"/>
        <v>9999999999</v>
      </c>
      <c r="AH36" s="105">
        <f t="shared" si="12"/>
        <v>9999999999</v>
      </c>
      <c r="AI36" s="105">
        <f t="shared" si="12"/>
        <v>9999999999</v>
      </c>
      <c r="AJ36" s="105">
        <f t="shared" si="12"/>
        <v>9999999999</v>
      </c>
      <c r="AK36" s="105">
        <f t="shared" si="12"/>
        <v>9999999999</v>
      </c>
      <c r="AL36" s="105">
        <f t="shared" si="12"/>
        <v>9999999999</v>
      </c>
      <c r="AM36" s="105">
        <f t="shared" si="12"/>
        <v>9999999999</v>
      </c>
      <c r="AN36" s="105">
        <f t="shared" si="12"/>
        <v>9999999999</v>
      </c>
    </row>
    <row r="37" spans="1:40" ht="15" x14ac:dyDescent="0.2">
      <c r="A37" s="122" t="s">
        <v>184</v>
      </c>
      <c r="B37" s="50">
        <f>B35/B36</f>
        <v>1.044230341899416E-10</v>
      </c>
      <c r="C37" s="9"/>
      <c r="D37" s="50">
        <f t="shared" ref="D37:AN37" si="13">D35/D36</f>
        <v>8.7149506221361719</v>
      </c>
      <c r="E37" s="50">
        <f t="shared" si="13"/>
        <v>8.4827335419810783</v>
      </c>
      <c r="F37" s="50">
        <f t="shared" si="13"/>
        <v>8.2527491799036685</v>
      </c>
      <c r="G37" s="50">
        <f t="shared" si="13"/>
        <v>8.0292687087512711</v>
      </c>
      <c r="H37" s="50">
        <f t="shared" si="13"/>
        <v>7.8117794575842616</v>
      </c>
      <c r="I37" s="50">
        <f t="shared" si="13"/>
        <v>7.5997941633430344</v>
      </c>
      <c r="J37" s="50">
        <f t="shared" si="13"/>
        <v>7.3928471624372341</v>
      </c>
      <c r="K37" s="50">
        <f t="shared" si="13"/>
        <v>7.1904907833961875</v>
      </c>
      <c r="L37" s="50">
        <f t="shared" si="13"/>
        <v>6.9922918801881497</v>
      </c>
      <c r="M37" s="50">
        <f t="shared" si="13"/>
        <v>6.7978284471509616</v>
      </c>
      <c r="N37" s="50">
        <f t="shared" si="13"/>
        <v>6.6066862559909092</v>
      </c>
      <c r="O37" s="50">
        <f t="shared" si="13"/>
        <v>6.4184554528831681</v>
      </c>
      <c r="P37" s="50">
        <f t="shared" si="13"/>
        <v>6.2364197488541233</v>
      </c>
      <c r="Q37" s="50">
        <f t="shared" si="13"/>
        <v>6.364592358791672E-11</v>
      </c>
      <c r="R37" s="50">
        <f t="shared" si="13"/>
        <v>6.5710694922974627E-11</v>
      </c>
      <c r="S37" s="50">
        <f t="shared" si="13"/>
        <v>6.7704834182006419E-11</v>
      </c>
      <c r="T37" s="50">
        <f t="shared" si="13"/>
        <v>6.9593592627204356E-11</v>
      </c>
      <c r="U37" s="50">
        <f t="shared" si="13"/>
        <v>7.1384711313129895E-11</v>
      </c>
      <c r="V37" s="50">
        <f t="shared" si="13"/>
        <v>7.3085183622931619E-11</v>
      </c>
      <c r="W37" s="50">
        <f t="shared" si="13"/>
        <v>7.4701342671782298E-11</v>
      </c>
      <c r="X37" s="50">
        <f t="shared" si="13"/>
        <v>7.6238936648754943E-11</v>
      </c>
      <c r="Y37" s="50">
        <f t="shared" si="13"/>
        <v>7.7703193985113782E-11</v>
      </c>
      <c r="Z37" s="50">
        <f t="shared" si="13"/>
        <v>7.9098879905125605E-11</v>
      </c>
      <c r="AA37" s="50">
        <f t="shared" si="13"/>
        <v>8.0430345647590059E-11</v>
      </c>
      <c r="AB37" s="50">
        <f t="shared" si="13"/>
        <v>8.1701571428875746E-11</v>
      </c>
      <c r="AC37" s="50">
        <f t="shared" si="13"/>
        <v>8.2916204040918766E-11</v>
      </c>
      <c r="AD37" s="50">
        <f t="shared" si="13"/>
        <v>8.4077589832279799E-11</v>
      </c>
      <c r="AE37" s="50">
        <f t="shared" si="13"/>
        <v>8.5188803700599612E-11</v>
      </c>
      <c r="AF37" s="50">
        <f t="shared" si="13"/>
        <v>8.625267462562957E-11</v>
      </c>
      <c r="AG37" s="50">
        <f t="shared" si="13"/>
        <v>8.7271808189468365E-11</v>
      </c>
      <c r="AH37" s="50">
        <f t="shared" si="13"/>
        <v>8.8248606461526032E-11</v>
      </c>
      <c r="AI37" s="50">
        <f t="shared" si="13"/>
        <v>8.9185285567504879E-11</v>
      </c>
      <c r="AJ37" s="50">
        <f t="shared" si="13"/>
        <v>9.0083891212261723E-11</v>
      </c>
      <c r="AK37" s="50">
        <f t="shared" si="13"/>
        <v>9.0946312384084099E-11</v>
      </c>
      <c r="AL37" s="50">
        <f t="shared" si="13"/>
        <v>9.1774293431262736E-11</v>
      </c>
      <c r="AM37" s="50">
        <f t="shared" si="13"/>
        <v>9.2569444669657648E-11</v>
      </c>
      <c r="AN37" s="50">
        <f t="shared" si="13"/>
        <v>9.333325165119137E-11</v>
      </c>
    </row>
    <row r="38" spans="1:40" ht="13.5" thickBot="1" x14ac:dyDescent="0.25">
      <c r="A38" s="122" t="s">
        <v>174</v>
      </c>
      <c r="B38" s="80">
        <f>$B$8/4</f>
        <v>1500</v>
      </c>
      <c r="D38" s="80">
        <f t="shared" ref="D38:AN38" si="14">$B$8/2-D33</f>
        <v>2995</v>
      </c>
      <c r="E38" s="80">
        <f t="shared" si="14"/>
        <v>2750</v>
      </c>
      <c r="F38" s="80">
        <f t="shared" si="14"/>
        <v>2500</v>
      </c>
      <c r="G38" s="80">
        <f t="shared" si="14"/>
        <v>2250</v>
      </c>
      <c r="H38" s="80">
        <f t="shared" si="14"/>
        <v>2000</v>
      </c>
      <c r="I38" s="80">
        <f t="shared" si="14"/>
        <v>1750</v>
      </c>
      <c r="J38" s="80">
        <f t="shared" si="14"/>
        <v>1500</v>
      </c>
      <c r="K38" s="80">
        <f t="shared" si="14"/>
        <v>1250</v>
      </c>
      <c r="L38" s="80">
        <f t="shared" si="14"/>
        <v>1000</v>
      </c>
      <c r="M38" s="80">
        <f t="shared" si="14"/>
        <v>750</v>
      </c>
      <c r="N38" s="80">
        <f t="shared" si="14"/>
        <v>500</v>
      </c>
      <c r="O38" s="80">
        <f t="shared" si="14"/>
        <v>250</v>
      </c>
      <c r="P38" s="80">
        <f t="shared" si="14"/>
        <v>5</v>
      </c>
      <c r="Q38" s="80">
        <f t="shared" si="14"/>
        <v>1500</v>
      </c>
      <c r="R38" s="80">
        <f t="shared" si="14"/>
        <v>1500</v>
      </c>
      <c r="S38" s="80">
        <f t="shared" si="14"/>
        <v>1500</v>
      </c>
      <c r="T38" s="80">
        <f t="shared" si="14"/>
        <v>1500</v>
      </c>
      <c r="U38" s="80">
        <f t="shared" si="14"/>
        <v>1500</v>
      </c>
      <c r="V38" s="80">
        <f t="shared" si="14"/>
        <v>1500</v>
      </c>
      <c r="W38" s="80">
        <f t="shared" si="14"/>
        <v>1500</v>
      </c>
      <c r="X38" s="80">
        <f t="shared" si="14"/>
        <v>1500</v>
      </c>
      <c r="Y38" s="80">
        <f t="shared" si="14"/>
        <v>1500</v>
      </c>
      <c r="Z38" s="80">
        <f t="shared" si="14"/>
        <v>1500</v>
      </c>
      <c r="AA38" s="80">
        <f t="shared" si="14"/>
        <v>1500</v>
      </c>
      <c r="AB38" s="80">
        <f t="shared" si="14"/>
        <v>1500</v>
      </c>
      <c r="AC38" s="80">
        <f t="shared" si="14"/>
        <v>1500</v>
      </c>
      <c r="AD38" s="80">
        <f t="shared" si="14"/>
        <v>1500</v>
      </c>
      <c r="AE38" s="80">
        <f t="shared" si="14"/>
        <v>1500</v>
      </c>
      <c r="AF38" s="80">
        <f t="shared" si="14"/>
        <v>1500</v>
      </c>
      <c r="AG38" s="80">
        <f t="shared" si="14"/>
        <v>1500</v>
      </c>
      <c r="AH38" s="80">
        <f t="shared" si="14"/>
        <v>1500</v>
      </c>
      <c r="AI38" s="80">
        <f t="shared" si="14"/>
        <v>1500</v>
      </c>
      <c r="AJ38" s="80">
        <f t="shared" si="14"/>
        <v>1500</v>
      </c>
      <c r="AK38" s="80">
        <f t="shared" si="14"/>
        <v>1500</v>
      </c>
      <c r="AL38" s="80">
        <f t="shared" si="14"/>
        <v>1500</v>
      </c>
      <c r="AM38" s="80">
        <f t="shared" si="14"/>
        <v>1500</v>
      </c>
      <c r="AN38" s="80">
        <f t="shared" si="14"/>
        <v>1500</v>
      </c>
    </row>
    <row r="39" spans="1:40" ht="15.75" thickBot="1" x14ac:dyDescent="0.25">
      <c r="A39" s="122" t="s">
        <v>9</v>
      </c>
      <c r="B39" s="93">
        <f>B45 / $B$17 * SINH($B$16 *B43 / 1000) + B44 * COSH($B$16 * B43 / 1000)+B42</f>
        <v>7.2910578490865703</v>
      </c>
      <c r="C39" s="127">
        <f>B39/$B$29</f>
        <v>0.97214104654487599</v>
      </c>
      <c r="D39" s="93">
        <f t="shared" ref="D39:AN39" si="15">D45 / $B$17 * SINH($B$16 *D43 / 1000) + D44 * COSH($B$16 * D43 / 1000)+D42</f>
        <v>3.0526381113190029</v>
      </c>
      <c r="E39" s="93">
        <f t="shared" si="15"/>
        <v>3.0538547385508563</v>
      </c>
      <c r="F39" s="93">
        <f t="shared" si="15"/>
        <v>3.0575122847302763</v>
      </c>
      <c r="G39" s="93">
        <f t="shared" si="15"/>
        <v>3.0636289559829279</v>
      </c>
      <c r="H39" s="93">
        <f t="shared" si="15"/>
        <v>3.0722361723668179</v>
      </c>
      <c r="I39" s="93">
        <f t="shared" si="15"/>
        <v>3.083378486083955</v>
      </c>
      <c r="J39" s="93">
        <f t="shared" si="15"/>
        <v>3.0971141618886735</v>
      </c>
      <c r="K39" s="93">
        <f t="shared" si="15"/>
        <v>3.1135159473058662</v>
      </c>
      <c r="L39" s="93">
        <f t="shared" si="15"/>
        <v>3.1326720519316691</v>
      </c>
      <c r="M39" s="93">
        <f t="shared" si="15"/>
        <v>3.1546873608957924</v>
      </c>
      <c r="N39" s="93">
        <f t="shared" si="15"/>
        <v>3.17968491442323</v>
      </c>
      <c r="O39" s="93">
        <f t="shared" si="15"/>
        <v>3.2078076936751123</v>
      </c>
      <c r="P39" s="93">
        <f t="shared" si="15"/>
        <v>3.2385590732975862</v>
      </c>
      <c r="Q39" s="93">
        <f t="shared" si="15"/>
        <v>9.469632352830228</v>
      </c>
      <c r="R39" s="93">
        <f t="shared" si="15"/>
        <v>9.3593190393019583</v>
      </c>
      <c r="S39" s="93">
        <f t="shared" si="15"/>
        <v>9.2527793438085428</v>
      </c>
      <c r="T39" s="93">
        <f t="shared" si="15"/>
        <v>9.1518697665558033</v>
      </c>
      <c r="U39" s="93">
        <f t="shared" si="15"/>
        <v>9.0561767308127958</v>
      </c>
      <c r="V39" s="93">
        <f t="shared" si="15"/>
        <v>8.9653266052457266</v>
      </c>
      <c r="W39" s="93">
        <f t="shared" si="15"/>
        <v>8.8789810342663653</v>
      </c>
      <c r="X39" s="93">
        <f t="shared" si="15"/>
        <v>8.796832912786261</v>
      </c>
      <c r="Y39" s="93">
        <f t="shared" si="15"/>
        <v>8.7186029045092024</v>
      </c>
      <c r="Z39" s="93">
        <f t="shared" si="15"/>
        <v>8.6440364206244773</v>
      </c>
      <c r="AA39" s="93">
        <f t="shared" si="15"/>
        <v>8.572900990077386</v>
      </c>
      <c r="AB39" s="93">
        <f t="shared" si="15"/>
        <v>8.5049839642086358</v>
      </c>
      <c r="AC39" s="93">
        <f t="shared" si="15"/>
        <v>8.4400905080283284</v>
      </c>
      <c r="AD39" s="93">
        <f t="shared" si="15"/>
        <v>8.3780418381565624</v>
      </c>
      <c r="AE39" s="93">
        <f t="shared" si="15"/>
        <v>8.3186736738607863</v>
      </c>
      <c r="AF39" s="93">
        <f t="shared" si="15"/>
        <v>8.2618348729176603</v>
      </c>
      <c r="AG39" s="93">
        <f t="shared" si="15"/>
        <v>8.2073862284377235</v>
      </c>
      <c r="AH39" s="93">
        <f t="shared" si="15"/>
        <v>8.155199406483252</v>
      </c>
      <c r="AI39" s="93">
        <f t="shared" si="15"/>
        <v>8.1051560074206996</v>
      </c>
      <c r="AJ39" s="93">
        <f t="shared" si="15"/>
        <v>8.0571467365899707</v>
      </c>
      <c r="AK39" s="93">
        <f t="shared" si="15"/>
        <v>8.0110706721341529</v>
      </c>
      <c r="AL39" s="93">
        <f t="shared" si="15"/>
        <v>7.9668346197916673</v>
      </c>
      <c r="AM39" s="93">
        <f t="shared" si="15"/>
        <v>7.9243525461721278</v>
      </c>
      <c r="AN39" s="93">
        <f t="shared" si="15"/>
        <v>7.8835450835740302</v>
      </c>
    </row>
    <row r="40" spans="1:40" ht="15" x14ac:dyDescent="0.2">
      <c r="A40" s="122" t="s">
        <v>183</v>
      </c>
      <c r="B40" s="9">
        <f>B45 * COSH($B$16 *B43 / 1000) + (B44) * $B$17 * SINH($B$16 * B43/ 1000)</f>
        <v>0.84174269300457094</v>
      </c>
      <c r="C40" s="9"/>
      <c r="D40" s="9">
        <f t="shared" ref="D40:AN40" si="16">D45 * COSH($B$16 *D43 / 1000) + (D44) * $B$17 * SINH($B$16 * D43/ 1000)</f>
        <v>0.35242291005988363</v>
      </c>
      <c r="E40" s="9">
        <f t="shared" si="16"/>
        <v>0.35256336801587845</v>
      </c>
      <c r="F40" s="9">
        <f t="shared" si="16"/>
        <v>0.35298562673808009</v>
      </c>
      <c r="G40" s="9">
        <f t="shared" si="16"/>
        <v>0.35369178809888668</v>
      </c>
      <c r="H40" s="9">
        <f t="shared" si="16"/>
        <v>0.35468547950117846</v>
      </c>
      <c r="I40" s="9">
        <f t="shared" si="16"/>
        <v>0.3559718444359648</v>
      </c>
      <c r="J40" s="9">
        <f t="shared" si="16"/>
        <v>0.35755760948973547</v>
      </c>
      <c r="K40" s="9">
        <f t="shared" si="16"/>
        <v>0.35945117326510467</v>
      </c>
      <c r="L40" s="9">
        <f t="shared" si="16"/>
        <v>0.36166271943974104</v>
      </c>
      <c r="M40" s="9">
        <f t="shared" si="16"/>
        <v>0.36420435685894087</v>
      </c>
      <c r="N40" s="9">
        <f t="shared" si="16"/>
        <v>0.36709029034901014</v>
      </c>
      <c r="O40" s="9">
        <f t="shared" si="16"/>
        <v>0.37033702689015802</v>
      </c>
      <c r="P40" s="9">
        <f t="shared" si="16"/>
        <v>0.37388723176204364</v>
      </c>
      <c r="Q40" s="9">
        <f t="shared" si="16"/>
        <v>0.37446026580128539</v>
      </c>
      <c r="R40" s="9">
        <f t="shared" si="16"/>
        <v>0.39812136750322225</v>
      </c>
      <c r="S40" s="9">
        <f t="shared" si="16"/>
        <v>0.42097306590422345</v>
      </c>
      <c r="T40" s="9">
        <f t="shared" si="16"/>
        <v>0.44261716029057163</v>
      </c>
      <c r="U40" s="9">
        <f t="shared" si="16"/>
        <v>0.46314235873184828</v>
      </c>
      <c r="V40" s="9">
        <f t="shared" si="16"/>
        <v>0.48262880140973313</v>
      </c>
      <c r="W40" s="9">
        <f t="shared" si="16"/>
        <v>0.50114906221153666</v>
      </c>
      <c r="X40" s="9">
        <f t="shared" si="16"/>
        <v>0.51876901210512383</v>
      </c>
      <c r="Y40" s="9">
        <f t="shared" si="16"/>
        <v>0.53554856593035249</v>
      </c>
      <c r="Z40" s="9">
        <f t="shared" si="16"/>
        <v>0.55154233043911538</v>
      </c>
      <c r="AA40" s="9">
        <f t="shared" si="16"/>
        <v>0.56680016834600044</v>
      </c>
      <c r="AB40" s="9">
        <f t="shared" si="16"/>
        <v>0.58136769066017524</v>
      </c>
      <c r="AC40" s="9">
        <f t="shared" si="16"/>
        <v>0.59528668753700487</v>
      </c>
      <c r="AD40" s="9">
        <f t="shared" si="16"/>
        <v>0.6085955062221533</v>
      </c>
      <c r="AE40" s="9">
        <f t="shared" si="16"/>
        <v>0.62132938328858422</v>
      </c>
      <c r="AF40" s="9">
        <f t="shared" si="16"/>
        <v>0.63352073723052627</v>
      </c>
      <c r="AG40" s="9">
        <f t="shared" si="16"/>
        <v>0.6451994265325407</v>
      </c>
      <c r="AH40" s="9">
        <f t="shared" si="16"/>
        <v>0.65639297753986525</v>
      </c>
      <c r="AI40" s="9">
        <f t="shared" si="16"/>
        <v>0.66712678578891427</v>
      </c>
      <c r="AJ40" s="9">
        <f t="shared" si="16"/>
        <v>0.67742429389042491</v>
      </c>
      <c r="AK40" s="9">
        <f t="shared" si="16"/>
        <v>0.68730714857264585</v>
      </c>
      <c r="AL40" s="9">
        <f t="shared" si="16"/>
        <v>0.69679533907196833</v>
      </c>
      <c r="AM40" s="9">
        <f t="shared" si="16"/>
        <v>0.70590731868958301</v>
      </c>
      <c r="AN40" s="9">
        <f t="shared" si="16"/>
        <v>0.71466011100312588</v>
      </c>
    </row>
    <row r="41" spans="1:40" ht="15.75" thickBot="1" x14ac:dyDescent="0.25">
      <c r="A41" s="104" t="s">
        <v>120</v>
      </c>
      <c r="B41" s="122">
        <f>$B$10</f>
        <v>0.25</v>
      </c>
      <c r="C41" s="9"/>
      <c r="D41" s="122">
        <f t="shared" ref="D41:AN41" si="17">$B$10</f>
        <v>0.25</v>
      </c>
      <c r="E41" s="122">
        <f t="shared" si="17"/>
        <v>0.25</v>
      </c>
      <c r="F41" s="122">
        <f t="shared" si="17"/>
        <v>0.25</v>
      </c>
      <c r="G41" s="122">
        <f t="shared" si="17"/>
        <v>0.25</v>
      </c>
      <c r="H41" s="122">
        <f t="shared" si="17"/>
        <v>0.25</v>
      </c>
      <c r="I41" s="122">
        <f t="shared" si="17"/>
        <v>0.25</v>
      </c>
      <c r="J41" s="122">
        <f t="shared" si="17"/>
        <v>0.25</v>
      </c>
      <c r="K41" s="122">
        <f t="shared" si="17"/>
        <v>0.25</v>
      </c>
      <c r="L41" s="122">
        <f t="shared" si="17"/>
        <v>0.25</v>
      </c>
      <c r="M41" s="122">
        <f t="shared" si="17"/>
        <v>0.25</v>
      </c>
      <c r="N41" s="122">
        <f t="shared" si="17"/>
        <v>0.25</v>
      </c>
      <c r="O41" s="122">
        <f t="shared" si="17"/>
        <v>0.25</v>
      </c>
      <c r="P41" s="122">
        <f t="shared" si="17"/>
        <v>0.25</v>
      </c>
      <c r="Q41" s="122">
        <f t="shared" si="17"/>
        <v>0.25</v>
      </c>
      <c r="R41" s="122">
        <f t="shared" si="17"/>
        <v>0.25</v>
      </c>
      <c r="S41" s="122">
        <f t="shared" si="17"/>
        <v>0.25</v>
      </c>
      <c r="T41" s="122">
        <f t="shared" si="17"/>
        <v>0.25</v>
      </c>
      <c r="U41" s="122">
        <f t="shared" si="17"/>
        <v>0.25</v>
      </c>
      <c r="V41" s="122">
        <f t="shared" si="17"/>
        <v>0.25</v>
      </c>
      <c r="W41" s="122">
        <f t="shared" si="17"/>
        <v>0.25</v>
      </c>
      <c r="X41" s="122">
        <f t="shared" si="17"/>
        <v>0.25</v>
      </c>
      <c r="Y41" s="122">
        <f t="shared" si="17"/>
        <v>0.25</v>
      </c>
      <c r="Z41" s="122">
        <f t="shared" si="17"/>
        <v>0.25</v>
      </c>
      <c r="AA41" s="122">
        <f t="shared" si="17"/>
        <v>0.25</v>
      </c>
      <c r="AB41" s="122">
        <f t="shared" si="17"/>
        <v>0.25</v>
      </c>
      <c r="AC41" s="122">
        <f t="shared" si="17"/>
        <v>0.25</v>
      </c>
      <c r="AD41" s="122">
        <f t="shared" si="17"/>
        <v>0.25</v>
      </c>
      <c r="AE41" s="122">
        <f t="shared" si="17"/>
        <v>0.25</v>
      </c>
      <c r="AF41" s="122">
        <f t="shared" si="17"/>
        <v>0.25</v>
      </c>
      <c r="AG41" s="122">
        <f t="shared" si="17"/>
        <v>0.25</v>
      </c>
      <c r="AH41" s="122">
        <f t="shared" si="17"/>
        <v>0.25</v>
      </c>
      <c r="AI41" s="122">
        <f t="shared" si="17"/>
        <v>0.25</v>
      </c>
      <c r="AJ41" s="122">
        <f t="shared" si="17"/>
        <v>0.25</v>
      </c>
      <c r="AK41" s="122">
        <f t="shared" si="17"/>
        <v>0.25</v>
      </c>
      <c r="AL41" s="122">
        <f t="shared" si="17"/>
        <v>0.25</v>
      </c>
      <c r="AM41" s="122">
        <f t="shared" si="17"/>
        <v>0.25</v>
      </c>
      <c r="AN41" s="122">
        <f t="shared" si="17"/>
        <v>0.25</v>
      </c>
    </row>
    <row r="42" spans="1:40" ht="15.75" thickBot="1" x14ac:dyDescent="0.25">
      <c r="A42" s="122" t="s">
        <v>184</v>
      </c>
      <c r="B42" s="125">
        <f>B40/B41</f>
        <v>3.3669707720182838</v>
      </c>
      <c r="C42" s="127">
        <f>B42/$B$29</f>
        <v>0.44892943626910448</v>
      </c>
      <c r="D42" s="126">
        <f t="shared" ref="D42:AN42" si="18">D40/D41</f>
        <v>1.4096916402395345</v>
      </c>
      <c r="E42" s="93">
        <f t="shared" si="18"/>
        <v>1.4102534720635138</v>
      </c>
      <c r="F42" s="93">
        <f t="shared" si="18"/>
        <v>1.4119425069523204</v>
      </c>
      <c r="G42" s="93">
        <f t="shared" si="18"/>
        <v>1.4147671523955467</v>
      </c>
      <c r="H42" s="93">
        <f t="shared" si="18"/>
        <v>1.4187419180047138</v>
      </c>
      <c r="I42" s="93">
        <f t="shared" si="18"/>
        <v>1.4238873777438592</v>
      </c>
      <c r="J42" s="93">
        <f t="shared" si="18"/>
        <v>1.4302304379589419</v>
      </c>
      <c r="K42" s="93">
        <f t="shared" si="18"/>
        <v>1.4378046930604187</v>
      </c>
      <c r="L42" s="93">
        <f t="shared" si="18"/>
        <v>1.4466508777589642</v>
      </c>
      <c r="M42" s="93">
        <f t="shared" si="18"/>
        <v>1.4568174274357635</v>
      </c>
      <c r="N42" s="93">
        <f t="shared" si="18"/>
        <v>1.4683611613960406</v>
      </c>
      <c r="O42" s="93">
        <f t="shared" si="18"/>
        <v>1.4813481075606321</v>
      </c>
      <c r="P42" s="93">
        <f t="shared" si="18"/>
        <v>1.4955489270481745</v>
      </c>
      <c r="Q42" s="93">
        <f t="shared" si="18"/>
        <v>1.4978410632051415</v>
      </c>
      <c r="R42" s="93">
        <f t="shared" si="18"/>
        <v>1.592485470012889</v>
      </c>
      <c r="S42" s="93">
        <f t="shared" si="18"/>
        <v>1.6838922636168938</v>
      </c>
      <c r="T42" s="93">
        <f t="shared" si="18"/>
        <v>1.7704686411622865</v>
      </c>
      <c r="U42" s="93">
        <f t="shared" si="18"/>
        <v>1.8525694349273931</v>
      </c>
      <c r="V42" s="93">
        <f t="shared" si="18"/>
        <v>1.9305152056389325</v>
      </c>
      <c r="W42" s="93">
        <f t="shared" si="18"/>
        <v>2.0045962488461466</v>
      </c>
      <c r="X42" s="93">
        <f t="shared" si="18"/>
        <v>2.0750760484204953</v>
      </c>
      <c r="Y42" s="93">
        <f t="shared" si="18"/>
        <v>2.14219426372141</v>
      </c>
      <c r="Z42" s="93">
        <f t="shared" si="18"/>
        <v>2.2061693217564615</v>
      </c>
      <c r="AA42" s="93">
        <f t="shared" si="18"/>
        <v>2.2672006733840018</v>
      </c>
      <c r="AB42" s="93">
        <f t="shared" si="18"/>
        <v>2.325470762640701</v>
      </c>
      <c r="AC42" s="93">
        <f t="shared" si="18"/>
        <v>2.3811467501480195</v>
      </c>
      <c r="AD42" s="93">
        <f t="shared" si="18"/>
        <v>2.4343820248886132</v>
      </c>
      <c r="AE42" s="93">
        <f t="shared" si="18"/>
        <v>2.4853175331543369</v>
      </c>
      <c r="AF42" s="93">
        <f t="shared" si="18"/>
        <v>2.5340829489221051</v>
      </c>
      <c r="AG42" s="93">
        <f t="shared" si="18"/>
        <v>2.5807977061301628</v>
      </c>
      <c r="AH42" s="93">
        <f t="shared" si="18"/>
        <v>2.625571910159461</v>
      </c>
      <c r="AI42" s="93">
        <f t="shared" si="18"/>
        <v>2.6685071431556571</v>
      </c>
      <c r="AJ42" s="93">
        <f t="shared" si="18"/>
        <v>2.7096971755616996</v>
      </c>
      <c r="AK42" s="93">
        <f t="shared" si="18"/>
        <v>2.7492285942905834</v>
      </c>
      <c r="AL42" s="93">
        <f t="shared" si="18"/>
        <v>2.7871813562878733</v>
      </c>
      <c r="AM42" s="93">
        <f t="shared" si="18"/>
        <v>2.823629274758332</v>
      </c>
      <c r="AN42" s="93">
        <f t="shared" si="18"/>
        <v>2.8586404440125035</v>
      </c>
    </row>
    <row r="43" spans="1:40" ht="13.5" thickBot="1" x14ac:dyDescent="0.25">
      <c r="A43" s="122" t="s">
        <v>175</v>
      </c>
      <c r="B43" s="117">
        <f>$B$8/2</f>
        <v>3000</v>
      </c>
      <c r="D43" s="92">
        <f t="shared" ref="D43:AN43" si="19">IF(D20&gt;=$B$8/2,D20-$B$8/2,$B$8/2)</f>
        <v>3000</v>
      </c>
      <c r="E43" s="92">
        <f>IF(E20&gt;=$B$8/2,E20-$B$8/2,$B$8/2)</f>
        <v>3000</v>
      </c>
      <c r="F43" s="92">
        <f t="shared" si="19"/>
        <v>3000</v>
      </c>
      <c r="G43" s="92">
        <f t="shared" si="19"/>
        <v>3000</v>
      </c>
      <c r="H43" s="92">
        <f t="shared" si="19"/>
        <v>3000</v>
      </c>
      <c r="I43" s="92">
        <f t="shared" si="19"/>
        <v>3000</v>
      </c>
      <c r="J43" s="92">
        <f t="shared" si="19"/>
        <v>3000</v>
      </c>
      <c r="K43" s="92">
        <f t="shared" si="19"/>
        <v>3000</v>
      </c>
      <c r="L43" s="92">
        <f t="shared" si="19"/>
        <v>3000</v>
      </c>
      <c r="M43" s="92">
        <f t="shared" si="19"/>
        <v>3000</v>
      </c>
      <c r="N43" s="92">
        <f t="shared" si="19"/>
        <v>3000</v>
      </c>
      <c r="O43" s="92">
        <f t="shared" si="19"/>
        <v>3000</v>
      </c>
      <c r="P43" s="92">
        <f t="shared" si="19"/>
        <v>3000</v>
      </c>
      <c r="Q43" s="92">
        <f t="shared" si="19"/>
        <v>5</v>
      </c>
      <c r="R43" s="92">
        <f t="shared" si="19"/>
        <v>250</v>
      </c>
      <c r="S43" s="92">
        <f t="shared" si="19"/>
        <v>500</v>
      </c>
      <c r="T43" s="92">
        <f t="shared" si="19"/>
        <v>750</v>
      </c>
      <c r="U43" s="92">
        <f t="shared" si="19"/>
        <v>1000</v>
      </c>
      <c r="V43" s="92">
        <f t="shared" si="19"/>
        <v>1250</v>
      </c>
      <c r="W43" s="92">
        <f t="shared" si="19"/>
        <v>1500</v>
      </c>
      <c r="X43" s="92">
        <f t="shared" si="19"/>
        <v>1750</v>
      </c>
      <c r="Y43" s="92">
        <f t="shared" si="19"/>
        <v>2000</v>
      </c>
      <c r="Z43" s="92">
        <f t="shared" si="19"/>
        <v>2250</v>
      </c>
      <c r="AA43" s="92">
        <f t="shared" si="19"/>
        <v>2500</v>
      </c>
      <c r="AB43" s="92">
        <f t="shared" si="19"/>
        <v>2750</v>
      </c>
      <c r="AC43" s="92">
        <f t="shared" si="19"/>
        <v>3000</v>
      </c>
      <c r="AD43" s="92">
        <f t="shared" si="19"/>
        <v>3250</v>
      </c>
      <c r="AE43" s="92">
        <f t="shared" si="19"/>
        <v>3500</v>
      </c>
      <c r="AF43" s="92">
        <f t="shared" si="19"/>
        <v>3750</v>
      </c>
      <c r="AG43" s="92">
        <f t="shared" si="19"/>
        <v>4000</v>
      </c>
      <c r="AH43" s="92">
        <f t="shared" si="19"/>
        <v>4250</v>
      </c>
      <c r="AI43" s="92">
        <f t="shared" si="19"/>
        <v>4500</v>
      </c>
      <c r="AJ43" s="92">
        <f t="shared" si="19"/>
        <v>4750</v>
      </c>
      <c r="AK43" s="92">
        <f t="shared" si="19"/>
        <v>5000</v>
      </c>
      <c r="AL43" s="92">
        <f t="shared" si="19"/>
        <v>5250</v>
      </c>
      <c r="AM43" s="92">
        <f t="shared" si="19"/>
        <v>5500</v>
      </c>
      <c r="AN43" s="92">
        <f t="shared" si="19"/>
        <v>5750</v>
      </c>
    </row>
    <row r="44" spans="1:40" ht="15" x14ac:dyDescent="0.2">
      <c r="A44" s="122" t="s">
        <v>9</v>
      </c>
      <c r="B44" s="9">
        <f>B50 / $B$17 * SINH($B$16 *B48 / 1000) + B49 * COSH($B$16 * B48 / 1000)+B47</f>
        <v>3.77710950220736</v>
      </c>
      <c r="C44" s="9"/>
      <c r="D44" s="9">
        <f t="shared" ref="D44:AN44" si="20">D50 / $B$17 * SINH($B$16 *D48 / 1000) + D49 * COSH($B$16 * D48 / 1000)+D47</f>
        <v>1.581409536958734</v>
      </c>
      <c r="E44" s="9">
        <f t="shared" si="20"/>
        <v>1.5820398068555297</v>
      </c>
      <c r="F44" s="9">
        <f t="shared" si="20"/>
        <v>1.5839345871075863</v>
      </c>
      <c r="G44" s="9">
        <f t="shared" si="20"/>
        <v>1.5871033093408304</v>
      </c>
      <c r="H44" s="9">
        <f t="shared" si="20"/>
        <v>1.5915622506171252</v>
      </c>
      <c r="I44" s="9">
        <f t="shared" si="20"/>
        <v>1.5973344910640785</v>
      </c>
      <c r="J44" s="9">
        <f t="shared" si="20"/>
        <v>1.6044502145537423</v>
      </c>
      <c r="K44" s="9">
        <f t="shared" si="20"/>
        <v>1.6129471077117365</v>
      </c>
      <c r="L44" s="9">
        <f t="shared" si="20"/>
        <v>1.6228708672408785</v>
      </c>
      <c r="M44" s="9">
        <f t="shared" si="20"/>
        <v>1.6342758285515115</v>
      </c>
      <c r="N44" s="9">
        <f t="shared" si="20"/>
        <v>1.6472257322437791</v>
      </c>
      <c r="O44" s="9">
        <f t="shared" si="20"/>
        <v>1.6617946492568394</v>
      </c>
      <c r="P44" s="9">
        <f t="shared" si="20"/>
        <v>1.6777253043938829</v>
      </c>
      <c r="Q44" s="9">
        <f t="shared" si="20"/>
        <v>7.9716665917699823</v>
      </c>
      <c r="R44" s="9">
        <f t="shared" si="20"/>
        <v>7.7604958589008994</v>
      </c>
      <c r="S44" s="9">
        <f t="shared" si="20"/>
        <v>7.5560145197818969</v>
      </c>
      <c r="T44" s="9">
        <f t="shared" si="20"/>
        <v>7.3618144520626849</v>
      </c>
      <c r="U44" s="9">
        <f t="shared" si="20"/>
        <v>7.1771434899233961</v>
      </c>
      <c r="V44" s="9">
        <f t="shared" si="20"/>
        <v>7.0013222549590477</v>
      </c>
      <c r="W44" s="9">
        <f t="shared" si="20"/>
        <v>6.8337356562950591</v>
      </c>
      <c r="X44" s="9">
        <f t="shared" si="20"/>
        <v>6.6738255646975126</v>
      </c>
      <c r="Y44" s="9">
        <f t="shared" si="20"/>
        <v>6.5210844770483529</v>
      </c>
      <c r="Z44" s="9">
        <f t="shared" si="20"/>
        <v>6.3750500198540809</v>
      </c>
      <c r="AA44" s="9">
        <f t="shared" si="20"/>
        <v>6.2353001665344303</v>
      </c>
      <c r="AB44" s="9">
        <f t="shared" si="20"/>
        <v>6.1014490644035257</v>
      </c>
      <c r="AC44" s="9">
        <f t="shared" si="20"/>
        <v>5.9731433845249224</v>
      </c>
      <c r="AD44" s="9">
        <f t="shared" si="20"/>
        <v>5.8500591217838522</v>
      </c>
      <c r="AE44" s="9">
        <f t="shared" si="20"/>
        <v>5.7318987841937119</v>
      </c>
      <c r="AF44" s="9">
        <f t="shared" si="20"/>
        <v>5.6183889201283481</v>
      </c>
      <c r="AG44" s="9">
        <f t="shared" si="20"/>
        <v>5.5092779402352896</v>
      </c>
      <c r="AH44" s="9">
        <f t="shared" si="20"/>
        <v>5.4043341975475307</v>
      </c>
      <c r="AI44" s="9">
        <f t="shared" si="20"/>
        <v>5.3033442950236731</v>
      </c>
      <c r="AJ44" s="9">
        <f t="shared" si="20"/>
        <v>5.2061115946121301</v>
      </c>
      <c r="AK44" s="9">
        <f t="shared" si="20"/>
        <v>5.1124549061228128</v>
      </c>
      <c r="AL44" s="9">
        <f t="shared" si="20"/>
        <v>5.0222073378410874</v>
      </c>
      <c r="AM44" s="9">
        <f t="shared" si="20"/>
        <v>4.9352152940548359</v>
      </c>
      <c r="AN44" s="9">
        <f t="shared" si="20"/>
        <v>4.8513376075942976</v>
      </c>
    </row>
    <row r="45" spans="1:40" ht="15" x14ac:dyDescent="0.2">
      <c r="A45" s="122" t="s">
        <v>183</v>
      </c>
      <c r="B45" s="9">
        <f>B50 * COSH($B$16 *B48 / 1000) + (B49) * $B$17 * SINH($B$16 * B48/ 1000)</f>
        <v>0.6293850005551529</v>
      </c>
      <c r="D45" s="9">
        <f t="shared" ref="D45:AN45" si="21">D50 * COSH($B$16 *D48 / 1000) + (D49) * $B$17 * SINH($B$16 * D48/ 1000)</f>
        <v>0.26351246679902446</v>
      </c>
      <c r="E45" s="9">
        <f t="shared" si="21"/>
        <v>0.26361748954700487</v>
      </c>
      <c r="F45" s="9">
        <f t="shared" si="21"/>
        <v>0.26393321941114978</v>
      </c>
      <c r="G45" s="9">
        <f t="shared" si="21"/>
        <v>0.2644612279963825</v>
      </c>
      <c r="H45" s="9">
        <f t="shared" si="21"/>
        <v>0.26520422757212059</v>
      </c>
      <c r="I45" s="9">
        <f t="shared" si="21"/>
        <v>0.26616606401207199</v>
      </c>
      <c r="J45" s="9">
        <f t="shared" si="21"/>
        <v>0.26735176689674484</v>
      </c>
      <c r="K45" s="9">
        <f t="shared" si="21"/>
        <v>0.26876761600089083</v>
      </c>
      <c r="L45" s="9">
        <f t="shared" si="21"/>
        <v>0.27042122582954625</v>
      </c>
      <c r="M45" s="9">
        <f t="shared" si="21"/>
        <v>0.27232165036757716</v>
      </c>
      <c r="N45" s="9">
        <f t="shared" si="21"/>
        <v>0.27447951079968369</v>
      </c>
      <c r="O45" s="9">
        <f t="shared" si="21"/>
        <v>0.27690714966929925</v>
      </c>
      <c r="P45" s="9">
        <f t="shared" si="21"/>
        <v>0.27956169685317428</v>
      </c>
      <c r="Q45" s="9">
        <f t="shared" si="21"/>
        <v>0.3737268667406155</v>
      </c>
      <c r="R45" s="9">
        <f t="shared" si="21"/>
        <v>0.3624087379821157</v>
      </c>
      <c r="S45" s="9">
        <f t="shared" si="21"/>
        <v>0.35140029650603133</v>
      </c>
      <c r="T45" s="9">
        <f t="shared" si="21"/>
        <v>0.34089482177332581</v>
      </c>
      <c r="U45" s="9">
        <f t="shared" si="21"/>
        <v>0.33085297414081621</v>
      </c>
      <c r="V45" s="9">
        <f t="shared" si="21"/>
        <v>0.32123904108997681</v>
      </c>
      <c r="W45" s="9">
        <f t="shared" si="21"/>
        <v>0.31202049768485829</v>
      </c>
      <c r="X45" s="9">
        <f t="shared" si="21"/>
        <v>0.30316762598334362</v>
      </c>
      <c r="Y45" s="9">
        <f t="shared" si="21"/>
        <v>0.29465318395311768</v>
      </c>
      <c r="Z45" s="9">
        <f t="shared" si="21"/>
        <v>0.28645211607103926</v>
      </c>
      <c r="AA45" s="9">
        <f t="shared" si="21"/>
        <v>0.27854129909250103</v>
      </c>
      <c r="AB45" s="9">
        <f t="shared" si="21"/>
        <v>0.27089931753185797</v>
      </c>
      <c r="AC45" s="9">
        <f t="shared" si="21"/>
        <v>0.26350626424701618</v>
      </c>
      <c r="AD45" s="9">
        <f t="shared" si="21"/>
        <v>0.25634356221013499</v>
      </c>
      <c r="AE45" s="9">
        <f t="shared" si="21"/>
        <v>0.24939380410251025</v>
      </c>
      <c r="AF45" s="9">
        <f t="shared" si="21"/>
        <v>0.24264060681860944</v>
      </c>
      <c r="AG45" s="9">
        <f t="shared" si="21"/>
        <v>0.23606847832000732</v>
      </c>
      <c r="AH45" s="9">
        <f t="shared" si="21"/>
        <v>0.22966269455827931</v>
      </c>
      <c r="AI45" s="9">
        <f t="shared" si="21"/>
        <v>0.22340918439688826</v>
      </c>
      <c r="AJ45" s="9">
        <f t="shared" si="21"/>
        <v>0.21729442061276813</v>
      </c>
      <c r="AK45" s="9">
        <f t="shared" si="21"/>
        <v>0.21130531515299755</v>
      </c>
      <c r="AL45" s="9">
        <f t="shared" si="21"/>
        <v>0.20542911686244403</v>
      </c>
      <c r="AM45" s="9">
        <f t="shared" si="21"/>
        <v>0.19965330988375213</v>
      </c>
      <c r="AN45" s="9">
        <f t="shared" si="21"/>
        <v>0.19396551085803537</v>
      </c>
    </row>
    <row r="46" spans="1:40" ht="15" x14ac:dyDescent="0.2">
      <c r="A46" s="104" t="s">
        <v>135</v>
      </c>
      <c r="B46" s="105">
        <v>9999999999</v>
      </c>
      <c r="C46" s="9"/>
      <c r="D46" s="105">
        <f t="shared" ref="D46:AN46" si="22">IF(D20&gt;=$B$8/2,$B$9,9999999999)</f>
        <v>9999999999</v>
      </c>
      <c r="E46" s="105">
        <f>IF(E20&gt;=$B$8/2,$B$9,9999999999)</f>
        <v>9999999999</v>
      </c>
      <c r="F46" s="105">
        <f t="shared" si="22"/>
        <v>9999999999</v>
      </c>
      <c r="G46" s="105">
        <f t="shared" si="22"/>
        <v>9999999999</v>
      </c>
      <c r="H46" s="105">
        <f t="shared" si="22"/>
        <v>9999999999</v>
      </c>
      <c r="I46" s="105">
        <f t="shared" si="22"/>
        <v>9999999999</v>
      </c>
      <c r="J46" s="105">
        <f t="shared" si="22"/>
        <v>9999999999</v>
      </c>
      <c r="K46" s="105">
        <f t="shared" si="22"/>
        <v>9999999999</v>
      </c>
      <c r="L46" s="105">
        <f t="shared" si="22"/>
        <v>9999999999</v>
      </c>
      <c r="M46" s="105">
        <f t="shared" si="22"/>
        <v>9999999999</v>
      </c>
      <c r="N46" s="105">
        <f t="shared" si="22"/>
        <v>9999999999</v>
      </c>
      <c r="O46" s="105">
        <f t="shared" si="22"/>
        <v>9999999999</v>
      </c>
      <c r="P46" s="105">
        <f t="shared" si="22"/>
        <v>9999999999</v>
      </c>
      <c r="Q46" s="105">
        <f t="shared" si="22"/>
        <v>0.06</v>
      </c>
      <c r="R46" s="105">
        <f t="shared" si="22"/>
        <v>0.06</v>
      </c>
      <c r="S46" s="105">
        <f t="shared" si="22"/>
        <v>0.06</v>
      </c>
      <c r="T46" s="105">
        <f t="shared" si="22"/>
        <v>0.06</v>
      </c>
      <c r="U46" s="105">
        <f t="shared" si="22"/>
        <v>0.06</v>
      </c>
      <c r="V46" s="105">
        <f t="shared" si="22"/>
        <v>0.06</v>
      </c>
      <c r="W46" s="105">
        <f t="shared" si="22"/>
        <v>0.06</v>
      </c>
      <c r="X46" s="105">
        <f t="shared" si="22"/>
        <v>0.06</v>
      </c>
      <c r="Y46" s="105">
        <f t="shared" si="22"/>
        <v>0.06</v>
      </c>
      <c r="Z46" s="105">
        <f t="shared" si="22"/>
        <v>0.06</v>
      </c>
      <c r="AA46" s="105">
        <f t="shared" si="22"/>
        <v>0.06</v>
      </c>
      <c r="AB46" s="105">
        <f t="shared" si="22"/>
        <v>0.06</v>
      </c>
      <c r="AC46" s="105">
        <f t="shared" si="22"/>
        <v>0.06</v>
      </c>
      <c r="AD46" s="105">
        <f t="shared" si="22"/>
        <v>0.06</v>
      </c>
      <c r="AE46" s="105">
        <f t="shared" si="22"/>
        <v>0.06</v>
      </c>
      <c r="AF46" s="105">
        <f t="shared" si="22"/>
        <v>0.06</v>
      </c>
      <c r="AG46" s="105">
        <f t="shared" si="22"/>
        <v>0.06</v>
      </c>
      <c r="AH46" s="105">
        <f t="shared" si="22"/>
        <v>0.06</v>
      </c>
      <c r="AI46" s="105">
        <f t="shared" si="22"/>
        <v>0.06</v>
      </c>
      <c r="AJ46" s="105">
        <f t="shared" si="22"/>
        <v>0.06</v>
      </c>
      <c r="AK46" s="105">
        <f t="shared" si="22"/>
        <v>0.06</v>
      </c>
      <c r="AL46" s="105">
        <f t="shared" si="22"/>
        <v>0.06</v>
      </c>
      <c r="AM46" s="105">
        <f t="shared" si="22"/>
        <v>0.06</v>
      </c>
      <c r="AN46" s="105">
        <f t="shared" si="22"/>
        <v>0.06</v>
      </c>
    </row>
    <row r="47" spans="1:40" ht="15" x14ac:dyDescent="0.2">
      <c r="A47" s="122" t="s">
        <v>184</v>
      </c>
      <c r="B47" s="50">
        <f>B45/B46</f>
        <v>6.2938500061809137E-11</v>
      </c>
      <c r="C47" s="9"/>
      <c r="D47" s="50">
        <f t="shared" ref="D47:AN47" si="23">D45/D46</f>
        <v>2.6351246682537572E-11</v>
      </c>
      <c r="E47" s="50">
        <f t="shared" si="23"/>
        <v>2.6361748957336662E-11</v>
      </c>
      <c r="F47" s="50">
        <f t="shared" si="23"/>
        <v>2.639332194375431E-11</v>
      </c>
      <c r="G47" s="50">
        <f t="shared" si="23"/>
        <v>2.6446122802282861E-11</v>
      </c>
      <c r="H47" s="50">
        <f t="shared" si="23"/>
        <v>2.6520422759864102E-11</v>
      </c>
      <c r="I47" s="50">
        <f t="shared" si="23"/>
        <v>2.6616606403868859E-11</v>
      </c>
      <c r="J47" s="50">
        <f t="shared" si="23"/>
        <v>2.6735176692348001E-11</v>
      </c>
      <c r="K47" s="50">
        <f t="shared" si="23"/>
        <v>2.6876761602776758E-11</v>
      </c>
      <c r="L47" s="50">
        <f t="shared" si="23"/>
        <v>2.7042122585658839E-11</v>
      </c>
      <c r="M47" s="50">
        <f t="shared" si="23"/>
        <v>2.7232165039480932E-11</v>
      </c>
      <c r="N47" s="50">
        <f t="shared" si="23"/>
        <v>2.7447951082713165E-11</v>
      </c>
      <c r="O47" s="50">
        <f t="shared" si="23"/>
        <v>2.7690714969698997E-11</v>
      </c>
      <c r="P47" s="50">
        <f t="shared" si="23"/>
        <v>2.7956169688113045E-11</v>
      </c>
      <c r="Q47" s="50">
        <f t="shared" si="23"/>
        <v>6.2287811123435919</v>
      </c>
      <c r="R47" s="50">
        <f t="shared" si="23"/>
        <v>6.0401456330352623</v>
      </c>
      <c r="S47" s="50">
        <f t="shared" si="23"/>
        <v>5.8566716084338557</v>
      </c>
      <c r="T47" s="50">
        <f t="shared" si="23"/>
        <v>5.6815803628887638</v>
      </c>
      <c r="U47" s="50">
        <f t="shared" si="23"/>
        <v>5.5142162356802702</v>
      </c>
      <c r="V47" s="50">
        <f t="shared" si="23"/>
        <v>5.3539840181662806</v>
      </c>
      <c r="W47" s="50">
        <f t="shared" si="23"/>
        <v>5.200341628080972</v>
      </c>
      <c r="X47" s="50">
        <f t="shared" si="23"/>
        <v>5.052793766389061</v>
      </c>
      <c r="Y47" s="50">
        <f t="shared" si="23"/>
        <v>4.9108863992186285</v>
      </c>
      <c r="Z47" s="50">
        <f t="shared" si="23"/>
        <v>4.774201934517321</v>
      </c>
      <c r="AA47" s="50">
        <f t="shared" si="23"/>
        <v>4.6423549848750172</v>
      </c>
      <c r="AB47" s="50">
        <f t="shared" si="23"/>
        <v>4.5149886255309664</v>
      </c>
      <c r="AC47" s="50">
        <f t="shared" si="23"/>
        <v>4.3917710707836033</v>
      </c>
      <c r="AD47" s="50">
        <f t="shared" si="23"/>
        <v>4.2723927035022502</v>
      </c>
      <c r="AE47" s="50">
        <f t="shared" si="23"/>
        <v>4.156563401708504</v>
      </c>
      <c r="AF47" s="50">
        <f t="shared" si="23"/>
        <v>4.0440101136434912</v>
      </c>
      <c r="AG47" s="50">
        <f t="shared" si="23"/>
        <v>3.934474638666789</v>
      </c>
      <c r="AH47" s="50">
        <f t="shared" si="23"/>
        <v>3.8277115759713221</v>
      </c>
      <c r="AI47" s="50">
        <f t="shared" si="23"/>
        <v>3.7234864066148043</v>
      </c>
      <c r="AJ47" s="50">
        <f t="shared" si="23"/>
        <v>3.6215736768794691</v>
      </c>
      <c r="AK47" s="50">
        <f t="shared" si="23"/>
        <v>3.5217552525499594</v>
      </c>
      <c r="AL47" s="50">
        <f t="shared" si="23"/>
        <v>3.4238186143740674</v>
      </c>
      <c r="AM47" s="50">
        <f t="shared" si="23"/>
        <v>3.3275551647292021</v>
      </c>
      <c r="AN47" s="50">
        <f t="shared" si="23"/>
        <v>3.2327585143005897</v>
      </c>
    </row>
    <row r="48" spans="1:40" x14ac:dyDescent="0.2">
      <c r="A48" s="122" t="s">
        <v>176</v>
      </c>
      <c r="B48" s="80">
        <f>$B$8/2</f>
        <v>3000</v>
      </c>
      <c r="D48" s="80">
        <f t="shared" ref="D48:AN48" si="24">$B$8-D43</f>
        <v>3000</v>
      </c>
      <c r="E48" s="80">
        <f t="shared" si="24"/>
        <v>3000</v>
      </c>
      <c r="F48" s="80">
        <f t="shared" si="24"/>
        <v>3000</v>
      </c>
      <c r="G48" s="80">
        <f t="shared" si="24"/>
        <v>3000</v>
      </c>
      <c r="H48" s="80">
        <f t="shared" si="24"/>
        <v>3000</v>
      </c>
      <c r="I48" s="80">
        <f t="shared" si="24"/>
        <v>3000</v>
      </c>
      <c r="J48" s="80">
        <f t="shared" si="24"/>
        <v>3000</v>
      </c>
      <c r="K48" s="80">
        <f t="shared" si="24"/>
        <v>3000</v>
      </c>
      <c r="L48" s="80">
        <f t="shared" si="24"/>
        <v>3000</v>
      </c>
      <c r="M48" s="80">
        <f t="shared" si="24"/>
        <v>3000</v>
      </c>
      <c r="N48" s="80">
        <f t="shared" si="24"/>
        <v>3000</v>
      </c>
      <c r="O48" s="80">
        <f t="shared" si="24"/>
        <v>3000</v>
      </c>
      <c r="P48" s="80">
        <f t="shared" si="24"/>
        <v>3000</v>
      </c>
      <c r="Q48" s="80">
        <f t="shared" si="24"/>
        <v>5995</v>
      </c>
      <c r="R48" s="80">
        <f t="shared" si="24"/>
        <v>5750</v>
      </c>
      <c r="S48" s="80">
        <f t="shared" si="24"/>
        <v>5500</v>
      </c>
      <c r="T48" s="80">
        <f t="shared" si="24"/>
        <v>5250</v>
      </c>
      <c r="U48" s="80">
        <f t="shared" si="24"/>
        <v>5000</v>
      </c>
      <c r="V48" s="80">
        <f t="shared" si="24"/>
        <v>4750</v>
      </c>
      <c r="W48" s="80">
        <f t="shared" si="24"/>
        <v>4500</v>
      </c>
      <c r="X48" s="80">
        <f t="shared" si="24"/>
        <v>4250</v>
      </c>
      <c r="Y48" s="80">
        <f t="shared" si="24"/>
        <v>4000</v>
      </c>
      <c r="Z48" s="80">
        <f t="shared" si="24"/>
        <v>3750</v>
      </c>
      <c r="AA48" s="80">
        <f t="shared" si="24"/>
        <v>3500</v>
      </c>
      <c r="AB48" s="80">
        <f t="shared" si="24"/>
        <v>3250</v>
      </c>
      <c r="AC48" s="80">
        <f t="shared" si="24"/>
        <v>3000</v>
      </c>
      <c r="AD48" s="80">
        <f t="shared" si="24"/>
        <v>2750</v>
      </c>
      <c r="AE48" s="80">
        <f t="shared" si="24"/>
        <v>2500</v>
      </c>
      <c r="AF48" s="80">
        <f t="shared" si="24"/>
        <v>2250</v>
      </c>
      <c r="AG48" s="80">
        <f t="shared" si="24"/>
        <v>2000</v>
      </c>
      <c r="AH48" s="80">
        <f t="shared" si="24"/>
        <v>1750</v>
      </c>
      <c r="AI48" s="80">
        <f t="shared" si="24"/>
        <v>1500</v>
      </c>
      <c r="AJ48" s="80">
        <f t="shared" si="24"/>
        <v>1250</v>
      </c>
      <c r="AK48" s="80">
        <f t="shared" si="24"/>
        <v>1000</v>
      </c>
      <c r="AL48" s="80">
        <f t="shared" si="24"/>
        <v>750</v>
      </c>
      <c r="AM48" s="80">
        <f t="shared" si="24"/>
        <v>500</v>
      </c>
      <c r="AN48" s="80">
        <f t="shared" si="24"/>
        <v>250</v>
      </c>
    </row>
    <row r="49" spans="1:40" ht="15" x14ac:dyDescent="0.2">
      <c r="A49" s="122" t="s">
        <v>9</v>
      </c>
      <c r="B49" s="9">
        <f>B55 / $B$17 * SINH($B$16 *B53 / 1000) + B54 * COSH($B$16 * B53 / 1000)+B52</f>
        <v>3.6718695936538039</v>
      </c>
      <c r="C49" s="9"/>
      <c r="D49" s="9">
        <f t="shared" ref="D49:AN49" si="25">D55 / $B$17 * SINH($B$16 *D53 / 1000) + D54 * COSH($B$16 * D53 / 1000)+D52</f>
        <v>1.5373474320719156</v>
      </c>
      <c r="E49" s="9">
        <f t="shared" si="25"/>
        <v>1.537960141041165</v>
      </c>
      <c r="F49" s="9">
        <f t="shared" si="25"/>
        <v>1.5398021278806029</v>
      </c>
      <c r="G49" s="9">
        <f t="shared" si="25"/>
        <v>1.5428825614269919</v>
      </c>
      <c r="H49" s="9">
        <f t="shared" si="25"/>
        <v>1.5472172652217182</v>
      </c>
      <c r="I49" s="9">
        <f t="shared" si="25"/>
        <v>1.5528286763211421</v>
      </c>
      <c r="J49" s="9">
        <f t="shared" si="25"/>
        <v>1.5597461375976223</v>
      </c>
      <c r="K49" s="9">
        <f t="shared" si="25"/>
        <v>1.5680062856312262</v>
      </c>
      <c r="L49" s="9">
        <f t="shared" si="25"/>
        <v>1.5776535438980286</v>
      </c>
      <c r="M49" s="9">
        <f t="shared" si="25"/>
        <v>1.5887407338851971</v>
      </c>
      <c r="N49" s="9">
        <f t="shared" si="25"/>
        <v>1.6013298202171111</v>
      </c>
      <c r="O49" s="9">
        <f t="shared" si="25"/>
        <v>1.6154928100275625</v>
      </c>
      <c r="P49" s="9">
        <f t="shared" si="25"/>
        <v>1.6309795964631981</v>
      </c>
      <c r="Q49" s="9">
        <f t="shared" si="25"/>
        <v>1.6309795361577435</v>
      </c>
      <c r="R49" s="9">
        <f t="shared" si="25"/>
        <v>1.6154898248488134</v>
      </c>
      <c r="S49" s="9">
        <f t="shared" si="25"/>
        <v>1.601323899719409</v>
      </c>
      <c r="T49" s="9">
        <f t="shared" si="25"/>
        <v>1.5887319110536788</v>
      </c>
      <c r="U49" s="9">
        <f t="shared" si="25"/>
        <v>1.5776418358158617</v>
      </c>
      <c r="V49" s="9">
        <f t="shared" si="25"/>
        <v>1.5679916942035448</v>
      </c>
      <c r="W49" s="9">
        <f t="shared" si="25"/>
        <v>1.559728650051118</v>
      </c>
      <c r="X49" s="9">
        <f t="shared" si="25"/>
        <v>1.5528082654986051</v>
      </c>
      <c r="Y49" s="9">
        <f t="shared" si="25"/>
        <v>1.5471938896850084</v>
      </c>
      <c r="Z49" s="9">
        <f t="shared" si="25"/>
        <v>1.5428561653767774</v>
      </c>
      <c r="AA49" s="9">
        <f t="shared" si="25"/>
        <v>1.5397726408966184</v>
      </c>
      <c r="AB49" s="9">
        <f t="shared" si="25"/>
        <v>1.5379274776423555</v>
      </c>
      <c r="AC49" s="9">
        <f t="shared" si="25"/>
        <v>1.5373112460139347</v>
      </c>
      <c r="AD49" s="9">
        <f t="shared" si="25"/>
        <v>1.5379208048087021</v>
      </c>
      <c r="AE49" s="9">
        <f t="shared" si="25"/>
        <v>1.5397592611934774</v>
      </c>
      <c r="AF49" s="9">
        <f t="shared" si="25"/>
        <v>1.5428360102983678</v>
      </c>
      <c r="AG49" s="9">
        <f t="shared" si="25"/>
        <v>1.5471668553770153</v>
      </c>
      <c r="AH49" s="9">
        <f t="shared" si="25"/>
        <v>1.55277421141396</v>
      </c>
      <c r="AI49" s="9">
        <f t="shared" si="25"/>
        <v>1.5596873971074368</v>
      </c>
      <c r="AJ49" s="9">
        <f t="shared" si="25"/>
        <v>1.5679430223965996</v>
      </c>
      <c r="AK49" s="9">
        <f t="shared" si="25"/>
        <v>1.577585481228736</v>
      </c>
      <c r="AL49" s="9">
        <f t="shared" si="25"/>
        <v>1.5886675621840851</v>
      </c>
      <c r="AM49" s="9">
        <f t="shared" si="25"/>
        <v>1.601251193027083</v>
      </c>
      <c r="AN49" s="9">
        <f t="shared" si="25"/>
        <v>1.6154083394000909</v>
      </c>
    </row>
    <row r="50" spans="1:40" ht="15" x14ac:dyDescent="0.2">
      <c r="A50" s="122" t="s">
        <v>183</v>
      </c>
      <c r="B50" s="9">
        <f>B55 * COSH($B$16 *B53 / 1000) + (B54) * $B$17 * SINH($B$16 * B53/ 1000)</f>
        <v>0.42398211340583558</v>
      </c>
      <c r="C50" s="9"/>
      <c r="D50" s="9">
        <f t="shared" ref="D50:AN50" si="26">D55 * COSH($B$16 *D53 / 1000) + (D54) * $B$17 * SINH($B$16 * D53/ 1000)</f>
        <v>0.17751387860163198</v>
      </c>
      <c r="E50" s="9">
        <f t="shared" si="26"/>
        <v>0.17758462665982394</v>
      </c>
      <c r="F50" s="9">
        <f t="shared" si="26"/>
        <v>0.17779731653159944</v>
      </c>
      <c r="G50" s="9">
        <f t="shared" si="26"/>
        <v>0.17815300692089364</v>
      </c>
      <c r="H50" s="9">
        <f t="shared" si="26"/>
        <v>0.17865352493467407</v>
      </c>
      <c r="I50" s="9">
        <f t="shared" si="26"/>
        <v>0.17930146132686908</v>
      </c>
      <c r="J50" s="9">
        <f t="shared" si="26"/>
        <v>0.18010020424967715</v>
      </c>
      <c r="K50" s="9">
        <f t="shared" si="26"/>
        <v>0.18105398404250678</v>
      </c>
      <c r="L50" s="9">
        <f t="shared" si="26"/>
        <v>0.18216793017926503</v>
      </c>
      <c r="M50" s="9">
        <f t="shared" si="26"/>
        <v>0.1834481418323739</v>
      </c>
      <c r="N50" s="9">
        <f t="shared" si="26"/>
        <v>0.18490177391072399</v>
      </c>
      <c r="O50" s="9">
        <f t="shared" si="26"/>
        <v>0.18653714090805928</v>
      </c>
      <c r="P50" s="9">
        <f t="shared" si="26"/>
        <v>0.18832536357647706</v>
      </c>
      <c r="Q50" s="9">
        <f t="shared" si="26"/>
        <v>0.18832535661314859</v>
      </c>
      <c r="R50" s="9">
        <f t="shared" si="26"/>
        <v>0.18653679621651659</v>
      </c>
      <c r="S50" s="9">
        <f t="shared" si="26"/>
        <v>0.18490109028483148</v>
      </c>
      <c r="T50" s="9">
        <f t="shared" si="26"/>
        <v>0.18344712308084749</v>
      </c>
      <c r="U50" s="9">
        <f t="shared" si="26"/>
        <v>0.18216657827465776</v>
      </c>
      <c r="V50" s="9">
        <f t="shared" si="26"/>
        <v>0.18105229920479993</v>
      </c>
      <c r="W50" s="9">
        <f t="shared" si="26"/>
        <v>0.18009818500396704</v>
      </c>
      <c r="X50" s="9">
        <f t="shared" si="26"/>
        <v>0.17929910453737677</v>
      </c>
      <c r="Y50" s="9">
        <f t="shared" si="26"/>
        <v>0.17865082581663533</v>
      </c>
      <c r="Z50" s="9">
        <f t="shared" si="26"/>
        <v>0.17814995903129133</v>
      </c>
      <c r="AA50" s="9">
        <f t="shared" si="26"/>
        <v>0.17779391173917181</v>
      </c>
      <c r="AB50" s="9">
        <f t="shared" si="26"/>
        <v>0.17758085509427535</v>
      </c>
      <c r="AC50" s="9">
        <f t="shared" si="26"/>
        <v>0.17750970028294522</v>
      </c>
      <c r="AD50" s="9">
        <f t="shared" si="26"/>
        <v>0.17758008459792668</v>
      </c>
      <c r="AE50" s="9">
        <f t="shared" si="26"/>
        <v>0.17779236681643701</v>
      </c>
      <c r="AF50" s="9">
        <f t="shared" si="26"/>
        <v>0.17814763177196963</v>
      </c>
      <c r="AG50" s="9">
        <f t="shared" si="26"/>
        <v>0.17864770422891407</v>
      </c>
      <c r="AH50" s="9">
        <f t="shared" si="26"/>
        <v>0.17929517239261789</v>
      </c>
      <c r="AI50" s="9">
        <f t="shared" si="26"/>
        <v>0.18009342162395037</v>
      </c>
      <c r="AJ50" s="9">
        <f t="shared" si="26"/>
        <v>0.18104667918615669</v>
      </c>
      <c r="AK50" s="9">
        <f t="shared" si="26"/>
        <v>0.18216007114352462</v>
      </c>
      <c r="AL50" s="9">
        <f t="shared" si="26"/>
        <v>0.18343969286879075</v>
      </c>
      <c r="AM50" s="9">
        <f t="shared" si="26"/>
        <v>0.184892695014715</v>
      </c>
      <c r="AN50" s="9">
        <f t="shared" si="26"/>
        <v>0.18652738728412394</v>
      </c>
    </row>
    <row r="51" spans="1:40" ht="15" x14ac:dyDescent="0.2">
      <c r="A51" s="104" t="s">
        <v>120</v>
      </c>
      <c r="B51" s="122">
        <f>$B$10</f>
        <v>0.25</v>
      </c>
      <c r="C51" s="9"/>
      <c r="D51" s="122">
        <f t="shared" ref="D51:AN51" si="27">$B$10</f>
        <v>0.25</v>
      </c>
      <c r="E51" s="122">
        <f t="shared" si="27"/>
        <v>0.25</v>
      </c>
      <c r="F51" s="122">
        <f t="shared" si="27"/>
        <v>0.25</v>
      </c>
      <c r="G51" s="122">
        <f t="shared" si="27"/>
        <v>0.25</v>
      </c>
      <c r="H51" s="122">
        <f t="shared" si="27"/>
        <v>0.25</v>
      </c>
      <c r="I51" s="122">
        <f t="shared" si="27"/>
        <v>0.25</v>
      </c>
      <c r="J51" s="122">
        <f t="shared" si="27"/>
        <v>0.25</v>
      </c>
      <c r="K51" s="122">
        <f t="shared" si="27"/>
        <v>0.25</v>
      </c>
      <c r="L51" s="122">
        <f t="shared" si="27"/>
        <v>0.25</v>
      </c>
      <c r="M51" s="122">
        <f t="shared" si="27"/>
        <v>0.25</v>
      </c>
      <c r="N51" s="122">
        <f t="shared" si="27"/>
        <v>0.25</v>
      </c>
      <c r="O51" s="122">
        <f t="shared" si="27"/>
        <v>0.25</v>
      </c>
      <c r="P51" s="122">
        <f t="shared" si="27"/>
        <v>0.25</v>
      </c>
      <c r="Q51" s="122">
        <f t="shared" si="27"/>
        <v>0.25</v>
      </c>
      <c r="R51" s="122">
        <f t="shared" si="27"/>
        <v>0.25</v>
      </c>
      <c r="S51" s="122">
        <f t="shared" si="27"/>
        <v>0.25</v>
      </c>
      <c r="T51" s="122">
        <f t="shared" si="27"/>
        <v>0.25</v>
      </c>
      <c r="U51" s="122">
        <f t="shared" si="27"/>
        <v>0.25</v>
      </c>
      <c r="V51" s="122">
        <f t="shared" si="27"/>
        <v>0.25</v>
      </c>
      <c r="W51" s="122">
        <f t="shared" si="27"/>
        <v>0.25</v>
      </c>
      <c r="X51" s="122">
        <f t="shared" si="27"/>
        <v>0.25</v>
      </c>
      <c r="Y51" s="122">
        <f t="shared" si="27"/>
        <v>0.25</v>
      </c>
      <c r="Z51" s="122">
        <f t="shared" si="27"/>
        <v>0.25</v>
      </c>
      <c r="AA51" s="122">
        <f t="shared" si="27"/>
        <v>0.25</v>
      </c>
      <c r="AB51" s="122">
        <f t="shared" si="27"/>
        <v>0.25</v>
      </c>
      <c r="AC51" s="122">
        <f t="shared" si="27"/>
        <v>0.25</v>
      </c>
      <c r="AD51" s="122">
        <f t="shared" si="27"/>
        <v>0.25</v>
      </c>
      <c r="AE51" s="122">
        <f t="shared" si="27"/>
        <v>0.25</v>
      </c>
      <c r="AF51" s="122">
        <f t="shared" si="27"/>
        <v>0.25</v>
      </c>
      <c r="AG51" s="122">
        <f t="shared" si="27"/>
        <v>0.25</v>
      </c>
      <c r="AH51" s="122">
        <f t="shared" si="27"/>
        <v>0.25</v>
      </c>
      <c r="AI51" s="122">
        <f t="shared" si="27"/>
        <v>0.25</v>
      </c>
      <c r="AJ51" s="122">
        <f t="shared" si="27"/>
        <v>0.25</v>
      </c>
      <c r="AK51" s="122">
        <f t="shared" si="27"/>
        <v>0.25</v>
      </c>
      <c r="AL51" s="122">
        <f t="shared" si="27"/>
        <v>0.25</v>
      </c>
      <c r="AM51" s="122">
        <f t="shared" si="27"/>
        <v>0.25</v>
      </c>
      <c r="AN51" s="122">
        <f t="shared" si="27"/>
        <v>0.25</v>
      </c>
    </row>
    <row r="52" spans="1:40" ht="15" x14ac:dyDescent="0.2">
      <c r="A52" s="122" t="s">
        <v>184</v>
      </c>
      <c r="B52" s="50">
        <f>B50/B51</f>
        <v>1.6959284536233423</v>
      </c>
      <c r="C52" s="9"/>
      <c r="D52" s="50">
        <f t="shared" ref="D52:AN52" si="28">D50/D51</f>
        <v>0.71005551440652792</v>
      </c>
      <c r="E52" s="50">
        <f t="shared" si="28"/>
        <v>0.71033850663929576</v>
      </c>
      <c r="F52" s="50">
        <f t="shared" si="28"/>
        <v>0.71118926612639777</v>
      </c>
      <c r="G52" s="50">
        <f t="shared" si="28"/>
        <v>0.71261202768357457</v>
      </c>
      <c r="H52" s="50">
        <f t="shared" si="28"/>
        <v>0.71461409973869627</v>
      </c>
      <c r="I52" s="50">
        <f t="shared" si="28"/>
        <v>0.71720584530747633</v>
      </c>
      <c r="J52" s="50">
        <f t="shared" si="28"/>
        <v>0.72040081699870862</v>
      </c>
      <c r="K52" s="50">
        <f t="shared" si="28"/>
        <v>0.72421593617002711</v>
      </c>
      <c r="L52" s="50">
        <f t="shared" si="28"/>
        <v>0.7286717207170601</v>
      </c>
      <c r="M52" s="50">
        <f t="shared" si="28"/>
        <v>0.7337925673294956</v>
      </c>
      <c r="N52" s="50">
        <f t="shared" si="28"/>
        <v>0.73960709564289595</v>
      </c>
      <c r="O52" s="50">
        <f t="shared" si="28"/>
        <v>0.74614856363223714</v>
      </c>
      <c r="P52" s="50">
        <f t="shared" si="28"/>
        <v>0.75330145430590822</v>
      </c>
      <c r="Q52" s="50">
        <f t="shared" si="28"/>
        <v>0.75330142645259435</v>
      </c>
      <c r="R52" s="50">
        <f t="shared" si="28"/>
        <v>0.74614718486606635</v>
      </c>
      <c r="S52" s="50">
        <f t="shared" si="28"/>
        <v>0.73960436113932593</v>
      </c>
      <c r="T52" s="50">
        <f t="shared" si="28"/>
        <v>0.73378849232338994</v>
      </c>
      <c r="U52" s="50">
        <f t="shared" si="28"/>
        <v>0.72866631309863106</v>
      </c>
      <c r="V52" s="50">
        <f t="shared" si="28"/>
        <v>0.72420919681919971</v>
      </c>
      <c r="W52" s="50">
        <f t="shared" si="28"/>
        <v>0.72039274001586817</v>
      </c>
      <c r="X52" s="50">
        <f t="shared" si="28"/>
        <v>0.71719641814950708</v>
      </c>
      <c r="Y52" s="50">
        <f t="shared" si="28"/>
        <v>0.71460330326654131</v>
      </c>
      <c r="Z52" s="50">
        <f t="shared" si="28"/>
        <v>0.71259983612516531</v>
      </c>
      <c r="AA52" s="50">
        <f t="shared" si="28"/>
        <v>0.71117564695668722</v>
      </c>
      <c r="AB52" s="50">
        <f t="shared" si="28"/>
        <v>0.71032342037710139</v>
      </c>
      <c r="AC52" s="50">
        <f t="shared" si="28"/>
        <v>0.71003880113178086</v>
      </c>
      <c r="AD52" s="50">
        <f t="shared" si="28"/>
        <v>0.71032033839170672</v>
      </c>
      <c r="AE52" s="50">
        <f t="shared" si="28"/>
        <v>0.71116946726574803</v>
      </c>
      <c r="AF52" s="50">
        <f t="shared" si="28"/>
        <v>0.71259052708787851</v>
      </c>
      <c r="AG52" s="50">
        <f t="shared" si="28"/>
        <v>0.71459081691565629</v>
      </c>
      <c r="AH52" s="50">
        <f t="shared" si="28"/>
        <v>0.71718068957047154</v>
      </c>
      <c r="AI52" s="50">
        <f t="shared" si="28"/>
        <v>0.72037368649580147</v>
      </c>
      <c r="AJ52" s="50">
        <f t="shared" si="28"/>
        <v>0.72418671674462676</v>
      </c>
      <c r="AK52" s="50">
        <f t="shared" si="28"/>
        <v>0.72864028457409846</v>
      </c>
      <c r="AL52" s="50">
        <f t="shared" si="28"/>
        <v>0.733758771475163</v>
      </c>
      <c r="AM52" s="50">
        <f t="shared" si="28"/>
        <v>0.73957078005886001</v>
      </c>
      <c r="AN52" s="50">
        <f t="shared" si="28"/>
        <v>0.74610954913649574</v>
      </c>
    </row>
    <row r="53" spans="1:40" x14ac:dyDescent="0.2">
      <c r="A53" s="122" t="s">
        <v>177</v>
      </c>
      <c r="B53" s="80">
        <f>$B$8</f>
        <v>6000</v>
      </c>
      <c r="D53" s="80">
        <f t="shared" ref="D53:AN53" si="29">$B$8</f>
        <v>6000</v>
      </c>
      <c r="E53" s="80">
        <f t="shared" si="29"/>
        <v>6000</v>
      </c>
      <c r="F53" s="80">
        <f t="shared" si="29"/>
        <v>6000</v>
      </c>
      <c r="G53" s="80">
        <f t="shared" si="29"/>
        <v>6000</v>
      </c>
      <c r="H53" s="80">
        <f t="shared" si="29"/>
        <v>6000</v>
      </c>
      <c r="I53" s="80">
        <f t="shared" si="29"/>
        <v>6000</v>
      </c>
      <c r="J53" s="80">
        <f t="shared" si="29"/>
        <v>6000</v>
      </c>
      <c r="K53" s="80">
        <f t="shared" si="29"/>
        <v>6000</v>
      </c>
      <c r="L53" s="80">
        <f t="shared" si="29"/>
        <v>6000</v>
      </c>
      <c r="M53" s="80">
        <f t="shared" si="29"/>
        <v>6000</v>
      </c>
      <c r="N53" s="80">
        <f t="shared" si="29"/>
        <v>6000</v>
      </c>
      <c r="O53" s="80">
        <f t="shared" si="29"/>
        <v>6000</v>
      </c>
      <c r="P53" s="80">
        <f t="shared" si="29"/>
        <v>6000</v>
      </c>
      <c r="Q53" s="80">
        <f t="shared" si="29"/>
        <v>6000</v>
      </c>
      <c r="R53" s="80">
        <f t="shared" si="29"/>
        <v>6000</v>
      </c>
      <c r="S53" s="80">
        <f t="shared" si="29"/>
        <v>6000</v>
      </c>
      <c r="T53" s="80">
        <f t="shared" si="29"/>
        <v>6000</v>
      </c>
      <c r="U53" s="80">
        <f t="shared" si="29"/>
        <v>6000</v>
      </c>
      <c r="V53" s="80">
        <f t="shared" si="29"/>
        <v>6000</v>
      </c>
      <c r="W53" s="80">
        <f t="shared" si="29"/>
        <v>6000</v>
      </c>
      <c r="X53" s="80">
        <f t="shared" si="29"/>
        <v>6000</v>
      </c>
      <c r="Y53" s="80">
        <f t="shared" si="29"/>
        <v>6000</v>
      </c>
      <c r="Z53" s="80">
        <f t="shared" si="29"/>
        <v>6000</v>
      </c>
      <c r="AA53" s="80">
        <f t="shared" si="29"/>
        <v>6000</v>
      </c>
      <c r="AB53" s="80">
        <f t="shared" si="29"/>
        <v>6000</v>
      </c>
      <c r="AC53" s="80">
        <f t="shared" si="29"/>
        <v>6000</v>
      </c>
      <c r="AD53" s="80">
        <f t="shared" si="29"/>
        <v>6000</v>
      </c>
      <c r="AE53" s="80">
        <f t="shared" si="29"/>
        <v>6000</v>
      </c>
      <c r="AF53" s="80">
        <f t="shared" si="29"/>
        <v>6000</v>
      </c>
      <c r="AG53" s="80">
        <f t="shared" si="29"/>
        <v>6000</v>
      </c>
      <c r="AH53" s="80">
        <f t="shared" si="29"/>
        <v>6000</v>
      </c>
      <c r="AI53" s="80">
        <f t="shared" si="29"/>
        <v>6000</v>
      </c>
      <c r="AJ53" s="80">
        <f t="shared" si="29"/>
        <v>6000</v>
      </c>
      <c r="AK53" s="80">
        <f t="shared" si="29"/>
        <v>6000</v>
      </c>
      <c r="AL53" s="80">
        <f t="shared" si="29"/>
        <v>6000</v>
      </c>
      <c r="AM53" s="80">
        <f t="shared" si="29"/>
        <v>6000</v>
      </c>
      <c r="AN53" s="80">
        <f t="shared" si="29"/>
        <v>6000</v>
      </c>
    </row>
    <row r="54" spans="1:40" ht="15" x14ac:dyDescent="0.2">
      <c r="A54" s="122" t="s">
        <v>9</v>
      </c>
      <c r="B54" s="9">
        <f>B60 / $B$17 * SINH($B$16 *B58 / 1000) + B59 * COSH($B$16 * B58 / 1000)+B57</f>
        <v>1.8488869031991899</v>
      </c>
      <c r="C54" s="9"/>
      <c r="D54" s="9">
        <f t="shared" ref="D54:AN54" si="30">D60 / $B$17 * SINH($B$16 *D58 / 1000) + D59 * COSH($B$16 * D58 / 1000)+D57</f>
        <v>0.77409653592743033</v>
      </c>
      <c r="E54" s="9">
        <f t="shared" si="30"/>
        <v>0.77440505167392526</v>
      </c>
      <c r="F54" s="9">
        <f t="shared" si="30"/>
        <v>0.77533254249472894</v>
      </c>
      <c r="G54" s="9">
        <f t="shared" si="30"/>
        <v>0.77688362515026144</v>
      </c>
      <c r="H54" s="9">
        <f t="shared" si="30"/>
        <v>0.77906626722697603</v>
      </c>
      <c r="I54" s="9">
        <f t="shared" si="30"/>
        <v>0.78189176639724123</v>
      </c>
      <c r="J54" s="9">
        <f t="shared" si="30"/>
        <v>0.78537489760091383</v>
      </c>
      <c r="K54" s="9">
        <f t="shared" si="30"/>
        <v>0.78953410835943638</v>
      </c>
      <c r="L54" s="9">
        <f t="shared" si="30"/>
        <v>0.79439176710965409</v>
      </c>
      <c r="M54" s="9">
        <f t="shared" si="30"/>
        <v>0.79997447091699692</v>
      </c>
      <c r="N54" s="9">
        <f t="shared" si="30"/>
        <v>0.80631342066688672</v>
      </c>
      <c r="O54" s="9">
        <f t="shared" si="30"/>
        <v>0.81344487392327269</v>
      </c>
      <c r="P54" s="9">
        <f t="shared" si="30"/>
        <v>0.82124289503572645</v>
      </c>
      <c r="Q54" s="9">
        <f t="shared" si="30"/>
        <v>0.82124286467027852</v>
      </c>
      <c r="R54" s="9">
        <f t="shared" si="30"/>
        <v>0.81344337080401641</v>
      </c>
      <c r="S54" s="9">
        <f t="shared" si="30"/>
        <v>0.80631043953414694</v>
      </c>
      <c r="T54" s="9">
        <f t="shared" si="30"/>
        <v>0.79997002837969344</v>
      </c>
      <c r="U54" s="9">
        <f t="shared" si="30"/>
        <v>0.79438587176962983</v>
      </c>
      <c r="V54" s="9">
        <f t="shared" si="30"/>
        <v>0.7895267611759782</v>
      </c>
      <c r="W54" s="9">
        <f t="shared" si="30"/>
        <v>0.78536609214231135</v>
      </c>
      <c r="X54" s="9">
        <f t="shared" si="30"/>
        <v>0.7818814889890956</v>
      </c>
      <c r="Y54" s="9">
        <f t="shared" si="30"/>
        <v>0.7790544970040485</v>
      </c>
      <c r="Z54" s="9">
        <f t="shared" si="30"/>
        <v>0.77687033401606043</v>
      </c>
      <c r="AA54" s="9">
        <f t="shared" si="30"/>
        <v>0.77531769499072223</v>
      </c>
      <c r="AB54" s="9">
        <f t="shared" si="30"/>
        <v>0.77438860475806059</v>
      </c>
      <c r="AC54" s="9">
        <f t="shared" si="30"/>
        <v>0.77407831525619653</v>
      </c>
      <c r="AD54" s="9">
        <f t="shared" si="30"/>
        <v>0.77438524480356485</v>
      </c>
      <c r="AE54" s="9">
        <f t="shared" si="30"/>
        <v>0.77531095794375604</v>
      </c>
      <c r="AF54" s="9">
        <f t="shared" si="30"/>
        <v>0.77686018538208712</v>
      </c>
      <c r="AG54" s="9">
        <f t="shared" si="30"/>
        <v>0.77904088448957576</v>
      </c>
      <c r="AH54" s="9">
        <f t="shared" si="30"/>
        <v>0.78186434182482545</v>
      </c>
      <c r="AI54" s="9">
        <f t="shared" si="30"/>
        <v>0.78534532015535874</v>
      </c>
      <c r="AJ54" s="9">
        <f t="shared" si="30"/>
        <v>0.78950225358818926</v>
      </c>
      <c r="AK54" s="9">
        <f t="shared" si="30"/>
        <v>0.79435749569160885</v>
      </c>
      <c r="AL54" s="9">
        <f t="shared" si="30"/>
        <v>0.79993762696150772</v>
      </c>
      <c r="AM54" s="9">
        <f t="shared" si="30"/>
        <v>0.80627382972331674</v>
      </c>
      <c r="AN54" s="9">
        <f t="shared" si="30"/>
        <v>0.8134023406489137</v>
      </c>
    </row>
    <row r="55" spans="1:40" ht="15" x14ac:dyDescent="0.2">
      <c r="A55" s="122" t="s">
        <v>183</v>
      </c>
      <c r="B55" s="9">
        <f>B60 * COSH($B$16 *B58 / 1000) + (B59) * $B$17 * SINH($B$16 * B58/ 1000)</f>
        <v>0.21362514989603471</v>
      </c>
      <c r="C55" s="9"/>
      <c r="D55" s="9">
        <f t="shared" ref="D55:AN55" si="31">D60 * COSH($B$16 *D58 / 1000) + (D59) * $B$17 * SINH($B$16 * D58/ 1000)</f>
        <v>8.9441105475602356E-2</v>
      </c>
      <c r="E55" s="9">
        <f t="shared" si="31"/>
        <v>8.9476752178749105E-2</v>
      </c>
      <c r="F55" s="9">
        <f t="shared" si="31"/>
        <v>8.9583916854575701E-2</v>
      </c>
      <c r="G55" s="9">
        <f t="shared" si="31"/>
        <v>8.9763132935459788E-2</v>
      </c>
      <c r="H55" s="9">
        <f t="shared" si="31"/>
        <v>9.0015321016840399E-2</v>
      </c>
      <c r="I55" s="9">
        <f t="shared" si="31"/>
        <v>9.0341786460851392E-2</v>
      </c>
      <c r="J55" s="9">
        <f t="shared" si="31"/>
        <v>9.0744236402059045E-2</v>
      </c>
      <c r="K55" s="9">
        <f t="shared" si="31"/>
        <v>9.1224802314555459E-2</v>
      </c>
      <c r="L55" s="9">
        <f t="shared" si="31"/>
        <v>9.1786068705086682E-2</v>
      </c>
      <c r="M55" s="9">
        <f t="shared" si="31"/>
        <v>9.2431108667025488E-2</v>
      </c>
      <c r="N55" s="9">
        <f t="shared" si="31"/>
        <v>9.3163527230951962E-2</v>
      </c>
      <c r="O55" s="9">
        <f t="shared" si="31"/>
        <v>9.3987513689093846E-2</v>
      </c>
      <c r="P55" s="9">
        <f t="shared" si="31"/>
        <v>9.4888517112374046E-2</v>
      </c>
      <c r="Q55" s="9">
        <f t="shared" si="31"/>
        <v>9.4888513603872057E-2</v>
      </c>
      <c r="R55" s="9">
        <f t="shared" si="31"/>
        <v>9.3987340014827531E-2</v>
      </c>
      <c r="S55" s="9">
        <f t="shared" si="31"/>
        <v>9.3163182783204901E-2</v>
      </c>
      <c r="T55" s="9">
        <f t="shared" si="31"/>
        <v>9.2430595364835E-2</v>
      </c>
      <c r="U55" s="9">
        <f t="shared" si="31"/>
        <v>9.1785387542331828E-2</v>
      </c>
      <c r="V55" s="9">
        <f t="shared" si="31"/>
        <v>9.1223953402074745E-2</v>
      </c>
      <c r="W55" s="9">
        <f t="shared" si="31"/>
        <v>9.0743218996716071E-2</v>
      </c>
      <c r="X55" s="9">
        <f t="shared" si="31"/>
        <v>9.0340598982670953E-2</v>
      </c>
      <c r="Y55" s="9">
        <f t="shared" si="31"/>
        <v>9.001396105499912E-2</v>
      </c>
      <c r="Z55" s="9">
        <f t="shared" si="31"/>
        <v>8.9761597243616736E-2</v>
      </c>
      <c r="AA55" s="9">
        <f t="shared" si="31"/>
        <v>8.9582201335760836E-2</v>
      </c>
      <c r="AB55" s="9">
        <f t="shared" si="31"/>
        <v>8.9474851859772941E-2</v>
      </c>
      <c r="AC55" s="9">
        <f t="shared" si="31"/>
        <v>8.9439000212367059E-2</v>
      </c>
      <c r="AD55" s="9">
        <f t="shared" si="31"/>
        <v>8.9474463641985497E-2</v>
      </c>
      <c r="AE55" s="9">
        <f t="shared" si="31"/>
        <v>8.9581422920020248E-2</v>
      </c>
      <c r="AF55" s="9">
        <f t="shared" si="31"/>
        <v>8.9760424644335479E-2</v>
      </c>
      <c r="AG55" s="9">
        <f t="shared" si="31"/>
        <v>9.0012388230052559E-2</v>
      </c>
      <c r="AH55" s="9">
        <f t="shared" si="31"/>
        <v>9.0338617755192308E-2</v>
      </c>
      <c r="AI55" s="9">
        <f t="shared" si="31"/>
        <v>9.0740818947898205E-2</v>
      </c>
      <c r="AJ55" s="9">
        <f t="shared" si="31"/>
        <v>9.1221121732324703E-2</v>
      </c>
      <c r="AK55" s="9">
        <f t="shared" si="31"/>
        <v>9.1782108897266956E-2</v>
      </c>
      <c r="AL55" s="9">
        <f t="shared" si="31"/>
        <v>9.2426851621610476E-2</v>
      </c>
      <c r="AM55" s="9">
        <f t="shared" si="31"/>
        <v>9.3158952791466243E-2</v>
      </c>
      <c r="AN55" s="9">
        <f t="shared" si="31"/>
        <v>9.3982599285138274E-2</v>
      </c>
    </row>
    <row r="56" spans="1:40" ht="15" x14ac:dyDescent="0.2">
      <c r="A56" s="104" t="s">
        <v>120</v>
      </c>
      <c r="B56" s="122">
        <f>$B$10</f>
        <v>0.25</v>
      </c>
      <c r="C56" s="9"/>
      <c r="D56" s="122">
        <f t="shared" ref="D56:AN56" si="32">$B$10</f>
        <v>0.25</v>
      </c>
      <c r="E56" s="122">
        <f t="shared" si="32"/>
        <v>0.25</v>
      </c>
      <c r="F56" s="122">
        <f t="shared" si="32"/>
        <v>0.25</v>
      </c>
      <c r="G56" s="122">
        <f t="shared" si="32"/>
        <v>0.25</v>
      </c>
      <c r="H56" s="122">
        <f t="shared" si="32"/>
        <v>0.25</v>
      </c>
      <c r="I56" s="122">
        <f t="shared" si="32"/>
        <v>0.25</v>
      </c>
      <c r="J56" s="122">
        <f t="shared" si="32"/>
        <v>0.25</v>
      </c>
      <c r="K56" s="122">
        <f t="shared" si="32"/>
        <v>0.25</v>
      </c>
      <c r="L56" s="122">
        <f t="shared" si="32"/>
        <v>0.25</v>
      </c>
      <c r="M56" s="122">
        <f t="shared" si="32"/>
        <v>0.25</v>
      </c>
      <c r="N56" s="122">
        <f t="shared" si="32"/>
        <v>0.25</v>
      </c>
      <c r="O56" s="122">
        <f t="shared" si="32"/>
        <v>0.25</v>
      </c>
      <c r="P56" s="122">
        <f t="shared" si="32"/>
        <v>0.25</v>
      </c>
      <c r="Q56" s="122">
        <f t="shared" si="32"/>
        <v>0.25</v>
      </c>
      <c r="R56" s="122">
        <f t="shared" si="32"/>
        <v>0.25</v>
      </c>
      <c r="S56" s="122">
        <f t="shared" si="32"/>
        <v>0.25</v>
      </c>
      <c r="T56" s="122">
        <f t="shared" si="32"/>
        <v>0.25</v>
      </c>
      <c r="U56" s="122">
        <f t="shared" si="32"/>
        <v>0.25</v>
      </c>
      <c r="V56" s="122">
        <f t="shared" si="32"/>
        <v>0.25</v>
      </c>
      <c r="W56" s="122">
        <f t="shared" si="32"/>
        <v>0.25</v>
      </c>
      <c r="X56" s="122">
        <f t="shared" si="32"/>
        <v>0.25</v>
      </c>
      <c r="Y56" s="122">
        <f t="shared" si="32"/>
        <v>0.25</v>
      </c>
      <c r="Z56" s="122">
        <f t="shared" si="32"/>
        <v>0.25</v>
      </c>
      <c r="AA56" s="122">
        <f t="shared" si="32"/>
        <v>0.25</v>
      </c>
      <c r="AB56" s="122">
        <f t="shared" si="32"/>
        <v>0.25</v>
      </c>
      <c r="AC56" s="122">
        <f t="shared" si="32"/>
        <v>0.25</v>
      </c>
      <c r="AD56" s="122">
        <f t="shared" si="32"/>
        <v>0.25</v>
      </c>
      <c r="AE56" s="122">
        <f t="shared" si="32"/>
        <v>0.25</v>
      </c>
      <c r="AF56" s="122">
        <f t="shared" si="32"/>
        <v>0.25</v>
      </c>
      <c r="AG56" s="122">
        <f t="shared" si="32"/>
        <v>0.25</v>
      </c>
      <c r="AH56" s="122">
        <f t="shared" si="32"/>
        <v>0.25</v>
      </c>
      <c r="AI56" s="122">
        <f t="shared" si="32"/>
        <v>0.25</v>
      </c>
      <c r="AJ56" s="122">
        <f t="shared" si="32"/>
        <v>0.25</v>
      </c>
      <c r="AK56" s="122">
        <f t="shared" si="32"/>
        <v>0.25</v>
      </c>
      <c r="AL56" s="122">
        <f t="shared" si="32"/>
        <v>0.25</v>
      </c>
      <c r="AM56" s="122">
        <f t="shared" si="32"/>
        <v>0.25</v>
      </c>
      <c r="AN56" s="122">
        <f t="shared" si="32"/>
        <v>0.25</v>
      </c>
    </row>
    <row r="57" spans="1:40" ht="15" x14ac:dyDescent="0.2">
      <c r="A57" s="122" t="s">
        <v>184</v>
      </c>
      <c r="B57" s="50">
        <f>B55/B56</f>
        <v>0.85450059958413882</v>
      </c>
      <c r="C57" s="9"/>
      <c r="D57" s="50">
        <f t="shared" ref="D57:AN57" si="33">D55/D56</f>
        <v>0.35776442190240942</v>
      </c>
      <c r="E57" s="50">
        <f t="shared" si="33"/>
        <v>0.35790700871499642</v>
      </c>
      <c r="F57" s="50">
        <f t="shared" si="33"/>
        <v>0.35833566741830281</v>
      </c>
      <c r="G57" s="50">
        <f t="shared" si="33"/>
        <v>0.35905253174183915</v>
      </c>
      <c r="H57" s="50">
        <f t="shared" si="33"/>
        <v>0.3600612840673616</v>
      </c>
      <c r="I57" s="50">
        <f t="shared" si="33"/>
        <v>0.36136714584340557</v>
      </c>
      <c r="J57" s="50">
        <f t="shared" si="33"/>
        <v>0.36297694560823618</v>
      </c>
      <c r="K57" s="50">
        <f t="shared" si="33"/>
        <v>0.36489920925822183</v>
      </c>
      <c r="L57" s="50">
        <f t="shared" si="33"/>
        <v>0.36714427482034673</v>
      </c>
      <c r="M57" s="50">
        <f t="shared" si="33"/>
        <v>0.36972443466810195</v>
      </c>
      <c r="N57" s="50">
        <f t="shared" si="33"/>
        <v>0.37265410892380785</v>
      </c>
      <c r="O57" s="50">
        <f t="shared" si="33"/>
        <v>0.37595005475637538</v>
      </c>
      <c r="P57" s="50">
        <f t="shared" si="33"/>
        <v>0.37955406844949618</v>
      </c>
      <c r="Q57" s="50">
        <f t="shared" si="33"/>
        <v>0.37955405441548823</v>
      </c>
      <c r="R57" s="50">
        <f t="shared" si="33"/>
        <v>0.37594936005931012</v>
      </c>
      <c r="S57" s="50">
        <f t="shared" si="33"/>
        <v>0.3726527311328196</v>
      </c>
      <c r="T57" s="50">
        <f t="shared" si="33"/>
        <v>0.36972238145934</v>
      </c>
      <c r="U57" s="50">
        <f t="shared" si="33"/>
        <v>0.36714155016932731</v>
      </c>
      <c r="V57" s="50">
        <f t="shared" si="33"/>
        <v>0.36489581360829898</v>
      </c>
      <c r="W57" s="50">
        <f t="shared" si="33"/>
        <v>0.36297287598686429</v>
      </c>
      <c r="X57" s="50">
        <f t="shared" si="33"/>
        <v>0.36136239593068381</v>
      </c>
      <c r="Y57" s="50">
        <f t="shared" si="33"/>
        <v>0.36005584421999648</v>
      </c>
      <c r="Z57" s="50">
        <f t="shared" si="33"/>
        <v>0.35904638897446695</v>
      </c>
      <c r="AA57" s="50">
        <f t="shared" si="33"/>
        <v>0.35832880534304334</v>
      </c>
      <c r="AB57" s="50">
        <f t="shared" si="33"/>
        <v>0.35789940743909177</v>
      </c>
      <c r="AC57" s="50">
        <f t="shared" si="33"/>
        <v>0.35775600084946824</v>
      </c>
      <c r="AD57" s="50">
        <f t="shared" si="33"/>
        <v>0.35789785456794199</v>
      </c>
      <c r="AE57" s="50">
        <f t="shared" si="33"/>
        <v>0.35832569168008099</v>
      </c>
      <c r="AF57" s="50">
        <f t="shared" si="33"/>
        <v>0.35904169857734192</v>
      </c>
      <c r="AG57" s="50">
        <f t="shared" si="33"/>
        <v>0.36004955292021024</v>
      </c>
      <c r="AH57" s="50">
        <f t="shared" si="33"/>
        <v>0.36135447102076923</v>
      </c>
      <c r="AI57" s="50">
        <f t="shared" si="33"/>
        <v>0.36296327579159282</v>
      </c>
      <c r="AJ57" s="50">
        <f t="shared" si="33"/>
        <v>0.36488448692929881</v>
      </c>
      <c r="AK57" s="50">
        <f t="shared" si="33"/>
        <v>0.36712843558906783</v>
      </c>
      <c r="AL57" s="50">
        <f t="shared" si="33"/>
        <v>0.3697074064864419</v>
      </c>
      <c r="AM57" s="50">
        <f t="shared" si="33"/>
        <v>0.37263581116586497</v>
      </c>
      <c r="AN57" s="50">
        <f t="shared" si="33"/>
        <v>0.3759303971405531</v>
      </c>
    </row>
    <row r="58" spans="1:40" x14ac:dyDescent="0.2">
      <c r="A58" s="122" t="s">
        <v>178</v>
      </c>
      <c r="B58" s="80">
        <f>$B$8</f>
        <v>6000</v>
      </c>
      <c r="D58" s="80">
        <f t="shared" ref="D58:AN58" si="34">$B$8</f>
        <v>6000</v>
      </c>
      <c r="E58" s="80">
        <f t="shared" si="34"/>
        <v>6000</v>
      </c>
      <c r="F58" s="80">
        <f t="shared" si="34"/>
        <v>6000</v>
      </c>
      <c r="G58" s="80">
        <f t="shared" si="34"/>
        <v>6000</v>
      </c>
      <c r="H58" s="80">
        <f t="shared" si="34"/>
        <v>6000</v>
      </c>
      <c r="I58" s="80">
        <f t="shared" si="34"/>
        <v>6000</v>
      </c>
      <c r="J58" s="80">
        <f t="shared" si="34"/>
        <v>6000</v>
      </c>
      <c r="K58" s="80">
        <f t="shared" si="34"/>
        <v>6000</v>
      </c>
      <c r="L58" s="80">
        <f t="shared" si="34"/>
        <v>6000</v>
      </c>
      <c r="M58" s="80">
        <f t="shared" si="34"/>
        <v>6000</v>
      </c>
      <c r="N58" s="80">
        <f t="shared" si="34"/>
        <v>6000</v>
      </c>
      <c r="O58" s="80">
        <f t="shared" si="34"/>
        <v>6000</v>
      </c>
      <c r="P58" s="80">
        <f t="shared" si="34"/>
        <v>6000</v>
      </c>
      <c r="Q58" s="80">
        <f t="shared" si="34"/>
        <v>6000</v>
      </c>
      <c r="R58" s="80">
        <f t="shared" si="34"/>
        <v>6000</v>
      </c>
      <c r="S58" s="80">
        <f t="shared" si="34"/>
        <v>6000</v>
      </c>
      <c r="T58" s="80">
        <f t="shared" si="34"/>
        <v>6000</v>
      </c>
      <c r="U58" s="80">
        <f t="shared" si="34"/>
        <v>6000</v>
      </c>
      <c r="V58" s="80">
        <f t="shared" si="34"/>
        <v>6000</v>
      </c>
      <c r="W58" s="80">
        <f t="shared" si="34"/>
        <v>6000</v>
      </c>
      <c r="X58" s="80">
        <f t="shared" si="34"/>
        <v>6000</v>
      </c>
      <c r="Y58" s="80">
        <f t="shared" si="34"/>
        <v>6000</v>
      </c>
      <c r="Z58" s="80">
        <f t="shared" si="34"/>
        <v>6000</v>
      </c>
      <c r="AA58" s="80">
        <f t="shared" si="34"/>
        <v>6000</v>
      </c>
      <c r="AB58" s="80">
        <f t="shared" si="34"/>
        <v>6000</v>
      </c>
      <c r="AC58" s="80">
        <f t="shared" si="34"/>
        <v>6000</v>
      </c>
      <c r="AD58" s="80">
        <f t="shared" si="34"/>
        <v>6000</v>
      </c>
      <c r="AE58" s="80">
        <f t="shared" si="34"/>
        <v>6000</v>
      </c>
      <c r="AF58" s="80">
        <f t="shared" si="34"/>
        <v>6000</v>
      </c>
      <c r="AG58" s="80">
        <f t="shared" si="34"/>
        <v>6000</v>
      </c>
      <c r="AH58" s="80">
        <f t="shared" si="34"/>
        <v>6000</v>
      </c>
      <c r="AI58" s="80">
        <f t="shared" si="34"/>
        <v>6000</v>
      </c>
      <c r="AJ58" s="80">
        <f t="shared" si="34"/>
        <v>6000</v>
      </c>
      <c r="AK58" s="80">
        <f t="shared" si="34"/>
        <v>6000</v>
      </c>
      <c r="AL58" s="80">
        <f t="shared" si="34"/>
        <v>6000</v>
      </c>
      <c r="AM58" s="80">
        <f t="shared" si="34"/>
        <v>6000</v>
      </c>
      <c r="AN58" s="80">
        <f t="shared" si="34"/>
        <v>6000</v>
      </c>
    </row>
    <row r="59" spans="1:40" ht="15" x14ac:dyDescent="0.2">
      <c r="A59" s="122" t="s">
        <v>9</v>
      </c>
      <c r="B59" s="9">
        <f>B65 / $B$17 * SINH($B$16 *B63 / 1000) + B64 * COSH($B$16 * B63 / 1000)+B62</f>
        <v>0.93034290799088848</v>
      </c>
      <c r="C59" s="9"/>
      <c r="D59" s="9">
        <f t="shared" ref="D59:AN59" si="35">D65 / $B$17 * SINH($B$16 *D63 / 1000) + D64 * COSH($B$16 * D63 / 1000)+D62</f>
        <v>0.38951826693901936</v>
      </c>
      <c r="E59" s="9">
        <f t="shared" si="35"/>
        <v>0.38967350922899308</v>
      </c>
      <c r="F59" s="9">
        <f t="shared" si="35"/>
        <v>0.39014021409118249</v>
      </c>
      <c r="G59" s="9">
        <f t="shared" si="35"/>
        <v>0.39092070463702677</v>
      </c>
      <c r="H59" s="9">
        <f t="shared" si="35"/>
        <v>0.39201899008284841</v>
      </c>
      <c r="I59" s="9">
        <f t="shared" si="35"/>
        <v>0.39344075531361611</v>
      </c>
      <c r="J59" s="9">
        <f t="shared" si="35"/>
        <v>0.39519343494336057</v>
      </c>
      <c r="K59" s="9">
        <f t="shared" si="35"/>
        <v>0.39728631159543448</v>
      </c>
      <c r="L59" s="9">
        <f t="shared" si="35"/>
        <v>0.39973064086180832</v>
      </c>
      <c r="M59" s="9">
        <f t="shared" si="35"/>
        <v>0.40253980614151691</v>
      </c>
      <c r="N59" s="9">
        <f t="shared" si="35"/>
        <v>0.40572950743352998</v>
      </c>
      <c r="O59" s="9">
        <f t="shared" si="35"/>
        <v>0.40931798921100754</v>
      </c>
      <c r="P59" s="9">
        <f t="shared" si="35"/>
        <v>0.41324188181135069</v>
      </c>
      <c r="Q59" s="9">
        <f t="shared" si="35"/>
        <v>0.41324186653173617</v>
      </c>
      <c r="R59" s="9">
        <f t="shared" si="35"/>
        <v>0.40931723285520372</v>
      </c>
      <c r="S59" s="9">
        <f t="shared" si="35"/>
        <v>0.40572800735491654</v>
      </c>
      <c r="T59" s="9">
        <f t="shared" si="35"/>
        <v>0.4025375706975497</v>
      </c>
      <c r="U59" s="9">
        <f t="shared" si="35"/>
        <v>0.39972767438085571</v>
      </c>
      <c r="V59" s="9">
        <f t="shared" si="35"/>
        <v>0.39728261456020098</v>
      </c>
      <c r="W59" s="9">
        <f t="shared" si="35"/>
        <v>0.39518900411746838</v>
      </c>
      <c r="X59" s="9">
        <f t="shared" si="35"/>
        <v>0.39343558381623339</v>
      </c>
      <c r="Y59" s="9">
        <f t="shared" si="35"/>
        <v>0.3920130674147787</v>
      </c>
      <c r="Z59" s="9">
        <f t="shared" si="35"/>
        <v>0.39091401666037351</v>
      </c>
      <c r="AA59" s="9">
        <f t="shared" si="35"/>
        <v>0.39013274296353795</v>
      </c>
      <c r="AB59" s="9">
        <f t="shared" si="35"/>
        <v>0.38966523329199199</v>
      </c>
      <c r="AC59" s="9">
        <f t="shared" si="35"/>
        <v>0.38950909846460813</v>
      </c>
      <c r="AD59" s="9">
        <f t="shared" si="35"/>
        <v>0.38966354259375025</v>
      </c>
      <c r="AE59" s="9">
        <f t="shared" si="35"/>
        <v>0.39012935294338313</v>
      </c>
      <c r="AF59" s="9">
        <f t="shared" si="35"/>
        <v>0.39090890996097155</v>
      </c>
      <c r="AG59" s="9">
        <f t="shared" si="35"/>
        <v>0.39200621772252453</v>
      </c>
      <c r="AH59" s="9">
        <f t="shared" si="35"/>
        <v>0.39342695552066631</v>
      </c>
      <c r="AI59" s="9">
        <f t="shared" si="35"/>
        <v>0.39517855184442086</v>
      </c>
      <c r="AJ59" s="9">
        <f t="shared" si="35"/>
        <v>0.39727028256712338</v>
      </c>
      <c r="AK59" s="9">
        <f t="shared" si="35"/>
        <v>0.39971339579902487</v>
      </c>
      <c r="AL59" s="9">
        <f t="shared" si="35"/>
        <v>0.40252126660151999</v>
      </c>
      <c r="AM59" s="9">
        <f t="shared" si="35"/>
        <v>0.40570958563436144</v>
      </c>
      <c r="AN59" s="9">
        <f t="shared" si="35"/>
        <v>0.40929658685801074</v>
      </c>
    </row>
    <row r="60" spans="1:40" ht="15" x14ac:dyDescent="0.2">
      <c r="A60" s="122" t="s">
        <v>183</v>
      </c>
      <c r="B60" s="9">
        <f>B65 * COSH($B$16 *B63 / 1000) + (B64) * $B$17 * SINH($B$16 * B63/ 1000)</f>
        <v>0.10776936031388107</v>
      </c>
      <c r="C60" s="9"/>
      <c r="D60" s="9">
        <f t="shared" ref="D60:AN60" si="36">D65 * COSH($B$16 *D63 / 1000) + (D64) * $B$17 * SINH($B$16 * D63/ 1000)</f>
        <v>4.512114199832306E-2</v>
      </c>
      <c r="E60" s="9">
        <f t="shared" si="36"/>
        <v>4.5139125004524785E-2</v>
      </c>
      <c r="F60" s="9">
        <f t="shared" si="36"/>
        <v>4.5193187312112151E-2</v>
      </c>
      <c r="G60" s="9">
        <f t="shared" si="36"/>
        <v>4.5283598026413525E-2</v>
      </c>
      <c r="H60" s="9">
        <f t="shared" si="36"/>
        <v>4.5410821568315773E-2</v>
      </c>
      <c r="I60" s="9">
        <f t="shared" si="36"/>
        <v>4.5575516465348145E-2</v>
      </c>
      <c r="J60" s="9">
        <f t="shared" si="36"/>
        <v>4.5778543930716412E-2</v>
      </c>
      <c r="K60" s="9">
        <f t="shared" si="36"/>
        <v>4.6020979247923206E-2</v>
      </c>
      <c r="L60" s="9">
        <f t="shared" si="36"/>
        <v>4.6304126245843014E-2</v>
      </c>
      <c r="M60" s="9">
        <f t="shared" si="36"/>
        <v>4.6629535234947839E-2</v>
      </c>
      <c r="N60" s="9">
        <f t="shared" si="36"/>
        <v>4.6999024876756314E-2</v>
      </c>
      <c r="O60" s="9">
        <f t="shared" si="36"/>
        <v>4.7414708580404821E-2</v>
      </c>
      <c r="P60" s="9">
        <f t="shared" si="36"/>
        <v>4.7869245710582521E-2</v>
      </c>
      <c r="Q60" s="9">
        <f t="shared" si="36"/>
        <v>4.7869243940617631E-2</v>
      </c>
      <c r="R60" s="9">
        <f t="shared" si="36"/>
        <v>4.7414620965418514E-2</v>
      </c>
      <c r="S60" s="9">
        <f t="shared" si="36"/>
        <v>4.6998851110168535E-2</v>
      </c>
      <c r="T60" s="9">
        <f t="shared" si="36"/>
        <v>4.6629276284872234E-2</v>
      </c>
      <c r="U60" s="9">
        <f t="shared" si="36"/>
        <v>4.6303782613670512E-2</v>
      </c>
      <c r="V60" s="9">
        <f t="shared" si="36"/>
        <v>4.6020550989569482E-2</v>
      </c>
      <c r="W60" s="9">
        <f t="shared" si="36"/>
        <v>4.57780306712849E-2</v>
      </c>
      <c r="X60" s="9">
        <f t="shared" si="36"/>
        <v>4.5574917407774841E-2</v>
      </c>
      <c r="Y60" s="9">
        <f t="shared" si="36"/>
        <v>4.5410135496391391E-2</v>
      </c>
      <c r="Z60" s="9">
        <f t="shared" si="36"/>
        <v>4.528282330242786E-2</v>
      </c>
      <c r="AA60" s="9">
        <f t="shared" si="36"/>
        <v>4.5192321869230653E-2</v>
      </c>
      <c r="AB60" s="9">
        <f t="shared" si="36"/>
        <v>4.5138166333878779E-2</v>
      </c>
      <c r="AC60" s="9">
        <f t="shared" si="36"/>
        <v>4.5120079937642131E-2</v>
      </c>
      <c r="AD60" s="9">
        <f t="shared" si="36"/>
        <v>4.5137970486233331E-2</v>
      </c>
      <c r="AE60" s="9">
        <f t="shared" si="36"/>
        <v>4.5191929174988134E-2</v>
      </c>
      <c r="AF60" s="9">
        <f t="shared" si="36"/>
        <v>4.5282231750943841E-2</v>
      </c>
      <c r="AG60" s="9">
        <f t="shared" si="36"/>
        <v>4.5409342039542056E-2</v>
      </c>
      <c r="AH60" s="9">
        <f t="shared" si="36"/>
        <v>4.5573917920504206E-2</v>
      </c>
      <c r="AI60" s="9">
        <f t="shared" si="36"/>
        <v>4.5776819897525592E-2</v>
      </c>
      <c r="AJ60" s="9">
        <f t="shared" si="36"/>
        <v>4.6019122472198137E-2</v>
      </c>
      <c r="AK60" s="9">
        <f t="shared" si="36"/>
        <v>4.6302128606726528E-2</v>
      </c>
      <c r="AL60" s="9">
        <f t="shared" si="36"/>
        <v>4.6627387645764511E-2</v>
      </c>
      <c r="AM60" s="9">
        <f t="shared" si="36"/>
        <v>4.6996717168991523E-2</v>
      </c>
      <c r="AN60" s="9">
        <f t="shared" si="36"/>
        <v>4.7412229367770578E-2</v>
      </c>
    </row>
    <row r="61" spans="1:40" ht="15" x14ac:dyDescent="0.2">
      <c r="A61" s="104" t="s">
        <v>120</v>
      </c>
      <c r="B61" s="122">
        <f>$B$10</f>
        <v>0.25</v>
      </c>
      <c r="C61" s="9"/>
      <c r="D61" s="122">
        <f t="shared" ref="D61:AN61" si="37">$B$10</f>
        <v>0.25</v>
      </c>
      <c r="E61" s="122">
        <f t="shared" si="37"/>
        <v>0.25</v>
      </c>
      <c r="F61" s="122">
        <f t="shared" si="37"/>
        <v>0.25</v>
      </c>
      <c r="G61" s="122">
        <f t="shared" si="37"/>
        <v>0.25</v>
      </c>
      <c r="H61" s="122">
        <f t="shared" si="37"/>
        <v>0.25</v>
      </c>
      <c r="I61" s="122">
        <f t="shared" si="37"/>
        <v>0.25</v>
      </c>
      <c r="J61" s="122">
        <f t="shared" si="37"/>
        <v>0.25</v>
      </c>
      <c r="K61" s="122">
        <f t="shared" si="37"/>
        <v>0.25</v>
      </c>
      <c r="L61" s="122">
        <f t="shared" si="37"/>
        <v>0.25</v>
      </c>
      <c r="M61" s="122">
        <f t="shared" si="37"/>
        <v>0.25</v>
      </c>
      <c r="N61" s="122">
        <f t="shared" si="37"/>
        <v>0.25</v>
      </c>
      <c r="O61" s="122">
        <f t="shared" si="37"/>
        <v>0.25</v>
      </c>
      <c r="P61" s="122">
        <f t="shared" si="37"/>
        <v>0.25</v>
      </c>
      <c r="Q61" s="122">
        <f t="shared" si="37"/>
        <v>0.25</v>
      </c>
      <c r="R61" s="122">
        <f t="shared" si="37"/>
        <v>0.25</v>
      </c>
      <c r="S61" s="122">
        <f t="shared" si="37"/>
        <v>0.25</v>
      </c>
      <c r="T61" s="122">
        <f t="shared" si="37"/>
        <v>0.25</v>
      </c>
      <c r="U61" s="122">
        <f t="shared" si="37"/>
        <v>0.25</v>
      </c>
      <c r="V61" s="122">
        <f t="shared" si="37"/>
        <v>0.25</v>
      </c>
      <c r="W61" s="122">
        <f t="shared" si="37"/>
        <v>0.25</v>
      </c>
      <c r="X61" s="122">
        <f t="shared" si="37"/>
        <v>0.25</v>
      </c>
      <c r="Y61" s="122">
        <f t="shared" si="37"/>
        <v>0.25</v>
      </c>
      <c r="Z61" s="122">
        <f t="shared" si="37"/>
        <v>0.25</v>
      </c>
      <c r="AA61" s="122">
        <f t="shared" si="37"/>
        <v>0.25</v>
      </c>
      <c r="AB61" s="122">
        <f t="shared" si="37"/>
        <v>0.25</v>
      </c>
      <c r="AC61" s="122">
        <f t="shared" si="37"/>
        <v>0.25</v>
      </c>
      <c r="AD61" s="122">
        <f t="shared" si="37"/>
        <v>0.25</v>
      </c>
      <c r="AE61" s="122">
        <f t="shared" si="37"/>
        <v>0.25</v>
      </c>
      <c r="AF61" s="122">
        <f t="shared" si="37"/>
        <v>0.25</v>
      </c>
      <c r="AG61" s="122">
        <f t="shared" si="37"/>
        <v>0.25</v>
      </c>
      <c r="AH61" s="122">
        <f t="shared" si="37"/>
        <v>0.25</v>
      </c>
      <c r="AI61" s="122">
        <f t="shared" si="37"/>
        <v>0.25</v>
      </c>
      <c r="AJ61" s="122">
        <f t="shared" si="37"/>
        <v>0.25</v>
      </c>
      <c r="AK61" s="122">
        <f t="shared" si="37"/>
        <v>0.25</v>
      </c>
      <c r="AL61" s="122">
        <f t="shared" si="37"/>
        <v>0.25</v>
      </c>
      <c r="AM61" s="122">
        <f t="shared" si="37"/>
        <v>0.25</v>
      </c>
      <c r="AN61" s="122">
        <f t="shared" si="37"/>
        <v>0.25</v>
      </c>
    </row>
    <row r="62" spans="1:40" ht="15" x14ac:dyDescent="0.2">
      <c r="A62" s="122" t="s">
        <v>184</v>
      </c>
      <c r="B62" s="50">
        <f>B60/B61</f>
        <v>0.43107744125552427</v>
      </c>
      <c r="C62" s="9"/>
      <c r="D62" s="50">
        <f t="shared" ref="D62:AN62" si="38">D60/D61</f>
        <v>0.18048456799329224</v>
      </c>
      <c r="E62" s="50">
        <f t="shared" si="38"/>
        <v>0.18055650001809914</v>
      </c>
      <c r="F62" s="50">
        <f t="shared" si="38"/>
        <v>0.18077274924844861</v>
      </c>
      <c r="G62" s="50">
        <f t="shared" si="38"/>
        <v>0.1811343921056541</v>
      </c>
      <c r="H62" s="50">
        <f t="shared" si="38"/>
        <v>0.18164328627326309</v>
      </c>
      <c r="I62" s="50">
        <f t="shared" si="38"/>
        <v>0.18230206586139258</v>
      </c>
      <c r="J62" s="50">
        <f t="shared" si="38"/>
        <v>0.18311417572286565</v>
      </c>
      <c r="K62" s="50">
        <f t="shared" si="38"/>
        <v>0.18408391699169283</v>
      </c>
      <c r="L62" s="50">
        <f t="shared" si="38"/>
        <v>0.18521650498337205</v>
      </c>
      <c r="M62" s="50">
        <f t="shared" si="38"/>
        <v>0.18651814093979135</v>
      </c>
      <c r="N62" s="50">
        <f t="shared" si="38"/>
        <v>0.18799609950702525</v>
      </c>
      <c r="O62" s="50">
        <f t="shared" si="38"/>
        <v>0.18965883432161929</v>
      </c>
      <c r="P62" s="50">
        <f t="shared" si="38"/>
        <v>0.19147698284233008</v>
      </c>
      <c r="Q62" s="50">
        <f t="shared" si="38"/>
        <v>0.19147697576247052</v>
      </c>
      <c r="R62" s="50">
        <f t="shared" si="38"/>
        <v>0.18965848386167405</v>
      </c>
      <c r="S62" s="50">
        <f t="shared" si="38"/>
        <v>0.18799540444067414</v>
      </c>
      <c r="T62" s="50">
        <f t="shared" si="38"/>
        <v>0.18651710513948894</v>
      </c>
      <c r="U62" s="50">
        <f t="shared" si="38"/>
        <v>0.18521513045468205</v>
      </c>
      <c r="V62" s="50">
        <f t="shared" si="38"/>
        <v>0.18408220395827793</v>
      </c>
      <c r="W62" s="50">
        <f t="shared" si="38"/>
        <v>0.1831121226851396</v>
      </c>
      <c r="X62" s="50">
        <f t="shared" si="38"/>
        <v>0.18229966963109936</v>
      </c>
      <c r="Y62" s="50">
        <f t="shared" si="38"/>
        <v>0.18164054198556556</v>
      </c>
      <c r="Z62" s="50">
        <f t="shared" si="38"/>
        <v>0.18113129320971144</v>
      </c>
      <c r="AA62" s="50">
        <f t="shared" si="38"/>
        <v>0.18076928747692261</v>
      </c>
      <c r="AB62" s="50">
        <f t="shared" si="38"/>
        <v>0.18055266533551512</v>
      </c>
      <c r="AC62" s="50">
        <f t="shared" si="38"/>
        <v>0.18048031975056852</v>
      </c>
      <c r="AD62" s="50">
        <f t="shared" si="38"/>
        <v>0.18055188194493332</v>
      </c>
      <c r="AE62" s="50">
        <f t="shared" si="38"/>
        <v>0.18076771669995254</v>
      </c>
      <c r="AF62" s="50">
        <f t="shared" si="38"/>
        <v>0.18112892700377536</v>
      </c>
      <c r="AG62" s="50">
        <f t="shared" si="38"/>
        <v>0.18163736815816822</v>
      </c>
      <c r="AH62" s="50">
        <f t="shared" si="38"/>
        <v>0.18229567168201682</v>
      </c>
      <c r="AI62" s="50">
        <f t="shared" si="38"/>
        <v>0.18310727959010237</v>
      </c>
      <c r="AJ62" s="50">
        <f t="shared" si="38"/>
        <v>0.18407648988879255</v>
      </c>
      <c r="AK62" s="50">
        <f t="shared" si="38"/>
        <v>0.18520851442690611</v>
      </c>
      <c r="AL62" s="50">
        <f t="shared" si="38"/>
        <v>0.18650955058305804</v>
      </c>
      <c r="AM62" s="50">
        <f t="shared" si="38"/>
        <v>0.18798686867596609</v>
      </c>
      <c r="AN62" s="50">
        <f t="shared" si="38"/>
        <v>0.18964891747108231</v>
      </c>
    </row>
    <row r="63" spans="1:40" x14ac:dyDescent="0.2">
      <c r="A63" s="122" t="s">
        <v>179</v>
      </c>
      <c r="B63" s="80">
        <f>$B$8</f>
        <v>6000</v>
      </c>
      <c r="D63" s="80">
        <f t="shared" ref="D63:AN63" si="39">$B$8</f>
        <v>6000</v>
      </c>
      <c r="E63" s="80">
        <f t="shared" si="39"/>
        <v>6000</v>
      </c>
      <c r="F63" s="80">
        <f t="shared" si="39"/>
        <v>6000</v>
      </c>
      <c r="G63" s="80">
        <f t="shared" si="39"/>
        <v>6000</v>
      </c>
      <c r="H63" s="80">
        <f t="shared" si="39"/>
        <v>6000</v>
      </c>
      <c r="I63" s="80">
        <f t="shared" si="39"/>
        <v>6000</v>
      </c>
      <c r="J63" s="80">
        <f t="shared" si="39"/>
        <v>6000</v>
      </c>
      <c r="K63" s="80">
        <f t="shared" si="39"/>
        <v>6000</v>
      </c>
      <c r="L63" s="80">
        <f t="shared" si="39"/>
        <v>6000</v>
      </c>
      <c r="M63" s="80">
        <f t="shared" si="39"/>
        <v>6000</v>
      </c>
      <c r="N63" s="80">
        <f t="shared" si="39"/>
        <v>6000</v>
      </c>
      <c r="O63" s="80">
        <f t="shared" si="39"/>
        <v>6000</v>
      </c>
      <c r="P63" s="80">
        <f t="shared" si="39"/>
        <v>6000</v>
      </c>
      <c r="Q63" s="80">
        <f t="shared" si="39"/>
        <v>6000</v>
      </c>
      <c r="R63" s="80">
        <f t="shared" si="39"/>
        <v>6000</v>
      </c>
      <c r="S63" s="80">
        <f t="shared" si="39"/>
        <v>6000</v>
      </c>
      <c r="T63" s="80">
        <f t="shared" si="39"/>
        <v>6000</v>
      </c>
      <c r="U63" s="80">
        <f t="shared" si="39"/>
        <v>6000</v>
      </c>
      <c r="V63" s="80">
        <f t="shared" si="39"/>
        <v>6000</v>
      </c>
      <c r="W63" s="80">
        <f t="shared" si="39"/>
        <v>6000</v>
      </c>
      <c r="X63" s="80">
        <f t="shared" si="39"/>
        <v>6000</v>
      </c>
      <c r="Y63" s="80">
        <f t="shared" si="39"/>
        <v>6000</v>
      </c>
      <c r="Z63" s="80">
        <f t="shared" si="39"/>
        <v>6000</v>
      </c>
      <c r="AA63" s="80">
        <f t="shared" si="39"/>
        <v>6000</v>
      </c>
      <c r="AB63" s="80">
        <f t="shared" si="39"/>
        <v>6000</v>
      </c>
      <c r="AC63" s="80">
        <f t="shared" si="39"/>
        <v>6000</v>
      </c>
      <c r="AD63" s="80">
        <f t="shared" si="39"/>
        <v>6000</v>
      </c>
      <c r="AE63" s="80">
        <f t="shared" si="39"/>
        <v>6000</v>
      </c>
      <c r="AF63" s="80">
        <f t="shared" si="39"/>
        <v>6000</v>
      </c>
      <c r="AG63" s="80">
        <f t="shared" si="39"/>
        <v>6000</v>
      </c>
      <c r="AH63" s="80">
        <f t="shared" si="39"/>
        <v>6000</v>
      </c>
      <c r="AI63" s="80">
        <f t="shared" si="39"/>
        <v>6000</v>
      </c>
      <c r="AJ63" s="80">
        <f t="shared" si="39"/>
        <v>6000</v>
      </c>
      <c r="AK63" s="80">
        <f t="shared" si="39"/>
        <v>6000</v>
      </c>
      <c r="AL63" s="80">
        <f t="shared" si="39"/>
        <v>6000</v>
      </c>
      <c r="AM63" s="80">
        <f t="shared" si="39"/>
        <v>6000</v>
      </c>
      <c r="AN63" s="80">
        <f t="shared" si="39"/>
        <v>6000</v>
      </c>
    </row>
    <row r="64" spans="1:40" ht="15" x14ac:dyDescent="0.2">
      <c r="A64" s="122" t="s">
        <v>9</v>
      </c>
      <c r="B64" s="9">
        <f>B70 / $B$17 * SINH($B$16 *B68 / 1000) + B69 * COSH($B$16 * B68 / 1000)+B67</f>
        <v>0.46690415712120603</v>
      </c>
      <c r="C64" s="9"/>
      <c r="D64" s="9">
        <f t="shared" ref="D64:AN64" si="40">D70 / $B$17 * SINH($B$16 *D68 / 1000) + D69 * COSH($B$16 * D68 / 1000)+D67</f>
        <v>0.19548458589449141</v>
      </c>
      <c r="E64" s="9">
        <f t="shared" si="40"/>
        <v>0.19556249616814125</v>
      </c>
      <c r="F64" s="9">
        <f t="shared" si="40"/>
        <v>0.19579671780667179</v>
      </c>
      <c r="G64" s="9">
        <f t="shared" si="40"/>
        <v>0.1961884166924466</v>
      </c>
      <c r="H64" s="9">
        <f t="shared" si="40"/>
        <v>0.19673960490053133</v>
      </c>
      <c r="I64" s="9">
        <f t="shared" si="40"/>
        <v>0.19745313546113871</v>
      </c>
      <c r="J64" s="9">
        <f t="shared" si="40"/>
        <v>0.19833273952776889</v>
      </c>
      <c r="K64" s="9">
        <f t="shared" si="40"/>
        <v>0.19938307570038022</v>
      </c>
      <c r="L64" s="9">
        <f t="shared" si="40"/>
        <v>0.20060979273776544</v>
      </c>
      <c r="M64" s="9">
        <f t="shared" si="40"/>
        <v>0.20201960726515189</v>
      </c>
      <c r="N64" s="9">
        <f t="shared" si="40"/>
        <v>0.20362039852225078</v>
      </c>
      <c r="O64" s="9">
        <f t="shared" si="40"/>
        <v>0.20542132272478619</v>
      </c>
      <c r="P64" s="9">
        <f t="shared" si="40"/>
        <v>0.20739057701958574</v>
      </c>
      <c r="Q64" s="9">
        <f t="shared" si="40"/>
        <v>0.20739056935132119</v>
      </c>
      <c r="R64" s="9">
        <f t="shared" si="40"/>
        <v>0.20542094313822085</v>
      </c>
      <c r="S64" s="9">
        <f t="shared" si="40"/>
        <v>0.20361964568914528</v>
      </c>
      <c r="T64" s="9">
        <f t="shared" si="40"/>
        <v>0.20201848537979936</v>
      </c>
      <c r="U64" s="9">
        <f t="shared" si="40"/>
        <v>0.20060830397241142</v>
      </c>
      <c r="V64" s="9">
        <f t="shared" si="40"/>
        <v>0.1993812202972759</v>
      </c>
      <c r="W64" s="9">
        <f t="shared" si="40"/>
        <v>0.19833051586269787</v>
      </c>
      <c r="X64" s="9">
        <f t="shared" si="40"/>
        <v>0.19745054008086999</v>
      </c>
      <c r="Y64" s="9">
        <f t="shared" si="40"/>
        <v>0.19673663253591259</v>
      </c>
      <c r="Z64" s="9">
        <f t="shared" si="40"/>
        <v>0.19618506024819865</v>
      </c>
      <c r="AA64" s="9">
        <f t="shared" si="40"/>
        <v>0.19579296832836049</v>
      </c>
      <c r="AB64" s="9">
        <f t="shared" si="40"/>
        <v>0.19555834278624656</v>
      </c>
      <c r="AC64" s="9">
        <f t="shared" si="40"/>
        <v>0.19547998458159882</v>
      </c>
      <c r="AD64" s="9">
        <f t="shared" si="40"/>
        <v>0.19555749428831026</v>
      </c>
      <c r="AE64" s="9">
        <f t="shared" si="40"/>
        <v>0.19579126700459112</v>
      </c>
      <c r="AF64" s="9">
        <f t="shared" si="40"/>
        <v>0.19618249738760235</v>
      </c>
      <c r="AG64" s="9">
        <f t="shared" si="40"/>
        <v>0.19673319493267943</v>
      </c>
      <c r="AH64" s="9">
        <f t="shared" si="40"/>
        <v>0.19744620986344744</v>
      </c>
      <c r="AI64" s="9">
        <f t="shared" si="40"/>
        <v>0.19832527025949576</v>
      </c>
      <c r="AJ64" s="9">
        <f t="shared" si="40"/>
        <v>0.19937503133320247</v>
      </c>
      <c r="AK64" s="9">
        <f t="shared" si="40"/>
        <v>0.20060113808856647</v>
      </c>
      <c r="AL64" s="9">
        <f t="shared" si="40"/>
        <v>0.2020103029664666</v>
      </c>
      <c r="AM64" s="9">
        <f t="shared" si="40"/>
        <v>0.20361040051961196</v>
      </c>
      <c r="AN64" s="9">
        <f t="shared" si="40"/>
        <v>0.20541058168779808</v>
      </c>
    </row>
    <row r="65" spans="1:40" ht="15" x14ac:dyDescent="0.2">
      <c r="A65" s="122" t="s">
        <v>183</v>
      </c>
      <c r="B65" s="9">
        <f>B70 * COSH($B$16 *B68 / 1000) + (B69) * $B$17 * SINH($B$16 * B68/ 1000)</f>
        <v>5.4632198064291385E-2</v>
      </c>
      <c r="C65" s="9"/>
      <c r="D65" s="9">
        <f t="shared" ref="D65:AN65" si="41">D70 * COSH($B$16 *D68 / 1000) + (D69) * $B$17 * SINH($B$16 * D68/ 1000)</f>
        <v>2.2873543643200898E-2</v>
      </c>
      <c r="E65" s="9">
        <f t="shared" si="41"/>
        <v>2.2882659881376041E-2</v>
      </c>
      <c r="F65" s="9">
        <f t="shared" si="41"/>
        <v>2.2910066026196087E-2</v>
      </c>
      <c r="G65" s="9">
        <f t="shared" si="41"/>
        <v>2.2955898496913745E-2</v>
      </c>
      <c r="H65" s="9">
        <f t="shared" si="41"/>
        <v>2.3020392725323385E-2</v>
      </c>
      <c r="I65" s="9">
        <f t="shared" si="41"/>
        <v>2.3103882542917595E-2</v>
      </c>
      <c r="J65" s="9">
        <f t="shared" si="41"/>
        <v>2.3206804529910786E-2</v>
      </c>
      <c r="K65" s="9">
        <f t="shared" si="41"/>
        <v>2.3329703786516238E-2</v>
      </c>
      <c r="L65" s="9">
        <f t="shared" si="41"/>
        <v>2.3473241270886663E-2</v>
      </c>
      <c r="M65" s="9">
        <f t="shared" si="41"/>
        <v>2.3638202891637657E-2</v>
      </c>
      <c r="N65" s="9">
        <f t="shared" si="41"/>
        <v>2.3825510594264753E-2</v>
      </c>
      <c r="O65" s="9">
        <f t="shared" si="41"/>
        <v>2.4036235742522855E-2</v>
      </c>
      <c r="P65" s="9">
        <f t="shared" si="41"/>
        <v>2.4266657102092196E-2</v>
      </c>
      <c r="Q65" s="9">
        <f t="shared" si="41"/>
        <v>2.4266656204832787E-2</v>
      </c>
      <c r="R65" s="9">
        <f t="shared" si="41"/>
        <v>2.4036191327308075E-2</v>
      </c>
      <c r="S65" s="9">
        <f t="shared" si="41"/>
        <v>2.3825422505678043E-2</v>
      </c>
      <c r="T65" s="9">
        <f t="shared" si="41"/>
        <v>2.3638071620450948E-2</v>
      </c>
      <c r="U65" s="9">
        <f t="shared" si="41"/>
        <v>2.3473067071273206E-2</v>
      </c>
      <c r="V65" s="9">
        <f t="shared" si="41"/>
        <v>2.3329486686821714E-2</v>
      </c>
      <c r="W65" s="9">
        <f t="shared" si="41"/>
        <v>2.3206544340086524E-2</v>
      </c>
      <c r="X65" s="9">
        <f t="shared" si="41"/>
        <v>2.3103578858902941E-2</v>
      </c>
      <c r="Y65" s="9">
        <f t="shared" si="41"/>
        <v>2.3020044930577733E-2</v>
      </c>
      <c r="Z65" s="9">
        <f t="shared" si="41"/>
        <v>2.2955505761222385E-2</v>
      </c>
      <c r="AA65" s="9">
        <f t="shared" si="41"/>
        <v>2.2909627301805614E-2</v>
      </c>
      <c r="AB65" s="9">
        <f t="shared" si="41"/>
        <v>2.2882173896449913E-2</v>
      </c>
      <c r="AC65" s="9">
        <f t="shared" si="41"/>
        <v>2.2873005246115609E-2</v>
      </c>
      <c r="AD65" s="9">
        <f t="shared" si="41"/>
        <v>2.2882074614174085E-2</v>
      </c>
      <c r="AE65" s="9">
        <f t="shared" si="41"/>
        <v>2.2909428230849141E-2</v>
      </c>
      <c r="AF65" s="9">
        <f t="shared" si="41"/>
        <v>2.2955205882316677E-2</v>
      </c>
      <c r="AG65" s="9">
        <f t="shared" si="41"/>
        <v>2.301964269851825E-2</v>
      </c>
      <c r="AH65" s="9">
        <f t="shared" si="41"/>
        <v>2.3103072182549172E-2</v>
      </c>
      <c r="AI65" s="9">
        <f t="shared" si="41"/>
        <v>2.3205930554947254E-2</v>
      </c>
      <c r="AJ65" s="9">
        <f t="shared" si="41"/>
        <v>2.3328762519546877E-2</v>
      </c>
      <c r="AK65" s="9">
        <f t="shared" si="41"/>
        <v>2.3472228595154389E-2</v>
      </c>
      <c r="AL65" s="9">
        <f t="shared" si="41"/>
        <v>2.3637114200777076E-2</v>
      </c>
      <c r="AM65" s="9">
        <f t="shared" si="41"/>
        <v>2.3824340733486944E-2</v>
      </c>
      <c r="AN65" s="9">
        <f t="shared" si="41"/>
        <v>2.4034978939705402E-2</v>
      </c>
    </row>
    <row r="66" spans="1:40" ht="15" x14ac:dyDescent="0.2">
      <c r="A66" s="104" t="s">
        <v>120</v>
      </c>
      <c r="B66" s="122">
        <f>$B$10</f>
        <v>0.25</v>
      </c>
      <c r="C66" s="9"/>
      <c r="D66" s="122">
        <f t="shared" ref="D66:AN66" si="42">$B$10</f>
        <v>0.25</v>
      </c>
      <c r="E66" s="122">
        <f t="shared" si="42"/>
        <v>0.25</v>
      </c>
      <c r="F66" s="122">
        <f t="shared" si="42"/>
        <v>0.25</v>
      </c>
      <c r="G66" s="122">
        <f t="shared" si="42"/>
        <v>0.25</v>
      </c>
      <c r="H66" s="122">
        <f t="shared" si="42"/>
        <v>0.25</v>
      </c>
      <c r="I66" s="122">
        <f t="shared" si="42"/>
        <v>0.25</v>
      </c>
      <c r="J66" s="122">
        <f t="shared" si="42"/>
        <v>0.25</v>
      </c>
      <c r="K66" s="122">
        <f t="shared" si="42"/>
        <v>0.25</v>
      </c>
      <c r="L66" s="122">
        <f t="shared" si="42"/>
        <v>0.25</v>
      </c>
      <c r="M66" s="122">
        <f t="shared" si="42"/>
        <v>0.25</v>
      </c>
      <c r="N66" s="122">
        <f t="shared" si="42"/>
        <v>0.25</v>
      </c>
      <c r="O66" s="122">
        <f t="shared" si="42"/>
        <v>0.25</v>
      </c>
      <c r="P66" s="122">
        <f t="shared" si="42"/>
        <v>0.25</v>
      </c>
      <c r="Q66" s="122">
        <f t="shared" si="42"/>
        <v>0.25</v>
      </c>
      <c r="R66" s="122">
        <f t="shared" si="42"/>
        <v>0.25</v>
      </c>
      <c r="S66" s="122">
        <f t="shared" si="42"/>
        <v>0.25</v>
      </c>
      <c r="T66" s="122">
        <f t="shared" si="42"/>
        <v>0.25</v>
      </c>
      <c r="U66" s="122">
        <f t="shared" si="42"/>
        <v>0.25</v>
      </c>
      <c r="V66" s="122">
        <f t="shared" si="42"/>
        <v>0.25</v>
      </c>
      <c r="W66" s="122">
        <f t="shared" si="42"/>
        <v>0.25</v>
      </c>
      <c r="X66" s="122">
        <f t="shared" si="42"/>
        <v>0.25</v>
      </c>
      <c r="Y66" s="122">
        <f t="shared" si="42"/>
        <v>0.25</v>
      </c>
      <c r="Z66" s="122">
        <f t="shared" si="42"/>
        <v>0.25</v>
      </c>
      <c r="AA66" s="122">
        <f t="shared" si="42"/>
        <v>0.25</v>
      </c>
      <c r="AB66" s="122">
        <f t="shared" si="42"/>
        <v>0.25</v>
      </c>
      <c r="AC66" s="122">
        <f t="shared" si="42"/>
        <v>0.25</v>
      </c>
      <c r="AD66" s="122">
        <f t="shared" si="42"/>
        <v>0.25</v>
      </c>
      <c r="AE66" s="122">
        <f t="shared" si="42"/>
        <v>0.25</v>
      </c>
      <c r="AF66" s="122">
        <f t="shared" si="42"/>
        <v>0.25</v>
      </c>
      <c r="AG66" s="122">
        <f t="shared" si="42"/>
        <v>0.25</v>
      </c>
      <c r="AH66" s="122">
        <f t="shared" si="42"/>
        <v>0.25</v>
      </c>
      <c r="AI66" s="122">
        <f t="shared" si="42"/>
        <v>0.25</v>
      </c>
      <c r="AJ66" s="122">
        <f t="shared" si="42"/>
        <v>0.25</v>
      </c>
      <c r="AK66" s="122">
        <f t="shared" si="42"/>
        <v>0.25</v>
      </c>
      <c r="AL66" s="122">
        <f t="shared" si="42"/>
        <v>0.25</v>
      </c>
      <c r="AM66" s="122">
        <f t="shared" si="42"/>
        <v>0.25</v>
      </c>
      <c r="AN66" s="122">
        <f t="shared" si="42"/>
        <v>0.25</v>
      </c>
    </row>
    <row r="67" spans="1:40" ht="15" x14ac:dyDescent="0.2">
      <c r="A67" s="122" t="s">
        <v>184</v>
      </c>
      <c r="B67" s="50">
        <f>B65/B66</f>
        <v>0.21852879225716554</v>
      </c>
      <c r="C67" s="9"/>
      <c r="D67" s="50">
        <f t="shared" ref="D67:AN67" si="43">D65/D66</f>
        <v>9.1494174572803594E-2</v>
      </c>
      <c r="E67" s="50">
        <f t="shared" si="43"/>
        <v>9.1530639525504165E-2</v>
      </c>
      <c r="F67" s="50">
        <f t="shared" si="43"/>
        <v>9.1640264104784347E-2</v>
      </c>
      <c r="G67" s="50">
        <f t="shared" si="43"/>
        <v>9.1823593987654981E-2</v>
      </c>
      <c r="H67" s="50">
        <f t="shared" si="43"/>
        <v>9.2081570901293541E-2</v>
      </c>
      <c r="I67" s="50">
        <f t="shared" si="43"/>
        <v>9.2415530171670382E-2</v>
      </c>
      <c r="J67" s="50">
        <f t="shared" si="43"/>
        <v>9.2827218119643146E-2</v>
      </c>
      <c r="K67" s="50">
        <f t="shared" si="43"/>
        <v>9.3318815146064951E-2</v>
      </c>
      <c r="L67" s="50">
        <f t="shared" si="43"/>
        <v>9.3892965083546651E-2</v>
      </c>
      <c r="M67" s="50">
        <f t="shared" si="43"/>
        <v>9.4552811566550626E-2</v>
      </c>
      <c r="N67" s="50">
        <f t="shared" si="43"/>
        <v>9.5302042377059012E-2</v>
      </c>
      <c r="O67" s="50">
        <f t="shared" si="43"/>
        <v>9.6144942970091421E-2</v>
      </c>
      <c r="P67" s="50">
        <f t="shared" si="43"/>
        <v>9.7066628408368785E-2</v>
      </c>
      <c r="Q67" s="50">
        <f t="shared" si="43"/>
        <v>9.7066624819331149E-2</v>
      </c>
      <c r="R67" s="50">
        <f t="shared" si="43"/>
        <v>9.61447653092323E-2</v>
      </c>
      <c r="S67" s="50">
        <f t="shared" si="43"/>
        <v>9.5301690022712174E-2</v>
      </c>
      <c r="T67" s="50">
        <f t="shared" si="43"/>
        <v>9.4552286481803791E-2</v>
      </c>
      <c r="U67" s="50">
        <f t="shared" si="43"/>
        <v>9.3892268285092825E-2</v>
      </c>
      <c r="V67" s="50">
        <f t="shared" si="43"/>
        <v>9.3317946747286856E-2</v>
      </c>
      <c r="W67" s="50">
        <f t="shared" si="43"/>
        <v>9.2826177360346096E-2</v>
      </c>
      <c r="X67" s="50">
        <f t="shared" si="43"/>
        <v>9.2414315435611766E-2</v>
      </c>
      <c r="Y67" s="50">
        <f t="shared" si="43"/>
        <v>9.2080179722310931E-2</v>
      </c>
      <c r="Z67" s="50">
        <f t="shared" si="43"/>
        <v>9.1822023044889539E-2</v>
      </c>
      <c r="AA67" s="50">
        <f t="shared" si="43"/>
        <v>9.1638509207222454E-2</v>
      </c>
      <c r="AB67" s="50">
        <f t="shared" si="43"/>
        <v>9.1528695585799652E-2</v>
      </c>
      <c r="AC67" s="50">
        <f t="shared" si="43"/>
        <v>9.1492020984462435E-2</v>
      </c>
      <c r="AD67" s="50">
        <f t="shared" si="43"/>
        <v>9.1528298456696341E-2</v>
      </c>
      <c r="AE67" s="50">
        <f t="shared" si="43"/>
        <v>9.1637712923396564E-2</v>
      </c>
      <c r="AF67" s="50">
        <f t="shared" si="43"/>
        <v>9.182082352926671E-2</v>
      </c>
      <c r="AG67" s="50">
        <f t="shared" si="43"/>
        <v>9.2078570794073E-2</v>
      </c>
      <c r="AH67" s="50">
        <f t="shared" si="43"/>
        <v>9.241228873019669E-2</v>
      </c>
      <c r="AI67" s="50">
        <f t="shared" si="43"/>
        <v>9.2823722219789018E-2</v>
      </c>
      <c r="AJ67" s="50">
        <f t="shared" si="43"/>
        <v>9.3315050078187509E-2</v>
      </c>
      <c r="AK67" s="50">
        <f t="shared" si="43"/>
        <v>9.3888914380617555E-2</v>
      </c>
      <c r="AL67" s="50">
        <f t="shared" si="43"/>
        <v>9.4548456803108305E-2</v>
      </c>
      <c r="AM67" s="50">
        <f t="shared" si="43"/>
        <v>9.5297362933947777E-2</v>
      </c>
      <c r="AN67" s="50">
        <f t="shared" si="43"/>
        <v>9.6139915758821609E-2</v>
      </c>
    </row>
    <row r="68" spans="1:40" x14ac:dyDescent="0.2">
      <c r="A68" s="122" t="s">
        <v>180</v>
      </c>
      <c r="B68" s="80">
        <f>$B$8</f>
        <v>6000</v>
      </c>
      <c r="C68" s="122"/>
      <c r="D68" s="80">
        <f t="shared" ref="D68:AN68" si="44">$B$8</f>
        <v>6000</v>
      </c>
      <c r="E68" s="80">
        <f t="shared" si="44"/>
        <v>6000</v>
      </c>
      <c r="F68" s="80">
        <f t="shared" si="44"/>
        <v>6000</v>
      </c>
      <c r="G68" s="80">
        <f t="shared" si="44"/>
        <v>6000</v>
      </c>
      <c r="H68" s="80">
        <f t="shared" si="44"/>
        <v>6000</v>
      </c>
      <c r="I68" s="80">
        <f t="shared" si="44"/>
        <v>6000</v>
      </c>
      <c r="J68" s="80">
        <f t="shared" si="44"/>
        <v>6000</v>
      </c>
      <c r="K68" s="80">
        <f t="shared" si="44"/>
        <v>6000</v>
      </c>
      <c r="L68" s="80">
        <f t="shared" si="44"/>
        <v>6000</v>
      </c>
      <c r="M68" s="80">
        <f t="shared" si="44"/>
        <v>6000</v>
      </c>
      <c r="N68" s="80">
        <f t="shared" si="44"/>
        <v>6000</v>
      </c>
      <c r="O68" s="80">
        <f t="shared" si="44"/>
        <v>6000</v>
      </c>
      <c r="P68" s="80">
        <f t="shared" si="44"/>
        <v>6000</v>
      </c>
      <c r="Q68" s="80">
        <f t="shared" si="44"/>
        <v>6000</v>
      </c>
      <c r="R68" s="80">
        <f t="shared" si="44"/>
        <v>6000</v>
      </c>
      <c r="S68" s="80">
        <f t="shared" si="44"/>
        <v>6000</v>
      </c>
      <c r="T68" s="80">
        <f t="shared" si="44"/>
        <v>6000</v>
      </c>
      <c r="U68" s="80">
        <f t="shared" si="44"/>
        <v>6000</v>
      </c>
      <c r="V68" s="80">
        <f t="shared" si="44"/>
        <v>6000</v>
      </c>
      <c r="W68" s="80">
        <f t="shared" si="44"/>
        <v>6000</v>
      </c>
      <c r="X68" s="80">
        <f t="shared" si="44"/>
        <v>6000</v>
      </c>
      <c r="Y68" s="80">
        <f t="shared" si="44"/>
        <v>6000</v>
      </c>
      <c r="Z68" s="80">
        <f t="shared" si="44"/>
        <v>6000</v>
      </c>
      <c r="AA68" s="80">
        <f t="shared" si="44"/>
        <v>6000</v>
      </c>
      <c r="AB68" s="80">
        <f t="shared" si="44"/>
        <v>6000</v>
      </c>
      <c r="AC68" s="80">
        <f t="shared" si="44"/>
        <v>6000</v>
      </c>
      <c r="AD68" s="80">
        <f t="shared" si="44"/>
        <v>6000</v>
      </c>
      <c r="AE68" s="80">
        <f t="shared" si="44"/>
        <v>6000</v>
      </c>
      <c r="AF68" s="80">
        <f t="shared" si="44"/>
        <v>6000</v>
      </c>
      <c r="AG68" s="80">
        <f t="shared" si="44"/>
        <v>6000</v>
      </c>
      <c r="AH68" s="80">
        <f t="shared" si="44"/>
        <v>6000</v>
      </c>
      <c r="AI68" s="80">
        <f t="shared" si="44"/>
        <v>6000</v>
      </c>
      <c r="AJ68" s="80">
        <f t="shared" si="44"/>
        <v>6000</v>
      </c>
      <c r="AK68" s="80">
        <f t="shared" si="44"/>
        <v>6000</v>
      </c>
      <c r="AL68" s="80">
        <f t="shared" si="44"/>
        <v>6000</v>
      </c>
      <c r="AM68" s="80">
        <f t="shared" si="44"/>
        <v>6000</v>
      </c>
      <c r="AN68" s="80">
        <f t="shared" si="44"/>
        <v>6000</v>
      </c>
    </row>
    <row r="69" spans="1:40" ht="15" x14ac:dyDescent="0.2">
      <c r="A69" s="122" t="s">
        <v>9</v>
      </c>
      <c r="B69" s="9">
        <f>B75 / $B$17 * SINH($B$16 *B73 / 1000) + B74 * COSH($B$16 * B73 / 1000)+B72</f>
        <v>0.23186563232326834</v>
      </c>
      <c r="C69" s="9"/>
      <c r="D69" s="9">
        <f t="shared" ref="D69:AN69" si="45">D75 / $B$17 * SINH($B$16 *D73 / 1000) + D74 * COSH($B$16 * D73 / 1000)+D72</f>
        <v>9.7078075717608278E-2</v>
      </c>
      <c r="E69" s="9">
        <f t="shared" si="45"/>
        <v>9.7116766131023491E-2</v>
      </c>
      <c r="F69" s="9">
        <f t="shared" si="45"/>
        <v>9.7233081112360398E-2</v>
      </c>
      <c r="G69" s="9">
        <f t="shared" si="45"/>
        <v>9.7427599641367449E-2</v>
      </c>
      <c r="H69" s="9">
        <f t="shared" si="45"/>
        <v>9.7701320918951867E-2</v>
      </c>
      <c r="I69" s="9">
        <f t="shared" si="45"/>
        <v>9.8055661766198302E-2</v>
      </c>
      <c r="J69" s="9">
        <f t="shared" si="45"/>
        <v>9.8492475082149089E-2</v>
      </c>
      <c r="K69" s="9">
        <f t="shared" si="45"/>
        <v>9.9014074337799546E-2</v>
      </c>
      <c r="L69" s="9">
        <f t="shared" si="45"/>
        <v>9.9623264719201993E-2</v>
      </c>
      <c r="M69" s="9">
        <f t="shared" si="45"/>
        <v>0.10032338171723104</v>
      </c>
      <c r="N69" s="9">
        <f t="shared" si="45"/>
        <v>0.10111833817967361</v>
      </c>
      <c r="O69" s="9">
        <f t="shared" si="45"/>
        <v>0.10201268110341577</v>
      </c>
      <c r="P69" s="9">
        <f t="shared" si="45"/>
        <v>0.10299061712155767</v>
      </c>
      <c r="Q69" s="9">
        <f t="shared" si="45"/>
        <v>0.10299061331348061</v>
      </c>
      <c r="R69" s="9">
        <f t="shared" si="45"/>
        <v>0.10201249259989176</v>
      </c>
      <c r="S69" s="9">
        <f t="shared" si="45"/>
        <v>0.10111796432109604</v>
      </c>
      <c r="T69" s="9">
        <f t="shared" si="45"/>
        <v>0.10032282458649514</v>
      </c>
      <c r="U69" s="9">
        <f t="shared" si="45"/>
        <v>9.9622525395049649E-2</v>
      </c>
      <c r="V69" s="9">
        <f t="shared" si="45"/>
        <v>9.9013152940533256E-2</v>
      </c>
      <c r="W69" s="9">
        <f t="shared" si="45"/>
        <v>9.849137080517939E-2</v>
      </c>
      <c r="X69" s="9">
        <f t="shared" si="45"/>
        <v>9.8054372894643083E-2</v>
      </c>
      <c r="Y69" s="9">
        <f t="shared" si="45"/>
        <v>9.76998448361385E-2</v>
      </c>
      <c r="Z69" s="9">
        <f t="shared" si="45"/>
        <v>9.742593282376466E-2</v>
      </c>
      <c r="AA69" s="9">
        <f t="shared" si="45"/>
        <v>9.7231219113176462E-2</v>
      </c>
      <c r="AB69" s="9">
        <f t="shared" si="45"/>
        <v>9.7114703552430848E-2</v>
      </c>
      <c r="AC69" s="9">
        <f t="shared" si="45"/>
        <v>9.7075790695495962E-2</v>
      </c>
      <c r="AD69" s="9">
        <f t="shared" si="45"/>
        <v>9.711428218648771E-2</v>
      </c>
      <c r="AE69" s="9">
        <f t="shared" si="45"/>
        <v>9.7230374232047112E-2</v>
      </c>
      <c r="AF69" s="9">
        <f t="shared" si="45"/>
        <v>9.7424660101550362E-2</v>
      </c>
      <c r="AG69" s="9">
        <f t="shared" si="45"/>
        <v>9.7698137714804983E-2</v>
      </c>
      <c r="AH69" s="9">
        <f t="shared" si="45"/>
        <v>9.8052222499137989E-2</v>
      </c>
      <c r="AI69" s="9">
        <f t="shared" si="45"/>
        <v>9.8488765827080951E-2</v>
      </c>
      <c r="AJ69" s="9">
        <f t="shared" si="45"/>
        <v>9.9010079487349287E-2</v>
      </c>
      <c r="AK69" s="9">
        <f t="shared" si="45"/>
        <v>9.9618966801356429E-2</v>
      </c>
      <c r="AL69" s="9">
        <f t="shared" si="45"/>
        <v>0.10031876118202038</v>
      </c>
      <c r="AM69" s="9">
        <f t="shared" si="45"/>
        <v>0.1011133731495524</v>
      </c>
      <c r="AN69" s="9">
        <f t="shared" si="45"/>
        <v>0.10200734708080092</v>
      </c>
    </row>
    <row r="70" spans="1:40" ht="15" x14ac:dyDescent="0.2">
      <c r="A70" s="122" t="s">
        <v>183</v>
      </c>
      <c r="B70" s="9">
        <f>B75 * COSH($B$16 *B73 / 1000) + (B74) * $B$17 * SINH($B$16 * B73/ 1000)</f>
        <v>2.8220020371738434E-2</v>
      </c>
      <c r="C70" s="9"/>
      <c r="D70" s="9">
        <f t="shared" ref="D70:AN70" si="46">D75 * COSH($B$16 *D73 / 1000) + (D74) * $B$17 * SINH($B$16 * D73/ 1000)</f>
        <v>1.1815227841013467E-2</v>
      </c>
      <c r="E70" s="9">
        <f t="shared" si="46"/>
        <v>1.1819936793538375E-2</v>
      </c>
      <c r="F70" s="9">
        <f t="shared" si="46"/>
        <v>1.1834093316477876E-2</v>
      </c>
      <c r="G70" s="9">
        <f t="shared" si="46"/>
        <v>1.1857767876593824E-2</v>
      </c>
      <c r="H70" s="9">
        <f t="shared" si="46"/>
        <v>1.1891082085138716E-2</v>
      </c>
      <c r="I70" s="9">
        <f t="shared" si="46"/>
        <v>1.193420838129412E-2</v>
      </c>
      <c r="J70" s="9">
        <f t="shared" si="46"/>
        <v>1.1987372278639594E-2</v>
      </c>
      <c r="K70" s="9">
        <f t="shared" si="46"/>
        <v>1.2050855346280328E-2</v>
      </c>
      <c r="L70" s="9">
        <f t="shared" si="46"/>
        <v>1.2124998999227893E-2</v>
      </c>
      <c r="M70" s="9">
        <f t="shared" si="46"/>
        <v>1.2210209195103038E-2</v>
      </c>
      <c r="N70" s="9">
        <f t="shared" si="46"/>
        <v>1.2306962160775405E-2</v>
      </c>
      <c r="O70" s="9">
        <f t="shared" si="46"/>
        <v>1.2415811304455897E-2</v>
      </c>
      <c r="P70" s="9">
        <f t="shared" si="46"/>
        <v>1.2534834439008864E-2</v>
      </c>
      <c r="Q70" s="9">
        <f t="shared" si="46"/>
        <v>1.2534833975533483E-2</v>
      </c>
      <c r="R70" s="9">
        <f t="shared" si="46"/>
        <v>1.2415788361973068E-2</v>
      </c>
      <c r="S70" s="9">
        <f t="shared" si="46"/>
        <v>1.2306916659005393E-2</v>
      </c>
      <c r="T70" s="9">
        <f t="shared" si="46"/>
        <v>1.2210141387551917E-2</v>
      </c>
      <c r="U70" s="9">
        <f t="shared" si="46"/>
        <v>1.2124909017187728E-2</v>
      </c>
      <c r="V70" s="9">
        <f t="shared" si="46"/>
        <v>1.2050743204392957E-2</v>
      </c>
      <c r="W70" s="9">
        <f t="shared" si="46"/>
        <v>1.1987237878736217E-2</v>
      </c>
      <c r="X70" s="9">
        <f t="shared" si="46"/>
        <v>1.193405151465899E-2</v>
      </c>
      <c r="Y70" s="9">
        <f t="shared" si="46"/>
        <v>1.1890902433300508E-2</v>
      </c>
      <c r="Z70" s="9">
        <f t="shared" si="46"/>
        <v>1.1857565010708806E-2</v>
      </c>
      <c r="AA70" s="9">
        <f t="shared" si="46"/>
        <v>1.1833866695333654E-2</v>
      </c>
      <c r="AB70" s="9">
        <f t="shared" si="46"/>
        <v>1.1819685760173407E-2</v>
      </c>
      <c r="AC70" s="9">
        <f t="shared" si="46"/>
        <v>1.1814949734379408E-2</v>
      </c>
      <c r="AD70" s="9">
        <f t="shared" si="46"/>
        <v>1.1819634476352772E-2</v>
      </c>
      <c r="AE70" s="9">
        <f t="shared" si="46"/>
        <v>1.1833763866111215E-2</v>
      </c>
      <c r="AF70" s="9">
        <f t="shared" si="46"/>
        <v>1.1857410109585877E-2</v>
      </c>
      <c r="AG70" s="9">
        <f t="shared" si="46"/>
        <v>1.1890694662108521E-2</v>
      </c>
      <c r="AH70" s="9">
        <f t="shared" si="46"/>
        <v>1.1933789793228552E-2</v>
      </c>
      <c r="AI70" s="9">
        <f t="shared" si="46"/>
        <v>1.1986920830736178E-2</v>
      </c>
      <c r="AJ70" s="9">
        <f t="shared" si="46"/>
        <v>1.2050369138988808E-2</v>
      </c>
      <c r="AK70" s="9">
        <f t="shared" si="46"/>
        <v>1.2124475906055599E-2</v>
      </c>
      <c r="AL70" s="9">
        <f t="shared" si="46"/>
        <v>1.2209646836652297E-2</v>
      </c>
      <c r="AM70" s="9">
        <f t="shared" si="46"/>
        <v>1.2306357874362784E-2</v>
      </c>
      <c r="AN70" s="9">
        <f t="shared" si="46"/>
        <v>1.2415162108517085E-2</v>
      </c>
    </row>
    <row r="71" spans="1:40" ht="15" x14ac:dyDescent="0.2">
      <c r="A71" s="104" t="s">
        <v>120</v>
      </c>
      <c r="B71" s="122">
        <f>$B$10</f>
        <v>0.25</v>
      </c>
      <c r="C71" s="9"/>
      <c r="D71" s="122">
        <f t="shared" ref="D71:AN71" si="47">$B$10</f>
        <v>0.25</v>
      </c>
      <c r="E71" s="122">
        <f t="shared" si="47"/>
        <v>0.25</v>
      </c>
      <c r="F71" s="122">
        <f t="shared" si="47"/>
        <v>0.25</v>
      </c>
      <c r="G71" s="122">
        <f t="shared" si="47"/>
        <v>0.25</v>
      </c>
      <c r="H71" s="122">
        <f t="shared" si="47"/>
        <v>0.25</v>
      </c>
      <c r="I71" s="122">
        <f t="shared" si="47"/>
        <v>0.25</v>
      </c>
      <c r="J71" s="122">
        <f t="shared" si="47"/>
        <v>0.25</v>
      </c>
      <c r="K71" s="122">
        <f t="shared" si="47"/>
        <v>0.25</v>
      </c>
      <c r="L71" s="122">
        <f t="shared" si="47"/>
        <v>0.25</v>
      </c>
      <c r="M71" s="122">
        <f t="shared" si="47"/>
        <v>0.25</v>
      </c>
      <c r="N71" s="122">
        <f t="shared" si="47"/>
        <v>0.25</v>
      </c>
      <c r="O71" s="122">
        <f t="shared" si="47"/>
        <v>0.25</v>
      </c>
      <c r="P71" s="122">
        <f t="shared" si="47"/>
        <v>0.25</v>
      </c>
      <c r="Q71" s="122">
        <f t="shared" si="47"/>
        <v>0.25</v>
      </c>
      <c r="R71" s="122">
        <f t="shared" si="47"/>
        <v>0.25</v>
      </c>
      <c r="S71" s="122">
        <f t="shared" si="47"/>
        <v>0.25</v>
      </c>
      <c r="T71" s="122">
        <f t="shared" si="47"/>
        <v>0.25</v>
      </c>
      <c r="U71" s="122">
        <f t="shared" si="47"/>
        <v>0.25</v>
      </c>
      <c r="V71" s="122">
        <f t="shared" si="47"/>
        <v>0.25</v>
      </c>
      <c r="W71" s="122">
        <f t="shared" si="47"/>
        <v>0.25</v>
      </c>
      <c r="X71" s="122">
        <f t="shared" si="47"/>
        <v>0.25</v>
      </c>
      <c r="Y71" s="122">
        <f t="shared" si="47"/>
        <v>0.25</v>
      </c>
      <c r="Z71" s="122">
        <f t="shared" si="47"/>
        <v>0.25</v>
      </c>
      <c r="AA71" s="122">
        <f t="shared" si="47"/>
        <v>0.25</v>
      </c>
      <c r="AB71" s="122">
        <f t="shared" si="47"/>
        <v>0.25</v>
      </c>
      <c r="AC71" s="122">
        <f t="shared" si="47"/>
        <v>0.25</v>
      </c>
      <c r="AD71" s="122">
        <f t="shared" si="47"/>
        <v>0.25</v>
      </c>
      <c r="AE71" s="122">
        <f t="shared" si="47"/>
        <v>0.25</v>
      </c>
      <c r="AF71" s="122">
        <f t="shared" si="47"/>
        <v>0.25</v>
      </c>
      <c r="AG71" s="122">
        <f t="shared" si="47"/>
        <v>0.25</v>
      </c>
      <c r="AH71" s="122">
        <f t="shared" si="47"/>
        <v>0.25</v>
      </c>
      <c r="AI71" s="122">
        <f t="shared" si="47"/>
        <v>0.25</v>
      </c>
      <c r="AJ71" s="122">
        <f t="shared" si="47"/>
        <v>0.25</v>
      </c>
      <c r="AK71" s="122">
        <f t="shared" si="47"/>
        <v>0.25</v>
      </c>
      <c r="AL71" s="122">
        <f t="shared" si="47"/>
        <v>0.25</v>
      </c>
      <c r="AM71" s="122">
        <f t="shared" si="47"/>
        <v>0.25</v>
      </c>
      <c r="AN71" s="122">
        <f t="shared" si="47"/>
        <v>0.25</v>
      </c>
    </row>
    <row r="72" spans="1:40" ht="15" x14ac:dyDescent="0.2">
      <c r="A72" s="122" t="s">
        <v>184</v>
      </c>
      <c r="B72" s="50">
        <f>B70/B71</f>
        <v>0.11288008148695373</v>
      </c>
      <c r="C72" s="9"/>
      <c r="D72" s="50">
        <f t="shared" ref="D72:AN72" si="48">D70/D71</f>
        <v>4.7260911364053866E-2</v>
      </c>
      <c r="E72" s="50">
        <f t="shared" si="48"/>
        <v>4.7279747174153501E-2</v>
      </c>
      <c r="F72" s="50">
        <f t="shared" si="48"/>
        <v>4.7336373265911502E-2</v>
      </c>
      <c r="G72" s="50">
        <f t="shared" si="48"/>
        <v>4.7431071506375294E-2</v>
      </c>
      <c r="H72" s="50">
        <f t="shared" si="48"/>
        <v>4.7564328340554865E-2</v>
      </c>
      <c r="I72" s="50">
        <f t="shared" si="48"/>
        <v>4.7736833525176478E-2</v>
      </c>
      <c r="J72" s="50">
        <f t="shared" si="48"/>
        <v>4.7949489114558375E-2</v>
      </c>
      <c r="K72" s="50">
        <f t="shared" si="48"/>
        <v>4.8203421385121313E-2</v>
      </c>
      <c r="L72" s="50">
        <f t="shared" si="48"/>
        <v>4.8499995996911571E-2</v>
      </c>
      <c r="M72" s="50">
        <f t="shared" si="48"/>
        <v>4.884083678041215E-2</v>
      </c>
      <c r="N72" s="50">
        <f t="shared" si="48"/>
        <v>4.9227848643101618E-2</v>
      </c>
      <c r="O72" s="50">
        <f t="shared" si="48"/>
        <v>4.9663245217823587E-2</v>
      </c>
      <c r="P72" s="50">
        <f t="shared" si="48"/>
        <v>5.0139337756035456E-2</v>
      </c>
      <c r="Q72" s="50">
        <f t="shared" si="48"/>
        <v>5.013933590213393E-2</v>
      </c>
      <c r="R72" s="50">
        <f t="shared" si="48"/>
        <v>4.9663153447892273E-2</v>
      </c>
      <c r="S72" s="50">
        <f t="shared" si="48"/>
        <v>4.9227666636021572E-2</v>
      </c>
      <c r="T72" s="50">
        <f t="shared" si="48"/>
        <v>4.8840565550207667E-2</v>
      </c>
      <c r="U72" s="50">
        <f t="shared" si="48"/>
        <v>4.8499636068750913E-2</v>
      </c>
      <c r="V72" s="50">
        <f t="shared" si="48"/>
        <v>4.8202972817571826E-2</v>
      </c>
      <c r="W72" s="50">
        <f t="shared" si="48"/>
        <v>4.7948951514944868E-2</v>
      </c>
      <c r="X72" s="50">
        <f t="shared" si="48"/>
        <v>4.773620605863596E-2</v>
      </c>
      <c r="Y72" s="50">
        <f t="shared" si="48"/>
        <v>4.7563609733202034E-2</v>
      </c>
      <c r="Z72" s="50">
        <f t="shared" si="48"/>
        <v>4.7430260042835223E-2</v>
      </c>
      <c r="AA72" s="50">
        <f t="shared" si="48"/>
        <v>4.7335466781334615E-2</v>
      </c>
      <c r="AB72" s="50">
        <f t="shared" si="48"/>
        <v>4.7278743040693627E-2</v>
      </c>
      <c r="AC72" s="50">
        <f t="shared" si="48"/>
        <v>4.7259798937517632E-2</v>
      </c>
      <c r="AD72" s="50">
        <f t="shared" si="48"/>
        <v>4.7278537905411089E-2</v>
      </c>
      <c r="AE72" s="50">
        <f t="shared" si="48"/>
        <v>4.7335055464444858E-2</v>
      </c>
      <c r="AF72" s="50">
        <f t="shared" si="48"/>
        <v>4.7429640438343509E-2</v>
      </c>
      <c r="AG72" s="50">
        <f t="shared" si="48"/>
        <v>4.7562778648434084E-2</v>
      </c>
      <c r="AH72" s="50">
        <f t="shared" si="48"/>
        <v>4.773515917291421E-2</v>
      </c>
      <c r="AI72" s="50">
        <f t="shared" si="48"/>
        <v>4.7947683322944711E-2</v>
      </c>
      <c r="AJ72" s="50">
        <f t="shared" si="48"/>
        <v>4.8201476555955233E-2</v>
      </c>
      <c r="AK72" s="50">
        <f t="shared" si="48"/>
        <v>4.8497903624222398E-2</v>
      </c>
      <c r="AL72" s="50">
        <f t="shared" si="48"/>
        <v>4.8838587346609189E-2</v>
      </c>
      <c r="AM72" s="50">
        <f t="shared" si="48"/>
        <v>4.9225431497451136E-2</v>
      </c>
      <c r="AN72" s="50">
        <f t="shared" si="48"/>
        <v>4.9660648434068339E-2</v>
      </c>
    </row>
    <row r="73" spans="1:40" x14ac:dyDescent="0.2">
      <c r="A73" s="122" t="s">
        <v>181</v>
      </c>
      <c r="B73" s="80">
        <f>$B$8</f>
        <v>6000</v>
      </c>
      <c r="D73" s="80">
        <f t="shared" ref="D73:AN73" si="49">$B$8</f>
        <v>6000</v>
      </c>
      <c r="E73" s="80">
        <f t="shared" si="49"/>
        <v>6000</v>
      </c>
      <c r="F73" s="80">
        <f t="shared" si="49"/>
        <v>6000</v>
      </c>
      <c r="G73" s="80">
        <f t="shared" si="49"/>
        <v>6000</v>
      </c>
      <c r="H73" s="80">
        <f t="shared" si="49"/>
        <v>6000</v>
      </c>
      <c r="I73" s="80">
        <f t="shared" si="49"/>
        <v>6000</v>
      </c>
      <c r="J73" s="80">
        <f t="shared" si="49"/>
        <v>6000</v>
      </c>
      <c r="K73" s="80">
        <f t="shared" si="49"/>
        <v>6000</v>
      </c>
      <c r="L73" s="80">
        <f t="shared" si="49"/>
        <v>6000</v>
      </c>
      <c r="M73" s="80">
        <f t="shared" si="49"/>
        <v>6000</v>
      </c>
      <c r="N73" s="80">
        <f t="shared" si="49"/>
        <v>6000</v>
      </c>
      <c r="O73" s="80">
        <f t="shared" si="49"/>
        <v>6000</v>
      </c>
      <c r="P73" s="80">
        <f t="shared" si="49"/>
        <v>6000</v>
      </c>
      <c r="Q73" s="80">
        <f t="shared" si="49"/>
        <v>6000</v>
      </c>
      <c r="R73" s="80">
        <f t="shared" si="49"/>
        <v>6000</v>
      </c>
      <c r="S73" s="80">
        <f t="shared" si="49"/>
        <v>6000</v>
      </c>
      <c r="T73" s="80">
        <f t="shared" si="49"/>
        <v>6000</v>
      </c>
      <c r="U73" s="80">
        <f t="shared" si="49"/>
        <v>6000</v>
      </c>
      <c r="V73" s="80">
        <f t="shared" si="49"/>
        <v>6000</v>
      </c>
      <c r="W73" s="80">
        <f t="shared" si="49"/>
        <v>6000</v>
      </c>
      <c r="X73" s="80">
        <f t="shared" si="49"/>
        <v>6000</v>
      </c>
      <c r="Y73" s="80">
        <f t="shared" si="49"/>
        <v>6000</v>
      </c>
      <c r="Z73" s="80">
        <f t="shared" si="49"/>
        <v>6000</v>
      </c>
      <c r="AA73" s="80">
        <f t="shared" si="49"/>
        <v>6000</v>
      </c>
      <c r="AB73" s="80">
        <f t="shared" si="49"/>
        <v>6000</v>
      </c>
      <c r="AC73" s="80">
        <f t="shared" si="49"/>
        <v>6000</v>
      </c>
      <c r="AD73" s="80">
        <f t="shared" si="49"/>
        <v>6000</v>
      </c>
      <c r="AE73" s="80">
        <f t="shared" si="49"/>
        <v>6000</v>
      </c>
      <c r="AF73" s="80">
        <f t="shared" si="49"/>
        <v>6000</v>
      </c>
      <c r="AG73" s="80">
        <f t="shared" si="49"/>
        <v>6000</v>
      </c>
      <c r="AH73" s="80">
        <f t="shared" si="49"/>
        <v>6000</v>
      </c>
      <c r="AI73" s="80">
        <f t="shared" si="49"/>
        <v>6000</v>
      </c>
      <c r="AJ73" s="80">
        <f t="shared" si="49"/>
        <v>6000</v>
      </c>
      <c r="AK73" s="80">
        <f t="shared" si="49"/>
        <v>6000</v>
      </c>
      <c r="AL73" s="80">
        <f t="shared" si="49"/>
        <v>6000</v>
      </c>
      <c r="AM73" s="80">
        <f t="shared" si="49"/>
        <v>6000</v>
      </c>
      <c r="AN73" s="80">
        <f t="shared" si="49"/>
        <v>6000</v>
      </c>
    </row>
    <row r="74" spans="1:40" ht="15" x14ac:dyDescent="0.2">
      <c r="A74" s="122" t="s">
        <v>9</v>
      </c>
      <c r="B74" s="9">
        <f>B80 / $B$17 * SINH($B$16 *B78 / 1000) + B79 * COSH($B$16 * B78 / 1000)+B77</f>
        <v>0.11025116261926474</v>
      </c>
      <c r="C74" s="9"/>
      <c r="D74" s="9">
        <f t="shared" ref="D74:AN74" si="50">D80 / $B$17 * SINH($B$16 *D78 / 1000) + D79 * COSH($B$16 * D78 / 1000)+D77</f>
        <v>4.6160229118324812E-2</v>
      </c>
      <c r="E74" s="9">
        <f t="shared" si="50"/>
        <v>4.6178626252123836E-2</v>
      </c>
      <c r="F74" s="9">
        <f t="shared" si="50"/>
        <v>4.6233933551415834E-2</v>
      </c>
      <c r="G74" s="9">
        <f t="shared" si="50"/>
        <v>4.6326426318710118E-2</v>
      </c>
      <c r="H74" s="9">
        <f t="shared" si="50"/>
        <v>4.6456579669963305E-2</v>
      </c>
      <c r="I74" s="9">
        <f t="shared" si="50"/>
        <v>4.6625067297823342E-2</v>
      </c>
      <c r="J74" s="9">
        <f t="shared" si="50"/>
        <v>4.6832770248228711E-2</v>
      </c>
      <c r="K74" s="9">
        <f t="shared" si="50"/>
        <v>4.7080788567203338E-2</v>
      </c>
      <c r="L74" s="9">
        <f t="shared" si="50"/>
        <v>4.7370456109275524E-2</v>
      </c>
      <c r="M74" s="9">
        <f t="shared" si="50"/>
        <v>4.7703358886753963E-2</v>
      </c>
      <c r="N74" s="9">
        <f t="shared" si="50"/>
        <v>4.8081357442804729E-2</v>
      </c>
      <c r="O74" s="9">
        <f t="shared" si="50"/>
        <v>4.8506613855904414E-2</v>
      </c>
      <c r="P74" s="9">
        <f t="shared" si="50"/>
        <v>4.8971618444497683E-2</v>
      </c>
      <c r="Q74" s="9">
        <f t="shared" si="50"/>
        <v>4.8971616633772572E-2</v>
      </c>
      <c r="R74" s="9">
        <f t="shared" si="50"/>
        <v>4.8506524223247464E-2</v>
      </c>
      <c r="S74" s="9">
        <f t="shared" si="50"/>
        <v>4.8081179674575689E-2</v>
      </c>
      <c r="T74" s="9">
        <f t="shared" si="50"/>
        <v>4.7703093973361019E-2</v>
      </c>
      <c r="U74" s="9">
        <f t="shared" si="50"/>
        <v>4.7370104563656049E-2</v>
      </c>
      <c r="V74" s="9">
        <f t="shared" si="50"/>
        <v>4.7080350446560684E-2</v>
      </c>
      <c r="W74" s="9">
        <f t="shared" si="50"/>
        <v>4.6832245169032879E-2</v>
      </c>
      <c r="X74" s="9">
        <f t="shared" si="50"/>
        <v>4.6624454444654864E-2</v>
      </c>
      <c r="Y74" s="9">
        <f t="shared" si="50"/>
        <v>4.6455877798605022E-2</v>
      </c>
      <c r="Z74" s="9">
        <f t="shared" si="50"/>
        <v>4.6325633753737286E-2</v>
      </c>
      <c r="AA74" s="9">
        <f t="shared" si="50"/>
        <v>4.6233048178397129E-2</v>
      </c>
      <c r="AB74" s="9">
        <f t="shared" si="50"/>
        <v>4.617764550441425E-2</v>
      </c>
      <c r="AC74" s="9">
        <f t="shared" si="50"/>
        <v>4.615914259962875E-2</v>
      </c>
      <c r="AD74" s="9">
        <f t="shared" si="50"/>
        <v>4.6177445146626625E-2</v>
      </c>
      <c r="AE74" s="9">
        <f t="shared" si="50"/>
        <v>4.6232646440865555E-2</v>
      </c>
      <c r="AF74" s="9">
        <f t="shared" si="50"/>
        <v>4.6325028579514566E-2</v>
      </c>
      <c r="AG74" s="9">
        <f t="shared" si="50"/>
        <v>4.6455066069372594E-2</v>
      </c>
      <c r="AH74" s="9">
        <f t="shared" si="50"/>
        <v>4.6623431940361525E-2</v>
      </c>
      <c r="AI74" s="9">
        <f t="shared" si="50"/>
        <v>4.6831006512570196E-2</v>
      </c>
      <c r="AJ74" s="9">
        <f t="shared" si="50"/>
        <v>4.7078889032105282E-2</v>
      </c>
      <c r="AK74" s="9">
        <f t="shared" si="50"/>
        <v>4.7368412466866905E-2</v>
      </c>
      <c r="AL74" s="9">
        <f t="shared" si="50"/>
        <v>4.7701161841103887E-2</v>
      </c>
      <c r="AM74" s="9">
        <f t="shared" si="50"/>
        <v>4.8078996591229536E-2</v>
      </c>
      <c r="AN74" s="9">
        <f t="shared" si="50"/>
        <v>4.8504077549903254E-2</v>
      </c>
    </row>
    <row r="75" spans="1:40" ht="15" x14ac:dyDescent="0.2">
      <c r="A75" s="122" t="s">
        <v>183</v>
      </c>
      <c r="B75" s="9">
        <f>B80 * COSH($B$16 *B78 / 1000) + (B79) * $B$17 * SINH($B$16 * B78/ 1000)</f>
        <v>1.5612515296356239E-2</v>
      </c>
      <c r="C75" s="9"/>
      <c r="D75" s="9">
        <f t="shared" ref="D75:AN75" si="51">D80 * COSH($B$16 *D78 / 1000) + (D79) * $B$17 * SINH($B$16 * D78/ 1000)</f>
        <v>6.5366864717962374E-3</v>
      </c>
      <c r="E75" s="9">
        <f t="shared" si="51"/>
        <v>6.5392916645762742E-3</v>
      </c>
      <c r="F75" s="9">
        <f t="shared" si="51"/>
        <v>6.5471236550576663E-3</v>
      </c>
      <c r="G75" s="9">
        <f t="shared" si="51"/>
        <v>6.5602214284496002E-3</v>
      </c>
      <c r="H75" s="9">
        <f t="shared" si="51"/>
        <v>6.5786522652683428E-3</v>
      </c>
      <c r="I75" s="9">
        <f t="shared" si="51"/>
        <v>6.6025115662019362E-3</v>
      </c>
      <c r="J75" s="9">
        <f t="shared" si="51"/>
        <v>6.6319240949523177E-3</v>
      </c>
      <c r="K75" s="9">
        <f t="shared" si="51"/>
        <v>6.6670456275219111E-3</v>
      </c>
      <c r="L75" s="9">
        <f t="shared" si="51"/>
        <v>6.7080650492134294E-3</v>
      </c>
      <c r="M75" s="9">
        <f t="shared" si="51"/>
        <v>6.7552069530455935E-3</v>
      </c>
      <c r="N75" s="9">
        <f t="shared" si="51"/>
        <v>6.8087348079737368E-3</v>
      </c>
      <c r="O75" s="9">
        <f t="shared" si="51"/>
        <v>6.8689547829532327E-3</v>
      </c>
      <c r="P75" s="9">
        <f t="shared" si="51"/>
        <v>6.9348034423216531E-3</v>
      </c>
      <c r="Q75" s="9">
        <f t="shared" si="51"/>
        <v>6.9348031859073631E-3</v>
      </c>
      <c r="R75" s="9">
        <f t="shared" si="51"/>
        <v>6.8689420901961278E-3</v>
      </c>
      <c r="S75" s="9">
        <f t="shared" si="51"/>
        <v>6.8087096344596519E-3</v>
      </c>
      <c r="T75" s="9">
        <f t="shared" si="51"/>
        <v>6.7551694390248686E-3</v>
      </c>
      <c r="U75" s="9">
        <f t="shared" si="51"/>
        <v>6.7080152673224189E-3</v>
      </c>
      <c r="V75" s="9">
        <f t="shared" si="51"/>
        <v>6.6669835858611014E-3</v>
      </c>
      <c r="W75" s="9">
        <f t="shared" si="51"/>
        <v>6.6318497392105552E-3</v>
      </c>
      <c r="X75" s="9">
        <f t="shared" si="51"/>
        <v>6.6024247809087933E-3</v>
      </c>
      <c r="Y75" s="9">
        <f t="shared" si="51"/>
        <v>6.5785528742319408E-3</v>
      </c>
      <c r="Z75" s="9">
        <f t="shared" si="51"/>
        <v>6.5601091944153481E-3</v>
      </c>
      <c r="AA75" s="9">
        <f t="shared" si="51"/>
        <v>6.5469982786038571E-3</v>
      </c>
      <c r="AB75" s="9">
        <f t="shared" si="51"/>
        <v>6.5391527822438429E-3</v>
      </c>
      <c r="AC75" s="9">
        <f t="shared" si="51"/>
        <v>6.5365326113800831E-3</v>
      </c>
      <c r="AD75" s="9">
        <f t="shared" si="51"/>
        <v>6.5391244098534779E-3</v>
      </c>
      <c r="AE75" s="9">
        <f t="shared" si="51"/>
        <v>6.5469413891052989E-3</v>
      </c>
      <c r="AF75" s="9">
        <f t="shared" si="51"/>
        <v>6.560023496527137E-3</v>
      </c>
      <c r="AG75" s="9">
        <f t="shared" si="51"/>
        <v>6.5784379263732814E-3</v>
      </c>
      <c r="AH75" s="9">
        <f t="shared" si="51"/>
        <v>6.6022799854840459E-3</v>
      </c>
      <c r="AI75" s="9">
        <f t="shared" si="51"/>
        <v>6.6316743347748005E-3</v>
      </c>
      <c r="AJ75" s="9">
        <f t="shared" si="51"/>
        <v>6.666776636972788E-3</v>
      </c>
      <c r="AK75" s="9">
        <f t="shared" si="51"/>
        <v>6.7077756518265294E-3</v>
      </c>
      <c r="AL75" s="9">
        <f t="shared" si="51"/>
        <v>6.7548958324369426E-3</v>
      </c>
      <c r="AM75" s="9">
        <f t="shared" si="51"/>
        <v>6.8084004910336296E-3</v>
      </c>
      <c r="AN75" s="9">
        <f t="shared" si="51"/>
        <v>6.8685956201535066E-3</v>
      </c>
    </row>
    <row r="76" spans="1:40" ht="15" x14ac:dyDescent="0.2">
      <c r="A76" s="104" t="s">
        <v>120</v>
      </c>
      <c r="B76" s="122">
        <f>$B$10</f>
        <v>0.25</v>
      </c>
      <c r="C76" s="9"/>
      <c r="D76" s="122">
        <f t="shared" ref="D76:AN76" si="52">$B$10</f>
        <v>0.25</v>
      </c>
      <c r="E76" s="122">
        <f t="shared" si="52"/>
        <v>0.25</v>
      </c>
      <c r="F76" s="122">
        <f t="shared" si="52"/>
        <v>0.25</v>
      </c>
      <c r="G76" s="122">
        <f t="shared" si="52"/>
        <v>0.25</v>
      </c>
      <c r="H76" s="122">
        <f t="shared" si="52"/>
        <v>0.25</v>
      </c>
      <c r="I76" s="122">
        <f t="shared" si="52"/>
        <v>0.25</v>
      </c>
      <c r="J76" s="122">
        <f t="shared" si="52"/>
        <v>0.25</v>
      </c>
      <c r="K76" s="122">
        <f t="shared" si="52"/>
        <v>0.25</v>
      </c>
      <c r="L76" s="122">
        <f t="shared" si="52"/>
        <v>0.25</v>
      </c>
      <c r="M76" s="122">
        <f t="shared" si="52"/>
        <v>0.25</v>
      </c>
      <c r="N76" s="122">
        <f t="shared" si="52"/>
        <v>0.25</v>
      </c>
      <c r="O76" s="122">
        <f t="shared" si="52"/>
        <v>0.25</v>
      </c>
      <c r="P76" s="122">
        <f t="shared" si="52"/>
        <v>0.25</v>
      </c>
      <c r="Q76" s="122">
        <f t="shared" si="52"/>
        <v>0.25</v>
      </c>
      <c r="R76" s="122">
        <f t="shared" si="52"/>
        <v>0.25</v>
      </c>
      <c r="S76" s="122">
        <f t="shared" si="52"/>
        <v>0.25</v>
      </c>
      <c r="T76" s="122">
        <f t="shared" si="52"/>
        <v>0.25</v>
      </c>
      <c r="U76" s="122">
        <f t="shared" si="52"/>
        <v>0.25</v>
      </c>
      <c r="V76" s="122">
        <f t="shared" si="52"/>
        <v>0.25</v>
      </c>
      <c r="W76" s="122">
        <f t="shared" si="52"/>
        <v>0.25</v>
      </c>
      <c r="X76" s="122">
        <f t="shared" si="52"/>
        <v>0.25</v>
      </c>
      <c r="Y76" s="122">
        <f t="shared" si="52"/>
        <v>0.25</v>
      </c>
      <c r="Z76" s="122">
        <f t="shared" si="52"/>
        <v>0.25</v>
      </c>
      <c r="AA76" s="122">
        <f t="shared" si="52"/>
        <v>0.25</v>
      </c>
      <c r="AB76" s="122">
        <f t="shared" si="52"/>
        <v>0.25</v>
      </c>
      <c r="AC76" s="122">
        <f t="shared" si="52"/>
        <v>0.25</v>
      </c>
      <c r="AD76" s="122">
        <f t="shared" si="52"/>
        <v>0.25</v>
      </c>
      <c r="AE76" s="122">
        <f t="shared" si="52"/>
        <v>0.25</v>
      </c>
      <c r="AF76" s="122">
        <f t="shared" si="52"/>
        <v>0.25</v>
      </c>
      <c r="AG76" s="122">
        <f t="shared" si="52"/>
        <v>0.25</v>
      </c>
      <c r="AH76" s="122">
        <f t="shared" si="52"/>
        <v>0.25</v>
      </c>
      <c r="AI76" s="122">
        <f t="shared" si="52"/>
        <v>0.25</v>
      </c>
      <c r="AJ76" s="122">
        <f t="shared" si="52"/>
        <v>0.25</v>
      </c>
      <c r="AK76" s="122">
        <f t="shared" si="52"/>
        <v>0.25</v>
      </c>
      <c r="AL76" s="122">
        <f t="shared" si="52"/>
        <v>0.25</v>
      </c>
      <c r="AM76" s="122">
        <f t="shared" si="52"/>
        <v>0.25</v>
      </c>
      <c r="AN76" s="122">
        <f t="shared" si="52"/>
        <v>0.25</v>
      </c>
    </row>
    <row r="77" spans="1:40" ht="15" x14ac:dyDescent="0.2">
      <c r="A77" s="122" t="s">
        <v>184</v>
      </c>
      <c r="B77" s="50">
        <f>B75/B76</f>
        <v>6.2450061185424954E-2</v>
      </c>
      <c r="C77" s="9"/>
      <c r="D77" s="50">
        <f t="shared" ref="D77:AN77" si="53">D75/D76</f>
        <v>2.614674588718495E-2</v>
      </c>
      <c r="E77" s="50">
        <f t="shared" si="53"/>
        <v>2.6157166658305097E-2</v>
      </c>
      <c r="F77" s="50">
        <f t="shared" si="53"/>
        <v>2.6188494620230665E-2</v>
      </c>
      <c r="G77" s="50">
        <f t="shared" si="53"/>
        <v>2.6240885713798401E-2</v>
      </c>
      <c r="H77" s="50">
        <f t="shared" si="53"/>
        <v>2.6314609061073371E-2</v>
      </c>
      <c r="I77" s="50">
        <f t="shared" si="53"/>
        <v>2.6410046264807745E-2</v>
      </c>
      <c r="J77" s="50">
        <f t="shared" si="53"/>
        <v>2.6527696379809271E-2</v>
      </c>
      <c r="K77" s="50">
        <f t="shared" si="53"/>
        <v>2.6668182510087644E-2</v>
      </c>
      <c r="L77" s="50">
        <f t="shared" si="53"/>
        <v>2.6832260196853717E-2</v>
      </c>
      <c r="M77" s="50">
        <f t="shared" si="53"/>
        <v>2.7020827812182374E-2</v>
      </c>
      <c r="N77" s="50">
        <f t="shared" si="53"/>
        <v>2.7234939231894947E-2</v>
      </c>
      <c r="O77" s="50">
        <f t="shared" si="53"/>
        <v>2.7475819131812931E-2</v>
      </c>
      <c r="P77" s="50">
        <f t="shared" si="53"/>
        <v>2.7739213769286612E-2</v>
      </c>
      <c r="Q77" s="50">
        <f t="shared" si="53"/>
        <v>2.7739212743629452E-2</v>
      </c>
      <c r="R77" s="50">
        <f t="shared" si="53"/>
        <v>2.7475768360784511E-2</v>
      </c>
      <c r="S77" s="50">
        <f t="shared" si="53"/>
        <v>2.7234838537838608E-2</v>
      </c>
      <c r="T77" s="50">
        <f t="shared" si="53"/>
        <v>2.7020677756099475E-2</v>
      </c>
      <c r="U77" s="50">
        <f t="shared" si="53"/>
        <v>2.6832061069289675E-2</v>
      </c>
      <c r="V77" s="50">
        <f t="shared" si="53"/>
        <v>2.6667934343444406E-2</v>
      </c>
      <c r="W77" s="50">
        <f t="shared" si="53"/>
        <v>2.6527398956842221E-2</v>
      </c>
      <c r="X77" s="50">
        <f t="shared" si="53"/>
        <v>2.6409699123635173E-2</v>
      </c>
      <c r="Y77" s="50">
        <f t="shared" si="53"/>
        <v>2.6314211496927763E-2</v>
      </c>
      <c r="Z77" s="50">
        <f t="shared" si="53"/>
        <v>2.6240436777661393E-2</v>
      </c>
      <c r="AA77" s="50">
        <f t="shared" si="53"/>
        <v>2.6187993114415428E-2</v>
      </c>
      <c r="AB77" s="50">
        <f t="shared" si="53"/>
        <v>2.6156611128975372E-2</v>
      </c>
      <c r="AC77" s="50">
        <f t="shared" si="53"/>
        <v>2.6146130445520332E-2</v>
      </c>
      <c r="AD77" s="50">
        <f t="shared" si="53"/>
        <v>2.6156497639413911E-2</v>
      </c>
      <c r="AE77" s="50">
        <f t="shared" si="53"/>
        <v>2.6187765556421196E-2</v>
      </c>
      <c r="AF77" s="50">
        <f t="shared" si="53"/>
        <v>2.6240093986108548E-2</v>
      </c>
      <c r="AG77" s="50">
        <f t="shared" si="53"/>
        <v>2.6313751705493126E-2</v>
      </c>
      <c r="AH77" s="50">
        <f t="shared" si="53"/>
        <v>2.6409119941936184E-2</v>
      </c>
      <c r="AI77" s="50">
        <f t="shared" si="53"/>
        <v>2.6526697339099202E-2</v>
      </c>
      <c r="AJ77" s="50">
        <f t="shared" si="53"/>
        <v>2.6667106547891152E-2</v>
      </c>
      <c r="AK77" s="50">
        <f t="shared" si="53"/>
        <v>2.6831102607306118E-2</v>
      </c>
      <c r="AL77" s="50">
        <f t="shared" si="53"/>
        <v>2.7019583329747771E-2</v>
      </c>
      <c r="AM77" s="50">
        <f t="shared" si="53"/>
        <v>2.7233601964134518E-2</v>
      </c>
      <c r="AN77" s="50">
        <f t="shared" si="53"/>
        <v>2.7474382480614026E-2</v>
      </c>
    </row>
    <row r="78" spans="1:40" x14ac:dyDescent="0.2">
      <c r="A78" s="122" t="s">
        <v>182</v>
      </c>
      <c r="B78" s="80">
        <f>$B$8</f>
        <v>6000</v>
      </c>
      <c r="D78" s="80">
        <f t="shared" ref="D78:AN78" si="54">$B$8</f>
        <v>6000</v>
      </c>
      <c r="E78" s="80">
        <f t="shared" si="54"/>
        <v>6000</v>
      </c>
      <c r="F78" s="80">
        <f t="shared" si="54"/>
        <v>6000</v>
      </c>
      <c r="G78" s="80">
        <f t="shared" si="54"/>
        <v>6000</v>
      </c>
      <c r="H78" s="80">
        <f t="shared" si="54"/>
        <v>6000</v>
      </c>
      <c r="I78" s="80">
        <f t="shared" si="54"/>
        <v>6000</v>
      </c>
      <c r="J78" s="80">
        <f t="shared" si="54"/>
        <v>6000</v>
      </c>
      <c r="K78" s="80">
        <f t="shared" si="54"/>
        <v>6000</v>
      </c>
      <c r="L78" s="80">
        <f t="shared" si="54"/>
        <v>6000</v>
      </c>
      <c r="M78" s="80">
        <f t="shared" si="54"/>
        <v>6000</v>
      </c>
      <c r="N78" s="80">
        <f t="shared" si="54"/>
        <v>6000</v>
      </c>
      <c r="O78" s="80">
        <f t="shared" si="54"/>
        <v>6000</v>
      </c>
      <c r="P78" s="80">
        <f t="shared" si="54"/>
        <v>6000</v>
      </c>
      <c r="Q78" s="80">
        <f t="shared" si="54"/>
        <v>6000</v>
      </c>
      <c r="R78" s="80">
        <f t="shared" si="54"/>
        <v>6000</v>
      </c>
      <c r="S78" s="80">
        <f t="shared" si="54"/>
        <v>6000</v>
      </c>
      <c r="T78" s="80">
        <f t="shared" si="54"/>
        <v>6000</v>
      </c>
      <c r="U78" s="80">
        <f t="shared" si="54"/>
        <v>6000</v>
      </c>
      <c r="V78" s="80">
        <f t="shared" si="54"/>
        <v>6000</v>
      </c>
      <c r="W78" s="80">
        <f t="shared" si="54"/>
        <v>6000</v>
      </c>
      <c r="X78" s="80">
        <f t="shared" si="54"/>
        <v>6000</v>
      </c>
      <c r="Y78" s="80">
        <f t="shared" si="54"/>
        <v>6000</v>
      </c>
      <c r="Z78" s="80">
        <f t="shared" si="54"/>
        <v>6000</v>
      </c>
      <c r="AA78" s="80">
        <f t="shared" si="54"/>
        <v>6000</v>
      </c>
      <c r="AB78" s="80">
        <f t="shared" si="54"/>
        <v>6000</v>
      </c>
      <c r="AC78" s="80">
        <f t="shared" si="54"/>
        <v>6000</v>
      </c>
      <c r="AD78" s="80">
        <f t="shared" si="54"/>
        <v>6000</v>
      </c>
      <c r="AE78" s="80">
        <f t="shared" si="54"/>
        <v>6000</v>
      </c>
      <c r="AF78" s="80">
        <f t="shared" si="54"/>
        <v>6000</v>
      </c>
      <c r="AG78" s="80">
        <f t="shared" si="54"/>
        <v>6000</v>
      </c>
      <c r="AH78" s="80">
        <f t="shared" si="54"/>
        <v>6000</v>
      </c>
      <c r="AI78" s="80">
        <f t="shared" si="54"/>
        <v>6000</v>
      </c>
      <c r="AJ78" s="80">
        <f t="shared" si="54"/>
        <v>6000</v>
      </c>
      <c r="AK78" s="80">
        <f t="shared" si="54"/>
        <v>6000</v>
      </c>
      <c r="AL78" s="80">
        <f t="shared" si="54"/>
        <v>6000</v>
      </c>
      <c r="AM78" s="80">
        <f t="shared" si="54"/>
        <v>6000</v>
      </c>
      <c r="AN78" s="80">
        <f t="shared" si="54"/>
        <v>6000</v>
      </c>
    </row>
    <row r="79" spans="1:40" ht="15.75" thickBot="1" x14ac:dyDescent="0.25">
      <c r="A79" s="122" t="s">
        <v>9</v>
      </c>
      <c r="B79" s="9">
        <f>B80/B81</f>
        <v>4.2569368567955727E-2</v>
      </c>
      <c r="D79" s="9">
        <f t="shared" ref="D79:AN79" si="55">D80/D81</f>
        <v>1.7823048390928211E-2</v>
      </c>
      <c r="E79" s="9">
        <f t="shared" si="55"/>
        <v>1.7830151757012334E-2</v>
      </c>
      <c r="F79" s="9">
        <f t="shared" si="55"/>
        <v>1.785150660490804E-2</v>
      </c>
      <c r="G79" s="9">
        <f t="shared" si="55"/>
        <v>1.7887219232396764E-2</v>
      </c>
      <c r="H79" s="9">
        <f t="shared" si="55"/>
        <v>1.7937473087759587E-2</v>
      </c>
      <c r="I79" s="9">
        <f t="shared" si="55"/>
        <v>1.800252829225011E-2</v>
      </c>
      <c r="J79" s="9">
        <f t="shared" si="55"/>
        <v>1.8082725028850447E-2</v>
      </c>
      <c r="K79" s="9">
        <f t="shared" si="55"/>
        <v>1.817848803924605E-2</v>
      </c>
      <c r="L79" s="9">
        <f t="shared" si="55"/>
        <v>1.8290332341543591E-2</v>
      </c>
      <c r="M79" s="9">
        <f t="shared" si="55"/>
        <v>1.8418870315158573E-2</v>
      </c>
      <c r="N79" s="9">
        <f t="shared" si="55"/>
        <v>1.8564820339343334E-2</v>
      </c>
      <c r="O79" s="9">
        <f t="shared" si="55"/>
        <v>1.872901721994806E-2</v>
      </c>
      <c r="P79" s="9">
        <f t="shared" si="55"/>
        <v>1.8908561373926523E-2</v>
      </c>
      <c r="Q79" s="9">
        <f t="shared" si="55"/>
        <v>1.8908560674782648E-2</v>
      </c>
      <c r="R79" s="9">
        <f t="shared" si="55"/>
        <v>1.8728982611645354E-2</v>
      </c>
      <c r="S79" s="9">
        <f t="shared" si="55"/>
        <v>1.856475170078133E-2</v>
      </c>
      <c r="T79" s="9">
        <f t="shared" si="55"/>
        <v>1.8418768028746396E-2</v>
      </c>
      <c r="U79" s="9">
        <f t="shared" si="55"/>
        <v>1.8290196605332851E-2</v>
      </c>
      <c r="V79" s="9">
        <f t="shared" si="55"/>
        <v>1.817831887532368E-2</v>
      </c>
      <c r="W79" s="9">
        <f t="shared" si="55"/>
        <v>1.8082522289130668E-2</v>
      </c>
      <c r="X79" s="9">
        <f t="shared" si="55"/>
        <v>1.8002291661889151E-2</v>
      </c>
      <c r="Y79" s="9">
        <f t="shared" si="55"/>
        <v>1.7937202086349458E-2</v>
      </c>
      <c r="Z79" s="9">
        <f t="shared" si="55"/>
        <v>1.7886913213034785E-2</v>
      </c>
      <c r="AA79" s="9">
        <f t="shared" si="55"/>
        <v>1.7851164751185523E-2</v>
      </c>
      <c r="AB79" s="9">
        <f t="shared" si="55"/>
        <v>1.7829773077915171E-2</v>
      </c>
      <c r="AC79" s="9">
        <f t="shared" si="55"/>
        <v>1.7822628872315165E-2</v>
      </c>
      <c r="AD79" s="9">
        <f t="shared" si="55"/>
        <v>1.7829695717238841E-2</v>
      </c>
      <c r="AE79" s="9">
        <f t="shared" si="55"/>
        <v>1.7851009635242589E-2</v>
      </c>
      <c r="AF79" s="9">
        <f t="shared" si="55"/>
        <v>1.7886679547611917E-2</v>
      </c>
      <c r="AG79" s="9">
        <f t="shared" si="55"/>
        <v>1.7936888667424419E-2</v>
      </c>
      <c r="AH79" s="9">
        <f t="shared" si="55"/>
        <v>1.800189686004678E-2</v>
      </c>
      <c r="AI79" s="9">
        <f t="shared" si="55"/>
        <v>1.8082044028201384E-2</v>
      </c>
      <c r="AJ79" s="9">
        <f t="shared" si="55"/>
        <v>1.8177754604715511E-2</v>
      </c>
      <c r="AK79" s="9">
        <f t="shared" si="55"/>
        <v>1.8289543265357488E-2</v>
      </c>
      <c r="AL79" s="9">
        <f t="shared" si="55"/>
        <v>1.841802200804038E-2</v>
      </c>
      <c r="AM79" s="9">
        <f t="shared" si="55"/>
        <v>1.8563908784685307E-2</v>
      </c>
      <c r="AN79" s="9">
        <f t="shared" si="55"/>
        <v>1.8728037920116659E-2</v>
      </c>
    </row>
    <row r="80" spans="1:40" ht="15.75" thickBot="1" x14ac:dyDescent="0.25">
      <c r="A80" s="122" t="s">
        <v>183</v>
      </c>
      <c r="B80" s="93">
        <v>1.0642342141988932E-2</v>
      </c>
      <c r="D80" s="93">
        <v>4.4557620977320527E-3</v>
      </c>
      <c r="E80" s="93">
        <v>4.4575379392530834E-3</v>
      </c>
      <c r="F80" s="93">
        <v>4.46287665122701E-3</v>
      </c>
      <c r="G80" s="93">
        <v>4.4718048080991911E-3</v>
      </c>
      <c r="H80" s="93">
        <v>4.4843682719398967E-3</v>
      </c>
      <c r="I80" s="93">
        <v>4.5006320730625275E-3</v>
      </c>
      <c r="J80" s="93">
        <v>4.5206812572126118E-3</v>
      </c>
      <c r="K80" s="93">
        <v>4.5446220098115126E-3</v>
      </c>
      <c r="L80" s="93">
        <v>4.5725830853858979E-3</v>
      </c>
      <c r="M80" s="93">
        <v>4.6047175787896433E-3</v>
      </c>
      <c r="N80" s="93">
        <v>4.6412050848358335E-3</v>
      </c>
      <c r="O80" s="93">
        <v>4.6822543049870151E-3</v>
      </c>
      <c r="P80" s="93">
        <v>4.7271403434816306E-3</v>
      </c>
      <c r="Q80" s="93">
        <v>4.7271401686956619E-3</v>
      </c>
      <c r="R80" s="93">
        <v>4.6822456529113385E-3</v>
      </c>
      <c r="S80" s="93">
        <v>4.6411879251953324E-3</v>
      </c>
      <c r="T80" s="93">
        <v>4.604692007186599E-3</v>
      </c>
      <c r="U80" s="93">
        <v>4.5725491513332129E-3</v>
      </c>
      <c r="V80" s="93">
        <v>4.5445797188309201E-3</v>
      </c>
      <c r="W80" s="93">
        <v>4.5206305722826669E-3</v>
      </c>
      <c r="X80" s="93">
        <v>4.5005729154722878E-3</v>
      </c>
      <c r="Y80" s="93">
        <v>4.4843005215873645E-3</v>
      </c>
      <c r="Z80" s="93">
        <v>4.4717283032586963E-3</v>
      </c>
      <c r="AA80" s="93">
        <v>4.4627911877963807E-3</v>
      </c>
      <c r="AB80" s="93">
        <v>4.4574432694787927E-3</v>
      </c>
      <c r="AC80" s="93">
        <v>4.4556572180787912E-3</v>
      </c>
      <c r="AD80" s="93">
        <v>4.4574239293097102E-3</v>
      </c>
      <c r="AE80" s="93">
        <v>4.4627524088106472E-3</v>
      </c>
      <c r="AF80" s="93">
        <v>4.4716698869029792E-3</v>
      </c>
      <c r="AG80" s="93">
        <v>4.4842221668561048E-3</v>
      </c>
      <c r="AH80" s="93">
        <v>4.500474215011695E-3</v>
      </c>
      <c r="AI80" s="93">
        <v>4.520511007050346E-3</v>
      </c>
      <c r="AJ80" s="93">
        <v>4.5444386511788778E-3</v>
      </c>
      <c r="AK80" s="93">
        <v>4.572385816339372E-3</v>
      </c>
      <c r="AL80" s="93">
        <v>4.604505502010095E-3</v>
      </c>
      <c r="AM80" s="93">
        <v>4.6409771961713267E-3</v>
      </c>
      <c r="AN80" s="93">
        <v>4.6820094800291649E-3</v>
      </c>
    </row>
    <row r="81" spans="1:40" x14ac:dyDescent="0.2">
      <c r="A81" s="104" t="s">
        <v>120</v>
      </c>
      <c r="B81" s="122">
        <f>$B$10</f>
        <v>0.25</v>
      </c>
      <c r="D81" s="122">
        <f t="shared" ref="D81:AN81" si="56">$B$10</f>
        <v>0.25</v>
      </c>
      <c r="E81" s="122">
        <f t="shared" si="56"/>
        <v>0.25</v>
      </c>
      <c r="F81" s="122">
        <f t="shared" si="56"/>
        <v>0.25</v>
      </c>
      <c r="G81" s="122">
        <f t="shared" si="56"/>
        <v>0.25</v>
      </c>
      <c r="H81" s="122">
        <f t="shared" si="56"/>
        <v>0.25</v>
      </c>
      <c r="I81" s="122">
        <f t="shared" si="56"/>
        <v>0.25</v>
      </c>
      <c r="J81" s="122">
        <f t="shared" si="56"/>
        <v>0.25</v>
      </c>
      <c r="K81" s="122">
        <f t="shared" si="56"/>
        <v>0.25</v>
      </c>
      <c r="L81" s="122">
        <f t="shared" si="56"/>
        <v>0.25</v>
      </c>
      <c r="M81" s="122">
        <f t="shared" si="56"/>
        <v>0.25</v>
      </c>
      <c r="N81" s="122">
        <f t="shared" si="56"/>
        <v>0.25</v>
      </c>
      <c r="O81" s="122">
        <f t="shared" si="56"/>
        <v>0.25</v>
      </c>
      <c r="P81" s="122">
        <f t="shared" si="56"/>
        <v>0.25</v>
      </c>
      <c r="Q81" s="122">
        <f t="shared" si="56"/>
        <v>0.25</v>
      </c>
      <c r="R81" s="122">
        <f t="shared" si="56"/>
        <v>0.25</v>
      </c>
      <c r="S81" s="122">
        <f t="shared" si="56"/>
        <v>0.25</v>
      </c>
      <c r="T81" s="122">
        <f t="shared" si="56"/>
        <v>0.25</v>
      </c>
      <c r="U81" s="122">
        <f t="shared" si="56"/>
        <v>0.25</v>
      </c>
      <c r="V81" s="122">
        <f t="shared" si="56"/>
        <v>0.25</v>
      </c>
      <c r="W81" s="122">
        <f t="shared" si="56"/>
        <v>0.25</v>
      </c>
      <c r="X81" s="122">
        <f t="shared" si="56"/>
        <v>0.25</v>
      </c>
      <c r="Y81" s="122">
        <f t="shared" si="56"/>
        <v>0.25</v>
      </c>
      <c r="Z81" s="122">
        <f t="shared" si="56"/>
        <v>0.25</v>
      </c>
      <c r="AA81" s="122">
        <f t="shared" si="56"/>
        <v>0.25</v>
      </c>
      <c r="AB81" s="122">
        <f t="shared" si="56"/>
        <v>0.25</v>
      </c>
      <c r="AC81" s="122">
        <f t="shared" si="56"/>
        <v>0.25</v>
      </c>
      <c r="AD81" s="122">
        <f t="shared" si="56"/>
        <v>0.25</v>
      </c>
      <c r="AE81" s="122">
        <f t="shared" si="56"/>
        <v>0.25</v>
      </c>
      <c r="AF81" s="122">
        <f t="shared" si="56"/>
        <v>0.25</v>
      </c>
      <c r="AG81" s="122">
        <f t="shared" si="56"/>
        <v>0.25</v>
      </c>
      <c r="AH81" s="122">
        <f t="shared" si="56"/>
        <v>0.25</v>
      </c>
      <c r="AI81" s="122">
        <f t="shared" si="56"/>
        <v>0.25</v>
      </c>
      <c r="AJ81" s="122">
        <f t="shared" si="56"/>
        <v>0.25</v>
      </c>
      <c r="AK81" s="122">
        <f t="shared" si="56"/>
        <v>0.25</v>
      </c>
      <c r="AL81" s="122">
        <f t="shared" si="56"/>
        <v>0.25</v>
      </c>
      <c r="AM81" s="122">
        <f t="shared" si="56"/>
        <v>0.25</v>
      </c>
      <c r="AN81" s="122">
        <f t="shared" si="56"/>
        <v>0.25</v>
      </c>
    </row>
    <row r="82" spans="1:40" ht="15" x14ac:dyDescent="0.2">
      <c r="A82" s="10"/>
      <c r="B82" s="10"/>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row>
    <row r="83" spans="1:40" x14ac:dyDescent="0.2">
      <c r="A83" s="24" t="s">
        <v>194</v>
      </c>
      <c r="B83" s="61"/>
    </row>
    <row r="84" spans="1:40" x14ac:dyDescent="0.2">
      <c r="A84" s="24" t="s">
        <v>162</v>
      </c>
      <c r="B84" s="24">
        <f>7.5/B29*B80</f>
        <v>1.0642342141988932E-2</v>
      </c>
      <c r="D84" s="24">
        <f t="shared" ref="D84:AN84" si="57">15/D29*D80</f>
        <v>4.4557620977320519E-3</v>
      </c>
      <c r="E84" s="24">
        <f t="shared" si="57"/>
        <v>4.4575379392530826E-3</v>
      </c>
      <c r="F84" s="24">
        <f t="shared" si="57"/>
        <v>4.4628766512270091E-3</v>
      </c>
      <c r="G84" s="24">
        <f t="shared" si="57"/>
        <v>4.4718048080991902E-3</v>
      </c>
      <c r="H84" s="24">
        <f t="shared" si="57"/>
        <v>4.4843682719398967E-3</v>
      </c>
      <c r="I84" s="24">
        <f t="shared" si="57"/>
        <v>4.5006320730625266E-3</v>
      </c>
      <c r="J84" s="24">
        <f t="shared" si="57"/>
        <v>4.5206812572126101E-3</v>
      </c>
      <c r="K84" s="24">
        <f t="shared" si="57"/>
        <v>4.5446220098115135E-3</v>
      </c>
      <c r="L84" s="24">
        <f t="shared" si="57"/>
        <v>4.5725830853858979E-3</v>
      </c>
      <c r="M84" s="24">
        <f t="shared" si="57"/>
        <v>4.6047175787896424E-3</v>
      </c>
      <c r="N84" s="24">
        <f t="shared" si="57"/>
        <v>4.6412050848358317E-3</v>
      </c>
      <c r="O84" s="24">
        <f t="shared" si="57"/>
        <v>4.6822543049870134E-3</v>
      </c>
      <c r="P84" s="24">
        <f t="shared" si="57"/>
        <v>4.7271403434816324E-3</v>
      </c>
      <c r="Q84" s="24">
        <f t="shared" si="57"/>
        <v>4.7271401686956602E-3</v>
      </c>
      <c r="R84" s="24">
        <f t="shared" si="57"/>
        <v>4.6822456529113385E-3</v>
      </c>
      <c r="S84" s="24">
        <f t="shared" si="57"/>
        <v>4.6411879251953333E-3</v>
      </c>
      <c r="T84" s="24">
        <f t="shared" si="57"/>
        <v>4.6046920071865982E-3</v>
      </c>
      <c r="U84" s="24">
        <f t="shared" si="57"/>
        <v>4.572549151333212E-3</v>
      </c>
      <c r="V84" s="24">
        <f t="shared" si="57"/>
        <v>4.5445797188309201E-3</v>
      </c>
      <c r="W84" s="24">
        <f t="shared" si="57"/>
        <v>4.5206305722826643E-3</v>
      </c>
      <c r="X84" s="24">
        <f t="shared" si="57"/>
        <v>4.5005729154722887E-3</v>
      </c>
      <c r="Y84" s="24">
        <f t="shared" si="57"/>
        <v>4.4843005215873654E-3</v>
      </c>
      <c r="Z84" s="24">
        <f t="shared" si="57"/>
        <v>4.4717283032586954E-3</v>
      </c>
      <c r="AA84" s="24">
        <f t="shared" si="57"/>
        <v>4.4627911877963816E-3</v>
      </c>
      <c r="AB84" s="24">
        <f t="shared" si="57"/>
        <v>4.4574432694787936E-3</v>
      </c>
      <c r="AC84" s="24">
        <f t="shared" si="57"/>
        <v>4.4556572180787886E-3</v>
      </c>
      <c r="AD84" s="24">
        <f t="shared" si="57"/>
        <v>4.4574239293097093E-3</v>
      </c>
      <c r="AE84" s="24">
        <f t="shared" si="57"/>
        <v>4.462752408810648E-3</v>
      </c>
      <c r="AF84" s="24">
        <f t="shared" si="57"/>
        <v>4.4716698869029792E-3</v>
      </c>
      <c r="AG84" s="24">
        <f t="shared" si="57"/>
        <v>4.484222166856104E-3</v>
      </c>
      <c r="AH84" s="24">
        <f t="shared" si="57"/>
        <v>4.500474215011695E-3</v>
      </c>
      <c r="AI84" s="24">
        <f t="shared" si="57"/>
        <v>4.520511007050346E-3</v>
      </c>
      <c r="AJ84" s="24">
        <f t="shared" si="57"/>
        <v>4.5444386511788769E-3</v>
      </c>
      <c r="AK84" s="24">
        <f t="shared" si="57"/>
        <v>4.5723858163393711E-3</v>
      </c>
      <c r="AL84" s="24">
        <f t="shared" si="57"/>
        <v>4.604505502010095E-3</v>
      </c>
      <c r="AM84" s="24">
        <f t="shared" si="57"/>
        <v>4.6409771961713258E-3</v>
      </c>
      <c r="AN84" s="24">
        <f t="shared" si="57"/>
        <v>4.682009480029164E-3</v>
      </c>
    </row>
    <row r="85" spans="1:40" x14ac:dyDescent="0.2">
      <c r="J85" s="41"/>
      <c r="Q85" s="41"/>
    </row>
    <row r="86" spans="1:40" x14ac:dyDescent="0.2">
      <c r="A86" s="12" t="s">
        <v>136</v>
      </c>
      <c r="J86" s="122"/>
    </row>
    <row r="87" spans="1:40" x14ac:dyDescent="0.2">
      <c r="A87" s="12" t="s">
        <v>137</v>
      </c>
      <c r="J87" s="51"/>
      <c r="K87" s="45"/>
      <c r="L87" s="45"/>
      <c r="M87" s="45"/>
      <c r="N87" s="45"/>
    </row>
    <row r="88" spans="1:40" x14ac:dyDescent="0.2">
      <c r="J88" s="51"/>
      <c r="K88" s="45"/>
      <c r="L88" s="45"/>
      <c r="M88" s="45"/>
      <c r="N88" s="45"/>
    </row>
    <row r="89" spans="1:40" x14ac:dyDescent="0.2">
      <c r="J89" s="51"/>
      <c r="K89" s="45"/>
      <c r="L89" s="45"/>
      <c r="M89" s="45"/>
      <c r="N89" s="45"/>
    </row>
    <row r="90" spans="1:40" x14ac:dyDescent="0.2">
      <c r="D90" s="122" t="s">
        <v>163</v>
      </c>
      <c r="E90" s="132" t="s">
        <v>9</v>
      </c>
      <c r="F90" s="122" t="s">
        <v>133</v>
      </c>
      <c r="G90" s="122" t="s">
        <v>9</v>
      </c>
      <c r="H90" s="122" t="s">
        <v>133</v>
      </c>
      <c r="K90" s="51"/>
      <c r="L90" s="45"/>
      <c r="M90" s="45"/>
      <c r="N90" s="45"/>
      <c r="O90" s="45"/>
    </row>
    <row r="91" spans="1:40" x14ac:dyDescent="0.2">
      <c r="C91" t="s">
        <v>160</v>
      </c>
      <c r="D91" s="122" t="s">
        <v>164</v>
      </c>
      <c r="E91" s="132" t="s">
        <v>168</v>
      </c>
      <c r="F91" s="122" t="s">
        <v>169</v>
      </c>
      <c r="G91" s="122" t="s">
        <v>170</v>
      </c>
      <c r="H91" s="122" t="s">
        <v>171</v>
      </c>
      <c r="K91" s="51"/>
      <c r="L91" s="45"/>
      <c r="M91" s="45"/>
      <c r="N91" s="45"/>
      <c r="O91" s="45"/>
    </row>
    <row r="92" spans="1:40" x14ac:dyDescent="0.2">
      <c r="B92" s="10"/>
      <c r="C92">
        <f>D20</f>
        <v>5</v>
      </c>
      <c r="D92" s="129">
        <f>D80</f>
        <v>4.4557620977320527E-3</v>
      </c>
      <c r="E92" s="133">
        <f>D39</f>
        <v>3.0526381113190029</v>
      </c>
      <c r="F92" s="130">
        <f>D42</f>
        <v>1.4096916402395345</v>
      </c>
      <c r="G92" s="130">
        <f>D26</f>
        <v>3.0573162385998511</v>
      </c>
      <c r="H92" s="130">
        <f>D25</f>
        <v>1.4118519739179143</v>
      </c>
      <c r="K92" s="51"/>
      <c r="L92" s="45"/>
      <c r="M92" s="45"/>
      <c r="N92" s="45"/>
      <c r="O92" s="45"/>
    </row>
    <row r="93" spans="1:40" x14ac:dyDescent="0.2">
      <c r="B93" s="10"/>
      <c r="C93">
        <f>E20</f>
        <v>250</v>
      </c>
      <c r="D93" s="129">
        <f>E80</f>
        <v>4.4575379392530834E-3</v>
      </c>
      <c r="E93" s="133">
        <f>E39</f>
        <v>3.0538547385508563</v>
      </c>
      <c r="F93" s="130">
        <f>E42</f>
        <v>1.4102534720635138</v>
      </c>
      <c r="G93" s="130">
        <f>E26</f>
        <v>3.2815313820663583</v>
      </c>
      <c r="H93" s="130">
        <f>E25</f>
        <v>1.515393305000645</v>
      </c>
      <c r="K93" s="51"/>
    </row>
    <row r="94" spans="1:40" x14ac:dyDescent="0.2">
      <c r="B94" s="10"/>
      <c r="C94">
        <f>F20</f>
        <v>500</v>
      </c>
      <c r="D94" s="129">
        <f>F80</f>
        <v>4.46287665122701E-3</v>
      </c>
      <c r="E94" s="133">
        <f>F39</f>
        <v>3.0575122847302763</v>
      </c>
      <c r="F94" s="130">
        <f>F42</f>
        <v>1.4119425069523204</v>
      </c>
      <c r="G94" s="130">
        <f>F26</f>
        <v>3.5005369892025144</v>
      </c>
      <c r="H94" s="130">
        <f>F25</f>
        <v>1.6165289006025831</v>
      </c>
      <c r="K94" s="51"/>
    </row>
    <row r="95" spans="1:40" x14ac:dyDescent="0.2">
      <c r="B95" s="10"/>
      <c r="C95">
        <f>G20</f>
        <v>750</v>
      </c>
      <c r="D95" s="129">
        <f>G80</f>
        <v>4.4718048080991911E-3</v>
      </c>
      <c r="E95" s="133">
        <f>G39</f>
        <v>3.0636289559829279</v>
      </c>
      <c r="F95" s="130">
        <f>G42</f>
        <v>1.4147671523955467</v>
      </c>
      <c r="G95" s="130">
        <f>G26</f>
        <v>3.7102119761891532</v>
      </c>
      <c r="H95" s="130">
        <f>G25</f>
        <v>1.713355666679576</v>
      </c>
      <c r="K95" s="51"/>
    </row>
    <row r="96" spans="1:40" x14ac:dyDescent="0.2">
      <c r="B96" s="10"/>
      <c r="C96">
        <f>H20</f>
        <v>1000</v>
      </c>
      <c r="D96" s="129">
        <f>H80</f>
        <v>4.4843682719398967E-3</v>
      </c>
      <c r="E96" s="133">
        <f>H39</f>
        <v>3.0722361723668179</v>
      </c>
      <c r="F96" s="130">
        <f>H42</f>
        <v>1.4187419180047138</v>
      </c>
      <c r="G96" s="130">
        <f>H26</f>
        <v>3.9110698462036599</v>
      </c>
      <c r="H96" s="130">
        <f>H25</f>
        <v>1.8061107361998949</v>
      </c>
      <c r="K96" s="51"/>
    </row>
    <row r="97" spans="2:16" x14ac:dyDescent="0.2">
      <c r="B97" s="10"/>
      <c r="C97">
        <f>I20</f>
        <v>1250</v>
      </c>
      <c r="D97" s="129">
        <f>I80</f>
        <v>4.5006320730625275E-3</v>
      </c>
      <c r="E97" s="133">
        <f>I39</f>
        <v>3.083378486083955</v>
      </c>
      <c r="F97" s="130">
        <f>I42</f>
        <v>1.4238873777438592</v>
      </c>
      <c r="G97" s="130">
        <f>I26</f>
        <v>4.1035839941867058</v>
      </c>
      <c r="H97" s="130">
        <f>I25</f>
        <v>1.8950127203667222</v>
      </c>
      <c r="K97" s="51"/>
    </row>
    <row r="98" spans="2:16" x14ac:dyDescent="0.2">
      <c r="B98" s="10"/>
      <c r="C98">
        <f>J20</f>
        <v>1500</v>
      </c>
      <c r="D98" s="129">
        <f>J80</f>
        <v>4.5206812572126118E-3</v>
      </c>
      <c r="E98" s="133">
        <f>J39</f>
        <v>3.0971141618886735</v>
      </c>
      <c r="F98" s="130">
        <f>J42</f>
        <v>1.4302304379589419</v>
      </c>
      <c r="G98" s="130">
        <f>J26</f>
        <v>4.2881911691159216</v>
      </c>
      <c r="H98" s="130">
        <f>J25</f>
        <v>1.9802633074772618</v>
      </c>
    </row>
    <row r="99" spans="2:16" x14ac:dyDescent="0.2">
      <c r="B99" s="10"/>
      <c r="C99">
        <f>K20</f>
        <v>1750</v>
      </c>
      <c r="D99" s="129">
        <f>K80</f>
        <v>4.5446220098115126E-3</v>
      </c>
      <c r="E99" s="133">
        <f>K39</f>
        <v>3.1135159473058662</v>
      </c>
      <c r="F99" s="130">
        <f>K42</f>
        <v>1.4378046930604187</v>
      </c>
      <c r="G99" s="130">
        <f>K26</f>
        <v>4.4652945330375688</v>
      </c>
      <c r="H99" s="130">
        <f>K25</f>
        <v>2.0620486755668881</v>
      </c>
    </row>
    <row r="100" spans="2:16" x14ac:dyDescent="0.2">
      <c r="B100" s="10"/>
      <c r="C100">
        <f>L20</f>
        <v>2000</v>
      </c>
      <c r="D100" s="129">
        <f>L80</f>
        <v>4.5725830853858979E-3</v>
      </c>
      <c r="E100" s="133">
        <f>L39</f>
        <v>3.1326720519316691</v>
      </c>
      <c r="F100" s="130">
        <f>L42</f>
        <v>1.4466508777589642</v>
      </c>
      <c r="G100" s="130">
        <f>L26</f>
        <v>4.6352663616921017</v>
      </c>
      <c r="H100" s="130">
        <f>L25</f>
        <v>2.140540739543312</v>
      </c>
      <c r="K100" s="41"/>
    </row>
    <row r="101" spans="2:16" x14ac:dyDescent="0.2">
      <c r="B101" s="10"/>
      <c r="C101">
        <f>M20</f>
        <v>2250</v>
      </c>
      <c r="D101" s="129">
        <f>M80</f>
        <v>4.6047175787896433E-3</v>
      </c>
      <c r="E101" s="133">
        <f>M39</f>
        <v>3.1546873608957924</v>
      </c>
      <c r="F101" s="130">
        <f>M42</f>
        <v>1.4568174274357635</v>
      </c>
      <c r="G101" s="130">
        <f>M26</f>
        <v>4.7984504243460657</v>
      </c>
      <c r="H101" s="130">
        <f>M25</f>
        <v>2.2158982501799791</v>
      </c>
      <c r="K101" s="122"/>
    </row>
    <row r="102" spans="2:16" x14ac:dyDescent="0.2">
      <c r="B102" s="10"/>
      <c r="C102">
        <f>N20</f>
        <v>2500</v>
      </c>
      <c r="D102" s="129">
        <f>N80</f>
        <v>4.6412050848358335E-3</v>
      </c>
      <c r="E102" s="133">
        <f>N39</f>
        <v>3.17968491442323</v>
      </c>
      <c r="F102" s="130">
        <f>N42</f>
        <v>1.4683611613960406</v>
      </c>
      <c r="G102" s="130">
        <f>N26</f>
        <v>4.9551640740999634</v>
      </c>
      <c r="H102" s="130">
        <f>N25</f>
        <v>2.2882677594088476</v>
      </c>
      <c r="K102" s="51"/>
    </row>
    <row r="103" spans="2:16" ht="13.5" thickBot="1" x14ac:dyDescent="0.25">
      <c r="B103" s="10"/>
      <c r="C103">
        <f>O20</f>
        <v>2750</v>
      </c>
      <c r="D103" s="129">
        <f>O80</f>
        <v>4.6822543049870151E-3</v>
      </c>
      <c r="E103" s="133">
        <f>O39</f>
        <v>3.2078076936751123</v>
      </c>
      <c r="F103" s="130">
        <f>O42</f>
        <v>1.4813481075606321</v>
      </c>
      <c r="G103" s="130">
        <f>O26</f>
        <v>5.1057000742719385</v>
      </c>
      <c r="H103" s="130">
        <f>O25</f>
        <v>2.3577844637344181</v>
      </c>
      <c r="K103" s="51"/>
    </row>
    <row r="104" spans="2:16" ht="13.5" thickBot="1" x14ac:dyDescent="0.25">
      <c r="B104" s="10"/>
      <c r="C104">
        <f>P20</f>
        <v>2995</v>
      </c>
      <c r="D104" s="129">
        <f>P80</f>
        <v>4.7271403434816306E-3</v>
      </c>
      <c r="E104" s="134">
        <f>P39</f>
        <v>3.2385590732975862</v>
      </c>
      <c r="F104" s="130">
        <f>P42</f>
        <v>1.4955489270481745</v>
      </c>
      <c r="G104" s="161">
        <f>P26</f>
        <v>5.2474918772243448</v>
      </c>
      <c r="H104" s="130">
        <f>P25</f>
        <v>2.4232631454475713</v>
      </c>
      <c r="K104" s="51"/>
    </row>
    <row r="105" spans="2:16" x14ac:dyDescent="0.2">
      <c r="B105" s="10"/>
      <c r="C105">
        <f>Q20</f>
        <v>3005</v>
      </c>
      <c r="D105" s="129">
        <f>Q80</f>
        <v>4.7271401686956619E-3</v>
      </c>
      <c r="E105" s="133">
        <f>Q39</f>
        <v>9.469632352830228</v>
      </c>
      <c r="F105" s="130">
        <f>Q42</f>
        <v>1.4978410632051415</v>
      </c>
      <c r="G105" s="130">
        <f>Q26</f>
        <v>5.2524948318723572</v>
      </c>
      <c r="H105" s="130">
        <f>Q25</f>
        <v>2.4255734826335118</v>
      </c>
      <c r="K105" s="51"/>
    </row>
    <row r="106" spans="2:16" x14ac:dyDescent="0.2">
      <c r="B106" s="10"/>
      <c r="C106">
        <f>R20</f>
        <v>3250</v>
      </c>
      <c r="D106" s="129">
        <f>R80</f>
        <v>4.6822456529113385E-3</v>
      </c>
      <c r="E106" s="133">
        <f>R39</f>
        <v>9.3593190393019583</v>
      </c>
      <c r="F106" s="130">
        <f>R42</f>
        <v>1.592485470012889</v>
      </c>
      <c r="G106" s="130">
        <f>R26</f>
        <v>5.3557185870749624</v>
      </c>
      <c r="H106" s="130">
        <f>R25</f>
        <v>2.4732416501256522</v>
      </c>
      <c r="K106" s="51"/>
      <c r="L106" s="45"/>
      <c r="M106" s="45"/>
      <c r="N106" s="45"/>
      <c r="O106" s="45"/>
      <c r="P106" s="56"/>
    </row>
    <row r="107" spans="2:16" x14ac:dyDescent="0.2">
      <c r="B107" s="10"/>
      <c r="C107">
        <f>S20</f>
        <v>3500</v>
      </c>
      <c r="D107" s="129">
        <f>S80</f>
        <v>4.6411879251953324E-3</v>
      </c>
      <c r="E107" s="133">
        <f>S39</f>
        <v>9.2527793438085428</v>
      </c>
      <c r="F107" s="130">
        <f>S42</f>
        <v>1.6838922636168938</v>
      </c>
      <c r="G107" s="130">
        <f>S26</f>
        <v>5.4554112451524892</v>
      </c>
      <c r="H107" s="130">
        <f>S25</f>
        <v>2.519279176213022</v>
      </c>
      <c r="K107" s="51"/>
      <c r="L107" s="45"/>
      <c r="M107" s="45"/>
      <c r="N107" s="45"/>
      <c r="O107" s="45"/>
      <c r="P107" s="56"/>
    </row>
    <row r="108" spans="2:16" x14ac:dyDescent="0.2">
      <c r="B108" s="10"/>
      <c r="C108">
        <f>T20</f>
        <v>3750</v>
      </c>
      <c r="D108" s="129">
        <f>T80</f>
        <v>4.604692007186599E-3</v>
      </c>
      <c r="E108" s="133">
        <f>T39</f>
        <v>9.1518697665558033</v>
      </c>
      <c r="F108" s="130">
        <f>T42</f>
        <v>1.7704686411622865</v>
      </c>
      <c r="G108" s="130">
        <f>T26</f>
        <v>5.5498356184831579</v>
      </c>
      <c r="H108" s="130">
        <f>T25</f>
        <v>2.5628838371210869</v>
      </c>
      <c r="K108" s="51"/>
      <c r="L108" s="45"/>
      <c r="M108" s="45"/>
      <c r="N108" s="45"/>
      <c r="O108" s="45"/>
      <c r="P108" s="56"/>
    </row>
    <row r="109" spans="2:16" x14ac:dyDescent="0.2">
      <c r="B109" s="10"/>
      <c r="C109">
        <f>U20</f>
        <v>4000</v>
      </c>
      <c r="D109" s="129">
        <f>U80</f>
        <v>4.5725491513332129E-3</v>
      </c>
      <c r="E109" s="133">
        <f>U39</f>
        <v>9.0561767308127958</v>
      </c>
      <c r="F109" s="130">
        <f>U42</f>
        <v>1.8525694349273931</v>
      </c>
      <c r="G109" s="130">
        <f>U26</f>
        <v>5.6393787042649111</v>
      </c>
      <c r="H109" s="130">
        <f>U25</f>
        <v>2.6042343460463808</v>
      </c>
      <c r="K109" s="51"/>
      <c r="L109" s="45"/>
      <c r="M109" s="45"/>
      <c r="N109" s="45"/>
      <c r="O109" s="45"/>
      <c r="P109" s="56"/>
    </row>
    <row r="110" spans="2:16" x14ac:dyDescent="0.2">
      <c r="B110" s="10"/>
      <c r="C110">
        <f>V20</f>
        <v>4250</v>
      </c>
      <c r="D110" s="129">
        <f>V80</f>
        <v>4.5445797188309201E-3</v>
      </c>
      <c r="E110" s="133">
        <f>V39</f>
        <v>8.9653266052457266</v>
      </c>
      <c r="F110" s="130">
        <f>V42</f>
        <v>1.9305152056389325</v>
      </c>
      <c r="G110" s="130">
        <f>V26</f>
        <v>5.7243901214884367</v>
      </c>
      <c r="H110" s="130">
        <f>V25</f>
        <v>2.6434921551330723</v>
      </c>
      <c r="K110" s="51"/>
      <c r="L110" s="45"/>
      <c r="M110" s="45"/>
      <c r="N110" s="45"/>
      <c r="O110" s="45"/>
      <c r="P110" s="56"/>
    </row>
    <row r="111" spans="2:16" x14ac:dyDescent="0.2">
      <c r="B111" s="10"/>
      <c r="C111">
        <f>W20</f>
        <v>4500</v>
      </c>
      <c r="D111" s="129">
        <f>W80</f>
        <v>4.5206305722826669E-3</v>
      </c>
      <c r="E111" s="133">
        <f>W39</f>
        <v>8.8789810342663653</v>
      </c>
      <c r="F111" s="130">
        <f>W42</f>
        <v>2.0045962488461466</v>
      </c>
      <c r="G111" s="130">
        <f>W26</f>
        <v>5.8051864804820426</v>
      </c>
      <c r="H111" s="130">
        <f>W25</f>
        <v>2.6808034733049677</v>
      </c>
      <c r="K111" s="51"/>
      <c r="L111" s="45"/>
      <c r="M111" s="45"/>
      <c r="N111" s="45"/>
      <c r="O111" s="45"/>
      <c r="P111" s="56"/>
    </row>
    <row r="112" spans="2:16" x14ac:dyDescent="0.2">
      <c r="B112" s="10"/>
      <c r="C112">
        <f>X20</f>
        <v>4750</v>
      </c>
      <c r="D112" s="129">
        <f>X80</f>
        <v>4.5005729154722878E-3</v>
      </c>
      <c r="E112" s="133">
        <f>X39</f>
        <v>8.796832912786261</v>
      </c>
      <c r="F112" s="130">
        <f>X42</f>
        <v>2.0750760484204953</v>
      </c>
      <c r="G112" s="130">
        <f>X26</f>
        <v>5.8820551494649802</v>
      </c>
      <c r="H112" s="130">
        <f>X25</f>
        <v>2.7163010056393087</v>
      </c>
      <c r="K112" s="51"/>
      <c r="L112" s="45"/>
      <c r="M112" s="45"/>
      <c r="N112" s="45"/>
      <c r="O112" s="45"/>
      <c r="P112" s="56"/>
    </row>
    <row r="113" spans="2:15" ht="13.5" thickBot="1" x14ac:dyDescent="0.25">
      <c r="B113" s="10"/>
      <c r="C113">
        <f>Y20</f>
        <v>5000</v>
      </c>
      <c r="D113" s="129">
        <f>Y80</f>
        <v>4.4843005215873645E-3</v>
      </c>
      <c r="E113" s="133">
        <f>Y39</f>
        <v>8.7186029045092024</v>
      </c>
      <c r="F113" s="130">
        <f>Y42</f>
        <v>2.14219426372141</v>
      </c>
      <c r="G113" s="130">
        <f>Y26</f>
        <v>5.9552575124945344</v>
      </c>
      <c r="H113" s="130">
        <f>Y25</f>
        <v>2.7501054578689752</v>
      </c>
      <c r="K113" s="51"/>
      <c r="L113" s="45"/>
      <c r="M113" s="45"/>
    </row>
    <row r="114" spans="2:15" x14ac:dyDescent="0.2">
      <c r="B114" s="10"/>
      <c r="C114">
        <f>Z20</f>
        <v>5250</v>
      </c>
      <c r="D114" s="129">
        <f>Z80</f>
        <v>4.4717283032586963E-3</v>
      </c>
      <c r="E114" s="133">
        <f>Z39</f>
        <v>8.6440364206244773</v>
      </c>
      <c r="F114" s="130">
        <f>Z42</f>
        <v>2.2061693217564615</v>
      </c>
      <c r="G114" s="130">
        <f>Z26</f>
        <v>6.0250317966009082</v>
      </c>
      <c r="H114" s="130">
        <f>Z25</f>
        <v>2.7823268419379672</v>
      </c>
      <c r="K114" s="162"/>
      <c r="L114" s="202" t="s">
        <v>161</v>
      </c>
      <c r="M114" s="202"/>
      <c r="N114" s="202" t="s">
        <v>202</v>
      </c>
      <c r="O114" s="203"/>
    </row>
    <row r="115" spans="2:15" x14ac:dyDescent="0.2">
      <c r="B115" s="10"/>
      <c r="C115">
        <f>AA20</f>
        <v>5500</v>
      </c>
      <c r="D115" s="129">
        <f>AA80</f>
        <v>4.4627911877963807E-3</v>
      </c>
      <c r="E115" s="133">
        <f>AA39</f>
        <v>8.572900990077386</v>
      </c>
      <c r="F115" s="130">
        <f>AA42</f>
        <v>2.2672006733840018</v>
      </c>
      <c r="G115" s="130">
        <f>AA26</f>
        <v>6.0915955325106532</v>
      </c>
      <c r="H115" s="130">
        <f>AA25</f>
        <v>2.8130656123500737</v>
      </c>
      <c r="K115" s="163"/>
      <c r="L115" s="105" t="s">
        <v>204</v>
      </c>
      <c r="M115" s="105" t="s">
        <v>205</v>
      </c>
      <c r="N115" s="105" t="s">
        <v>204</v>
      </c>
      <c r="O115" s="164" t="s">
        <v>205</v>
      </c>
    </row>
    <row r="116" spans="2:15" x14ac:dyDescent="0.2">
      <c r="B116" s="10"/>
      <c r="C116">
        <f>AB20</f>
        <v>5750</v>
      </c>
      <c r="D116" s="129">
        <f>AB80</f>
        <v>4.4574432694787927E-3</v>
      </c>
      <c r="E116" s="133">
        <f>AB39</f>
        <v>8.5049839642086358</v>
      </c>
      <c r="F116" s="130">
        <f>AB42</f>
        <v>2.325470762640701</v>
      </c>
      <c r="G116" s="130">
        <f>AB26</f>
        <v>6.1551477024902894</v>
      </c>
      <c r="H116" s="130">
        <f>AB25</f>
        <v>2.8424136580313433</v>
      </c>
      <c r="K116" s="163" t="s">
        <v>200</v>
      </c>
      <c r="L116" s="165">
        <f>' Ex 3 - MULTCOL WET BALL 15A'!E130</f>
        <v>6.6335337006176776</v>
      </c>
      <c r="M116" s="165">
        <f>' Ex 3 - MULTCOL WET BALL 15A'!G130</f>
        <v>6.6335337006176776</v>
      </c>
      <c r="N116" s="165">
        <f>' Ex 3 - MULTCOL WET BALL 15A'!E104</f>
        <v>3.2083477199454116</v>
      </c>
      <c r="O116" s="166">
        <f>' Ex 3 - MULTCOL WET BALL 15A'!G104</f>
        <v>5.0992258695950428</v>
      </c>
    </row>
    <row r="117" spans="2:15" ht="13.5" thickBot="1" x14ac:dyDescent="0.25">
      <c r="B117" s="10"/>
      <c r="C117">
        <f>AC20</f>
        <v>6000</v>
      </c>
      <c r="D117" s="129">
        <f>AC80</f>
        <v>4.4556572180787912E-3</v>
      </c>
      <c r="E117" s="133">
        <f>AC39</f>
        <v>8.4400905080283284</v>
      </c>
      <c r="F117" s="130">
        <f>AC42</f>
        <v>2.3811467501480195</v>
      </c>
      <c r="G117" s="130">
        <f>AC26</f>
        <v>6.2158706199765108</v>
      </c>
      <c r="H117" s="130">
        <f>AC25</f>
        <v>2.8704551703330732</v>
      </c>
      <c r="K117" s="167" t="s">
        <v>201</v>
      </c>
      <c r="L117" s="168">
        <f>E130</f>
        <v>7.2910578490865703</v>
      </c>
      <c r="M117" s="168">
        <f>G130</f>
        <v>7.2910578490865703</v>
      </c>
      <c r="N117" s="168">
        <f>E104</f>
        <v>3.2385590732975862</v>
      </c>
      <c r="O117" s="169">
        <f>G104</f>
        <v>5.2474918772243448</v>
      </c>
    </row>
    <row r="118" spans="2:15" x14ac:dyDescent="0.2">
      <c r="B118" s="10"/>
      <c r="C118">
        <f>AD20</f>
        <v>6250</v>
      </c>
      <c r="D118" s="129">
        <f>AD80</f>
        <v>4.4574239293097102E-3</v>
      </c>
      <c r="E118" s="133">
        <f>AD39</f>
        <v>8.3780418381565624</v>
      </c>
      <c r="F118" s="130">
        <f>AD42</f>
        <v>2.4343820248886132</v>
      </c>
      <c r="G118" s="130">
        <f>AD26</f>
        <v>6.2739315783924567</v>
      </c>
      <c r="H118" s="130">
        <f>AD25</f>
        <v>2.8972674044461724</v>
      </c>
    </row>
    <row r="119" spans="2:15" x14ac:dyDescent="0.2">
      <c r="B119" s="10"/>
      <c r="C119">
        <f>AE20</f>
        <v>6500</v>
      </c>
      <c r="D119" s="129">
        <f>AE80</f>
        <v>4.4627524088106472E-3</v>
      </c>
      <c r="E119" s="133">
        <f>AE39</f>
        <v>8.3186736738607863</v>
      </c>
      <c r="F119" s="130">
        <f>AE42</f>
        <v>2.4853175331543369</v>
      </c>
      <c r="G119" s="130">
        <f>AE26</f>
        <v>6.3294843005625205</v>
      </c>
      <c r="H119" s="130">
        <f>AE25</f>
        <v>2.9229213487330212</v>
      </c>
    </row>
    <row r="120" spans="2:15" x14ac:dyDescent="0.2">
      <c r="B120" s="10"/>
      <c r="C120">
        <f>AF20</f>
        <v>6750</v>
      </c>
      <c r="D120" s="129">
        <f>AF80</f>
        <v>4.4716698869029792E-3</v>
      </c>
      <c r="E120" s="133">
        <f>AF39</f>
        <v>8.2618348729176603</v>
      </c>
      <c r="F120" s="130">
        <f>AF42</f>
        <v>2.5340829489221051</v>
      </c>
      <c r="G120" s="130">
        <f>AF26</f>
        <v>6.3826702151807053</v>
      </c>
      <c r="H120" s="130">
        <f>AF25</f>
        <v>2.9474823141935986</v>
      </c>
    </row>
    <row r="121" spans="2:15" x14ac:dyDescent="0.2">
      <c r="B121" s="10"/>
      <c r="C121">
        <f>AG20</f>
        <v>7000</v>
      </c>
      <c r="D121" s="129">
        <f>AG80</f>
        <v>4.4842221668561048E-3</v>
      </c>
      <c r="E121" s="133">
        <f>AG39</f>
        <v>8.2073862284377235</v>
      </c>
      <c r="F121" s="130">
        <f>AG42</f>
        <v>2.5807977061301628</v>
      </c>
      <c r="G121" s="130">
        <f>AG26</f>
        <v>6.4336195826609108</v>
      </c>
      <c r="H121" s="130">
        <f>AG25</f>
        <v>2.9710104543770095</v>
      </c>
    </row>
    <row r="122" spans="2:15" x14ac:dyDescent="0.2">
      <c r="B122" s="10"/>
      <c r="C122">
        <f>AH20</f>
        <v>7250</v>
      </c>
      <c r="D122" s="129">
        <f>AH80</f>
        <v>4.500474215011695E-3</v>
      </c>
      <c r="E122" s="133">
        <f>AH39</f>
        <v>8.155199406483252</v>
      </c>
      <c r="F122" s="130">
        <f>AH42</f>
        <v>2.625571910159461</v>
      </c>
      <c r="G122" s="130">
        <f>AH26</f>
        <v>6.4824524892424913</v>
      </c>
      <c r="H122" s="130">
        <f>AH25</f>
        <v>2.9935612244540128</v>
      </c>
    </row>
    <row r="123" spans="2:15" x14ac:dyDescent="0.2">
      <c r="B123" s="10"/>
      <c r="C123">
        <f>AI20</f>
        <v>7500</v>
      </c>
      <c r="D123" s="129">
        <f>AI80</f>
        <v>4.520511007050346E-3</v>
      </c>
      <c r="E123" s="133">
        <f>AI39</f>
        <v>8.1051560074206996</v>
      </c>
      <c r="F123" s="130">
        <f>AI42</f>
        <v>2.6685071431556571</v>
      </c>
      <c r="G123" s="130">
        <f>AI26</f>
        <v>6.5292797253132822</v>
      </c>
      <c r="H123" s="130">
        <f>AI25</f>
        <v>3.0151857868218053</v>
      </c>
    </row>
    <row r="124" spans="2:15" x14ac:dyDescent="0.2">
      <c r="B124" s="10"/>
      <c r="C124">
        <f>AJ20</f>
        <v>7750</v>
      </c>
      <c r="D124" s="129">
        <f>AJ80</f>
        <v>4.5444386511788778E-3</v>
      </c>
      <c r="E124" s="133">
        <f>AJ39</f>
        <v>8.0571467365899707</v>
      </c>
      <c r="F124" s="130">
        <f>AJ42</f>
        <v>2.7096971755616996</v>
      </c>
      <c r="G124" s="130">
        <f>AJ26</f>
        <v>6.5742035614413448</v>
      </c>
      <c r="H124" s="130">
        <f>AJ25</f>
        <v>3.0359313694712524</v>
      </c>
    </row>
    <row r="125" spans="2:15" x14ac:dyDescent="0.2">
      <c r="B125" s="10"/>
      <c r="C125">
        <f>AK20</f>
        <v>8000</v>
      </c>
      <c r="D125" s="129">
        <f>AK80</f>
        <v>4.572385816339372E-3</v>
      </c>
      <c r="E125" s="133">
        <f>AK39</f>
        <v>8.0110706721341529</v>
      </c>
      <c r="F125" s="130">
        <f>AK42</f>
        <v>2.7492285942905834</v>
      </c>
      <c r="G125" s="130">
        <f>AK26</f>
        <v>6.6173184334904773</v>
      </c>
      <c r="H125" s="130">
        <f>AK25</f>
        <v>3.055841582369498</v>
      </c>
    </row>
    <row r="126" spans="2:15" x14ac:dyDescent="0.2">
      <c r="B126" s="10"/>
      <c r="C126">
        <f>AL20</f>
        <v>8250</v>
      </c>
      <c r="D126" s="129">
        <f>AL80</f>
        <v>4.604505502010095E-3</v>
      </c>
      <c r="E126" s="133">
        <f>AL39</f>
        <v>7.9668346197916673</v>
      </c>
      <c r="F126" s="130">
        <f>AL42</f>
        <v>2.7871813562878733</v>
      </c>
      <c r="G126" s="130">
        <f>AL26</f>
        <v>6.6587115463622082</v>
      </c>
      <c r="H126" s="130">
        <f>AL25</f>
        <v>3.0749566962647239</v>
      </c>
    </row>
    <row r="127" spans="2:15" x14ac:dyDescent="0.2">
      <c r="B127" s="10"/>
      <c r="C127">
        <f>AM20</f>
        <v>8500</v>
      </c>
      <c r="D127" s="129">
        <f>AM80</f>
        <v>4.6409771961713267E-3</v>
      </c>
      <c r="E127" s="133">
        <f>AM39</f>
        <v>7.9243525461721278</v>
      </c>
      <c r="F127" s="130">
        <f>AM42</f>
        <v>2.823629274758332</v>
      </c>
      <c r="G127" s="130">
        <f>AM26</f>
        <v>6.6984634042980042</v>
      </c>
      <c r="H127" s="130">
        <f>AM25</f>
        <v>3.0933138875768207</v>
      </c>
    </row>
    <row r="128" spans="2:15" x14ac:dyDescent="0.2">
      <c r="C128">
        <f>AN20</f>
        <v>8750</v>
      </c>
      <c r="D128" s="129">
        <f>AN80</f>
        <v>4.6820094800291649E-3</v>
      </c>
      <c r="E128" s="133">
        <f>AN39</f>
        <v>7.8835450835740302</v>
      </c>
      <c r="F128" s="130">
        <f>AN42</f>
        <v>2.8586404440125035</v>
      </c>
      <c r="G128" s="130">
        <f>AN26</f>
        <v>6.7366482742374485</v>
      </c>
      <c r="H128" s="130">
        <f>AN25</f>
        <v>3.1109474523736682</v>
      </c>
    </row>
    <row r="129" spans="3:8" ht="13.5" thickBot="1" x14ac:dyDescent="0.25">
      <c r="C129" s="19"/>
      <c r="D129" s="129"/>
      <c r="E129" s="133"/>
      <c r="F129" s="130"/>
      <c r="G129" s="130"/>
      <c r="H129" s="130"/>
    </row>
    <row r="130" spans="3:8" ht="13.5" thickBot="1" x14ac:dyDescent="0.25">
      <c r="C130" s="123" t="s">
        <v>161</v>
      </c>
      <c r="D130" s="129">
        <f>B80</f>
        <v>1.0642342141988932E-2</v>
      </c>
      <c r="E130" s="135">
        <f>B39</f>
        <v>7.2910578490865703</v>
      </c>
      <c r="F130" s="131">
        <f>B42</f>
        <v>3.3669707720182838</v>
      </c>
      <c r="G130" s="130">
        <f>E130</f>
        <v>7.2910578490865703</v>
      </c>
      <c r="H130" s="130">
        <f>F130</f>
        <v>3.3669707720182838</v>
      </c>
    </row>
    <row r="131" spans="3:8" x14ac:dyDescent="0.2">
      <c r="C131" s="51"/>
      <c r="D131" s="51"/>
      <c r="G131" s="51"/>
      <c r="H131" s="51"/>
    </row>
    <row r="139" spans="3:8" x14ac:dyDescent="0.2">
      <c r="D139" s="5"/>
    </row>
  </sheetData>
  <sheetProtection selectLockedCells="1" selectUnlockedCells="1"/>
  <mergeCells count="3">
    <mergeCell ref="B23:B26"/>
    <mergeCell ref="L114:M114"/>
    <mergeCell ref="N114:O114"/>
  </mergeCells>
  <pageMargins left="0.78749999999999998" right="0.78749999999999998" top="1.0249999999999999" bottom="1.0249999999999999" header="0.78749999999999998" footer="0.78749999999999998"/>
  <pageSetup orientation="portrait" useFirstPageNumber="1" horizontalDpi="300" verticalDpi="300" r:id="rId1"/>
  <headerFooter alignWithMargins="0">
    <oddHeader>&amp;C&amp;A</oddHeader>
    <oddFooter>&amp;CPage &amp;P</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2:AQ139"/>
  <sheetViews>
    <sheetView topLeftCell="C107" zoomScaleNormal="100" workbookViewId="0">
      <selection activeCell="F130" sqref="F130"/>
    </sheetView>
  </sheetViews>
  <sheetFormatPr defaultColWidth="11.5703125" defaultRowHeight="12.75" x14ac:dyDescent="0.2"/>
  <cols>
    <col min="1" max="1" width="41.85546875" style="122" customWidth="1"/>
    <col min="2" max="2" width="12.28515625" style="122" customWidth="1"/>
    <col min="3" max="3" width="15.42578125" customWidth="1"/>
    <col min="4" max="4" width="15.85546875" customWidth="1"/>
    <col min="5" max="5" width="12" bestFit="1" customWidth="1"/>
    <col min="6" max="6" width="12.28515625" customWidth="1"/>
    <col min="7" max="7" width="13.42578125" customWidth="1"/>
    <col min="8" max="8" width="11" customWidth="1"/>
    <col min="12" max="12" width="13.7109375" customWidth="1"/>
  </cols>
  <sheetData>
    <row r="2" spans="1:16" ht="23.25" x14ac:dyDescent="0.2">
      <c r="A2" s="106"/>
      <c r="B2" s="110" t="s">
        <v>193</v>
      </c>
    </row>
    <row r="3" spans="1:16" x14ac:dyDescent="0.2">
      <c r="D3" s="45"/>
    </row>
    <row r="4" spans="1:16" ht="15" x14ac:dyDescent="0.2">
      <c r="B4" s="99" t="s">
        <v>0</v>
      </c>
      <c r="P4" s="4" t="s">
        <v>121</v>
      </c>
    </row>
    <row r="5" spans="1:16" ht="15" x14ac:dyDescent="0.2">
      <c r="B5" s="100">
        <v>1</v>
      </c>
      <c r="C5" s="2" t="s">
        <v>138</v>
      </c>
      <c r="D5" s="3"/>
      <c r="E5" s="3"/>
      <c r="F5" s="3"/>
      <c r="G5" s="3"/>
      <c r="P5" s="4" t="s">
        <v>122</v>
      </c>
    </row>
    <row r="6" spans="1:16" ht="15" x14ac:dyDescent="0.2">
      <c r="B6" s="101">
        <v>1.84E-2</v>
      </c>
      <c r="C6" s="1" t="s">
        <v>1</v>
      </c>
      <c r="D6" s="2"/>
      <c r="E6" s="2"/>
      <c r="F6" s="2"/>
      <c r="G6" s="2"/>
      <c r="P6" s="4" t="s">
        <v>123</v>
      </c>
    </row>
    <row r="7" spans="1:16" ht="15" x14ac:dyDescent="0.2">
      <c r="B7" s="101">
        <v>15</v>
      </c>
      <c r="C7" s="1" t="s">
        <v>124</v>
      </c>
      <c r="D7" s="2"/>
      <c r="E7" s="2"/>
      <c r="F7" s="2"/>
      <c r="G7" s="2"/>
      <c r="P7" s="4" t="s">
        <v>125</v>
      </c>
    </row>
    <row r="8" spans="1:16" ht="15" x14ac:dyDescent="0.2">
      <c r="B8" s="115">
        <v>6000</v>
      </c>
      <c r="C8" s="116" t="s">
        <v>188</v>
      </c>
      <c r="D8" s="116"/>
      <c r="E8" s="114"/>
      <c r="F8" s="114"/>
      <c r="G8" s="114"/>
      <c r="P8" s="4" t="s">
        <v>126</v>
      </c>
    </row>
    <row r="9" spans="1:16" x14ac:dyDescent="0.2">
      <c r="B9" s="120">
        <v>0.06</v>
      </c>
      <c r="C9" s="121" t="s">
        <v>135</v>
      </c>
      <c r="D9" s="114"/>
      <c r="E9" s="114"/>
      <c r="F9" s="114"/>
      <c r="G9" s="114"/>
    </row>
    <row r="10" spans="1:16" x14ac:dyDescent="0.2">
      <c r="B10" s="120">
        <v>0.25</v>
      </c>
      <c r="C10" s="121" t="s">
        <v>120</v>
      </c>
      <c r="D10" s="114"/>
      <c r="E10" s="114"/>
      <c r="F10" s="114"/>
      <c r="G10" s="114"/>
    </row>
    <row r="11" spans="1:16" x14ac:dyDescent="0.2">
      <c r="B11"/>
    </row>
    <row r="12" spans="1:16" x14ac:dyDescent="0.2">
      <c r="B12"/>
    </row>
    <row r="13" spans="1:16" ht="15" x14ac:dyDescent="0.2">
      <c r="B13" s="102"/>
      <c r="C13" s="4"/>
      <c r="P13" s="4" t="s">
        <v>127</v>
      </c>
    </row>
    <row r="14" spans="1:16" ht="15" x14ac:dyDescent="0.2">
      <c r="B14" s="99" t="s">
        <v>3</v>
      </c>
      <c r="P14" s="4" t="s">
        <v>128</v>
      </c>
    </row>
    <row r="15" spans="1:16" ht="15" x14ac:dyDescent="0.2">
      <c r="B15" s="102">
        <f>B5*B6</f>
        <v>1.84E-2</v>
      </c>
      <c r="C15" s="4" t="s">
        <v>129</v>
      </c>
    </row>
    <row r="16" spans="1:16" ht="15" x14ac:dyDescent="0.2">
      <c r="B16" s="50">
        <f>SQRT(B15/B7)</f>
        <v>3.5023801430836526E-2</v>
      </c>
      <c r="C16" s="4" t="s">
        <v>154</v>
      </c>
      <c r="P16" s="48" t="s">
        <v>130</v>
      </c>
    </row>
    <row r="17" spans="1:40" ht="15" x14ac:dyDescent="0.2">
      <c r="B17" s="50">
        <f>SQRT(B15*B7)</f>
        <v>0.52535702146254792</v>
      </c>
      <c r="C17" s="4" t="s">
        <v>155</v>
      </c>
    </row>
    <row r="18" spans="1:40" ht="15" x14ac:dyDescent="0.2">
      <c r="B18" s="50"/>
      <c r="C18" s="4"/>
    </row>
    <row r="19" spans="1:40" ht="15" x14ac:dyDescent="0.2">
      <c r="B19" s="50"/>
      <c r="C19" s="4"/>
    </row>
    <row r="20" spans="1:40" ht="15" x14ac:dyDescent="0.2">
      <c r="A20" s="122" t="s">
        <v>189</v>
      </c>
      <c r="B20" s="118" t="s">
        <v>145</v>
      </c>
      <c r="C20" s="4"/>
      <c r="D20" s="122">
        <v>5</v>
      </c>
      <c r="E20">
        <f>$B$8/24</f>
        <v>250</v>
      </c>
      <c r="F20">
        <f>2*$B$8/24</f>
        <v>500</v>
      </c>
      <c r="G20">
        <f>3*$B$8/24</f>
        <v>750</v>
      </c>
      <c r="H20">
        <f>4*$B$8/24</f>
        <v>1000</v>
      </c>
      <c r="I20">
        <f>5*$B$8/24</f>
        <v>1250</v>
      </c>
      <c r="J20">
        <f>6*$B$8/24</f>
        <v>1500</v>
      </c>
      <c r="K20">
        <f>7*$B$8/24</f>
        <v>1750</v>
      </c>
      <c r="L20">
        <f>8*$B$8/24</f>
        <v>2000</v>
      </c>
      <c r="M20">
        <f>9*$B$8/24</f>
        <v>2250</v>
      </c>
      <c r="N20">
        <f>10*$B$8/24</f>
        <v>2500</v>
      </c>
      <c r="O20">
        <f>11*$B$8/24</f>
        <v>2750</v>
      </c>
      <c r="P20">
        <f>$B$8/2-5</f>
        <v>2995</v>
      </c>
      <c r="Q20" s="41">
        <f>$B$8/2+5</f>
        <v>3005</v>
      </c>
      <c r="R20">
        <f>13*$B$8/24</f>
        <v>3250</v>
      </c>
      <c r="S20">
        <f>14*$B$8/24</f>
        <v>3500</v>
      </c>
      <c r="T20">
        <f>15*$B$8/24</f>
        <v>3750</v>
      </c>
      <c r="U20">
        <f>16*$B$8/24</f>
        <v>4000</v>
      </c>
      <c r="V20">
        <f>17*$B$8/24</f>
        <v>4250</v>
      </c>
      <c r="W20">
        <f>18*$B$8/24</f>
        <v>4500</v>
      </c>
      <c r="X20">
        <f>19*$B$8/24</f>
        <v>4750</v>
      </c>
      <c r="Y20">
        <f>20*$B$8/24</f>
        <v>5000</v>
      </c>
      <c r="Z20">
        <f>21*$B$8/24</f>
        <v>5250</v>
      </c>
      <c r="AA20">
        <f>22*$B$8/24</f>
        <v>5500</v>
      </c>
      <c r="AB20">
        <f>23*$B$8/24</f>
        <v>5750</v>
      </c>
      <c r="AC20">
        <f>24*$B$8/24</f>
        <v>6000</v>
      </c>
      <c r="AD20">
        <f>25*$B$8/24</f>
        <v>6250</v>
      </c>
      <c r="AE20">
        <f>26*$B$8/24</f>
        <v>6500</v>
      </c>
      <c r="AF20">
        <f>27*$B$8/24</f>
        <v>6750</v>
      </c>
      <c r="AG20">
        <f>28*$B$8/24</f>
        <v>7000</v>
      </c>
      <c r="AH20">
        <f>29*$B$8/24</f>
        <v>7250</v>
      </c>
      <c r="AI20">
        <f>30*$B$8/24</f>
        <v>7500</v>
      </c>
      <c r="AJ20">
        <f>31*$B$8/24</f>
        <v>7750</v>
      </c>
      <c r="AK20">
        <f>32*$B$8/24</f>
        <v>8000</v>
      </c>
      <c r="AL20">
        <f>33*$B$8/24</f>
        <v>8250</v>
      </c>
      <c r="AM20">
        <f>34*$B$8/24</f>
        <v>8500</v>
      </c>
      <c r="AN20">
        <f>35*$B$8/24</f>
        <v>8750</v>
      </c>
    </row>
    <row r="21" spans="1:40" ht="12" customHeight="1" x14ac:dyDescent="0.2">
      <c r="A21" s="119" t="s">
        <v>192</v>
      </c>
      <c r="B21" s="96"/>
    </row>
    <row r="22" spans="1:40" ht="12" customHeight="1" thickBot="1" x14ac:dyDescent="0.25"/>
    <row r="23" spans="1:40" x14ac:dyDescent="0.2">
      <c r="A23" s="108" t="s">
        <v>158</v>
      </c>
      <c r="B23" s="199" t="s">
        <v>187</v>
      </c>
      <c r="D23" s="111">
        <f t="shared" ref="D23:AN23" si="0">$C$42</f>
        <v>0.44892943626910448</v>
      </c>
      <c r="E23" s="111">
        <f t="shared" si="0"/>
        <v>0.44892943626910448</v>
      </c>
      <c r="F23" s="111">
        <f t="shared" si="0"/>
        <v>0.44892943626910448</v>
      </c>
      <c r="G23" s="111">
        <f t="shared" si="0"/>
        <v>0.44892943626910448</v>
      </c>
      <c r="H23" s="111">
        <f t="shared" si="0"/>
        <v>0.44892943626910448</v>
      </c>
      <c r="I23" s="111">
        <f t="shared" si="0"/>
        <v>0.44892943626910448</v>
      </c>
      <c r="J23" s="111">
        <f t="shared" si="0"/>
        <v>0.44892943626910448</v>
      </c>
      <c r="K23" s="111">
        <f t="shared" si="0"/>
        <v>0.44892943626910448</v>
      </c>
      <c r="L23" s="111">
        <f t="shared" si="0"/>
        <v>0.44892943626910448</v>
      </c>
      <c r="M23" s="111">
        <f t="shared" si="0"/>
        <v>0.44892943626910448</v>
      </c>
      <c r="N23" s="111">
        <f t="shared" si="0"/>
        <v>0.44892943626910448</v>
      </c>
      <c r="O23" s="111">
        <f t="shared" si="0"/>
        <v>0.44892943626910448</v>
      </c>
      <c r="P23" s="111">
        <f t="shared" si="0"/>
        <v>0.44892943626910448</v>
      </c>
      <c r="Q23" s="111">
        <f t="shared" si="0"/>
        <v>0.44892943626910448</v>
      </c>
      <c r="R23" s="111">
        <f t="shared" si="0"/>
        <v>0.44892943626910448</v>
      </c>
      <c r="S23" s="111">
        <f t="shared" si="0"/>
        <v>0.44892943626910448</v>
      </c>
      <c r="T23" s="111">
        <f t="shared" si="0"/>
        <v>0.44892943626910448</v>
      </c>
      <c r="U23" s="111">
        <f t="shared" si="0"/>
        <v>0.44892943626910448</v>
      </c>
      <c r="V23" s="111">
        <f t="shared" si="0"/>
        <v>0.44892943626910448</v>
      </c>
      <c r="W23" s="111">
        <f t="shared" si="0"/>
        <v>0.44892943626910448</v>
      </c>
      <c r="X23" s="111">
        <f t="shared" si="0"/>
        <v>0.44892943626910448</v>
      </c>
      <c r="Y23" s="111">
        <f t="shared" si="0"/>
        <v>0.44892943626910448</v>
      </c>
      <c r="Z23" s="111">
        <f t="shared" si="0"/>
        <v>0.44892943626910448</v>
      </c>
      <c r="AA23" s="111">
        <f t="shared" si="0"/>
        <v>0.44892943626910448</v>
      </c>
      <c r="AB23" s="111">
        <f t="shared" si="0"/>
        <v>0.44892943626910448</v>
      </c>
      <c r="AC23" s="111">
        <f t="shared" si="0"/>
        <v>0.44892943626910448</v>
      </c>
      <c r="AD23" s="111">
        <f t="shared" si="0"/>
        <v>0.44892943626910448</v>
      </c>
      <c r="AE23" s="111">
        <f t="shared" si="0"/>
        <v>0.44892943626910448</v>
      </c>
      <c r="AF23" s="111">
        <f t="shared" si="0"/>
        <v>0.44892943626910448</v>
      </c>
      <c r="AG23" s="111">
        <f t="shared" si="0"/>
        <v>0.44892943626910448</v>
      </c>
      <c r="AH23" s="111">
        <f t="shared" si="0"/>
        <v>0.44892943626910448</v>
      </c>
      <c r="AI23" s="111">
        <f t="shared" si="0"/>
        <v>0.44892943626910448</v>
      </c>
      <c r="AJ23" s="111">
        <f t="shared" si="0"/>
        <v>0.44892943626910448</v>
      </c>
      <c r="AK23" s="111">
        <f t="shared" si="0"/>
        <v>0.44892943626910448</v>
      </c>
      <c r="AL23" s="111">
        <f t="shared" si="0"/>
        <v>0.44892943626910448</v>
      </c>
      <c r="AM23" s="111">
        <f t="shared" si="0"/>
        <v>0.44892943626910448</v>
      </c>
      <c r="AN23" s="111">
        <f t="shared" si="0"/>
        <v>0.44892943626910448</v>
      </c>
    </row>
    <row r="24" spans="1:40" ht="13.5" thickBot="1" x14ac:dyDescent="0.25">
      <c r="A24" s="108" t="s">
        <v>196</v>
      </c>
      <c r="B24" s="200"/>
      <c r="D24" s="111">
        <f>$C$39</f>
        <v>0.97214104654487599</v>
      </c>
      <c r="E24" s="111">
        <f t="shared" ref="E24:AN24" si="1">$C$39</f>
        <v>0.97214104654487599</v>
      </c>
      <c r="F24" s="111">
        <f t="shared" si="1"/>
        <v>0.97214104654487599</v>
      </c>
      <c r="G24" s="111">
        <f t="shared" si="1"/>
        <v>0.97214104654487599</v>
      </c>
      <c r="H24" s="111">
        <f t="shared" si="1"/>
        <v>0.97214104654487599</v>
      </c>
      <c r="I24" s="111">
        <f t="shared" si="1"/>
        <v>0.97214104654487599</v>
      </c>
      <c r="J24" s="111">
        <f t="shared" si="1"/>
        <v>0.97214104654487599</v>
      </c>
      <c r="K24" s="111">
        <f t="shared" si="1"/>
        <v>0.97214104654487599</v>
      </c>
      <c r="L24" s="111">
        <f t="shared" si="1"/>
        <v>0.97214104654487599</v>
      </c>
      <c r="M24" s="111">
        <f t="shared" si="1"/>
        <v>0.97214104654487599</v>
      </c>
      <c r="N24" s="111">
        <f t="shared" si="1"/>
        <v>0.97214104654487599</v>
      </c>
      <c r="O24" s="111">
        <f t="shared" si="1"/>
        <v>0.97214104654487599</v>
      </c>
      <c r="P24" s="111">
        <f t="shared" si="1"/>
        <v>0.97214104654487599</v>
      </c>
      <c r="Q24" s="111">
        <f t="shared" si="1"/>
        <v>0.97214104654487599</v>
      </c>
      <c r="R24" s="111">
        <f t="shared" si="1"/>
        <v>0.97214104654487599</v>
      </c>
      <c r="S24" s="111">
        <f t="shared" si="1"/>
        <v>0.97214104654487599</v>
      </c>
      <c r="T24" s="111">
        <f t="shared" si="1"/>
        <v>0.97214104654487599</v>
      </c>
      <c r="U24" s="111">
        <f t="shared" si="1"/>
        <v>0.97214104654487599</v>
      </c>
      <c r="V24" s="111">
        <f t="shared" si="1"/>
        <v>0.97214104654487599</v>
      </c>
      <c r="W24" s="111">
        <f t="shared" si="1"/>
        <v>0.97214104654487599</v>
      </c>
      <c r="X24" s="111">
        <f t="shared" si="1"/>
        <v>0.97214104654487599</v>
      </c>
      <c r="Y24" s="111">
        <f t="shared" si="1"/>
        <v>0.97214104654487599</v>
      </c>
      <c r="Z24" s="111">
        <f t="shared" si="1"/>
        <v>0.97214104654487599</v>
      </c>
      <c r="AA24" s="111">
        <f t="shared" si="1"/>
        <v>0.97214104654487599</v>
      </c>
      <c r="AB24" s="111">
        <f t="shared" si="1"/>
        <v>0.97214104654487599</v>
      </c>
      <c r="AC24" s="111">
        <f t="shared" si="1"/>
        <v>0.97214104654487599</v>
      </c>
      <c r="AD24" s="111">
        <f t="shared" si="1"/>
        <v>0.97214104654487599</v>
      </c>
      <c r="AE24" s="111">
        <f t="shared" si="1"/>
        <v>0.97214104654487599</v>
      </c>
      <c r="AF24" s="111">
        <f t="shared" si="1"/>
        <v>0.97214104654487599</v>
      </c>
      <c r="AG24" s="111">
        <f t="shared" si="1"/>
        <v>0.97214104654487599</v>
      </c>
      <c r="AH24" s="111">
        <f t="shared" si="1"/>
        <v>0.97214104654487599</v>
      </c>
      <c r="AI24" s="111">
        <f t="shared" si="1"/>
        <v>0.97214104654487599</v>
      </c>
      <c r="AJ24" s="111">
        <f t="shared" si="1"/>
        <v>0.97214104654487599</v>
      </c>
      <c r="AK24" s="111">
        <f t="shared" si="1"/>
        <v>0.97214104654487599</v>
      </c>
      <c r="AL24" s="111">
        <f t="shared" si="1"/>
        <v>0.97214104654487599</v>
      </c>
      <c r="AM24" s="111">
        <f t="shared" si="1"/>
        <v>0.97214104654487599</v>
      </c>
      <c r="AN24" s="111">
        <f t="shared" si="1"/>
        <v>0.97214104654487599</v>
      </c>
    </row>
    <row r="25" spans="1:40" ht="15.75" thickBot="1" x14ac:dyDescent="0.25">
      <c r="A25" s="109" t="s">
        <v>186</v>
      </c>
      <c r="B25" s="200"/>
      <c r="D25" s="93">
        <f t="shared" ref="D25:AN25" si="2">D23*D32</f>
        <v>1.4118519739179143</v>
      </c>
      <c r="E25" s="93">
        <f t="shared" si="2"/>
        <v>1.5153933050006452</v>
      </c>
      <c r="F25" s="93">
        <f t="shared" si="2"/>
        <v>1.6165289006025836</v>
      </c>
      <c r="G25" s="93">
        <f t="shared" si="2"/>
        <v>1.7133556666795762</v>
      </c>
      <c r="H25" s="93">
        <f t="shared" si="2"/>
        <v>1.8061107361998954</v>
      </c>
      <c r="I25" s="93">
        <f t="shared" si="2"/>
        <v>1.8950127203667226</v>
      </c>
      <c r="J25" s="93">
        <f t="shared" si="2"/>
        <v>1.9802633074772622</v>
      </c>
      <c r="K25" s="93">
        <f t="shared" si="2"/>
        <v>2.0620486755668885</v>
      </c>
      <c r="L25" s="93">
        <f t="shared" si="2"/>
        <v>2.1405407395433125</v>
      </c>
      <c r="M25" s="93">
        <f t="shared" si="2"/>
        <v>2.2158982501799795</v>
      </c>
      <c r="N25" s="93">
        <f t="shared" si="2"/>
        <v>2.2882677594088481</v>
      </c>
      <c r="O25" s="93">
        <f t="shared" si="2"/>
        <v>2.3577844637344181</v>
      </c>
      <c r="P25" s="93">
        <f t="shared" si="2"/>
        <v>2.4232631454475717</v>
      </c>
      <c r="Q25" s="93">
        <f t="shared" si="2"/>
        <v>2.4255734826335122</v>
      </c>
      <c r="R25" s="93">
        <f t="shared" si="2"/>
        <v>2.4732416501256527</v>
      </c>
      <c r="S25" s="93">
        <f t="shared" si="2"/>
        <v>2.5192791762130224</v>
      </c>
      <c r="T25" s="93">
        <f t="shared" si="2"/>
        <v>2.5628838371210869</v>
      </c>
      <c r="U25" s="93">
        <f t="shared" si="2"/>
        <v>2.6042343460463813</v>
      </c>
      <c r="V25" s="93">
        <f t="shared" si="2"/>
        <v>2.6434921551330728</v>
      </c>
      <c r="W25" s="93">
        <f t="shared" si="2"/>
        <v>2.6808034733049682</v>
      </c>
      <c r="X25" s="93">
        <f t="shared" si="2"/>
        <v>2.7163010056393091</v>
      </c>
      <c r="Y25" s="93">
        <f t="shared" si="2"/>
        <v>2.7501054578689756</v>
      </c>
      <c r="Z25" s="93">
        <f t="shared" si="2"/>
        <v>2.7823268419379676</v>
      </c>
      <c r="AA25" s="93">
        <f t="shared" si="2"/>
        <v>2.8130656123500741</v>
      </c>
      <c r="AB25" s="93">
        <f t="shared" si="2"/>
        <v>2.8424136580313437</v>
      </c>
      <c r="AC25" s="93">
        <f t="shared" si="2"/>
        <v>2.8684948831472359</v>
      </c>
      <c r="AD25" s="93">
        <f t="shared" si="2"/>
        <v>2.8684948831472363</v>
      </c>
      <c r="AE25" s="93">
        <f t="shared" si="2"/>
        <v>2.8684948831472359</v>
      </c>
      <c r="AF25" s="93">
        <f t="shared" si="2"/>
        <v>2.8684948831472372</v>
      </c>
      <c r="AG25" s="93">
        <f t="shared" si="2"/>
        <v>2.8684948831472359</v>
      </c>
      <c r="AH25" s="93">
        <f t="shared" si="2"/>
        <v>2.8684948831472359</v>
      </c>
      <c r="AI25" s="93">
        <f t="shared" si="2"/>
        <v>2.8684948831472363</v>
      </c>
      <c r="AJ25" s="93">
        <f t="shared" si="2"/>
        <v>2.8684948831472372</v>
      </c>
      <c r="AK25" s="93">
        <f t="shared" si="2"/>
        <v>2.8684948831472359</v>
      </c>
      <c r="AL25" s="93">
        <f t="shared" si="2"/>
        <v>2.8684948831472363</v>
      </c>
      <c r="AM25" s="93">
        <f t="shared" si="2"/>
        <v>2.8684948831472372</v>
      </c>
      <c r="AN25" s="93">
        <f t="shared" si="2"/>
        <v>2.8684948831472359</v>
      </c>
    </row>
    <row r="26" spans="1:40" ht="15.75" thickBot="1" x14ac:dyDescent="0.25">
      <c r="A26" s="109" t="s">
        <v>195</v>
      </c>
      <c r="B26" s="201"/>
      <c r="D26" s="93">
        <f>D24*D32</f>
        <v>3.0573162385998516</v>
      </c>
      <c r="E26" s="93">
        <f t="shared" ref="E26:AN26" si="3">E24*E32</f>
        <v>3.2815313820663587</v>
      </c>
      <c r="F26" s="93">
        <f t="shared" si="3"/>
        <v>3.5005369892025153</v>
      </c>
      <c r="G26" s="93">
        <f t="shared" si="3"/>
        <v>3.7102119761891537</v>
      </c>
      <c r="H26" s="93">
        <f t="shared" si="3"/>
        <v>3.9110698462036608</v>
      </c>
      <c r="I26" s="93">
        <f t="shared" si="3"/>
        <v>4.1035839941867067</v>
      </c>
      <c r="J26" s="93">
        <f t="shared" si="3"/>
        <v>4.2881911691159225</v>
      </c>
      <c r="K26" s="93">
        <f t="shared" si="3"/>
        <v>4.4652945330375697</v>
      </c>
      <c r="L26" s="93">
        <f t="shared" si="3"/>
        <v>4.6352663616921026</v>
      </c>
      <c r="M26" s="93">
        <f t="shared" si="3"/>
        <v>4.7984504243460666</v>
      </c>
      <c r="N26" s="93">
        <f t="shared" si="3"/>
        <v>4.9551640740999643</v>
      </c>
      <c r="O26" s="93">
        <f t="shared" si="3"/>
        <v>5.1057000742719394</v>
      </c>
      <c r="P26" s="93">
        <f t="shared" si="3"/>
        <v>5.2474918772243457</v>
      </c>
      <c r="Q26" s="93">
        <f t="shared" si="3"/>
        <v>5.2524948318723581</v>
      </c>
      <c r="R26" s="93">
        <f t="shared" si="3"/>
        <v>5.3557185870749633</v>
      </c>
      <c r="S26" s="93">
        <f t="shared" si="3"/>
        <v>5.4554112451524901</v>
      </c>
      <c r="T26" s="93">
        <f t="shared" si="3"/>
        <v>5.5498356184831588</v>
      </c>
      <c r="U26" s="93">
        <f t="shared" si="3"/>
        <v>5.6393787042649119</v>
      </c>
      <c r="V26" s="93">
        <f t="shared" si="3"/>
        <v>5.7243901214884376</v>
      </c>
      <c r="W26" s="93">
        <f t="shared" si="3"/>
        <v>5.8051864804820434</v>
      </c>
      <c r="X26" s="93">
        <f t="shared" si="3"/>
        <v>5.8820551494649811</v>
      </c>
      <c r="Y26" s="93">
        <f t="shared" si="3"/>
        <v>5.9552575124945353</v>
      </c>
      <c r="Z26" s="93">
        <f t="shared" si="3"/>
        <v>6.025031796600909</v>
      </c>
      <c r="AA26" s="93">
        <f t="shared" si="3"/>
        <v>6.0915955325106541</v>
      </c>
      <c r="AB26" s="93">
        <f t="shared" si="3"/>
        <v>6.1551477024902912</v>
      </c>
      <c r="AC26" s="93">
        <f t="shared" si="3"/>
        <v>6.2116256864025274</v>
      </c>
      <c r="AD26" s="93">
        <f t="shared" si="3"/>
        <v>6.2116256864025283</v>
      </c>
      <c r="AE26" s="93">
        <f t="shared" si="3"/>
        <v>6.2116256864025274</v>
      </c>
      <c r="AF26" s="93">
        <f t="shared" si="3"/>
        <v>6.2116256864025301</v>
      </c>
      <c r="AG26" s="93">
        <f t="shared" si="3"/>
        <v>6.2116256864025274</v>
      </c>
      <c r="AH26" s="93">
        <f t="shared" si="3"/>
        <v>6.2116256864025274</v>
      </c>
      <c r="AI26" s="93">
        <f t="shared" si="3"/>
        <v>6.2116256864025283</v>
      </c>
      <c r="AJ26" s="93">
        <f t="shared" si="3"/>
        <v>6.2116256864025301</v>
      </c>
      <c r="AK26" s="93">
        <f t="shared" si="3"/>
        <v>6.2116256864025274</v>
      </c>
      <c r="AL26" s="93">
        <f t="shared" si="3"/>
        <v>6.2116256864025283</v>
      </c>
      <c r="AM26" s="93">
        <f t="shared" si="3"/>
        <v>6.2116256864025301</v>
      </c>
      <c r="AN26" s="93">
        <f t="shared" si="3"/>
        <v>6.2116256864025274</v>
      </c>
    </row>
    <row r="27" spans="1:40" x14ac:dyDescent="0.2">
      <c r="A27" s="109"/>
      <c r="B27" s="112"/>
      <c r="D27" s="112"/>
      <c r="E27" s="112"/>
      <c r="F27" s="112"/>
      <c r="G27" s="112"/>
      <c r="H27" s="112"/>
      <c r="I27" s="112"/>
      <c r="J27" s="112"/>
      <c r="K27" s="112"/>
      <c r="L27" s="112"/>
      <c r="M27" s="112"/>
      <c r="N27" s="112"/>
      <c r="O27" s="112"/>
      <c r="P27" s="112"/>
      <c r="Q27" s="112"/>
      <c r="R27" s="112"/>
      <c r="S27" s="112"/>
      <c r="T27" s="112"/>
      <c r="U27" s="112"/>
      <c r="V27" s="112"/>
      <c r="W27" s="112"/>
      <c r="X27" s="112"/>
      <c r="Y27" s="112"/>
      <c r="Z27" s="112"/>
      <c r="AA27" s="112"/>
      <c r="AB27" s="112"/>
      <c r="AC27" s="112"/>
      <c r="AD27" s="112"/>
      <c r="AE27" s="112"/>
      <c r="AF27" s="112"/>
      <c r="AG27" s="112"/>
      <c r="AH27" s="112"/>
      <c r="AI27" s="112"/>
      <c r="AJ27" s="112"/>
      <c r="AK27" s="112"/>
      <c r="AL27" s="112"/>
      <c r="AM27" s="112"/>
      <c r="AN27" s="112"/>
    </row>
    <row r="28" spans="1:40" ht="13.5" thickBot="1" x14ac:dyDescent="0.25">
      <c r="A28" s="107" t="s">
        <v>185</v>
      </c>
      <c r="B28" s="113">
        <f>B30/B29</f>
        <v>0.16661343056934147</v>
      </c>
      <c r="D28" s="113">
        <f t="shared" ref="D28:AN28" si="4">D30/D29</f>
        <v>3.4932513044886433E-2</v>
      </c>
      <c r="E28" s="113">
        <f t="shared" si="4"/>
        <v>3.7494367237500742E-2</v>
      </c>
      <c r="F28" s="113">
        <f t="shared" si="4"/>
        <v>3.9996697919422841E-2</v>
      </c>
      <c r="G28" s="113">
        <f t="shared" si="4"/>
        <v>4.2392418102249432E-2</v>
      </c>
      <c r="H28" s="113">
        <f t="shared" si="4"/>
        <v>4.4687395009075141E-2</v>
      </c>
      <c r="I28" s="113">
        <f t="shared" si="4"/>
        <v>4.6887037591297094E-2</v>
      </c>
      <c r="J28" s="113">
        <f t="shared" si="4"/>
        <v>4.8996336088121158E-2</v>
      </c>
      <c r="K28" s="113">
        <f t="shared" si="4"/>
        <v>5.101989697867515E-2</v>
      </c>
      <c r="L28" s="113">
        <f t="shared" si="4"/>
        <v>5.2961973839018794E-2</v>
      </c>
      <c r="M28" s="113">
        <f t="shared" si="4"/>
        <v>5.482649453380558E-2</v>
      </c>
      <c r="N28" s="113">
        <f t="shared" si="4"/>
        <v>5.6617085099878929E-2</v>
      </c>
      <c r="O28" s="113">
        <f t="shared" si="4"/>
        <v>5.8337090614303831E-2</v>
      </c>
      <c r="P28" s="113">
        <f t="shared" si="4"/>
        <v>5.9957186024702541E-2</v>
      </c>
      <c r="Q28" s="113">
        <f t="shared" si="4"/>
        <v>6.0014349158923994E-2</v>
      </c>
      <c r="R28" s="113">
        <f t="shared" si="4"/>
        <v>6.1193770878415023E-2</v>
      </c>
      <c r="S28" s="113">
        <f t="shared" si="4"/>
        <v>6.2332846723695434E-2</v>
      </c>
      <c r="T28" s="113">
        <f t="shared" si="4"/>
        <v>6.3411727806222673E-2</v>
      </c>
      <c r="U28" s="113">
        <f t="shared" si="4"/>
        <v>6.4434835907589041E-2</v>
      </c>
      <c r="V28" s="113">
        <f t="shared" si="4"/>
        <v>6.5406165730664573E-2</v>
      </c>
      <c r="W28" s="113">
        <f t="shared" si="4"/>
        <v>6.632933482547039E-2</v>
      </c>
      <c r="X28" s="113">
        <f t="shared" si="4"/>
        <v>6.7207626625346295E-2</v>
      </c>
      <c r="Y28" s="113">
        <f t="shared" si="4"/>
        <v>6.8044027671846308E-2</v>
      </c>
      <c r="Z28" s="113">
        <f t="shared" si="4"/>
        <v>6.8841259917228836E-2</v>
      </c>
      <c r="AA28" s="113">
        <f t="shared" si="4"/>
        <v>6.9601808840374757E-2</v>
      </c>
      <c r="AB28" s="113">
        <f t="shared" si="4"/>
        <v>7.032794798777979E-2</v>
      </c>
      <c r="AC28" s="113">
        <f t="shared" si="4"/>
        <v>7.1021760449974491E-2</v>
      </c>
      <c r="AD28" s="113">
        <f t="shared" si="4"/>
        <v>7.1685157700692864E-2</v>
      </c>
      <c r="AE28" s="113">
        <f t="shared" si="4"/>
        <v>7.2319896157704261E-2</v>
      </c>
      <c r="AF28" s="113">
        <f t="shared" si="4"/>
        <v>7.2927591767581637E-2</v>
      </c>
      <c r="AG28" s="113">
        <f t="shared" si="4"/>
        <v>7.3509732869526001E-2</v>
      </c>
      <c r="AH28" s="113">
        <f t="shared" si="4"/>
        <v>7.406769155389227E-2</v>
      </c>
      <c r="AI28" s="113">
        <f t="shared" si="4"/>
        <v>7.4602733697798213E-2</v>
      </c>
      <c r="AJ28" s="113">
        <f t="shared" si="4"/>
        <v>7.5116027831966192E-2</v>
      </c>
      <c r="AK28" s="113">
        <f t="shared" si="4"/>
        <v>7.560865296876744E-2</v>
      </c>
      <c r="AL28" s="113">
        <f t="shared" si="4"/>
        <v>7.6081605500502428E-2</v>
      </c>
      <c r="AM28" s="113">
        <f t="shared" si="4"/>
        <v>7.6535805258567569E-2</v>
      </c>
      <c r="AN28" s="113">
        <f t="shared" si="4"/>
        <v>7.6972100807727942E-2</v>
      </c>
    </row>
    <row r="29" spans="1:40" ht="15.75" thickBot="1" x14ac:dyDescent="0.25">
      <c r="A29" s="122" t="s">
        <v>9</v>
      </c>
      <c r="B29" s="89">
        <f>B35 / $B$17 * SINH($B$16 *B33 / 1000) + B34 * COSH($B$16 * B33 / 1000)+B32</f>
        <v>6.3896342084098849</v>
      </c>
      <c r="C29" s="122"/>
      <c r="D29" s="89">
        <f t="shared" ref="D29:AN29" si="5">D35 / $B$17 * SINH($B$16 *D33 / 1000) + D34 * COSH($B$16 * D33 / 1000)+D32</f>
        <v>15.000000000000004</v>
      </c>
      <c r="E29" s="89">
        <f t="shared" si="5"/>
        <v>15.000000000000005</v>
      </c>
      <c r="F29" s="89">
        <f t="shared" si="5"/>
        <v>15.000000000000004</v>
      </c>
      <c r="G29" s="89">
        <f t="shared" si="5"/>
        <v>15.000000000000004</v>
      </c>
      <c r="H29" s="89">
        <f t="shared" si="5"/>
        <v>15</v>
      </c>
      <c r="I29" s="89">
        <f t="shared" si="5"/>
        <v>15.000000000000005</v>
      </c>
      <c r="J29" s="89">
        <f t="shared" si="5"/>
        <v>15.000000000000007</v>
      </c>
      <c r="K29" s="89">
        <f t="shared" si="5"/>
        <v>14.999999999999998</v>
      </c>
      <c r="L29" s="89">
        <f t="shared" si="5"/>
        <v>15</v>
      </c>
      <c r="M29" s="89">
        <f t="shared" si="5"/>
        <v>15.000000000000004</v>
      </c>
      <c r="N29" s="89">
        <f t="shared" si="5"/>
        <v>15.000000000000009</v>
      </c>
      <c r="O29" s="89">
        <f t="shared" si="5"/>
        <v>15.000000000000007</v>
      </c>
      <c r="P29" s="89">
        <f t="shared" si="5"/>
        <v>14.999999999999996</v>
      </c>
      <c r="Q29" s="89">
        <f t="shared" si="5"/>
        <v>15.000000000000007</v>
      </c>
      <c r="R29" s="89">
        <f t="shared" si="5"/>
        <v>15</v>
      </c>
      <c r="S29" s="89">
        <f t="shared" si="5"/>
        <v>14.999999999999996</v>
      </c>
      <c r="T29" s="89">
        <f t="shared" si="5"/>
        <v>15.000000000000004</v>
      </c>
      <c r="U29" s="89">
        <f t="shared" si="5"/>
        <v>15.000000000000004</v>
      </c>
      <c r="V29" s="89">
        <f t="shared" si="5"/>
        <v>15</v>
      </c>
      <c r="W29" s="89">
        <f t="shared" si="5"/>
        <v>15.000000000000011</v>
      </c>
      <c r="X29" s="89">
        <f t="shared" si="5"/>
        <v>14.999999999999998</v>
      </c>
      <c r="Y29" s="89">
        <f t="shared" si="5"/>
        <v>14.999999999999998</v>
      </c>
      <c r="Z29" s="89">
        <f t="shared" si="5"/>
        <v>15.000000000000004</v>
      </c>
      <c r="AA29" s="89">
        <f t="shared" si="5"/>
        <v>14.999999999999998</v>
      </c>
      <c r="AB29" s="89">
        <f t="shared" si="5"/>
        <v>15</v>
      </c>
      <c r="AC29" s="89">
        <f t="shared" si="5"/>
        <v>14.989756221211383</v>
      </c>
      <c r="AD29" s="89">
        <f t="shared" si="5"/>
        <v>14.851036249252756</v>
      </c>
      <c r="AE29" s="89">
        <f t="shared" si="5"/>
        <v>14.7206914294356</v>
      </c>
      <c r="AF29" s="89">
        <f t="shared" si="5"/>
        <v>14.598025928776581</v>
      </c>
      <c r="AG29" s="89">
        <f t="shared" si="5"/>
        <v>14.482420680754874</v>
      </c>
      <c r="AH29" s="89">
        <f t="shared" si="5"/>
        <v>14.37332328322638</v>
      </c>
      <c r="AI29" s="89">
        <f t="shared" si="5"/>
        <v>14.270239477535526</v>
      </c>
      <c r="AJ29" s="89">
        <f t="shared" si="5"/>
        <v>14.172725931779663</v>
      </c>
      <c r="AK29" s="89">
        <f t="shared" si="5"/>
        <v>14.080384106117538</v>
      </c>
      <c r="AL29" s="89">
        <f t="shared" si="5"/>
        <v>13.992855021170126</v>
      </c>
      <c r="AM29" s="89">
        <f t="shared" si="5"/>
        <v>13.909814784724134</v>
      </c>
      <c r="AN29" s="89">
        <f t="shared" si="5"/>
        <v>13.830970759206624</v>
      </c>
    </row>
    <row r="30" spans="1:40" ht="15" x14ac:dyDescent="0.2">
      <c r="A30" s="122" t="s">
        <v>183</v>
      </c>
      <c r="B30" s="9">
        <f>B35 * COSH($B$16 *B33 / 1000) + (B34) * $B$17 * SINH($B$16 * B33/ 1000)</f>
        <v>1.0645988755463895</v>
      </c>
      <c r="C30" s="122"/>
      <c r="D30" s="9">
        <f t="shared" ref="D30:AN30" si="6">D35 * COSH($B$16 *D33 / 1000) + (D34) * $B$17 * SINH($B$16 * D33/ 1000)</f>
        <v>0.52398769567329662</v>
      </c>
      <c r="E30" s="9">
        <f t="shared" si="6"/>
        <v>0.56241550856251132</v>
      </c>
      <c r="F30" s="9">
        <f t="shared" si="6"/>
        <v>0.59995046879134273</v>
      </c>
      <c r="G30" s="9">
        <f t="shared" si="6"/>
        <v>0.63588627153374166</v>
      </c>
      <c r="H30" s="9">
        <f t="shared" si="6"/>
        <v>0.67031092513612711</v>
      </c>
      <c r="I30" s="9">
        <f t="shared" si="6"/>
        <v>0.70330556386945664</v>
      </c>
      <c r="J30" s="9">
        <f t="shared" si="6"/>
        <v>0.7349450413218177</v>
      </c>
      <c r="K30" s="9">
        <f t="shared" si="6"/>
        <v>0.76529845468012714</v>
      </c>
      <c r="L30" s="9">
        <f t="shared" si="6"/>
        <v>0.79442960758528192</v>
      </c>
      <c r="M30" s="9">
        <f t="shared" si="6"/>
        <v>0.82239741800708388</v>
      </c>
      <c r="N30" s="9">
        <f t="shared" si="6"/>
        <v>0.84925627649818447</v>
      </c>
      <c r="O30" s="9">
        <f t="shared" si="6"/>
        <v>0.87505635921455793</v>
      </c>
      <c r="P30" s="9">
        <f t="shared" si="6"/>
        <v>0.89935779037053787</v>
      </c>
      <c r="Q30" s="9">
        <f t="shared" si="6"/>
        <v>0.90021523738386033</v>
      </c>
      <c r="R30" s="9">
        <f t="shared" si="6"/>
        <v>0.91790656317622532</v>
      </c>
      <c r="S30" s="9">
        <f t="shared" si="6"/>
        <v>0.93499270085543129</v>
      </c>
      <c r="T30" s="9">
        <f t="shared" si="6"/>
        <v>0.95117591709334026</v>
      </c>
      <c r="U30" s="9">
        <f t="shared" si="6"/>
        <v>0.96652253861383586</v>
      </c>
      <c r="V30" s="9">
        <f t="shared" si="6"/>
        <v>0.98109248595996867</v>
      </c>
      <c r="W30" s="9">
        <f t="shared" si="6"/>
        <v>0.99494002238205648</v>
      </c>
      <c r="X30" s="9">
        <f t="shared" si="6"/>
        <v>1.0081143993801942</v>
      </c>
      <c r="Y30" s="9">
        <f t="shared" si="6"/>
        <v>1.0206604150776946</v>
      </c>
      <c r="Z30" s="9">
        <f t="shared" si="6"/>
        <v>1.0326188987584328</v>
      </c>
      <c r="AA30" s="9">
        <f t="shared" si="6"/>
        <v>1.0440271326056212</v>
      </c>
      <c r="AB30" s="9">
        <f t="shared" si="6"/>
        <v>1.0549192198166968</v>
      </c>
      <c r="AC30" s="9">
        <f t="shared" si="6"/>
        <v>1.0645988755463898</v>
      </c>
      <c r="AD30" s="9">
        <f t="shared" si="6"/>
        <v>1.06459887554639</v>
      </c>
      <c r="AE30" s="9">
        <f t="shared" si="6"/>
        <v>1.0645988755463898</v>
      </c>
      <c r="AF30" s="9">
        <f t="shared" si="6"/>
        <v>1.0645988755463902</v>
      </c>
      <c r="AG30" s="9">
        <f t="shared" si="6"/>
        <v>1.0645988755463898</v>
      </c>
      <c r="AH30" s="9">
        <f t="shared" si="6"/>
        <v>1.0645988755463898</v>
      </c>
      <c r="AI30" s="9">
        <f t="shared" si="6"/>
        <v>1.06459887554639</v>
      </c>
      <c r="AJ30" s="9">
        <f t="shared" si="6"/>
        <v>1.0645988755463902</v>
      </c>
      <c r="AK30" s="9">
        <f t="shared" si="6"/>
        <v>1.0645988755463898</v>
      </c>
      <c r="AL30" s="9">
        <f t="shared" si="6"/>
        <v>1.06459887554639</v>
      </c>
      <c r="AM30" s="9">
        <f t="shared" si="6"/>
        <v>1.0645988755463902</v>
      </c>
      <c r="AN30" s="9">
        <f t="shared" si="6"/>
        <v>1.0645988755463898</v>
      </c>
    </row>
    <row r="31" spans="1:40" x14ac:dyDescent="0.2">
      <c r="A31" s="104" t="s">
        <v>172</v>
      </c>
      <c r="B31" s="118" t="s">
        <v>145</v>
      </c>
      <c r="C31" s="122"/>
      <c r="D31" s="103">
        <f t="shared" ref="D31:AN31" si="7">$B$28</f>
        <v>0.16661343056934147</v>
      </c>
      <c r="E31" s="103">
        <f t="shared" si="7"/>
        <v>0.16661343056934147</v>
      </c>
      <c r="F31" s="103">
        <f t="shared" si="7"/>
        <v>0.16661343056934147</v>
      </c>
      <c r="G31" s="103">
        <f t="shared" si="7"/>
        <v>0.16661343056934147</v>
      </c>
      <c r="H31" s="103">
        <f t="shared" si="7"/>
        <v>0.16661343056934147</v>
      </c>
      <c r="I31" s="103">
        <f t="shared" si="7"/>
        <v>0.16661343056934147</v>
      </c>
      <c r="J31" s="103">
        <f t="shared" si="7"/>
        <v>0.16661343056934147</v>
      </c>
      <c r="K31" s="103">
        <f t="shared" si="7"/>
        <v>0.16661343056934147</v>
      </c>
      <c r="L31" s="103">
        <f t="shared" si="7"/>
        <v>0.16661343056934147</v>
      </c>
      <c r="M31" s="103">
        <f t="shared" si="7"/>
        <v>0.16661343056934147</v>
      </c>
      <c r="N31" s="103">
        <f t="shared" si="7"/>
        <v>0.16661343056934147</v>
      </c>
      <c r="O31" s="103">
        <f t="shared" si="7"/>
        <v>0.16661343056934147</v>
      </c>
      <c r="P31" s="103">
        <f t="shared" si="7"/>
        <v>0.16661343056934147</v>
      </c>
      <c r="Q31" s="103">
        <f t="shared" si="7"/>
        <v>0.16661343056934147</v>
      </c>
      <c r="R31" s="103">
        <f t="shared" si="7"/>
        <v>0.16661343056934147</v>
      </c>
      <c r="S31" s="103">
        <f t="shared" si="7"/>
        <v>0.16661343056934147</v>
      </c>
      <c r="T31" s="103">
        <f t="shared" si="7"/>
        <v>0.16661343056934147</v>
      </c>
      <c r="U31" s="103">
        <f t="shared" si="7"/>
        <v>0.16661343056934147</v>
      </c>
      <c r="V31" s="103">
        <f t="shared" si="7"/>
        <v>0.16661343056934147</v>
      </c>
      <c r="W31" s="103">
        <f t="shared" si="7"/>
        <v>0.16661343056934147</v>
      </c>
      <c r="X31" s="103">
        <f t="shared" si="7"/>
        <v>0.16661343056934147</v>
      </c>
      <c r="Y31" s="103">
        <f t="shared" si="7"/>
        <v>0.16661343056934147</v>
      </c>
      <c r="Z31" s="103">
        <f t="shared" si="7"/>
        <v>0.16661343056934147</v>
      </c>
      <c r="AA31" s="103">
        <f t="shared" si="7"/>
        <v>0.16661343056934147</v>
      </c>
      <c r="AB31" s="103">
        <f t="shared" si="7"/>
        <v>0.16661343056934147</v>
      </c>
      <c r="AC31" s="103">
        <f t="shared" si="7"/>
        <v>0.16661343056934147</v>
      </c>
      <c r="AD31" s="103">
        <f t="shared" si="7"/>
        <v>0.16661343056934147</v>
      </c>
      <c r="AE31" s="103">
        <f t="shared" si="7"/>
        <v>0.16661343056934147</v>
      </c>
      <c r="AF31" s="103">
        <f t="shared" si="7"/>
        <v>0.16661343056934147</v>
      </c>
      <c r="AG31" s="103">
        <f t="shared" si="7"/>
        <v>0.16661343056934147</v>
      </c>
      <c r="AH31" s="103">
        <f t="shared" si="7"/>
        <v>0.16661343056934147</v>
      </c>
      <c r="AI31" s="103">
        <f t="shared" si="7"/>
        <v>0.16661343056934147</v>
      </c>
      <c r="AJ31" s="103">
        <f t="shared" si="7"/>
        <v>0.16661343056934147</v>
      </c>
      <c r="AK31" s="103">
        <f t="shared" si="7"/>
        <v>0.16661343056934147</v>
      </c>
      <c r="AL31" s="103">
        <f t="shared" si="7"/>
        <v>0.16661343056934147</v>
      </c>
      <c r="AM31" s="103">
        <f t="shared" si="7"/>
        <v>0.16661343056934147</v>
      </c>
      <c r="AN31" s="103">
        <f t="shared" si="7"/>
        <v>0.16661343056934147</v>
      </c>
    </row>
    <row r="32" spans="1:40" ht="13.5" thickBot="1" x14ac:dyDescent="0.25">
      <c r="A32" s="122" t="s">
        <v>184</v>
      </c>
      <c r="B32" s="60">
        <v>0</v>
      </c>
      <c r="C32" s="122"/>
      <c r="D32" s="60">
        <f t="shared" ref="D32:AN32" si="8">D30/D31</f>
        <v>3.1449307170661882</v>
      </c>
      <c r="E32" s="60">
        <f t="shared" si="8"/>
        <v>3.3755712648173595</v>
      </c>
      <c r="F32" s="60">
        <f t="shared" si="8"/>
        <v>3.6008529849078061</v>
      </c>
      <c r="G32" s="60">
        <f t="shared" si="8"/>
        <v>3.8165366943158725</v>
      </c>
      <c r="H32" s="60">
        <f t="shared" si="8"/>
        <v>4.0231506118419187</v>
      </c>
      <c r="I32" s="60">
        <f t="shared" si="8"/>
        <v>4.2211816986551618</v>
      </c>
      <c r="J32" s="60">
        <f t="shared" si="8"/>
        <v>4.4110792197868287</v>
      </c>
      <c r="K32" s="60">
        <f t="shared" si="8"/>
        <v>4.5932578908254573</v>
      </c>
      <c r="L32" s="60">
        <f t="shared" si="8"/>
        <v>4.7681006559351458</v>
      </c>
      <c r="M32" s="60">
        <f t="shared" si="8"/>
        <v>4.9359611358870445</v>
      </c>
      <c r="N32" s="60">
        <f t="shared" si="8"/>
        <v>5.0971657782698347</v>
      </c>
      <c r="O32" s="60">
        <f t="shared" si="8"/>
        <v>5.2520157362126669</v>
      </c>
      <c r="P32" s="60">
        <f t="shared" si="8"/>
        <v>5.3978709117104549</v>
      </c>
      <c r="Q32" s="60">
        <f t="shared" si="8"/>
        <v>5.4030172376122296</v>
      </c>
      <c r="R32" s="60">
        <f t="shared" si="8"/>
        <v>5.509199108616933</v>
      </c>
      <c r="S32" s="60">
        <f t="shared" si="8"/>
        <v>5.6117486907293728</v>
      </c>
      <c r="T32" s="60">
        <f t="shared" si="8"/>
        <v>5.7088790131926261</v>
      </c>
      <c r="U32" s="60">
        <f t="shared" si="8"/>
        <v>5.8009881635057434</v>
      </c>
      <c r="V32" s="60">
        <f t="shared" si="8"/>
        <v>5.8884357798014122</v>
      </c>
      <c r="W32" s="60">
        <f t="shared" si="8"/>
        <v>5.9715475456102594</v>
      </c>
      <c r="X32" s="60">
        <f t="shared" si="8"/>
        <v>6.0506190643534907</v>
      </c>
      <c r="Y32" s="60">
        <f t="shared" si="8"/>
        <v>6.1259192106539953</v>
      </c>
      <c r="Z32" s="60">
        <f t="shared" si="8"/>
        <v>6.1976930384893292</v>
      </c>
      <c r="AA32" s="60">
        <f t="shared" si="8"/>
        <v>6.2661643124328812</v>
      </c>
      <c r="AB32" s="60">
        <f t="shared" si="8"/>
        <v>6.3315377170489189</v>
      </c>
      <c r="AC32" s="60">
        <f t="shared" si="8"/>
        <v>6.3896342084098867</v>
      </c>
      <c r="AD32" s="60">
        <f t="shared" si="8"/>
        <v>6.3896342084098876</v>
      </c>
      <c r="AE32" s="60">
        <f t="shared" si="8"/>
        <v>6.3896342084098867</v>
      </c>
      <c r="AF32" s="60">
        <f t="shared" si="8"/>
        <v>6.3896342084098894</v>
      </c>
      <c r="AG32" s="60">
        <f t="shared" si="8"/>
        <v>6.3896342084098867</v>
      </c>
      <c r="AH32" s="60">
        <f t="shared" si="8"/>
        <v>6.3896342084098867</v>
      </c>
      <c r="AI32" s="60">
        <f t="shared" si="8"/>
        <v>6.3896342084098876</v>
      </c>
      <c r="AJ32" s="60">
        <f t="shared" si="8"/>
        <v>6.3896342084098894</v>
      </c>
      <c r="AK32" s="60">
        <f t="shared" si="8"/>
        <v>6.3896342084098867</v>
      </c>
      <c r="AL32" s="60">
        <f t="shared" si="8"/>
        <v>6.3896342084098876</v>
      </c>
      <c r="AM32" s="60">
        <f t="shared" si="8"/>
        <v>6.3896342084098894</v>
      </c>
      <c r="AN32" s="60">
        <f t="shared" si="8"/>
        <v>6.3896342084098867</v>
      </c>
    </row>
    <row r="33" spans="1:40" ht="13.5" thickBot="1" x14ac:dyDescent="0.25">
      <c r="A33" s="122" t="s">
        <v>173</v>
      </c>
      <c r="B33" s="92">
        <f>$B$8/4</f>
        <v>1500</v>
      </c>
      <c r="D33" s="92">
        <f t="shared" ref="D33:AN33" si="9">IF(D20&lt;$B$8/2,D20,$B$8/4)</f>
        <v>5</v>
      </c>
      <c r="E33" s="92">
        <f>IF(E20&lt;$B$8/2,E20,$B$8/4)</f>
        <v>250</v>
      </c>
      <c r="F33" s="92">
        <f t="shared" si="9"/>
        <v>500</v>
      </c>
      <c r="G33" s="92">
        <f t="shared" si="9"/>
        <v>750</v>
      </c>
      <c r="H33" s="92">
        <f t="shared" si="9"/>
        <v>1000</v>
      </c>
      <c r="I33" s="92">
        <f t="shared" si="9"/>
        <v>1250</v>
      </c>
      <c r="J33" s="92">
        <f t="shared" si="9"/>
        <v>1500</v>
      </c>
      <c r="K33" s="92">
        <f t="shared" si="9"/>
        <v>1750</v>
      </c>
      <c r="L33" s="92">
        <f t="shared" si="9"/>
        <v>2000</v>
      </c>
      <c r="M33" s="92">
        <f t="shared" si="9"/>
        <v>2250</v>
      </c>
      <c r="N33" s="92">
        <f t="shared" si="9"/>
        <v>2500</v>
      </c>
      <c r="O33" s="92">
        <f t="shared" si="9"/>
        <v>2750</v>
      </c>
      <c r="P33" s="92">
        <f t="shared" si="9"/>
        <v>2995</v>
      </c>
      <c r="Q33" s="92">
        <f t="shared" si="9"/>
        <v>1500</v>
      </c>
      <c r="R33" s="92">
        <f t="shared" si="9"/>
        <v>1500</v>
      </c>
      <c r="S33" s="92">
        <f t="shared" si="9"/>
        <v>1500</v>
      </c>
      <c r="T33" s="92">
        <f t="shared" si="9"/>
        <v>1500</v>
      </c>
      <c r="U33" s="92">
        <f t="shared" si="9"/>
        <v>1500</v>
      </c>
      <c r="V33" s="92">
        <f t="shared" si="9"/>
        <v>1500</v>
      </c>
      <c r="W33" s="92">
        <f t="shared" si="9"/>
        <v>1500</v>
      </c>
      <c r="X33" s="92">
        <f t="shared" si="9"/>
        <v>1500</v>
      </c>
      <c r="Y33" s="92">
        <f t="shared" si="9"/>
        <v>1500</v>
      </c>
      <c r="Z33" s="92">
        <f t="shared" si="9"/>
        <v>1500</v>
      </c>
      <c r="AA33" s="92">
        <f t="shared" si="9"/>
        <v>1500</v>
      </c>
      <c r="AB33" s="92">
        <f t="shared" si="9"/>
        <v>1500</v>
      </c>
      <c r="AC33" s="92">
        <f t="shared" si="9"/>
        <v>1500</v>
      </c>
      <c r="AD33" s="92">
        <f t="shared" si="9"/>
        <v>1500</v>
      </c>
      <c r="AE33" s="92">
        <f t="shared" si="9"/>
        <v>1500</v>
      </c>
      <c r="AF33" s="92">
        <f t="shared" si="9"/>
        <v>1500</v>
      </c>
      <c r="AG33" s="92">
        <f t="shared" si="9"/>
        <v>1500</v>
      </c>
      <c r="AH33" s="92">
        <f t="shared" si="9"/>
        <v>1500</v>
      </c>
      <c r="AI33" s="92">
        <f t="shared" si="9"/>
        <v>1500</v>
      </c>
      <c r="AJ33" s="92">
        <f t="shared" si="9"/>
        <v>1500</v>
      </c>
      <c r="AK33" s="92">
        <f t="shared" si="9"/>
        <v>1500</v>
      </c>
      <c r="AL33" s="92">
        <f t="shared" si="9"/>
        <v>1500</v>
      </c>
      <c r="AM33" s="92">
        <f t="shared" si="9"/>
        <v>1500</v>
      </c>
      <c r="AN33" s="92">
        <f t="shared" si="9"/>
        <v>1500</v>
      </c>
    </row>
    <row r="34" spans="1:40" ht="15" x14ac:dyDescent="0.2">
      <c r="A34" s="122" t="s">
        <v>9</v>
      </c>
      <c r="B34" s="9">
        <f>B40 / $B$17 * SINH($B$16 *B38 / 1000) + B39 * COSH($B$16 * B38 / 1000)+B37</f>
        <v>6.2919450660125484</v>
      </c>
      <c r="C34" s="9"/>
      <c r="D34" s="9">
        <f t="shared" ref="D34:AN34" si="10">D40 / $B$17 * SINH($B$16 *D38 / 1000) + D39 * COSH($B$16 * D38 / 1000)+D37</f>
        <v>11.854894802145427</v>
      </c>
      <c r="E34" s="9">
        <f t="shared" si="10"/>
        <v>11.615500629547567</v>
      </c>
      <c r="F34" s="9">
        <f t="shared" si="10"/>
        <v>11.380895557856185</v>
      </c>
      <c r="G34" s="9">
        <f t="shared" si="10"/>
        <v>11.155523852332756</v>
      </c>
      <c r="H34" s="9">
        <f t="shared" si="10"/>
        <v>10.938886012359676</v>
      </c>
      <c r="I34" s="9">
        <f t="shared" si="10"/>
        <v>10.730522131167145</v>
      </c>
      <c r="J34" s="9">
        <f t="shared" si="10"/>
        <v>10.530008535852726</v>
      </c>
      <c r="K34" s="9">
        <f t="shared" si="10"/>
        <v>10.336954827504785</v>
      </c>
      <c r="L34" s="9">
        <f t="shared" si="10"/>
        <v>10.151001278320543</v>
      </c>
      <c r="M34" s="9">
        <f t="shared" si="10"/>
        <v>9.9718165498590619</v>
      </c>
      <c r="N34" s="9">
        <f t="shared" si="10"/>
        <v>9.7990957029951105</v>
      </c>
      <c r="O34" s="9">
        <f t="shared" si="10"/>
        <v>9.6325584759553653</v>
      </c>
      <c r="P34" s="9">
        <f t="shared" si="10"/>
        <v>9.4751035008875064</v>
      </c>
      <c r="Q34" s="9">
        <f t="shared" si="10"/>
        <v>9.520166705608208</v>
      </c>
      <c r="R34" s="9">
        <f t="shared" si="10"/>
        <v>9.4120683234237497</v>
      </c>
      <c r="S34" s="9">
        <f t="shared" si="10"/>
        <v>9.3076677904970353</v>
      </c>
      <c r="T34" s="9">
        <f t="shared" si="10"/>
        <v>9.2087843312023114</v>
      </c>
      <c r="U34" s="9">
        <f t="shared" si="10"/>
        <v>9.1150126728295646</v>
      </c>
      <c r="V34" s="9">
        <f t="shared" si="10"/>
        <v>9.0259866860202891</v>
      </c>
      <c r="W34" s="9">
        <f t="shared" si="10"/>
        <v>8.9413748088757394</v>
      </c>
      <c r="X34" s="9">
        <f t="shared" si="10"/>
        <v>8.8608761025322291</v>
      </c>
      <c r="Y34" s="9">
        <f t="shared" si="10"/>
        <v>8.7842168393612461</v>
      </c>
      <c r="Z34" s="9">
        <f t="shared" si="10"/>
        <v>8.7111475423261542</v>
      </c>
      <c r="AA34" s="9">
        <f t="shared" si="10"/>
        <v>8.6414404080538727</v>
      </c>
      <c r="AB34" s="9">
        <f t="shared" si="10"/>
        <v>8.5748870575617726</v>
      </c>
      <c r="AC34" s="9">
        <f t="shared" si="10"/>
        <v>8.5054840452476022</v>
      </c>
      <c r="AD34" s="9">
        <f t="shared" si="10"/>
        <v>8.3665725956938992</v>
      </c>
      <c r="AE34" s="9">
        <f t="shared" si="10"/>
        <v>8.236047858650144</v>
      </c>
      <c r="AF34" s="9">
        <f t="shared" si="10"/>
        <v>8.1132130406626022</v>
      </c>
      <c r="AG34" s="9">
        <f t="shared" si="10"/>
        <v>7.9974482207021449</v>
      </c>
      <c r="AH34" s="9">
        <f t="shared" si="10"/>
        <v>7.888200234134362</v>
      </c>
      <c r="AI34" s="9">
        <f t="shared" si="10"/>
        <v>7.7849741400698438</v>
      </c>
      <c r="AJ34" s="9">
        <f t="shared" si="10"/>
        <v>7.687325994667189</v>
      </c>
      <c r="AK34" s="9">
        <f t="shared" si="10"/>
        <v>7.594856707973662</v>
      </c>
      <c r="AL34" s="9">
        <f t="shared" si="10"/>
        <v>7.5072068051047323</v>
      </c>
      <c r="AM34" s="9">
        <f t="shared" si="10"/>
        <v>7.4240519467730488</v>
      </c>
      <c r="AN34" s="9">
        <f t="shared" si="10"/>
        <v>7.3450990914729291</v>
      </c>
    </row>
    <row r="35" spans="1:40" ht="15" x14ac:dyDescent="0.2">
      <c r="A35" s="122" t="s">
        <v>183</v>
      </c>
      <c r="B35" s="9">
        <f>B40 * COSH($B$16 *B38 / 1000) + (B39) * $B$17 * SINH($B$16 * B38/ 1000)</f>
        <v>0.88963332178571097</v>
      </c>
      <c r="C35" s="9"/>
      <c r="D35" s="9">
        <f t="shared" ref="D35:AN35" si="11">D40 * COSH($B$16 *D38 / 1000) + (D39) * $B$17 * SINH($B$16 * D38/ 1000)</f>
        <v>0.52289703732817028</v>
      </c>
      <c r="E35" s="9">
        <f t="shared" si="11"/>
        <v>0.50896401251886469</v>
      </c>
      <c r="F35" s="9">
        <f t="shared" si="11"/>
        <v>0.49516495079422007</v>
      </c>
      <c r="G35" s="9">
        <f t="shared" si="11"/>
        <v>0.48175612252507627</v>
      </c>
      <c r="H35" s="9">
        <f t="shared" si="11"/>
        <v>0.46870676745505568</v>
      </c>
      <c r="I35" s="9">
        <f t="shared" si="11"/>
        <v>0.45598764980058204</v>
      </c>
      <c r="J35" s="9">
        <f t="shared" si="11"/>
        <v>0.44357082974623402</v>
      </c>
      <c r="K35" s="9">
        <f t="shared" si="11"/>
        <v>0.43142944700377123</v>
      </c>
      <c r="L35" s="9">
        <f t="shared" si="11"/>
        <v>0.41953751281128898</v>
      </c>
      <c r="M35" s="9">
        <f t="shared" si="11"/>
        <v>0.40786970682905765</v>
      </c>
      <c r="N35" s="9">
        <f t="shared" si="11"/>
        <v>0.39640117535945452</v>
      </c>
      <c r="O35" s="9">
        <f t="shared" si="11"/>
        <v>0.38510732717299007</v>
      </c>
      <c r="P35" s="9">
        <f t="shared" si="11"/>
        <v>0.37418518493124736</v>
      </c>
      <c r="Q35" s="9">
        <f t="shared" si="11"/>
        <v>0.63645923581552122</v>
      </c>
      <c r="R35" s="9">
        <f t="shared" si="11"/>
        <v>0.65710694916403556</v>
      </c>
      <c r="S35" s="9">
        <f t="shared" si="11"/>
        <v>0.67704834175235939</v>
      </c>
      <c r="T35" s="9">
        <f t="shared" si="11"/>
        <v>0.69593592620244993</v>
      </c>
      <c r="U35" s="9">
        <f t="shared" si="11"/>
        <v>0.71384711305991422</v>
      </c>
      <c r="V35" s="9">
        <f t="shared" si="11"/>
        <v>0.73085183615623095</v>
      </c>
      <c r="W35" s="9">
        <f t="shared" si="11"/>
        <v>0.74701342664312165</v>
      </c>
      <c r="X35" s="9">
        <f t="shared" si="11"/>
        <v>0.7623893664113105</v>
      </c>
      <c r="Y35" s="9">
        <f t="shared" si="11"/>
        <v>0.77703193977343465</v>
      </c>
      <c r="Z35" s="9">
        <f t="shared" si="11"/>
        <v>0.79098879897215713</v>
      </c>
      <c r="AA35" s="9">
        <f t="shared" si="11"/>
        <v>0.80430345639547018</v>
      </c>
      <c r="AB35" s="9">
        <f t="shared" si="11"/>
        <v>0.81701571420705588</v>
      </c>
      <c r="AC35" s="9">
        <f t="shared" si="11"/>
        <v>0.82859579015820295</v>
      </c>
      <c r="AD35" s="9">
        <f t="shared" si="11"/>
        <v>0.83242622281608536</v>
      </c>
      <c r="AE35" s="9">
        <f t="shared" si="11"/>
        <v>0.83602539492925654</v>
      </c>
      <c r="AF35" s="9">
        <f t="shared" si="11"/>
        <v>0.83941252032357216</v>
      </c>
      <c r="AG35" s="9">
        <f t="shared" si="11"/>
        <v>0.84260469309575892</v>
      </c>
      <c r="AH35" s="9">
        <f t="shared" si="11"/>
        <v>0.84561716655926089</v>
      </c>
      <c r="AI35" s="9">
        <f t="shared" si="11"/>
        <v>0.84846358852894532</v>
      </c>
      <c r="AJ35" s="9">
        <f t="shared" si="11"/>
        <v>0.85115620059464392</v>
      </c>
      <c r="AK35" s="9">
        <f t="shared" si="11"/>
        <v>0.85370600751653458</v>
      </c>
      <c r="AL35" s="9">
        <f t="shared" si="11"/>
        <v>0.85612292168371118</v>
      </c>
      <c r="AM35" s="9">
        <f t="shared" si="11"/>
        <v>0.85841588663396273</v>
      </c>
      <c r="AN35" s="9">
        <f t="shared" si="11"/>
        <v>0.86059298288014108</v>
      </c>
    </row>
    <row r="36" spans="1:40" ht="15" x14ac:dyDescent="0.2">
      <c r="A36" s="104" t="s">
        <v>135</v>
      </c>
      <c r="B36" s="105">
        <v>9999999999</v>
      </c>
      <c r="C36" s="9"/>
      <c r="D36" s="105">
        <f t="shared" ref="D36:AN36" si="12">IF(D20&lt;$B$8/2,$B$9,9999999999)</f>
        <v>0.06</v>
      </c>
      <c r="E36" s="105">
        <f>IF(E20&lt;$B$8/2,$B$9,9999999999)</f>
        <v>0.06</v>
      </c>
      <c r="F36" s="105">
        <f t="shared" si="12"/>
        <v>0.06</v>
      </c>
      <c r="G36" s="105">
        <f t="shared" si="12"/>
        <v>0.06</v>
      </c>
      <c r="H36" s="105">
        <f t="shared" si="12"/>
        <v>0.06</v>
      </c>
      <c r="I36" s="105">
        <f t="shared" si="12"/>
        <v>0.06</v>
      </c>
      <c r="J36" s="105">
        <f t="shared" si="12"/>
        <v>0.06</v>
      </c>
      <c r="K36" s="105">
        <f t="shared" si="12"/>
        <v>0.06</v>
      </c>
      <c r="L36" s="105">
        <f t="shared" si="12"/>
        <v>0.06</v>
      </c>
      <c r="M36" s="105">
        <f t="shared" si="12"/>
        <v>0.06</v>
      </c>
      <c r="N36" s="105">
        <f t="shared" si="12"/>
        <v>0.06</v>
      </c>
      <c r="O36" s="105">
        <f t="shared" si="12"/>
        <v>0.06</v>
      </c>
      <c r="P36" s="105">
        <f t="shared" si="12"/>
        <v>0.06</v>
      </c>
      <c r="Q36" s="105">
        <f t="shared" si="12"/>
        <v>9999999999</v>
      </c>
      <c r="R36" s="105">
        <f t="shared" si="12"/>
        <v>9999999999</v>
      </c>
      <c r="S36" s="105">
        <f t="shared" si="12"/>
        <v>9999999999</v>
      </c>
      <c r="T36" s="105">
        <f t="shared" si="12"/>
        <v>9999999999</v>
      </c>
      <c r="U36" s="105">
        <f t="shared" si="12"/>
        <v>9999999999</v>
      </c>
      <c r="V36" s="105">
        <f t="shared" si="12"/>
        <v>9999999999</v>
      </c>
      <c r="W36" s="105">
        <f t="shared" si="12"/>
        <v>9999999999</v>
      </c>
      <c r="X36" s="105">
        <f t="shared" si="12"/>
        <v>9999999999</v>
      </c>
      <c r="Y36" s="105">
        <f t="shared" si="12"/>
        <v>9999999999</v>
      </c>
      <c r="Z36" s="105">
        <f t="shared" si="12"/>
        <v>9999999999</v>
      </c>
      <c r="AA36" s="105">
        <f t="shared" si="12"/>
        <v>9999999999</v>
      </c>
      <c r="AB36" s="105">
        <f t="shared" si="12"/>
        <v>9999999999</v>
      </c>
      <c r="AC36" s="105">
        <f t="shared" si="12"/>
        <v>9999999999</v>
      </c>
      <c r="AD36" s="105">
        <f t="shared" si="12"/>
        <v>9999999999</v>
      </c>
      <c r="AE36" s="105">
        <f t="shared" si="12"/>
        <v>9999999999</v>
      </c>
      <c r="AF36" s="105">
        <f t="shared" si="12"/>
        <v>9999999999</v>
      </c>
      <c r="AG36" s="105">
        <f t="shared" si="12"/>
        <v>9999999999</v>
      </c>
      <c r="AH36" s="105">
        <f t="shared" si="12"/>
        <v>9999999999</v>
      </c>
      <c r="AI36" s="105">
        <f t="shared" si="12"/>
        <v>9999999999</v>
      </c>
      <c r="AJ36" s="105">
        <f t="shared" si="12"/>
        <v>9999999999</v>
      </c>
      <c r="AK36" s="105">
        <f t="shared" si="12"/>
        <v>9999999999</v>
      </c>
      <c r="AL36" s="105">
        <f t="shared" si="12"/>
        <v>9999999999</v>
      </c>
      <c r="AM36" s="105">
        <f t="shared" si="12"/>
        <v>9999999999</v>
      </c>
      <c r="AN36" s="105">
        <f t="shared" si="12"/>
        <v>9999999999</v>
      </c>
    </row>
    <row r="37" spans="1:40" ht="15" x14ac:dyDescent="0.2">
      <c r="A37" s="122" t="s">
        <v>184</v>
      </c>
      <c r="B37" s="50">
        <f>B35/B36</f>
        <v>8.8963332187467425E-11</v>
      </c>
      <c r="C37" s="9"/>
      <c r="D37" s="50">
        <f t="shared" ref="D37:AN37" si="13">D35/D36</f>
        <v>8.7149506221361719</v>
      </c>
      <c r="E37" s="50">
        <f t="shared" si="13"/>
        <v>8.4827335419810783</v>
      </c>
      <c r="F37" s="50">
        <f t="shared" si="13"/>
        <v>8.2527491799036685</v>
      </c>
      <c r="G37" s="50">
        <f t="shared" si="13"/>
        <v>8.0292687087512711</v>
      </c>
      <c r="H37" s="50">
        <f t="shared" si="13"/>
        <v>7.8117794575842616</v>
      </c>
      <c r="I37" s="50">
        <f t="shared" si="13"/>
        <v>7.5997941633430344</v>
      </c>
      <c r="J37" s="50">
        <f t="shared" si="13"/>
        <v>7.3928471624372341</v>
      </c>
      <c r="K37" s="50">
        <f t="shared" si="13"/>
        <v>7.1904907833961875</v>
      </c>
      <c r="L37" s="50">
        <f t="shared" si="13"/>
        <v>6.9922918801881497</v>
      </c>
      <c r="M37" s="50">
        <f t="shared" si="13"/>
        <v>6.7978284471509616</v>
      </c>
      <c r="N37" s="50">
        <f t="shared" si="13"/>
        <v>6.6066862559909092</v>
      </c>
      <c r="O37" s="50">
        <f t="shared" si="13"/>
        <v>6.4184554528831681</v>
      </c>
      <c r="P37" s="50">
        <f t="shared" si="13"/>
        <v>6.2364197488541233</v>
      </c>
      <c r="Q37" s="50">
        <f t="shared" si="13"/>
        <v>6.364592358791672E-11</v>
      </c>
      <c r="R37" s="50">
        <f t="shared" si="13"/>
        <v>6.5710694922974627E-11</v>
      </c>
      <c r="S37" s="50">
        <f t="shared" si="13"/>
        <v>6.7704834182006419E-11</v>
      </c>
      <c r="T37" s="50">
        <f t="shared" si="13"/>
        <v>6.9593592627204356E-11</v>
      </c>
      <c r="U37" s="50">
        <f t="shared" si="13"/>
        <v>7.1384711313129895E-11</v>
      </c>
      <c r="V37" s="50">
        <f t="shared" si="13"/>
        <v>7.3085183622931619E-11</v>
      </c>
      <c r="W37" s="50">
        <f t="shared" si="13"/>
        <v>7.4701342671782298E-11</v>
      </c>
      <c r="X37" s="50">
        <f t="shared" si="13"/>
        <v>7.6238936648754943E-11</v>
      </c>
      <c r="Y37" s="50">
        <f t="shared" si="13"/>
        <v>7.7703193985113782E-11</v>
      </c>
      <c r="Z37" s="50">
        <f t="shared" si="13"/>
        <v>7.9098879905125605E-11</v>
      </c>
      <c r="AA37" s="50">
        <f t="shared" si="13"/>
        <v>8.0430345647590059E-11</v>
      </c>
      <c r="AB37" s="50">
        <f t="shared" si="13"/>
        <v>8.1701571428875746E-11</v>
      </c>
      <c r="AC37" s="50">
        <f t="shared" si="13"/>
        <v>8.2859579024106248E-11</v>
      </c>
      <c r="AD37" s="50">
        <f t="shared" si="13"/>
        <v>8.3242622289932792E-11</v>
      </c>
      <c r="AE37" s="50">
        <f t="shared" si="13"/>
        <v>8.3602539501285913E-11</v>
      </c>
      <c r="AF37" s="50">
        <f t="shared" si="13"/>
        <v>8.3941252040751346E-11</v>
      </c>
      <c r="AG37" s="50">
        <f t="shared" si="13"/>
        <v>8.4260469318001943E-11</v>
      </c>
      <c r="AH37" s="50">
        <f t="shared" si="13"/>
        <v>8.4561716664382264E-11</v>
      </c>
      <c r="AI37" s="50">
        <f t="shared" si="13"/>
        <v>8.4846358861379168E-11</v>
      </c>
      <c r="AJ37" s="50">
        <f t="shared" si="13"/>
        <v>8.5115620067975949E-11</v>
      </c>
      <c r="AK37" s="50">
        <f t="shared" si="13"/>
        <v>8.537060076019052E-11</v>
      </c>
      <c r="AL37" s="50">
        <f t="shared" si="13"/>
        <v>8.561229217693235E-11</v>
      </c>
      <c r="AM37" s="50">
        <f t="shared" si="13"/>
        <v>8.5841588671980433E-11</v>
      </c>
      <c r="AN37" s="50">
        <f t="shared" si="13"/>
        <v>8.6059298296620033E-11</v>
      </c>
    </row>
    <row r="38" spans="1:40" ht="13.5" thickBot="1" x14ac:dyDescent="0.25">
      <c r="A38" s="122" t="s">
        <v>174</v>
      </c>
      <c r="B38" s="80">
        <f>$B$8/4</f>
        <v>1500</v>
      </c>
      <c r="D38" s="80">
        <f t="shared" ref="D38:AN38" si="14">$B$8/2-D33</f>
        <v>2995</v>
      </c>
      <c r="E38" s="80">
        <f t="shared" si="14"/>
        <v>2750</v>
      </c>
      <c r="F38" s="80">
        <f t="shared" si="14"/>
        <v>2500</v>
      </c>
      <c r="G38" s="80">
        <f t="shared" si="14"/>
        <v>2250</v>
      </c>
      <c r="H38" s="80">
        <f t="shared" si="14"/>
        <v>2000</v>
      </c>
      <c r="I38" s="80">
        <f t="shared" si="14"/>
        <v>1750</v>
      </c>
      <c r="J38" s="80">
        <f t="shared" si="14"/>
        <v>1500</v>
      </c>
      <c r="K38" s="80">
        <f t="shared" si="14"/>
        <v>1250</v>
      </c>
      <c r="L38" s="80">
        <f t="shared" si="14"/>
        <v>1000</v>
      </c>
      <c r="M38" s="80">
        <f t="shared" si="14"/>
        <v>750</v>
      </c>
      <c r="N38" s="80">
        <f t="shared" si="14"/>
        <v>500</v>
      </c>
      <c r="O38" s="80">
        <f t="shared" si="14"/>
        <v>250</v>
      </c>
      <c r="P38" s="80">
        <f t="shared" si="14"/>
        <v>5</v>
      </c>
      <c r="Q38" s="80">
        <f t="shared" si="14"/>
        <v>1500</v>
      </c>
      <c r="R38" s="80">
        <f t="shared" si="14"/>
        <v>1500</v>
      </c>
      <c r="S38" s="80">
        <f t="shared" si="14"/>
        <v>1500</v>
      </c>
      <c r="T38" s="80">
        <f t="shared" si="14"/>
        <v>1500</v>
      </c>
      <c r="U38" s="80">
        <f t="shared" si="14"/>
        <v>1500</v>
      </c>
      <c r="V38" s="80">
        <f t="shared" si="14"/>
        <v>1500</v>
      </c>
      <c r="W38" s="80">
        <f t="shared" si="14"/>
        <v>1500</v>
      </c>
      <c r="X38" s="80">
        <f t="shared" si="14"/>
        <v>1500</v>
      </c>
      <c r="Y38" s="80">
        <f t="shared" si="14"/>
        <v>1500</v>
      </c>
      <c r="Z38" s="80">
        <f t="shared" si="14"/>
        <v>1500</v>
      </c>
      <c r="AA38" s="80">
        <f t="shared" si="14"/>
        <v>1500</v>
      </c>
      <c r="AB38" s="80">
        <f t="shared" si="14"/>
        <v>1500</v>
      </c>
      <c r="AC38" s="80">
        <f t="shared" si="14"/>
        <v>1500</v>
      </c>
      <c r="AD38" s="80">
        <f t="shared" si="14"/>
        <v>1500</v>
      </c>
      <c r="AE38" s="80">
        <f t="shared" si="14"/>
        <v>1500</v>
      </c>
      <c r="AF38" s="80">
        <f t="shared" si="14"/>
        <v>1500</v>
      </c>
      <c r="AG38" s="80">
        <f t="shared" si="14"/>
        <v>1500</v>
      </c>
      <c r="AH38" s="80">
        <f t="shared" si="14"/>
        <v>1500</v>
      </c>
      <c r="AI38" s="80">
        <f t="shared" si="14"/>
        <v>1500</v>
      </c>
      <c r="AJ38" s="80">
        <f t="shared" si="14"/>
        <v>1500</v>
      </c>
      <c r="AK38" s="80">
        <f t="shared" si="14"/>
        <v>1500</v>
      </c>
      <c r="AL38" s="80">
        <f t="shared" si="14"/>
        <v>1500</v>
      </c>
      <c r="AM38" s="80">
        <f t="shared" si="14"/>
        <v>1500</v>
      </c>
      <c r="AN38" s="80">
        <f t="shared" si="14"/>
        <v>1500</v>
      </c>
    </row>
    <row r="39" spans="1:40" ht="15.75" thickBot="1" x14ac:dyDescent="0.25">
      <c r="A39" s="122" t="s">
        <v>9</v>
      </c>
      <c r="B39" s="93">
        <f>B45 / $B$17 * SINH($B$16 *B43 / 1000) + B44 * COSH($B$16 * B43 / 1000)+B42</f>
        <v>6.2116256864025257</v>
      </c>
      <c r="C39" s="127">
        <f>B39/$B$29</f>
        <v>0.97214104654487599</v>
      </c>
      <c r="D39" s="93">
        <f t="shared" ref="D39:AN39" si="15">D45 / $B$17 * SINH($B$16 *D43 / 1000) + D44 * COSH($B$16 * D43 / 1000)+D42</f>
        <v>3.0526381113190029</v>
      </c>
      <c r="E39" s="93">
        <f t="shared" si="15"/>
        <v>3.0538547385508563</v>
      </c>
      <c r="F39" s="93">
        <f t="shared" si="15"/>
        <v>3.0575122847302763</v>
      </c>
      <c r="G39" s="93">
        <f t="shared" si="15"/>
        <v>3.0636289559829279</v>
      </c>
      <c r="H39" s="93">
        <f t="shared" si="15"/>
        <v>3.0722361723668179</v>
      </c>
      <c r="I39" s="93">
        <f t="shared" si="15"/>
        <v>3.083378486083955</v>
      </c>
      <c r="J39" s="93">
        <f t="shared" si="15"/>
        <v>3.0971141618886735</v>
      </c>
      <c r="K39" s="93">
        <f t="shared" si="15"/>
        <v>3.1135159473058662</v>
      </c>
      <c r="L39" s="93">
        <f t="shared" si="15"/>
        <v>3.1326720519316691</v>
      </c>
      <c r="M39" s="93">
        <f t="shared" si="15"/>
        <v>3.1546873608957924</v>
      </c>
      <c r="N39" s="93">
        <f t="shared" si="15"/>
        <v>3.17968491442323</v>
      </c>
      <c r="O39" s="93">
        <f t="shared" si="15"/>
        <v>3.2078076936751123</v>
      </c>
      <c r="P39" s="93">
        <f t="shared" si="15"/>
        <v>3.2385590732975862</v>
      </c>
      <c r="Q39" s="93">
        <f t="shared" si="15"/>
        <v>9.469632352830228</v>
      </c>
      <c r="R39" s="93">
        <f t="shared" si="15"/>
        <v>9.3593190393019583</v>
      </c>
      <c r="S39" s="93">
        <f t="shared" si="15"/>
        <v>9.2527793438085428</v>
      </c>
      <c r="T39" s="93">
        <f t="shared" si="15"/>
        <v>9.1518697665558033</v>
      </c>
      <c r="U39" s="93">
        <f t="shared" si="15"/>
        <v>9.0561767308127958</v>
      </c>
      <c r="V39" s="93">
        <f t="shared" si="15"/>
        <v>8.9653266052457266</v>
      </c>
      <c r="W39" s="93">
        <f t="shared" si="15"/>
        <v>8.8789810342663653</v>
      </c>
      <c r="X39" s="93">
        <f t="shared" si="15"/>
        <v>8.796832912786261</v>
      </c>
      <c r="Y39" s="93">
        <f t="shared" si="15"/>
        <v>8.7186029045092024</v>
      </c>
      <c r="Z39" s="93">
        <f t="shared" si="15"/>
        <v>8.6440364206244773</v>
      </c>
      <c r="AA39" s="93">
        <f t="shared" si="15"/>
        <v>8.572900990077386</v>
      </c>
      <c r="AB39" s="93">
        <f t="shared" si="15"/>
        <v>8.5049839642086358</v>
      </c>
      <c r="AC39" s="93">
        <f t="shared" si="15"/>
        <v>8.4343266133536456</v>
      </c>
      <c r="AD39" s="93">
        <f t="shared" si="15"/>
        <v>8.2948402024146191</v>
      </c>
      <c r="AE39" s="93">
        <f t="shared" si="15"/>
        <v>8.163775217004936</v>
      </c>
      <c r="AF39" s="93">
        <f t="shared" si="15"/>
        <v>8.0404319796081687</v>
      </c>
      <c r="AG39" s="93">
        <f t="shared" si="15"/>
        <v>7.924188003311281</v>
      </c>
      <c r="AH39" s="93">
        <f t="shared" si="15"/>
        <v>7.8144878339039776</v>
      </c>
      <c r="AI39" s="93">
        <f t="shared" si="15"/>
        <v>7.7108344819119399</v>
      </c>
      <c r="AJ39" s="93">
        <f t="shared" si="15"/>
        <v>7.6127821659881683</v>
      </c>
      <c r="AK39" s="93">
        <f t="shared" si="15"/>
        <v>7.5199301443268016</v>
      </c>
      <c r="AL39" s="93">
        <f t="shared" si="15"/>
        <v>7.4319174541589197</v>
      </c>
      <c r="AM39" s="93">
        <f t="shared" si="15"/>
        <v>7.3484184137407595</v>
      </c>
      <c r="AN39" s="93">
        <f t="shared" si="15"/>
        <v>7.2691387686532991</v>
      </c>
    </row>
    <row r="40" spans="1:40" ht="15" x14ac:dyDescent="0.2">
      <c r="A40" s="122" t="s">
        <v>183</v>
      </c>
      <c r="B40" s="9">
        <f>B45 * COSH($B$16 *B43 / 1000) + (B44) * $B$17 * SINH($B$16 * B43/ 1000)</f>
        <v>0.71712372078680886</v>
      </c>
      <c r="C40" s="9"/>
      <c r="D40" s="9">
        <f t="shared" ref="D40:AN40" si="16">D45 * COSH($B$16 *D43 / 1000) + (D44) * $B$17 * SINH($B$16 * D43/ 1000)</f>
        <v>0.35242291005988363</v>
      </c>
      <c r="E40" s="9">
        <f t="shared" si="16"/>
        <v>0.35256336801587845</v>
      </c>
      <c r="F40" s="9">
        <f t="shared" si="16"/>
        <v>0.35298562673808009</v>
      </c>
      <c r="G40" s="9">
        <f t="shared" si="16"/>
        <v>0.35369178809888668</v>
      </c>
      <c r="H40" s="9">
        <f t="shared" si="16"/>
        <v>0.35468547950117846</v>
      </c>
      <c r="I40" s="9">
        <f t="shared" si="16"/>
        <v>0.3559718444359648</v>
      </c>
      <c r="J40" s="9">
        <f t="shared" si="16"/>
        <v>0.35755760948973547</v>
      </c>
      <c r="K40" s="9">
        <f t="shared" si="16"/>
        <v>0.35945117326510467</v>
      </c>
      <c r="L40" s="9">
        <f t="shared" si="16"/>
        <v>0.36166271943974104</v>
      </c>
      <c r="M40" s="9">
        <f t="shared" si="16"/>
        <v>0.36420435685894087</v>
      </c>
      <c r="N40" s="9">
        <f t="shared" si="16"/>
        <v>0.36709029034901014</v>
      </c>
      <c r="O40" s="9">
        <f t="shared" si="16"/>
        <v>0.37033702689015802</v>
      </c>
      <c r="P40" s="9">
        <f t="shared" si="16"/>
        <v>0.37388723176204364</v>
      </c>
      <c r="Q40" s="9">
        <f t="shared" si="16"/>
        <v>0.37446026580128539</v>
      </c>
      <c r="R40" s="9">
        <f t="shared" si="16"/>
        <v>0.39812136750322225</v>
      </c>
      <c r="S40" s="9">
        <f t="shared" si="16"/>
        <v>0.42097306590422345</v>
      </c>
      <c r="T40" s="9">
        <f t="shared" si="16"/>
        <v>0.44261716029057163</v>
      </c>
      <c r="U40" s="9">
        <f t="shared" si="16"/>
        <v>0.46314235873184828</v>
      </c>
      <c r="V40" s="9">
        <f t="shared" si="16"/>
        <v>0.48262880140973313</v>
      </c>
      <c r="W40" s="9">
        <f t="shared" si="16"/>
        <v>0.50114906221153666</v>
      </c>
      <c r="X40" s="9">
        <f t="shared" si="16"/>
        <v>0.51876901210512383</v>
      </c>
      <c r="Y40" s="9">
        <f t="shared" si="16"/>
        <v>0.53554856593035249</v>
      </c>
      <c r="Z40" s="9">
        <f t="shared" si="16"/>
        <v>0.55154233043911538</v>
      </c>
      <c r="AA40" s="9">
        <f t="shared" si="16"/>
        <v>0.56680016834600044</v>
      </c>
      <c r="AB40" s="9">
        <f t="shared" si="16"/>
        <v>0.58136769066017524</v>
      </c>
      <c r="AC40" s="9">
        <f t="shared" si="16"/>
        <v>0.59488015519414206</v>
      </c>
      <c r="AD40" s="9">
        <f t="shared" si="16"/>
        <v>0.60255159493583532</v>
      </c>
      <c r="AE40" s="9">
        <f t="shared" si="16"/>
        <v>0.60975987516218466</v>
      </c>
      <c r="AF40" s="9">
        <f t="shared" si="16"/>
        <v>0.61654347656725839</v>
      </c>
      <c r="AG40" s="9">
        <f t="shared" si="16"/>
        <v>0.62293663453507009</v>
      </c>
      <c r="AH40" s="9">
        <f t="shared" si="16"/>
        <v>0.62896989780133561</v>
      </c>
      <c r="AI40" s="9">
        <f t="shared" si="16"/>
        <v>0.63467059967242345</v>
      </c>
      <c r="AJ40" s="9">
        <f t="shared" si="16"/>
        <v>0.64006325712255652</v>
      </c>
      <c r="AK40" s="9">
        <f t="shared" si="16"/>
        <v>0.64516991005221624</v>
      </c>
      <c r="AL40" s="9">
        <f t="shared" si="16"/>
        <v>0.65001041060407538</v>
      </c>
      <c r="AM40" s="9">
        <f t="shared" si="16"/>
        <v>0.65460267054355548</v>
      </c>
      <c r="AN40" s="9">
        <f t="shared" si="16"/>
        <v>0.65896287320370595</v>
      </c>
    </row>
    <row r="41" spans="1:40" ht="15.75" thickBot="1" x14ac:dyDescent="0.25">
      <c r="A41" s="104" t="s">
        <v>120</v>
      </c>
      <c r="B41" s="122">
        <f>$B$10</f>
        <v>0.25</v>
      </c>
      <c r="C41" s="9"/>
      <c r="D41" s="122">
        <f t="shared" ref="D41:AN41" si="17">$B$10</f>
        <v>0.25</v>
      </c>
      <c r="E41" s="122">
        <f t="shared" si="17"/>
        <v>0.25</v>
      </c>
      <c r="F41" s="122">
        <f t="shared" si="17"/>
        <v>0.25</v>
      </c>
      <c r="G41" s="122">
        <f t="shared" si="17"/>
        <v>0.25</v>
      </c>
      <c r="H41" s="122">
        <f t="shared" si="17"/>
        <v>0.25</v>
      </c>
      <c r="I41" s="122">
        <f t="shared" si="17"/>
        <v>0.25</v>
      </c>
      <c r="J41" s="122">
        <f t="shared" si="17"/>
        <v>0.25</v>
      </c>
      <c r="K41" s="122">
        <f t="shared" si="17"/>
        <v>0.25</v>
      </c>
      <c r="L41" s="122">
        <f t="shared" si="17"/>
        <v>0.25</v>
      </c>
      <c r="M41" s="122">
        <f t="shared" si="17"/>
        <v>0.25</v>
      </c>
      <c r="N41" s="122">
        <f t="shared" si="17"/>
        <v>0.25</v>
      </c>
      <c r="O41" s="122">
        <f t="shared" si="17"/>
        <v>0.25</v>
      </c>
      <c r="P41" s="122">
        <f t="shared" si="17"/>
        <v>0.25</v>
      </c>
      <c r="Q41" s="122">
        <f t="shared" si="17"/>
        <v>0.25</v>
      </c>
      <c r="R41" s="122">
        <f t="shared" si="17"/>
        <v>0.25</v>
      </c>
      <c r="S41" s="122">
        <f t="shared" si="17"/>
        <v>0.25</v>
      </c>
      <c r="T41" s="122">
        <f t="shared" si="17"/>
        <v>0.25</v>
      </c>
      <c r="U41" s="122">
        <f t="shared" si="17"/>
        <v>0.25</v>
      </c>
      <c r="V41" s="122">
        <f t="shared" si="17"/>
        <v>0.25</v>
      </c>
      <c r="W41" s="122">
        <f t="shared" si="17"/>
        <v>0.25</v>
      </c>
      <c r="X41" s="122">
        <f t="shared" si="17"/>
        <v>0.25</v>
      </c>
      <c r="Y41" s="122">
        <f t="shared" si="17"/>
        <v>0.25</v>
      </c>
      <c r="Z41" s="122">
        <f t="shared" si="17"/>
        <v>0.25</v>
      </c>
      <c r="AA41" s="122">
        <f t="shared" si="17"/>
        <v>0.25</v>
      </c>
      <c r="AB41" s="122">
        <f t="shared" si="17"/>
        <v>0.25</v>
      </c>
      <c r="AC41" s="122">
        <f t="shared" si="17"/>
        <v>0.25</v>
      </c>
      <c r="AD41" s="122">
        <f t="shared" si="17"/>
        <v>0.25</v>
      </c>
      <c r="AE41" s="122">
        <f t="shared" si="17"/>
        <v>0.25</v>
      </c>
      <c r="AF41" s="122">
        <f t="shared" si="17"/>
        <v>0.25</v>
      </c>
      <c r="AG41" s="122">
        <f t="shared" si="17"/>
        <v>0.25</v>
      </c>
      <c r="AH41" s="122">
        <f t="shared" si="17"/>
        <v>0.25</v>
      </c>
      <c r="AI41" s="122">
        <f t="shared" si="17"/>
        <v>0.25</v>
      </c>
      <c r="AJ41" s="122">
        <f t="shared" si="17"/>
        <v>0.25</v>
      </c>
      <c r="AK41" s="122">
        <f t="shared" si="17"/>
        <v>0.25</v>
      </c>
      <c r="AL41" s="122">
        <f t="shared" si="17"/>
        <v>0.25</v>
      </c>
      <c r="AM41" s="122">
        <f t="shared" si="17"/>
        <v>0.25</v>
      </c>
      <c r="AN41" s="122">
        <f t="shared" si="17"/>
        <v>0.25</v>
      </c>
    </row>
    <row r="42" spans="1:40" ht="15.75" thickBot="1" x14ac:dyDescent="0.25">
      <c r="A42" s="122" t="s">
        <v>184</v>
      </c>
      <c r="B42" s="125">
        <f>B40/B41</f>
        <v>2.8684948831472354</v>
      </c>
      <c r="C42" s="127">
        <f>B42/$B$29</f>
        <v>0.44892943626910448</v>
      </c>
      <c r="D42" s="126">
        <f t="shared" ref="D42:AN42" si="18">D40/D41</f>
        <v>1.4096916402395345</v>
      </c>
      <c r="E42" s="93">
        <f t="shared" si="18"/>
        <v>1.4102534720635138</v>
      </c>
      <c r="F42" s="93">
        <f t="shared" si="18"/>
        <v>1.4119425069523204</v>
      </c>
      <c r="G42" s="93">
        <f t="shared" si="18"/>
        <v>1.4147671523955467</v>
      </c>
      <c r="H42" s="93">
        <f t="shared" si="18"/>
        <v>1.4187419180047138</v>
      </c>
      <c r="I42" s="93">
        <f t="shared" si="18"/>
        <v>1.4238873777438592</v>
      </c>
      <c r="J42" s="93">
        <f t="shared" si="18"/>
        <v>1.4302304379589419</v>
      </c>
      <c r="K42" s="93">
        <f t="shared" si="18"/>
        <v>1.4378046930604187</v>
      </c>
      <c r="L42" s="93">
        <f t="shared" si="18"/>
        <v>1.4466508777589642</v>
      </c>
      <c r="M42" s="93">
        <f t="shared" si="18"/>
        <v>1.4568174274357635</v>
      </c>
      <c r="N42" s="93">
        <f t="shared" si="18"/>
        <v>1.4683611613960406</v>
      </c>
      <c r="O42" s="93">
        <f t="shared" si="18"/>
        <v>1.4813481075606321</v>
      </c>
      <c r="P42" s="93">
        <f t="shared" si="18"/>
        <v>1.4955489270481745</v>
      </c>
      <c r="Q42" s="93">
        <f t="shared" si="18"/>
        <v>1.4978410632051415</v>
      </c>
      <c r="R42" s="93">
        <f t="shared" si="18"/>
        <v>1.592485470012889</v>
      </c>
      <c r="S42" s="93">
        <f t="shared" si="18"/>
        <v>1.6838922636168938</v>
      </c>
      <c r="T42" s="93">
        <f t="shared" si="18"/>
        <v>1.7704686411622865</v>
      </c>
      <c r="U42" s="93">
        <f t="shared" si="18"/>
        <v>1.8525694349273931</v>
      </c>
      <c r="V42" s="93">
        <f t="shared" si="18"/>
        <v>1.9305152056389325</v>
      </c>
      <c r="W42" s="93">
        <f t="shared" si="18"/>
        <v>2.0045962488461466</v>
      </c>
      <c r="X42" s="93">
        <f t="shared" si="18"/>
        <v>2.0750760484204953</v>
      </c>
      <c r="Y42" s="93">
        <f t="shared" si="18"/>
        <v>2.14219426372141</v>
      </c>
      <c r="Z42" s="93">
        <f t="shared" si="18"/>
        <v>2.2061693217564615</v>
      </c>
      <c r="AA42" s="93">
        <f t="shared" si="18"/>
        <v>2.2672006733840018</v>
      </c>
      <c r="AB42" s="93">
        <f t="shared" si="18"/>
        <v>2.325470762640701</v>
      </c>
      <c r="AC42" s="93">
        <f t="shared" si="18"/>
        <v>2.3795206207765682</v>
      </c>
      <c r="AD42" s="93">
        <f t="shared" si="18"/>
        <v>2.4102063797433413</v>
      </c>
      <c r="AE42" s="93">
        <f t="shared" si="18"/>
        <v>2.4390395006487386</v>
      </c>
      <c r="AF42" s="93">
        <f t="shared" si="18"/>
        <v>2.4661739062690335</v>
      </c>
      <c r="AG42" s="93">
        <f t="shared" si="18"/>
        <v>2.4917465381402804</v>
      </c>
      <c r="AH42" s="93">
        <f t="shared" si="18"/>
        <v>2.5158795912053424</v>
      </c>
      <c r="AI42" s="93">
        <f t="shared" si="18"/>
        <v>2.5386823986896938</v>
      </c>
      <c r="AJ42" s="93">
        <f t="shared" si="18"/>
        <v>2.5602530284902261</v>
      </c>
      <c r="AK42" s="93">
        <f t="shared" si="18"/>
        <v>2.580679640208865</v>
      </c>
      <c r="AL42" s="93">
        <f t="shared" si="18"/>
        <v>2.6000416424163015</v>
      </c>
      <c r="AM42" s="93">
        <f t="shared" si="18"/>
        <v>2.6184106821742219</v>
      </c>
      <c r="AN42" s="93">
        <f t="shared" si="18"/>
        <v>2.6358514928148238</v>
      </c>
    </row>
    <row r="43" spans="1:40" ht="13.5" thickBot="1" x14ac:dyDescent="0.25">
      <c r="A43" s="122" t="s">
        <v>175</v>
      </c>
      <c r="B43" s="117">
        <f>$B$8/2</f>
        <v>3000</v>
      </c>
      <c r="D43" s="92">
        <f t="shared" ref="D43:AN43" si="19">IF(D20&gt;=$B$8/2,D20-$B$8/2,$B$8/2)</f>
        <v>3000</v>
      </c>
      <c r="E43" s="92">
        <f>IF(E20&gt;=$B$8/2,E20-$B$8/2,$B$8/2)</f>
        <v>3000</v>
      </c>
      <c r="F43" s="92">
        <f t="shared" si="19"/>
        <v>3000</v>
      </c>
      <c r="G43" s="92">
        <f t="shared" si="19"/>
        <v>3000</v>
      </c>
      <c r="H43" s="92">
        <f t="shared" si="19"/>
        <v>3000</v>
      </c>
      <c r="I43" s="92">
        <f t="shared" si="19"/>
        <v>3000</v>
      </c>
      <c r="J43" s="92">
        <f t="shared" si="19"/>
        <v>3000</v>
      </c>
      <c r="K43" s="92">
        <f t="shared" si="19"/>
        <v>3000</v>
      </c>
      <c r="L43" s="92">
        <f t="shared" si="19"/>
        <v>3000</v>
      </c>
      <c r="M43" s="92">
        <f t="shared" si="19"/>
        <v>3000</v>
      </c>
      <c r="N43" s="92">
        <f t="shared" si="19"/>
        <v>3000</v>
      </c>
      <c r="O43" s="92">
        <f t="shared" si="19"/>
        <v>3000</v>
      </c>
      <c r="P43" s="92">
        <f t="shared" si="19"/>
        <v>3000</v>
      </c>
      <c r="Q43" s="92">
        <f t="shared" si="19"/>
        <v>5</v>
      </c>
      <c r="R43" s="92">
        <f t="shared" si="19"/>
        <v>250</v>
      </c>
      <c r="S43" s="92">
        <f t="shared" si="19"/>
        <v>500</v>
      </c>
      <c r="T43" s="92">
        <f t="shared" si="19"/>
        <v>750</v>
      </c>
      <c r="U43" s="92">
        <f t="shared" si="19"/>
        <v>1000</v>
      </c>
      <c r="V43" s="92">
        <f t="shared" si="19"/>
        <v>1250</v>
      </c>
      <c r="W43" s="92">
        <f t="shared" si="19"/>
        <v>1500</v>
      </c>
      <c r="X43" s="92">
        <f t="shared" si="19"/>
        <v>1750</v>
      </c>
      <c r="Y43" s="92">
        <f t="shared" si="19"/>
        <v>2000</v>
      </c>
      <c r="Z43" s="92">
        <f t="shared" si="19"/>
        <v>2250</v>
      </c>
      <c r="AA43" s="92">
        <f t="shared" si="19"/>
        <v>2500</v>
      </c>
      <c r="AB43" s="92">
        <f t="shared" si="19"/>
        <v>2750</v>
      </c>
      <c r="AC43" s="92">
        <f t="shared" si="19"/>
        <v>3000</v>
      </c>
      <c r="AD43" s="92">
        <f t="shared" si="19"/>
        <v>3250</v>
      </c>
      <c r="AE43" s="92">
        <f t="shared" si="19"/>
        <v>3500</v>
      </c>
      <c r="AF43" s="92">
        <f t="shared" si="19"/>
        <v>3750</v>
      </c>
      <c r="AG43" s="92">
        <f t="shared" si="19"/>
        <v>4000</v>
      </c>
      <c r="AH43" s="92">
        <f t="shared" si="19"/>
        <v>4250</v>
      </c>
      <c r="AI43" s="92">
        <f t="shared" si="19"/>
        <v>4500</v>
      </c>
      <c r="AJ43" s="92">
        <f t="shared" si="19"/>
        <v>4750</v>
      </c>
      <c r="AK43" s="92">
        <f t="shared" si="19"/>
        <v>5000</v>
      </c>
      <c r="AL43" s="92">
        <f t="shared" si="19"/>
        <v>5250</v>
      </c>
      <c r="AM43" s="92">
        <f t="shared" si="19"/>
        <v>5500</v>
      </c>
      <c r="AN43" s="92">
        <f t="shared" si="19"/>
        <v>5750</v>
      </c>
    </row>
    <row r="44" spans="1:40" ht="15" x14ac:dyDescent="0.2">
      <c r="A44" s="122" t="s">
        <v>9</v>
      </c>
      <c r="B44" s="9">
        <f>B50 / $B$17 * SINH($B$16 *B48 / 1000) + B49 * COSH($B$16 * B48 / 1000)+B47</f>
        <v>3.2179130778952243</v>
      </c>
      <c r="C44" s="9"/>
      <c r="D44" s="9">
        <f t="shared" ref="D44:AN44" si="20">D50 / $B$17 * SINH($B$16 *D48 / 1000) + D49 * COSH($B$16 * D48 / 1000)+D47</f>
        <v>1.581409536958734</v>
      </c>
      <c r="E44" s="9">
        <f t="shared" si="20"/>
        <v>1.5820398068555297</v>
      </c>
      <c r="F44" s="9">
        <f t="shared" si="20"/>
        <v>1.5839345871075863</v>
      </c>
      <c r="G44" s="9">
        <f t="shared" si="20"/>
        <v>1.5871033093408304</v>
      </c>
      <c r="H44" s="9">
        <f t="shared" si="20"/>
        <v>1.5915622506171252</v>
      </c>
      <c r="I44" s="9">
        <f t="shared" si="20"/>
        <v>1.5973344910640785</v>
      </c>
      <c r="J44" s="9">
        <f t="shared" si="20"/>
        <v>1.6044502145537423</v>
      </c>
      <c r="K44" s="9">
        <f t="shared" si="20"/>
        <v>1.6129471077117365</v>
      </c>
      <c r="L44" s="9">
        <f t="shared" si="20"/>
        <v>1.6228708672408785</v>
      </c>
      <c r="M44" s="9">
        <f t="shared" si="20"/>
        <v>1.6342758285515115</v>
      </c>
      <c r="N44" s="9">
        <f t="shared" si="20"/>
        <v>1.6472257322437791</v>
      </c>
      <c r="O44" s="9">
        <f t="shared" si="20"/>
        <v>1.6617946492568394</v>
      </c>
      <c r="P44" s="9">
        <f t="shared" si="20"/>
        <v>1.6777253043938829</v>
      </c>
      <c r="Q44" s="9">
        <f t="shared" si="20"/>
        <v>7.9716665917699823</v>
      </c>
      <c r="R44" s="9">
        <f t="shared" si="20"/>
        <v>7.7604958589008994</v>
      </c>
      <c r="S44" s="9">
        <f t="shared" si="20"/>
        <v>7.5560145197818969</v>
      </c>
      <c r="T44" s="9">
        <f t="shared" si="20"/>
        <v>7.3618144520626849</v>
      </c>
      <c r="U44" s="9">
        <f t="shared" si="20"/>
        <v>7.1771434899233961</v>
      </c>
      <c r="V44" s="9">
        <f t="shared" si="20"/>
        <v>7.0013222549590477</v>
      </c>
      <c r="W44" s="9">
        <f t="shared" si="20"/>
        <v>6.8337356562950591</v>
      </c>
      <c r="X44" s="9">
        <f t="shared" si="20"/>
        <v>6.6738255646975126</v>
      </c>
      <c r="Y44" s="9">
        <f t="shared" si="20"/>
        <v>6.5210844770483529</v>
      </c>
      <c r="Z44" s="9">
        <f t="shared" si="20"/>
        <v>6.3750500198540809</v>
      </c>
      <c r="AA44" s="9">
        <f t="shared" si="20"/>
        <v>6.2353001665344303</v>
      </c>
      <c r="AB44" s="9">
        <f t="shared" si="20"/>
        <v>6.1014490644035257</v>
      </c>
      <c r="AC44" s="9">
        <f t="shared" si="20"/>
        <v>5.9690642138913343</v>
      </c>
      <c r="AD44" s="9">
        <f t="shared" si="20"/>
        <v>5.791962671858915</v>
      </c>
      <c r="AE44" s="9">
        <f t="shared" si="20"/>
        <v>5.6251675537915151</v>
      </c>
      <c r="AF44" s="9">
        <f t="shared" si="20"/>
        <v>5.4678258089323108</v>
      </c>
      <c r="AG44" s="9">
        <f t="shared" si="20"/>
        <v>5.3191787185126778</v>
      </c>
      <c r="AH44" s="9">
        <f t="shared" si="20"/>
        <v>5.1785495034630982</v>
      </c>
      <c r="AI44" s="9">
        <f t="shared" si="20"/>
        <v>5.0453328747873094</v>
      </c>
      <c r="AJ44" s="9">
        <f t="shared" si="20"/>
        <v>4.9189861867132052</v>
      </c>
      <c r="AK44" s="9">
        <f t="shared" si="20"/>
        <v>4.7990219202276174</v>
      </c>
      <c r="AL44" s="9">
        <f t="shared" si="20"/>
        <v>4.6850012776444734</v>
      </c>
      <c r="AM44" s="9">
        <f t="shared" si="20"/>
        <v>4.5765287108693737</v>
      </c>
      <c r="AN44" s="9">
        <f t="shared" si="20"/>
        <v>4.4732472395784075</v>
      </c>
    </row>
    <row r="45" spans="1:40" ht="15" x14ac:dyDescent="0.2">
      <c r="A45" s="122" t="s">
        <v>183</v>
      </c>
      <c r="B45" s="9">
        <f>B50 * COSH($B$16 *B48 / 1000) + (B49) * $B$17 * SINH($B$16 * B48/ 1000)</f>
        <v>0.53620532397430387</v>
      </c>
      <c r="D45" s="9">
        <f t="shared" ref="D45:AN45" si="21">D50 * COSH($B$16 *D48 / 1000) + (D49) * $B$17 * SINH($B$16 * D48/ 1000)</f>
        <v>0.26351246679902446</v>
      </c>
      <c r="E45" s="9">
        <f t="shared" si="21"/>
        <v>0.26361748954700487</v>
      </c>
      <c r="F45" s="9">
        <f t="shared" si="21"/>
        <v>0.26393321941114978</v>
      </c>
      <c r="G45" s="9">
        <f t="shared" si="21"/>
        <v>0.2644612279963825</v>
      </c>
      <c r="H45" s="9">
        <f t="shared" si="21"/>
        <v>0.26520422757212059</v>
      </c>
      <c r="I45" s="9">
        <f t="shared" si="21"/>
        <v>0.26616606401207199</v>
      </c>
      <c r="J45" s="9">
        <f t="shared" si="21"/>
        <v>0.26735176689674484</v>
      </c>
      <c r="K45" s="9">
        <f t="shared" si="21"/>
        <v>0.26876761600089083</v>
      </c>
      <c r="L45" s="9">
        <f t="shared" si="21"/>
        <v>0.27042122582954625</v>
      </c>
      <c r="M45" s="9">
        <f t="shared" si="21"/>
        <v>0.27232165036757716</v>
      </c>
      <c r="N45" s="9">
        <f t="shared" si="21"/>
        <v>0.27447951079968369</v>
      </c>
      <c r="O45" s="9">
        <f t="shared" si="21"/>
        <v>0.27690714966929925</v>
      </c>
      <c r="P45" s="9">
        <f t="shared" si="21"/>
        <v>0.27956169685317428</v>
      </c>
      <c r="Q45" s="9">
        <f t="shared" si="21"/>
        <v>0.3737268667406155</v>
      </c>
      <c r="R45" s="9">
        <f t="shared" si="21"/>
        <v>0.3624087379821157</v>
      </c>
      <c r="S45" s="9">
        <f t="shared" si="21"/>
        <v>0.35140029650603133</v>
      </c>
      <c r="T45" s="9">
        <f t="shared" si="21"/>
        <v>0.34089482177332581</v>
      </c>
      <c r="U45" s="9">
        <f t="shared" si="21"/>
        <v>0.33085297414081621</v>
      </c>
      <c r="V45" s="9">
        <f t="shared" si="21"/>
        <v>0.32123904108997681</v>
      </c>
      <c r="W45" s="9">
        <f t="shared" si="21"/>
        <v>0.31202049768485829</v>
      </c>
      <c r="X45" s="9">
        <f t="shared" si="21"/>
        <v>0.30316762598334362</v>
      </c>
      <c r="Y45" s="9">
        <f t="shared" si="21"/>
        <v>0.29465318395311768</v>
      </c>
      <c r="Z45" s="9">
        <f t="shared" si="21"/>
        <v>0.28645211607103926</v>
      </c>
      <c r="AA45" s="9">
        <f t="shared" si="21"/>
        <v>0.27854129909250103</v>
      </c>
      <c r="AB45" s="9">
        <f t="shared" si="21"/>
        <v>0.27089931753185797</v>
      </c>
      <c r="AC45" s="9">
        <f t="shared" si="21"/>
        <v>0.26332631092165859</v>
      </c>
      <c r="AD45" s="9">
        <f t="shared" si="21"/>
        <v>0.25379783564301955</v>
      </c>
      <c r="AE45" s="9">
        <f t="shared" si="21"/>
        <v>0.24474994897374425</v>
      </c>
      <c r="AF45" s="9">
        <f t="shared" si="21"/>
        <v>0.23613825798080959</v>
      </c>
      <c r="AG45" s="9">
        <f t="shared" si="21"/>
        <v>0.22792286749973384</v>
      </c>
      <c r="AH45" s="9">
        <f t="shared" si="21"/>
        <v>0.22006774366553497</v>
      </c>
      <c r="AI45" s="9">
        <f t="shared" si="21"/>
        <v>0.2125401708549659</v>
      </c>
      <c r="AJ45" s="9">
        <f t="shared" si="21"/>
        <v>0.20531028465664097</v>
      </c>
      <c r="AK45" s="9">
        <f t="shared" si="21"/>
        <v>0.19835066673456153</v>
      </c>
      <c r="AL45" s="9">
        <f t="shared" si="21"/>
        <v>0.19163598995887959</v>
      </c>
      <c r="AM45" s="9">
        <f t="shared" si="21"/>
        <v>0.18514270410934161</v>
      </c>
      <c r="AN45" s="9">
        <f t="shared" si="21"/>
        <v>0.17884875393147073</v>
      </c>
    </row>
    <row r="46" spans="1:40" ht="15" x14ac:dyDescent="0.2">
      <c r="A46" s="104" t="s">
        <v>135</v>
      </c>
      <c r="B46" s="105">
        <v>9999999999</v>
      </c>
      <c r="C46" s="9"/>
      <c r="D46" s="105">
        <f t="shared" ref="D46:AN46" si="22">IF(D20&gt;=$B$8/2,$B$9,9999999999)</f>
        <v>9999999999</v>
      </c>
      <c r="E46" s="105">
        <f>IF(E20&gt;=$B$8/2,$B$9,9999999999)</f>
        <v>9999999999</v>
      </c>
      <c r="F46" s="105">
        <f t="shared" si="22"/>
        <v>9999999999</v>
      </c>
      <c r="G46" s="105">
        <f t="shared" si="22"/>
        <v>9999999999</v>
      </c>
      <c r="H46" s="105">
        <f t="shared" si="22"/>
        <v>9999999999</v>
      </c>
      <c r="I46" s="105">
        <f t="shared" si="22"/>
        <v>9999999999</v>
      </c>
      <c r="J46" s="105">
        <f t="shared" si="22"/>
        <v>9999999999</v>
      </c>
      <c r="K46" s="105">
        <f t="shared" si="22"/>
        <v>9999999999</v>
      </c>
      <c r="L46" s="105">
        <f t="shared" si="22"/>
        <v>9999999999</v>
      </c>
      <c r="M46" s="105">
        <f t="shared" si="22"/>
        <v>9999999999</v>
      </c>
      <c r="N46" s="105">
        <f t="shared" si="22"/>
        <v>9999999999</v>
      </c>
      <c r="O46" s="105">
        <f t="shared" si="22"/>
        <v>9999999999</v>
      </c>
      <c r="P46" s="105">
        <f t="shared" si="22"/>
        <v>9999999999</v>
      </c>
      <c r="Q46" s="105">
        <f t="shared" si="22"/>
        <v>0.06</v>
      </c>
      <c r="R46" s="105">
        <f t="shared" si="22"/>
        <v>0.06</v>
      </c>
      <c r="S46" s="105">
        <f t="shared" si="22"/>
        <v>0.06</v>
      </c>
      <c r="T46" s="105">
        <f t="shared" si="22"/>
        <v>0.06</v>
      </c>
      <c r="U46" s="105">
        <f t="shared" si="22"/>
        <v>0.06</v>
      </c>
      <c r="V46" s="105">
        <f t="shared" si="22"/>
        <v>0.06</v>
      </c>
      <c r="W46" s="105">
        <f t="shared" si="22"/>
        <v>0.06</v>
      </c>
      <c r="X46" s="105">
        <f t="shared" si="22"/>
        <v>0.06</v>
      </c>
      <c r="Y46" s="105">
        <f t="shared" si="22"/>
        <v>0.06</v>
      </c>
      <c r="Z46" s="105">
        <f t="shared" si="22"/>
        <v>0.06</v>
      </c>
      <c r="AA46" s="105">
        <f t="shared" si="22"/>
        <v>0.06</v>
      </c>
      <c r="AB46" s="105">
        <f t="shared" si="22"/>
        <v>0.06</v>
      </c>
      <c r="AC46" s="105">
        <f t="shared" si="22"/>
        <v>0.06</v>
      </c>
      <c r="AD46" s="105">
        <f t="shared" si="22"/>
        <v>0.06</v>
      </c>
      <c r="AE46" s="105">
        <f t="shared" si="22"/>
        <v>0.06</v>
      </c>
      <c r="AF46" s="105">
        <f t="shared" si="22"/>
        <v>0.06</v>
      </c>
      <c r="AG46" s="105">
        <f t="shared" si="22"/>
        <v>0.06</v>
      </c>
      <c r="AH46" s="105">
        <f t="shared" si="22"/>
        <v>0.06</v>
      </c>
      <c r="AI46" s="105">
        <f t="shared" si="22"/>
        <v>0.06</v>
      </c>
      <c r="AJ46" s="105">
        <f t="shared" si="22"/>
        <v>0.06</v>
      </c>
      <c r="AK46" s="105">
        <f t="shared" si="22"/>
        <v>0.06</v>
      </c>
      <c r="AL46" s="105">
        <f t="shared" si="22"/>
        <v>0.06</v>
      </c>
      <c r="AM46" s="105">
        <f t="shared" si="22"/>
        <v>0.06</v>
      </c>
      <c r="AN46" s="105">
        <f t="shared" si="22"/>
        <v>0.06</v>
      </c>
    </row>
    <row r="47" spans="1:40" ht="15" x14ac:dyDescent="0.2">
      <c r="A47" s="122" t="s">
        <v>184</v>
      </c>
      <c r="B47" s="50">
        <f>B45/B46</f>
        <v>5.3620532402792441E-11</v>
      </c>
      <c r="C47" s="9"/>
      <c r="D47" s="50">
        <f t="shared" ref="D47:AN47" si="23">D45/D46</f>
        <v>2.6351246682537572E-11</v>
      </c>
      <c r="E47" s="50">
        <f t="shared" si="23"/>
        <v>2.6361748957336662E-11</v>
      </c>
      <c r="F47" s="50">
        <f t="shared" si="23"/>
        <v>2.639332194375431E-11</v>
      </c>
      <c r="G47" s="50">
        <f t="shared" si="23"/>
        <v>2.6446122802282861E-11</v>
      </c>
      <c r="H47" s="50">
        <f t="shared" si="23"/>
        <v>2.6520422759864102E-11</v>
      </c>
      <c r="I47" s="50">
        <f t="shared" si="23"/>
        <v>2.6616606403868859E-11</v>
      </c>
      <c r="J47" s="50">
        <f t="shared" si="23"/>
        <v>2.6735176692348001E-11</v>
      </c>
      <c r="K47" s="50">
        <f t="shared" si="23"/>
        <v>2.6876761602776758E-11</v>
      </c>
      <c r="L47" s="50">
        <f t="shared" si="23"/>
        <v>2.7042122585658839E-11</v>
      </c>
      <c r="M47" s="50">
        <f t="shared" si="23"/>
        <v>2.7232165039480932E-11</v>
      </c>
      <c r="N47" s="50">
        <f t="shared" si="23"/>
        <v>2.7447951082713165E-11</v>
      </c>
      <c r="O47" s="50">
        <f t="shared" si="23"/>
        <v>2.7690714969698997E-11</v>
      </c>
      <c r="P47" s="50">
        <f t="shared" si="23"/>
        <v>2.7956169688113045E-11</v>
      </c>
      <c r="Q47" s="50">
        <f t="shared" si="23"/>
        <v>6.2287811123435919</v>
      </c>
      <c r="R47" s="50">
        <f t="shared" si="23"/>
        <v>6.0401456330352623</v>
      </c>
      <c r="S47" s="50">
        <f t="shared" si="23"/>
        <v>5.8566716084338557</v>
      </c>
      <c r="T47" s="50">
        <f t="shared" si="23"/>
        <v>5.6815803628887638</v>
      </c>
      <c r="U47" s="50">
        <f t="shared" si="23"/>
        <v>5.5142162356802702</v>
      </c>
      <c r="V47" s="50">
        <f t="shared" si="23"/>
        <v>5.3539840181662806</v>
      </c>
      <c r="W47" s="50">
        <f t="shared" si="23"/>
        <v>5.200341628080972</v>
      </c>
      <c r="X47" s="50">
        <f t="shared" si="23"/>
        <v>5.052793766389061</v>
      </c>
      <c r="Y47" s="50">
        <f t="shared" si="23"/>
        <v>4.9108863992186285</v>
      </c>
      <c r="Z47" s="50">
        <f t="shared" si="23"/>
        <v>4.774201934517321</v>
      </c>
      <c r="AA47" s="50">
        <f t="shared" si="23"/>
        <v>4.6423549848750172</v>
      </c>
      <c r="AB47" s="50">
        <f t="shared" si="23"/>
        <v>4.5149886255309664</v>
      </c>
      <c r="AC47" s="50">
        <f t="shared" si="23"/>
        <v>4.3887718486943097</v>
      </c>
      <c r="AD47" s="50">
        <f t="shared" si="23"/>
        <v>4.2299639273836593</v>
      </c>
      <c r="AE47" s="50">
        <f t="shared" si="23"/>
        <v>4.0791658162290707</v>
      </c>
      <c r="AF47" s="50">
        <f t="shared" si="23"/>
        <v>3.9356376330134935</v>
      </c>
      <c r="AG47" s="50">
        <f t="shared" si="23"/>
        <v>3.7987144583288974</v>
      </c>
      <c r="AH47" s="50">
        <f t="shared" si="23"/>
        <v>3.6677957277589162</v>
      </c>
      <c r="AI47" s="50">
        <f t="shared" si="23"/>
        <v>3.5423361809160987</v>
      </c>
      <c r="AJ47" s="50">
        <f t="shared" si="23"/>
        <v>3.4218380776106829</v>
      </c>
      <c r="AK47" s="50">
        <f t="shared" si="23"/>
        <v>3.3058444455760259</v>
      </c>
      <c r="AL47" s="50">
        <f t="shared" si="23"/>
        <v>3.1939331659813268</v>
      </c>
      <c r="AM47" s="50">
        <f t="shared" si="23"/>
        <v>3.0857117351556935</v>
      </c>
      <c r="AN47" s="50">
        <f t="shared" si="23"/>
        <v>2.9808125655245123</v>
      </c>
    </row>
    <row r="48" spans="1:40" x14ac:dyDescent="0.2">
      <c r="A48" s="122" t="s">
        <v>176</v>
      </c>
      <c r="B48" s="80">
        <f>$B$8/2</f>
        <v>3000</v>
      </c>
      <c r="D48" s="80">
        <f t="shared" ref="D48:AN48" si="24">$B$8-D43</f>
        <v>3000</v>
      </c>
      <c r="E48" s="80">
        <f t="shared" si="24"/>
        <v>3000</v>
      </c>
      <c r="F48" s="80">
        <f t="shared" si="24"/>
        <v>3000</v>
      </c>
      <c r="G48" s="80">
        <f t="shared" si="24"/>
        <v>3000</v>
      </c>
      <c r="H48" s="80">
        <f t="shared" si="24"/>
        <v>3000</v>
      </c>
      <c r="I48" s="80">
        <f t="shared" si="24"/>
        <v>3000</v>
      </c>
      <c r="J48" s="80">
        <f t="shared" si="24"/>
        <v>3000</v>
      </c>
      <c r="K48" s="80">
        <f t="shared" si="24"/>
        <v>3000</v>
      </c>
      <c r="L48" s="80">
        <f t="shared" si="24"/>
        <v>3000</v>
      </c>
      <c r="M48" s="80">
        <f t="shared" si="24"/>
        <v>3000</v>
      </c>
      <c r="N48" s="80">
        <f t="shared" si="24"/>
        <v>3000</v>
      </c>
      <c r="O48" s="80">
        <f t="shared" si="24"/>
        <v>3000</v>
      </c>
      <c r="P48" s="80">
        <f t="shared" si="24"/>
        <v>3000</v>
      </c>
      <c r="Q48" s="80">
        <f t="shared" si="24"/>
        <v>5995</v>
      </c>
      <c r="R48" s="80">
        <f t="shared" si="24"/>
        <v>5750</v>
      </c>
      <c r="S48" s="80">
        <f t="shared" si="24"/>
        <v>5500</v>
      </c>
      <c r="T48" s="80">
        <f t="shared" si="24"/>
        <v>5250</v>
      </c>
      <c r="U48" s="80">
        <f t="shared" si="24"/>
        <v>5000</v>
      </c>
      <c r="V48" s="80">
        <f t="shared" si="24"/>
        <v>4750</v>
      </c>
      <c r="W48" s="80">
        <f t="shared" si="24"/>
        <v>4500</v>
      </c>
      <c r="X48" s="80">
        <f t="shared" si="24"/>
        <v>4250</v>
      </c>
      <c r="Y48" s="80">
        <f t="shared" si="24"/>
        <v>4000</v>
      </c>
      <c r="Z48" s="80">
        <f t="shared" si="24"/>
        <v>3750</v>
      </c>
      <c r="AA48" s="80">
        <f t="shared" si="24"/>
        <v>3500</v>
      </c>
      <c r="AB48" s="80">
        <f t="shared" si="24"/>
        <v>3250</v>
      </c>
      <c r="AC48" s="80">
        <f t="shared" si="24"/>
        <v>3000</v>
      </c>
      <c r="AD48" s="80">
        <f t="shared" si="24"/>
        <v>2750</v>
      </c>
      <c r="AE48" s="80">
        <f t="shared" si="24"/>
        <v>2500</v>
      </c>
      <c r="AF48" s="80">
        <f t="shared" si="24"/>
        <v>2250</v>
      </c>
      <c r="AG48" s="80">
        <f t="shared" si="24"/>
        <v>2000</v>
      </c>
      <c r="AH48" s="80">
        <f t="shared" si="24"/>
        <v>1750</v>
      </c>
      <c r="AI48" s="80">
        <f t="shared" si="24"/>
        <v>1500</v>
      </c>
      <c r="AJ48" s="80">
        <f t="shared" si="24"/>
        <v>1250</v>
      </c>
      <c r="AK48" s="80">
        <f t="shared" si="24"/>
        <v>1000</v>
      </c>
      <c r="AL48" s="80">
        <f t="shared" si="24"/>
        <v>750</v>
      </c>
      <c r="AM48" s="80">
        <f t="shared" si="24"/>
        <v>500</v>
      </c>
      <c r="AN48" s="80">
        <f t="shared" si="24"/>
        <v>250</v>
      </c>
    </row>
    <row r="49" spans="1:40" ht="15" x14ac:dyDescent="0.2">
      <c r="A49" s="122" t="s">
        <v>9</v>
      </c>
      <c r="B49" s="9">
        <f>B55 / $B$17 * SINH($B$16 *B53 / 1000) + B54 * COSH($B$16 * B53 / 1000)+B52</f>
        <v>3.1282538085907268</v>
      </c>
      <c r="C49" s="9"/>
      <c r="D49" s="9">
        <f t="shared" ref="D49:AN49" si="25">D55 / $B$17 * SINH($B$16 *D53 / 1000) + D54 * COSH($B$16 * D53 / 1000)+D52</f>
        <v>1.5373474320719156</v>
      </c>
      <c r="E49" s="9">
        <f t="shared" si="25"/>
        <v>1.537960141041165</v>
      </c>
      <c r="F49" s="9">
        <f t="shared" si="25"/>
        <v>1.5398021278806029</v>
      </c>
      <c r="G49" s="9">
        <f t="shared" si="25"/>
        <v>1.5428825614269919</v>
      </c>
      <c r="H49" s="9">
        <f t="shared" si="25"/>
        <v>1.5472172652217182</v>
      </c>
      <c r="I49" s="9">
        <f t="shared" si="25"/>
        <v>1.5528286763211421</v>
      </c>
      <c r="J49" s="9">
        <f t="shared" si="25"/>
        <v>1.5597461375976223</v>
      </c>
      <c r="K49" s="9">
        <f t="shared" si="25"/>
        <v>1.5680062856312262</v>
      </c>
      <c r="L49" s="9">
        <f t="shared" si="25"/>
        <v>1.5776535438980286</v>
      </c>
      <c r="M49" s="9">
        <f t="shared" si="25"/>
        <v>1.5887407338851971</v>
      </c>
      <c r="N49" s="9">
        <f t="shared" si="25"/>
        <v>1.6013298202171111</v>
      </c>
      <c r="O49" s="9">
        <f t="shared" si="25"/>
        <v>1.6154928100275625</v>
      </c>
      <c r="P49" s="9">
        <f t="shared" si="25"/>
        <v>1.6309795964631981</v>
      </c>
      <c r="Q49" s="9">
        <f t="shared" si="25"/>
        <v>1.6309795361577435</v>
      </c>
      <c r="R49" s="9">
        <f t="shared" si="25"/>
        <v>1.6154898248488134</v>
      </c>
      <c r="S49" s="9">
        <f t="shared" si="25"/>
        <v>1.601323899719409</v>
      </c>
      <c r="T49" s="9">
        <f t="shared" si="25"/>
        <v>1.5887319110536788</v>
      </c>
      <c r="U49" s="9">
        <f t="shared" si="25"/>
        <v>1.5776418358158617</v>
      </c>
      <c r="V49" s="9">
        <f t="shared" si="25"/>
        <v>1.5679916942035448</v>
      </c>
      <c r="W49" s="9">
        <f t="shared" si="25"/>
        <v>1.559728650051118</v>
      </c>
      <c r="X49" s="9">
        <f t="shared" si="25"/>
        <v>1.5528082654986051</v>
      </c>
      <c r="Y49" s="9">
        <f t="shared" si="25"/>
        <v>1.5471938896850084</v>
      </c>
      <c r="Z49" s="9">
        <f t="shared" si="25"/>
        <v>1.5428561653767774</v>
      </c>
      <c r="AA49" s="9">
        <f t="shared" si="25"/>
        <v>1.5397726408966184</v>
      </c>
      <c r="AB49" s="9">
        <f t="shared" si="25"/>
        <v>1.5379274776423555</v>
      </c>
      <c r="AC49" s="9">
        <f t="shared" si="25"/>
        <v>1.5362613875917059</v>
      </c>
      <c r="AD49" s="9">
        <f t="shared" si="25"/>
        <v>1.5226478413796003</v>
      </c>
      <c r="AE49" s="9">
        <f t="shared" si="25"/>
        <v>1.5110880639763276</v>
      </c>
      <c r="AF49" s="9">
        <f t="shared" si="25"/>
        <v>1.5014906721457191</v>
      </c>
      <c r="AG49" s="9">
        <f t="shared" si="25"/>
        <v>1.493781417526038</v>
      </c>
      <c r="AH49" s="9">
        <f t="shared" si="25"/>
        <v>1.4879017151006502</v>
      </c>
      <c r="AI49" s="9">
        <f t="shared" si="25"/>
        <v>1.4838075111211448</v>
      </c>
      <c r="AJ49" s="9">
        <f t="shared" si="25"/>
        <v>1.4814684488715504</v>
      </c>
      <c r="AK49" s="9">
        <f t="shared" si="25"/>
        <v>1.4808673023956582</v>
      </c>
      <c r="AL49" s="9">
        <f t="shared" si="25"/>
        <v>1.481999658298512</v>
      </c>
      <c r="AM49" s="9">
        <f t="shared" si="25"/>
        <v>1.4848738345883516</v>
      </c>
      <c r="AN49" s="9">
        <f t="shared" si="25"/>
        <v>1.4895110337614119</v>
      </c>
    </row>
    <row r="50" spans="1:40" ht="15" x14ac:dyDescent="0.2">
      <c r="A50" s="122" t="s">
        <v>183</v>
      </c>
      <c r="B50" s="9">
        <f>B55 * COSH($B$16 *B53 / 1000) + (B54) * $B$17 * SINH($B$16 * B53/ 1000)</f>
        <v>0.36121208207624622</v>
      </c>
      <c r="C50" s="9"/>
      <c r="D50" s="9">
        <f t="shared" ref="D50:AN50" si="26">D55 * COSH($B$16 *D53 / 1000) + (D54) * $B$17 * SINH($B$16 * D53/ 1000)</f>
        <v>0.17751387860163198</v>
      </c>
      <c r="E50" s="9">
        <f t="shared" si="26"/>
        <v>0.17758462665982394</v>
      </c>
      <c r="F50" s="9">
        <f t="shared" si="26"/>
        <v>0.17779731653159944</v>
      </c>
      <c r="G50" s="9">
        <f t="shared" si="26"/>
        <v>0.17815300692089364</v>
      </c>
      <c r="H50" s="9">
        <f t="shared" si="26"/>
        <v>0.17865352493467407</v>
      </c>
      <c r="I50" s="9">
        <f t="shared" si="26"/>
        <v>0.17930146132686908</v>
      </c>
      <c r="J50" s="9">
        <f t="shared" si="26"/>
        <v>0.18010020424967715</v>
      </c>
      <c r="K50" s="9">
        <f t="shared" si="26"/>
        <v>0.18105398404250678</v>
      </c>
      <c r="L50" s="9">
        <f t="shared" si="26"/>
        <v>0.18216793017926503</v>
      </c>
      <c r="M50" s="9">
        <f t="shared" si="26"/>
        <v>0.1834481418323739</v>
      </c>
      <c r="N50" s="9">
        <f t="shared" si="26"/>
        <v>0.18490177391072399</v>
      </c>
      <c r="O50" s="9">
        <f t="shared" si="26"/>
        <v>0.18653714090805928</v>
      </c>
      <c r="P50" s="9">
        <f t="shared" si="26"/>
        <v>0.18832536357647706</v>
      </c>
      <c r="Q50" s="9">
        <f t="shared" si="26"/>
        <v>0.18832535661314859</v>
      </c>
      <c r="R50" s="9">
        <f t="shared" si="26"/>
        <v>0.18653679621651659</v>
      </c>
      <c r="S50" s="9">
        <f t="shared" si="26"/>
        <v>0.18490109028483148</v>
      </c>
      <c r="T50" s="9">
        <f t="shared" si="26"/>
        <v>0.18344712308084749</v>
      </c>
      <c r="U50" s="9">
        <f t="shared" si="26"/>
        <v>0.18216657827465776</v>
      </c>
      <c r="V50" s="9">
        <f t="shared" si="26"/>
        <v>0.18105229920479993</v>
      </c>
      <c r="W50" s="9">
        <f t="shared" si="26"/>
        <v>0.18009818500396704</v>
      </c>
      <c r="X50" s="9">
        <f t="shared" si="26"/>
        <v>0.17929910453737677</v>
      </c>
      <c r="Y50" s="9">
        <f t="shared" si="26"/>
        <v>0.17865082581663533</v>
      </c>
      <c r="Z50" s="9">
        <f t="shared" si="26"/>
        <v>0.17814995903129133</v>
      </c>
      <c r="AA50" s="9">
        <f t="shared" si="26"/>
        <v>0.17779391173917181</v>
      </c>
      <c r="AB50" s="9">
        <f t="shared" si="26"/>
        <v>0.17758085509427535</v>
      </c>
      <c r="AC50" s="9">
        <f t="shared" si="26"/>
        <v>0.17738847560944299</v>
      </c>
      <c r="AD50" s="9">
        <f t="shared" si="26"/>
        <v>0.17581655156727866</v>
      </c>
      <c r="AE50" s="9">
        <f t="shared" si="26"/>
        <v>0.17448177136091964</v>
      </c>
      <c r="AF50" s="9">
        <f t="shared" si="26"/>
        <v>0.17337358318382368</v>
      </c>
      <c r="AG50" s="9">
        <f t="shared" si="26"/>
        <v>0.17248341375294701</v>
      </c>
      <c r="AH50" s="9">
        <f t="shared" si="26"/>
        <v>0.17180449839472683</v>
      </c>
      <c r="AI50" s="9">
        <f t="shared" si="26"/>
        <v>0.17133175032683645</v>
      </c>
      <c r="AJ50" s="9">
        <f t="shared" si="26"/>
        <v>0.17106166433094899</v>
      </c>
      <c r="AK50" s="9">
        <f t="shared" si="26"/>
        <v>0.1709922513665682</v>
      </c>
      <c r="AL50" s="9">
        <f t="shared" si="26"/>
        <v>0.1711230018293976</v>
      </c>
      <c r="AM50" s="9">
        <f t="shared" si="26"/>
        <v>0.17145487618021152</v>
      </c>
      <c r="AN50" s="9">
        <f t="shared" si="26"/>
        <v>0.17199032262119512</v>
      </c>
    </row>
    <row r="51" spans="1:40" ht="15" x14ac:dyDescent="0.2">
      <c r="A51" s="104" t="s">
        <v>120</v>
      </c>
      <c r="B51" s="122">
        <f>$B$10</f>
        <v>0.25</v>
      </c>
      <c r="C51" s="9"/>
      <c r="D51" s="122">
        <f t="shared" ref="D51:AN51" si="27">$B$10</f>
        <v>0.25</v>
      </c>
      <c r="E51" s="122">
        <f t="shared" si="27"/>
        <v>0.25</v>
      </c>
      <c r="F51" s="122">
        <f t="shared" si="27"/>
        <v>0.25</v>
      </c>
      <c r="G51" s="122">
        <f t="shared" si="27"/>
        <v>0.25</v>
      </c>
      <c r="H51" s="122">
        <f t="shared" si="27"/>
        <v>0.25</v>
      </c>
      <c r="I51" s="122">
        <f t="shared" si="27"/>
        <v>0.25</v>
      </c>
      <c r="J51" s="122">
        <f t="shared" si="27"/>
        <v>0.25</v>
      </c>
      <c r="K51" s="122">
        <f t="shared" si="27"/>
        <v>0.25</v>
      </c>
      <c r="L51" s="122">
        <f t="shared" si="27"/>
        <v>0.25</v>
      </c>
      <c r="M51" s="122">
        <f t="shared" si="27"/>
        <v>0.25</v>
      </c>
      <c r="N51" s="122">
        <f t="shared" si="27"/>
        <v>0.25</v>
      </c>
      <c r="O51" s="122">
        <f t="shared" si="27"/>
        <v>0.25</v>
      </c>
      <c r="P51" s="122">
        <f t="shared" si="27"/>
        <v>0.25</v>
      </c>
      <c r="Q51" s="122">
        <f t="shared" si="27"/>
        <v>0.25</v>
      </c>
      <c r="R51" s="122">
        <f t="shared" si="27"/>
        <v>0.25</v>
      </c>
      <c r="S51" s="122">
        <f t="shared" si="27"/>
        <v>0.25</v>
      </c>
      <c r="T51" s="122">
        <f t="shared" si="27"/>
        <v>0.25</v>
      </c>
      <c r="U51" s="122">
        <f t="shared" si="27"/>
        <v>0.25</v>
      </c>
      <c r="V51" s="122">
        <f t="shared" si="27"/>
        <v>0.25</v>
      </c>
      <c r="W51" s="122">
        <f t="shared" si="27"/>
        <v>0.25</v>
      </c>
      <c r="X51" s="122">
        <f t="shared" si="27"/>
        <v>0.25</v>
      </c>
      <c r="Y51" s="122">
        <f t="shared" si="27"/>
        <v>0.25</v>
      </c>
      <c r="Z51" s="122">
        <f t="shared" si="27"/>
        <v>0.25</v>
      </c>
      <c r="AA51" s="122">
        <f t="shared" si="27"/>
        <v>0.25</v>
      </c>
      <c r="AB51" s="122">
        <f t="shared" si="27"/>
        <v>0.25</v>
      </c>
      <c r="AC51" s="122">
        <f t="shared" si="27"/>
        <v>0.25</v>
      </c>
      <c r="AD51" s="122">
        <f t="shared" si="27"/>
        <v>0.25</v>
      </c>
      <c r="AE51" s="122">
        <f t="shared" si="27"/>
        <v>0.25</v>
      </c>
      <c r="AF51" s="122">
        <f t="shared" si="27"/>
        <v>0.25</v>
      </c>
      <c r="AG51" s="122">
        <f t="shared" si="27"/>
        <v>0.25</v>
      </c>
      <c r="AH51" s="122">
        <f t="shared" si="27"/>
        <v>0.25</v>
      </c>
      <c r="AI51" s="122">
        <f t="shared" si="27"/>
        <v>0.25</v>
      </c>
      <c r="AJ51" s="122">
        <f t="shared" si="27"/>
        <v>0.25</v>
      </c>
      <c r="AK51" s="122">
        <f t="shared" si="27"/>
        <v>0.25</v>
      </c>
      <c r="AL51" s="122">
        <f t="shared" si="27"/>
        <v>0.25</v>
      </c>
      <c r="AM51" s="122">
        <f t="shared" si="27"/>
        <v>0.25</v>
      </c>
      <c r="AN51" s="122">
        <f t="shared" si="27"/>
        <v>0.25</v>
      </c>
    </row>
    <row r="52" spans="1:40" ht="15" x14ac:dyDescent="0.2">
      <c r="A52" s="122" t="s">
        <v>184</v>
      </c>
      <c r="B52" s="50">
        <f>B50/B51</f>
        <v>1.4448483283049849</v>
      </c>
      <c r="C52" s="9"/>
      <c r="D52" s="50">
        <f t="shared" ref="D52:AN52" si="28">D50/D51</f>
        <v>0.71005551440652792</v>
      </c>
      <c r="E52" s="50">
        <f t="shared" si="28"/>
        <v>0.71033850663929576</v>
      </c>
      <c r="F52" s="50">
        <f t="shared" si="28"/>
        <v>0.71118926612639777</v>
      </c>
      <c r="G52" s="50">
        <f t="shared" si="28"/>
        <v>0.71261202768357457</v>
      </c>
      <c r="H52" s="50">
        <f t="shared" si="28"/>
        <v>0.71461409973869627</v>
      </c>
      <c r="I52" s="50">
        <f t="shared" si="28"/>
        <v>0.71720584530747633</v>
      </c>
      <c r="J52" s="50">
        <f t="shared" si="28"/>
        <v>0.72040081699870862</v>
      </c>
      <c r="K52" s="50">
        <f t="shared" si="28"/>
        <v>0.72421593617002711</v>
      </c>
      <c r="L52" s="50">
        <f t="shared" si="28"/>
        <v>0.7286717207170601</v>
      </c>
      <c r="M52" s="50">
        <f t="shared" si="28"/>
        <v>0.7337925673294956</v>
      </c>
      <c r="N52" s="50">
        <f t="shared" si="28"/>
        <v>0.73960709564289595</v>
      </c>
      <c r="O52" s="50">
        <f t="shared" si="28"/>
        <v>0.74614856363223714</v>
      </c>
      <c r="P52" s="50">
        <f t="shared" si="28"/>
        <v>0.75330145430590822</v>
      </c>
      <c r="Q52" s="50">
        <f t="shared" si="28"/>
        <v>0.75330142645259435</v>
      </c>
      <c r="R52" s="50">
        <f t="shared" si="28"/>
        <v>0.74614718486606635</v>
      </c>
      <c r="S52" s="50">
        <f t="shared" si="28"/>
        <v>0.73960436113932593</v>
      </c>
      <c r="T52" s="50">
        <f t="shared" si="28"/>
        <v>0.73378849232338994</v>
      </c>
      <c r="U52" s="50">
        <f t="shared" si="28"/>
        <v>0.72866631309863106</v>
      </c>
      <c r="V52" s="50">
        <f t="shared" si="28"/>
        <v>0.72420919681919971</v>
      </c>
      <c r="W52" s="50">
        <f t="shared" si="28"/>
        <v>0.72039274001586817</v>
      </c>
      <c r="X52" s="50">
        <f t="shared" si="28"/>
        <v>0.71719641814950708</v>
      </c>
      <c r="Y52" s="50">
        <f t="shared" si="28"/>
        <v>0.71460330326654131</v>
      </c>
      <c r="Z52" s="50">
        <f t="shared" si="28"/>
        <v>0.71259983612516531</v>
      </c>
      <c r="AA52" s="50">
        <f t="shared" si="28"/>
        <v>0.71117564695668722</v>
      </c>
      <c r="AB52" s="50">
        <f t="shared" si="28"/>
        <v>0.71032342037710139</v>
      </c>
      <c r="AC52" s="50">
        <f t="shared" si="28"/>
        <v>0.70955390243777194</v>
      </c>
      <c r="AD52" s="50">
        <f t="shared" si="28"/>
        <v>0.70326620626911462</v>
      </c>
      <c r="AE52" s="50">
        <f t="shared" si="28"/>
        <v>0.69792708544367854</v>
      </c>
      <c r="AF52" s="50">
        <f t="shared" si="28"/>
        <v>0.69349433273529471</v>
      </c>
      <c r="AG52" s="50">
        <f t="shared" si="28"/>
        <v>0.68993365501178805</v>
      </c>
      <c r="AH52" s="50">
        <f t="shared" si="28"/>
        <v>0.68721799357890734</v>
      </c>
      <c r="AI52" s="50">
        <f t="shared" si="28"/>
        <v>0.68532700130734581</v>
      </c>
      <c r="AJ52" s="50">
        <f t="shared" si="28"/>
        <v>0.68424665732379597</v>
      </c>
      <c r="AK52" s="50">
        <f t="shared" si="28"/>
        <v>0.68396900546627282</v>
      </c>
      <c r="AL52" s="50">
        <f t="shared" si="28"/>
        <v>0.68449200731759041</v>
      </c>
      <c r="AM52" s="50">
        <f t="shared" si="28"/>
        <v>0.68581950472084607</v>
      </c>
      <c r="AN52" s="50">
        <f t="shared" si="28"/>
        <v>0.6879612904847805</v>
      </c>
    </row>
    <row r="53" spans="1:40" x14ac:dyDescent="0.2">
      <c r="A53" s="122" t="s">
        <v>177</v>
      </c>
      <c r="B53" s="80">
        <f>$B$8</f>
        <v>6000</v>
      </c>
      <c r="D53" s="80">
        <f t="shared" ref="D53:AN53" si="29">$B$8</f>
        <v>6000</v>
      </c>
      <c r="E53" s="80">
        <f t="shared" si="29"/>
        <v>6000</v>
      </c>
      <c r="F53" s="80">
        <f t="shared" si="29"/>
        <v>6000</v>
      </c>
      <c r="G53" s="80">
        <f t="shared" si="29"/>
        <v>6000</v>
      </c>
      <c r="H53" s="80">
        <f t="shared" si="29"/>
        <v>6000</v>
      </c>
      <c r="I53" s="80">
        <f t="shared" si="29"/>
        <v>6000</v>
      </c>
      <c r="J53" s="80">
        <f t="shared" si="29"/>
        <v>6000</v>
      </c>
      <c r="K53" s="80">
        <f t="shared" si="29"/>
        <v>6000</v>
      </c>
      <c r="L53" s="80">
        <f t="shared" si="29"/>
        <v>6000</v>
      </c>
      <c r="M53" s="80">
        <f t="shared" si="29"/>
        <v>6000</v>
      </c>
      <c r="N53" s="80">
        <f t="shared" si="29"/>
        <v>6000</v>
      </c>
      <c r="O53" s="80">
        <f t="shared" si="29"/>
        <v>6000</v>
      </c>
      <c r="P53" s="80">
        <f t="shared" si="29"/>
        <v>6000</v>
      </c>
      <c r="Q53" s="80">
        <f t="shared" si="29"/>
        <v>6000</v>
      </c>
      <c r="R53" s="80">
        <f t="shared" si="29"/>
        <v>6000</v>
      </c>
      <c r="S53" s="80">
        <f t="shared" si="29"/>
        <v>6000</v>
      </c>
      <c r="T53" s="80">
        <f t="shared" si="29"/>
        <v>6000</v>
      </c>
      <c r="U53" s="80">
        <f t="shared" si="29"/>
        <v>6000</v>
      </c>
      <c r="V53" s="80">
        <f t="shared" si="29"/>
        <v>6000</v>
      </c>
      <c r="W53" s="80">
        <f t="shared" si="29"/>
        <v>6000</v>
      </c>
      <c r="X53" s="80">
        <f t="shared" si="29"/>
        <v>6000</v>
      </c>
      <c r="Y53" s="80">
        <f t="shared" si="29"/>
        <v>6000</v>
      </c>
      <c r="Z53" s="80">
        <f t="shared" si="29"/>
        <v>6000</v>
      </c>
      <c r="AA53" s="80">
        <f t="shared" si="29"/>
        <v>6000</v>
      </c>
      <c r="AB53" s="80">
        <f t="shared" si="29"/>
        <v>6000</v>
      </c>
      <c r="AC53" s="80">
        <f t="shared" si="29"/>
        <v>6000</v>
      </c>
      <c r="AD53" s="80">
        <f t="shared" si="29"/>
        <v>6000</v>
      </c>
      <c r="AE53" s="80">
        <f t="shared" si="29"/>
        <v>6000</v>
      </c>
      <c r="AF53" s="80">
        <f t="shared" si="29"/>
        <v>6000</v>
      </c>
      <c r="AG53" s="80">
        <f t="shared" si="29"/>
        <v>6000</v>
      </c>
      <c r="AH53" s="80">
        <f t="shared" si="29"/>
        <v>6000</v>
      </c>
      <c r="AI53" s="80">
        <f t="shared" si="29"/>
        <v>6000</v>
      </c>
      <c r="AJ53" s="80">
        <f t="shared" si="29"/>
        <v>6000</v>
      </c>
      <c r="AK53" s="80">
        <f t="shared" si="29"/>
        <v>6000</v>
      </c>
      <c r="AL53" s="80">
        <f t="shared" si="29"/>
        <v>6000</v>
      </c>
      <c r="AM53" s="80">
        <f t="shared" si="29"/>
        <v>6000</v>
      </c>
      <c r="AN53" s="80">
        <f t="shared" si="29"/>
        <v>6000</v>
      </c>
    </row>
    <row r="54" spans="1:40" ht="15" x14ac:dyDescent="0.2">
      <c r="A54" s="122" t="s">
        <v>9</v>
      </c>
      <c r="B54" s="9">
        <f>B60 / $B$17 * SINH($B$16 *B58 / 1000) + B59 * COSH($B$16 * B58 / 1000)+B57</f>
        <v>1.5751614672216747</v>
      </c>
      <c r="C54" s="9"/>
      <c r="D54" s="9">
        <f t="shared" ref="D54:AN54" si="30">D60 / $B$17 * SINH($B$16 *D58 / 1000) + D59 * COSH($B$16 * D58 / 1000)+D57</f>
        <v>0.77409653592743033</v>
      </c>
      <c r="E54" s="9">
        <f t="shared" si="30"/>
        <v>0.77440505167392526</v>
      </c>
      <c r="F54" s="9">
        <f t="shared" si="30"/>
        <v>0.77533254249472894</v>
      </c>
      <c r="G54" s="9">
        <f t="shared" si="30"/>
        <v>0.77688362515026144</v>
      </c>
      <c r="H54" s="9">
        <f t="shared" si="30"/>
        <v>0.77906626722697603</v>
      </c>
      <c r="I54" s="9">
        <f t="shared" si="30"/>
        <v>0.78189176639724123</v>
      </c>
      <c r="J54" s="9">
        <f t="shared" si="30"/>
        <v>0.78537489760091383</v>
      </c>
      <c r="K54" s="9">
        <f t="shared" si="30"/>
        <v>0.78953410835943638</v>
      </c>
      <c r="L54" s="9">
        <f t="shared" si="30"/>
        <v>0.79439176710965409</v>
      </c>
      <c r="M54" s="9">
        <f t="shared" si="30"/>
        <v>0.79997447091699692</v>
      </c>
      <c r="N54" s="9">
        <f t="shared" si="30"/>
        <v>0.80631342066688672</v>
      </c>
      <c r="O54" s="9">
        <f t="shared" si="30"/>
        <v>0.81344487392327269</v>
      </c>
      <c r="P54" s="9">
        <f t="shared" si="30"/>
        <v>0.82124289503572645</v>
      </c>
      <c r="Q54" s="9">
        <f t="shared" si="30"/>
        <v>0.82124286467027852</v>
      </c>
      <c r="R54" s="9">
        <f t="shared" si="30"/>
        <v>0.81344337080401641</v>
      </c>
      <c r="S54" s="9">
        <f t="shared" si="30"/>
        <v>0.80631043953414694</v>
      </c>
      <c r="T54" s="9">
        <f t="shared" si="30"/>
        <v>0.79997002837969344</v>
      </c>
      <c r="U54" s="9">
        <f t="shared" si="30"/>
        <v>0.79438587176962983</v>
      </c>
      <c r="V54" s="9">
        <f t="shared" si="30"/>
        <v>0.7895267611759782</v>
      </c>
      <c r="W54" s="9">
        <f t="shared" si="30"/>
        <v>0.78536609214231135</v>
      </c>
      <c r="X54" s="9">
        <f t="shared" si="30"/>
        <v>0.7818814889890956</v>
      </c>
      <c r="Y54" s="9">
        <f t="shared" si="30"/>
        <v>0.7790544970040485</v>
      </c>
      <c r="Z54" s="9">
        <f t="shared" si="30"/>
        <v>0.77687033401606043</v>
      </c>
      <c r="AA54" s="9">
        <f t="shared" si="30"/>
        <v>0.77531769499072223</v>
      </c>
      <c r="AB54" s="9">
        <f t="shared" si="30"/>
        <v>0.77438860475806059</v>
      </c>
      <c r="AC54" s="9">
        <f t="shared" si="30"/>
        <v>0.77354968278775948</v>
      </c>
      <c r="AD54" s="9">
        <f t="shared" si="30"/>
        <v>0.76669488943094721</v>
      </c>
      <c r="AE54" s="9">
        <f t="shared" si="30"/>
        <v>0.76087422491667689</v>
      </c>
      <c r="AF54" s="9">
        <f t="shared" si="30"/>
        <v>0.75604167528279254</v>
      </c>
      <c r="AG54" s="9">
        <f t="shared" si="30"/>
        <v>0.75215985444569333</v>
      </c>
      <c r="AH54" s="9">
        <f t="shared" si="30"/>
        <v>0.74919926324501551</v>
      </c>
      <c r="AI54" s="9">
        <f t="shared" si="30"/>
        <v>0.74713771941191842</v>
      </c>
      <c r="AJ54" s="9">
        <f t="shared" si="30"/>
        <v>0.74595993750852041</v>
      </c>
      <c r="AK54" s="9">
        <f t="shared" si="30"/>
        <v>0.74565724379409715</v>
      </c>
      <c r="AL54" s="9">
        <f t="shared" si="30"/>
        <v>0.74622741600341658</v>
      </c>
      <c r="AM54" s="9">
        <f t="shared" si="30"/>
        <v>0.747674642481436</v>
      </c>
      <c r="AN54" s="9">
        <f t="shared" si="30"/>
        <v>0.75000959926568989</v>
      </c>
    </row>
    <row r="55" spans="1:40" ht="15" x14ac:dyDescent="0.2">
      <c r="A55" s="122" t="s">
        <v>183</v>
      </c>
      <c r="B55" s="9">
        <f>B60 * COSH($B$16 *B58 / 1000) + (B59) * $B$17 * SINH($B$16 * B58/ 1000)</f>
        <v>0.18199820874031908</v>
      </c>
      <c r="C55" s="9"/>
      <c r="D55" s="9">
        <f t="shared" ref="D55:AN55" si="31">D60 * COSH($B$16 *D58 / 1000) + (D59) * $B$17 * SINH($B$16 * D58/ 1000)</f>
        <v>8.9441105475602356E-2</v>
      </c>
      <c r="E55" s="9">
        <f t="shared" si="31"/>
        <v>8.9476752178749105E-2</v>
      </c>
      <c r="F55" s="9">
        <f t="shared" si="31"/>
        <v>8.9583916854575701E-2</v>
      </c>
      <c r="G55" s="9">
        <f t="shared" si="31"/>
        <v>8.9763132935459788E-2</v>
      </c>
      <c r="H55" s="9">
        <f t="shared" si="31"/>
        <v>9.0015321016840399E-2</v>
      </c>
      <c r="I55" s="9">
        <f t="shared" si="31"/>
        <v>9.0341786460851392E-2</v>
      </c>
      <c r="J55" s="9">
        <f t="shared" si="31"/>
        <v>9.0744236402059045E-2</v>
      </c>
      <c r="K55" s="9">
        <f t="shared" si="31"/>
        <v>9.1224802314555459E-2</v>
      </c>
      <c r="L55" s="9">
        <f t="shared" si="31"/>
        <v>9.1786068705086682E-2</v>
      </c>
      <c r="M55" s="9">
        <f t="shared" si="31"/>
        <v>9.2431108667025488E-2</v>
      </c>
      <c r="N55" s="9">
        <f t="shared" si="31"/>
        <v>9.3163527230951962E-2</v>
      </c>
      <c r="O55" s="9">
        <f t="shared" si="31"/>
        <v>9.3987513689093846E-2</v>
      </c>
      <c r="P55" s="9">
        <f t="shared" si="31"/>
        <v>9.4888517112374046E-2</v>
      </c>
      <c r="Q55" s="9">
        <f t="shared" si="31"/>
        <v>9.4888513603872057E-2</v>
      </c>
      <c r="R55" s="9">
        <f t="shared" si="31"/>
        <v>9.3987340014827531E-2</v>
      </c>
      <c r="S55" s="9">
        <f t="shared" si="31"/>
        <v>9.3163182783204901E-2</v>
      </c>
      <c r="T55" s="9">
        <f t="shared" si="31"/>
        <v>9.2430595364835E-2</v>
      </c>
      <c r="U55" s="9">
        <f t="shared" si="31"/>
        <v>9.1785387542331828E-2</v>
      </c>
      <c r="V55" s="9">
        <f t="shared" si="31"/>
        <v>9.1223953402074745E-2</v>
      </c>
      <c r="W55" s="9">
        <f t="shared" si="31"/>
        <v>9.0743218996716071E-2</v>
      </c>
      <c r="X55" s="9">
        <f t="shared" si="31"/>
        <v>9.0340598982670953E-2</v>
      </c>
      <c r="Y55" s="9">
        <f t="shared" si="31"/>
        <v>9.001396105499912E-2</v>
      </c>
      <c r="Z55" s="9">
        <f t="shared" si="31"/>
        <v>8.9761597243616736E-2</v>
      </c>
      <c r="AA55" s="9">
        <f t="shared" si="31"/>
        <v>8.9582201335760836E-2</v>
      </c>
      <c r="AB55" s="9">
        <f t="shared" si="31"/>
        <v>8.9474851859772941E-2</v>
      </c>
      <c r="AC55" s="9">
        <f t="shared" si="31"/>
        <v>8.9377920656816975E-2</v>
      </c>
      <c r="AD55" s="9">
        <f t="shared" si="31"/>
        <v>8.8585900195304948E-2</v>
      </c>
      <c r="AE55" s="9">
        <f t="shared" si="31"/>
        <v>8.7913365641025865E-2</v>
      </c>
      <c r="AF55" s="9">
        <f t="shared" si="31"/>
        <v>8.7355000422400381E-2</v>
      </c>
      <c r="AG55" s="9">
        <f t="shared" si="31"/>
        <v>8.6906484855136662E-2</v>
      </c>
      <c r="AH55" s="9">
        <f t="shared" si="31"/>
        <v>8.6564410530346247E-2</v>
      </c>
      <c r="AI55" s="9">
        <f t="shared" si="31"/>
        <v>8.632621445161337E-2</v>
      </c>
      <c r="AJ55" s="9">
        <f t="shared" si="31"/>
        <v>8.6190130500116466E-2</v>
      </c>
      <c r="AK55" s="9">
        <f t="shared" si="31"/>
        <v>8.615515648953509E-2</v>
      </c>
      <c r="AL55" s="9">
        <f t="shared" si="31"/>
        <v>8.6221035653626557E-2</v>
      </c>
      <c r="AM55" s="9">
        <f t="shared" si="31"/>
        <v>8.6388251924543635E-2</v>
      </c>
      <c r="AN55" s="9">
        <f t="shared" si="31"/>
        <v>8.6658038839132034E-2</v>
      </c>
    </row>
    <row r="56" spans="1:40" ht="15" x14ac:dyDescent="0.2">
      <c r="A56" s="104" t="s">
        <v>120</v>
      </c>
      <c r="B56" s="122">
        <f>$B$10</f>
        <v>0.25</v>
      </c>
      <c r="C56" s="9"/>
      <c r="D56" s="122">
        <f t="shared" ref="D56:AN56" si="32">$B$10</f>
        <v>0.25</v>
      </c>
      <c r="E56" s="122">
        <f t="shared" si="32"/>
        <v>0.25</v>
      </c>
      <c r="F56" s="122">
        <f t="shared" si="32"/>
        <v>0.25</v>
      </c>
      <c r="G56" s="122">
        <f t="shared" si="32"/>
        <v>0.25</v>
      </c>
      <c r="H56" s="122">
        <f t="shared" si="32"/>
        <v>0.25</v>
      </c>
      <c r="I56" s="122">
        <f t="shared" si="32"/>
        <v>0.25</v>
      </c>
      <c r="J56" s="122">
        <f t="shared" si="32"/>
        <v>0.25</v>
      </c>
      <c r="K56" s="122">
        <f t="shared" si="32"/>
        <v>0.25</v>
      </c>
      <c r="L56" s="122">
        <f t="shared" si="32"/>
        <v>0.25</v>
      </c>
      <c r="M56" s="122">
        <f t="shared" si="32"/>
        <v>0.25</v>
      </c>
      <c r="N56" s="122">
        <f t="shared" si="32"/>
        <v>0.25</v>
      </c>
      <c r="O56" s="122">
        <f t="shared" si="32"/>
        <v>0.25</v>
      </c>
      <c r="P56" s="122">
        <f t="shared" si="32"/>
        <v>0.25</v>
      </c>
      <c r="Q56" s="122">
        <f t="shared" si="32"/>
        <v>0.25</v>
      </c>
      <c r="R56" s="122">
        <f t="shared" si="32"/>
        <v>0.25</v>
      </c>
      <c r="S56" s="122">
        <f t="shared" si="32"/>
        <v>0.25</v>
      </c>
      <c r="T56" s="122">
        <f t="shared" si="32"/>
        <v>0.25</v>
      </c>
      <c r="U56" s="122">
        <f t="shared" si="32"/>
        <v>0.25</v>
      </c>
      <c r="V56" s="122">
        <f t="shared" si="32"/>
        <v>0.25</v>
      </c>
      <c r="W56" s="122">
        <f t="shared" si="32"/>
        <v>0.25</v>
      </c>
      <c r="X56" s="122">
        <f t="shared" si="32"/>
        <v>0.25</v>
      </c>
      <c r="Y56" s="122">
        <f t="shared" si="32"/>
        <v>0.25</v>
      </c>
      <c r="Z56" s="122">
        <f t="shared" si="32"/>
        <v>0.25</v>
      </c>
      <c r="AA56" s="122">
        <f t="shared" si="32"/>
        <v>0.25</v>
      </c>
      <c r="AB56" s="122">
        <f t="shared" si="32"/>
        <v>0.25</v>
      </c>
      <c r="AC56" s="122">
        <f t="shared" si="32"/>
        <v>0.25</v>
      </c>
      <c r="AD56" s="122">
        <f t="shared" si="32"/>
        <v>0.25</v>
      </c>
      <c r="AE56" s="122">
        <f t="shared" si="32"/>
        <v>0.25</v>
      </c>
      <c r="AF56" s="122">
        <f t="shared" si="32"/>
        <v>0.25</v>
      </c>
      <c r="AG56" s="122">
        <f t="shared" si="32"/>
        <v>0.25</v>
      </c>
      <c r="AH56" s="122">
        <f t="shared" si="32"/>
        <v>0.25</v>
      </c>
      <c r="AI56" s="122">
        <f t="shared" si="32"/>
        <v>0.25</v>
      </c>
      <c r="AJ56" s="122">
        <f t="shared" si="32"/>
        <v>0.25</v>
      </c>
      <c r="AK56" s="122">
        <f t="shared" si="32"/>
        <v>0.25</v>
      </c>
      <c r="AL56" s="122">
        <f t="shared" si="32"/>
        <v>0.25</v>
      </c>
      <c r="AM56" s="122">
        <f t="shared" si="32"/>
        <v>0.25</v>
      </c>
      <c r="AN56" s="122">
        <f t="shared" si="32"/>
        <v>0.25</v>
      </c>
    </row>
    <row r="57" spans="1:40" ht="15" x14ac:dyDescent="0.2">
      <c r="A57" s="122" t="s">
        <v>184</v>
      </c>
      <c r="B57" s="50">
        <f>B55/B56</f>
        <v>0.72799283496127631</v>
      </c>
      <c r="C57" s="9"/>
      <c r="D57" s="50">
        <f t="shared" ref="D57:AN57" si="33">D55/D56</f>
        <v>0.35776442190240942</v>
      </c>
      <c r="E57" s="50">
        <f t="shared" si="33"/>
        <v>0.35790700871499642</v>
      </c>
      <c r="F57" s="50">
        <f t="shared" si="33"/>
        <v>0.35833566741830281</v>
      </c>
      <c r="G57" s="50">
        <f t="shared" si="33"/>
        <v>0.35905253174183915</v>
      </c>
      <c r="H57" s="50">
        <f t="shared" si="33"/>
        <v>0.3600612840673616</v>
      </c>
      <c r="I57" s="50">
        <f t="shared" si="33"/>
        <v>0.36136714584340557</v>
      </c>
      <c r="J57" s="50">
        <f t="shared" si="33"/>
        <v>0.36297694560823618</v>
      </c>
      <c r="K57" s="50">
        <f t="shared" si="33"/>
        <v>0.36489920925822183</v>
      </c>
      <c r="L57" s="50">
        <f t="shared" si="33"/>
        <v>0.36714427482034673</v>
      </c>
      <c r="M57" s="50">
        <f t="shared" si="33"/>
        <v>0.36972443466810195</v>
      </c>
      <c r="N57" s="50">
        <f t="shared" si="33"/>
        <v>0.37265410892380785</v>
      </c>
      <c r="O57" s="50">
        <f t="shared" si="33"/>
        <v>0.37595005475637538</v>
      </c>
      <c r="P57" s="50">
        <f t="shared" si="33"/>
        <v>0.37955406844949618</v>
      </c>
      <c r="Q57" s="50">
        <f t="shared" si="33"/>
        <v>0.37955405441548823</v>
      </c>
      <c r="R57" s="50">
        <f t="shared" si="33"/>
        <v>0.37594936005931012</v>
      </c>
      <c r="S57" s="50">
        <f t="shared" si="33"/>
        <v>0.3726527311328196</v>
      </c>
      <c r="T57" s="50">
        <f t="shared" si="33"/>
        <v>0.36972238145934</v>
      </c>
      <c r="U57" s="50">
        <f t="shared" si="33"/>
        <v>0.36714155016932731</v>
      </c>
      <c r="V57" s="50">
        <f t="shared" si="33"/>
        <v>0.36489581360829898</v>
      </c>
      <c r="W57" s="50">
        <f t="shared" si="33"/>
        <v>0.36297287598686429</v>
      </c>
      <c r="X57" s="50">
        <f t="shared" si="33"/>
        <v>0.36136239593068381</v>
      </c>
      <c r="Y57" s="50">
        <f t="shared" si="33"/>
        <v>0.36005584421999648</v>
      </c>
      <c r="Z57" s="50">
        <f t="shared" si="33"/>
        <v>0.35904638897446695</v>
      </c>
      <c r="AA57" s="50">
        <f t="shared" si="33"/>
        <v>0.35832880534304334</v>
      </c>
      <c r="AB57" s="50">
        <f t="shared" si="33"/>
        <v>0.35789940743909177</v>
      </c>
      <c r="AC57" s="50">
        <f t="shared" si="33"/>
        <v>0.3575116826272679</v>
      </c>
      <c r="AD57" s="50">
        <f t="shared" si="33"/>
        <v>0.35434360078121979</v>
      </c>
      <c r="AE57" s="50">
        <f t="shared" si="33"/>
        <v>0.35165346256410346</v>
      </c>
      <c r="AF57" s="50">
        <f t="shared" si="33"/>
        <v>0.34942000168960152</v>
      </c>
      <c r="AG57" s="50">
        <f t="shared" si="33"/>
        <v>0.34762593942054665</v>
      </c>
      <c r="AH57" s="50">
        <f t="shared" si="33"/>
        <v>0.34625764212138499</v>
      </c>
      <c r="AI57" s="50">
        <f t="shared" si="33"/>
        <v>0.34530485780645348</v>
      </c>
      <c r="AJ57" s="50">
        <f t="shared" si="33"/>
        <v>0.34476052200046586</v>
      </c>
      <c r="AK57" s="50">
        <f t="shared" si="33"/>
        <v>0.34462062595814036</v>
      </c>
      <c r="AL57" s="50">
        <f t="shared" si="33"/>
        <v>0.34488414261450623</v>
      </c>
      <c r="AM57" s="50">
        <f t="shared" si="33"/>
        <v>0.34555300769817454</v>
      </c>
      <c r="AN57" s="50">
        <f t="shared" si="33"/>
        <v>0.34663215535652814</v>
      </c>
    </row>
    <row r="58" spans="1:40" x14ac:dyDescent="0.2">
      <c r="A58" s="122" t="s">
        <v>178</v>
      </c>
      <c r="B58" s="80">
        <f>$B$8</f>
        <v>6000</v>
      </c>
      <c r="D58" s="80">
        <f t="shared" ref="D58:AN58" si="34">$B$8</f>
        <v>6000</v>
      </c>
      <c r="E58" s="80">
        <f t="shared" si="34"/>
        <v>6000</v>
      </c>
      <c r="F58" s="80">
        <f t="shared" si="34"/>
        <v>6000</v>
      </c>
      <c r="G58" s="80">
        <f t="shared" si="34"/>
        <v>6000</v>
      </c>
      <c r="H58" s="80">
        <f t="shared" si="34"/>
        <v>6000</v>
      </c>
      <c r="I58" s="80">
        <f t="shared" si="34"/>
        <v>6000</v>
      </c>
      <c r="J58" s="80">
        <f t="shared" si="34"/>
        <v>6000</v>
      </c>
      <c r="K58" s="80">
        <f t="shared" si="34"/>
        <v>6000</v>
      </c>
      <c r="L58" s="80">
        <f t="shared" si="34"/>
        <v>6000</v>
      </c>
      <c r="M58" s="80">
        <f t="shared" si="34"/>
        <v>6000</v>
      </c>
      <c r="N58" s="80">
        <f t="shared" si="34"/>
        <v>6000</v>
      </c>
      <c r="O58" s="80">
        <f t="shared" si="34"/>
        <v>6000</v>
      </c>
      <c r="P58" s="80">
        <f t="shared" si="34"/>
        <v>6000</v>
      </c>
      <c r="Q58" s="80">
        <f t="shared" si="34"/>
        <v>6000</v>
      </c>
      <c r="R58" s="80">
        <f t="shared" si="34"/>
        <v>6000</v>
      </c>
      <c r="S58" s="80">
        <f t="shared" si="34"/>
        <v>6000</v>
      </c>
      <c r="T58" s="80">
        <f t="shared" si="34"/>
        <v>6000</v>
      </c>
      <c r="U58" s="80">
        <f t="shared" si="34"/>
        <v>6000</v>
      </c>
      <c r="V58" s="80">
        <f t="shared" si="34"/>
        <v>6000</v>
      </c>
      <c r="W58" s="80">
        <f t="shared" si="34"/>
        <v>6000</v>
      </c>
      <c r="X58" s="80">
        <f t="shared" si="34"/>
        <v>6000</v>
      </c>
      <c r="Y58" s="80">
        <f t="shared" si="34"/>
        <v>6000</v>
      </c>
      <c r="Z58" s="80">
        <f t="shared" si="34"/>
        <v>6000</v>
      </c>
      <c r="AA58" s="80">
        <f t="shared" si="34"/>
        <v>6000</v>
      </c>
      <c r="AB58" s="80">
        <f t="shared" si="34"/>
        <v>6000</v>
      </c>
      <c r="AC58" s="80">
        <f t="shared" si="34"/>
        <v>6000</v>
      </c>
      <c r="AD58" s="80">
        <f t="shared" si="34"/>
        <v>6000</v>
      </c>
      <c r="AE58" s="80">
        <f t="shared" si="34"/>
        <v>6000</v>
      </c>
      <c r="AF58" s="80">
        <f t="shared" si="34"/>
        <v>6000</v>
      </c>
      <c r="AG58" s="80">
        <f t="shared" si="34"/>
        <v>6000</v>
      </c>
      <c r="AH58" s="80">
        <f t="shared" si="34"/>
        <v>6000</v>
      </c>
      <c r="AI58" s="80">
        <f t="shared" si="34"/>
        <v>6000</v>
      </c>
      <c r="AJ58" s="80">
        <f t="shared" si="34"/>
        <v>6000</v>
      </c>
      <c r="AK58" s="80">
        <f t="shared" si="34"/>
        <v>6000</v>
      </c>
      <c r="AL58" s="80">
        <f t="shared" si="34"/>
        <v>6000</v>
      </c>
      <c r="AM58" s="80">
        <f t="shared" si="34"/>
        <v>6000</v>
      </c>
      <c r="AN58" s="80">
        <f t="shared" si="34"/>
        <v>6000</v>
      </c>
    </row>
    <row r="59" spans="1:40" ht="15" x14ac:dyDescent="0.2">
      <c r="A59" s="122" t="s">
        <v>9</v>
      </c>
      <c r="B59" s="9">
        <f>B65 / $B$17 * SINH($B$16 *B63 / 1000) + B64 * COSH($B$16 * B63 / 1000)+B62</f>
        <v>0.79260678272668161</v>
      </c>
      <c r="C59" s="9"/>
      <c r="D59" s="9">
        <f t="shared" ref="D59:AN59" si="35">D65 / $B$17 * SINH($B$16 *D63 / 1000) + D64 * COSH($B$16 * D63 / 1000)+D62</f>
        <v>0.38951826693901936</v>
      </c>
      <c r="E59" s="9">
        <f t="shared" si="35"/>
        <v>0.38967350922899308</v>
      </c>
      <c r="F59" s="9">
        <f t="shared" si="35"/>
        <v>0.39014021409118249</v>
      </c>
      <c r="G59" s="9">
        <f t="shared" si="35"/>
        <v>0.39092070463702677</v>
      </c>
      <c r="H59" s="9">
        <f t="shared" si="35"/>
        <v>0.39201899008284841</v>
      </c>
      <c r="I59" s="9">
        <f t="shared" si="35"/>
        <v>0.39344075531361611</v>
      </c>
      <c r="J59" s="9">
        <f t="shared" si="35"/>
        <v>0.39519343494336057</v>
      </c>
      <c r="K59" s="9">
        <f t="shared" si="35"/>
        <v>0.39728631159543448</v>
      </c>
      <c r="L59" s="9">
        <f t="shared" si="35"/>
        <v>0.39973064086180832</v>
      </c>
      <c r="M59" s="9">
        <f t="shared" si="35"/>
        <v>0.40253980614151691</v>
      </c>
      <c r="N59" s="9">
        <f t="shared" si="35"/>
        <v>0.40572950743352998</v>
      </c>
      <c r="O59" s="9">
        <f t="shared" si="35"/>
        <v>0.40931798921100754</v>
      </c>
      <c r="P59" s="9">
        <f t="shared" si="35"/>
        <v>0.41324188181135069</v>
      </c>
      <c r="Q59" s="9">
        <f t="shared" si="35"/>
        <v>0.41324186653173617</v>
      </c>
      <c r="R59" s="9">
        <f t="shared" si="35"/>
        <v>0.40931723285520372</v>
      </c>
      <c r="S59" s="9">
        <f t="shared" si="35"/>
        <v>0.40572800735491654</v>
      </c>
      <c r="T59" s="9">
        <f t="shared" si="35"/>
        <v>0.4025375706975497</v>
      </c>
      <c r="U59" s="9">
        <f t="shared" si="35"/>
        <v>0.39972767438085571</v>
      </c>
      <c r="V59" s="9">
        <f t="shared" si="35"/>
        <v>0.39728261456020098</v>
      </c>
      <c r="W59" s="9">
        <f t="shared" si="35"/>
        <v>0.39518900411746838</v>
      </c>
      <c r="X59" s="9">
        <f t="shared" si="35"/>
        <v>0.39343558381623339</v>
      </c>
      <c r="Y59" s="9">
        <f t="shared" si="35"/>
        <v>0.3920130674147787</v>
      </c>
      <c r="Z59" s="9">
        <f t="shared" si="35"/>
        <v>0.39091401666037351</v>
      </c>
      <c r="AA59" s="9">
        <f t="shared" si="35"/>
        <v>0.39013274296353795</v>
      </c>
      <c r="AB59" s="9">
        <f t="shared" si="35"/>
        <v>0.38966523329199199</v>
      </c>
      <c r="AC59" s="9">
        <f t="shared" si="35"/>
        <v>0.38924309546188629</v>
      </c>
      <c r="AD59" s="9">
        <f t="shared" si="35"/>
        <v>0.38579382640480198</v>
      </c>
      <c r="AE59" s="9">
        <f t="shared" si="35"/>
        <v>0.38286492148299445</v>
      </c>
      <c r="AF59" s="9">
        <f t="shared" si="35"/>
        <v>0.38043322689333681</v>
      </c>
      <c r="AG59" s="9">
        <f t="shared" si="35"/>
        <v>0.37847993030194582</v>
      </c>
      <c r="AH59" s="9">
        <f t="shared" si="35"/>
        <v>0.3769901880022708</v>
      </c>
      <c r="AI59" s="9">
        <f t="shared" si="35"/>
        <v>0.37595283808037161</v>
      </c>
      <c r="AJ59" s="9">
        <f t="shared" si="35"/>
        <v>0.37536018904430002</v>
      </c>
      <c r="AK59" s="9">
        <f t="shared" si="35"/>
        <v>0.37520787634739045</v>
      </c>
      <c r="AL59" s="9">
        <f t="shared" si="35"/>
        <v>0.37549478176618917</v>
      </c>
      <c r="AM59" s="9">
        <f t="shared" si="35"/>
        <v>0.3762230128374095</v>
      </c>
      <c r="AN59" s="9">
        <f t="shared" si="35"/>
        <v>0.37739794164508134</v>
      </c>
    </row>
    <row r="60" spans="1:40" ht="15" x14ac:dyDescent="0.2">
      <c r="A60" s="122" t="s">
        <v>183</v>
      </c>
      <c r="B60" s="9">
        <f>B65 * COSH($B$16 *B63 / 1000) + (B64) * $B$17 * SINH($B$16 * B63/ 1000)</f>
        <v>9.1814238837336692E-2</v>
      </c>
      <c r="C60" s="9"/>
      <c r="D60" s="9">
        <f t="shared" ref="D60:AN60" si="36">D65 * COSH($B$16 *D63 / 1000) + (D64) * $B$17 * SINH($B$16 * D63/ 1000)</f>
        <v>4.512114199832306E-2</v>
      </c>
      <c r="E60" s="9">
        <f t="shared" si="36"/>
        <v>4.5139125004524785E-2</v>
      </c>
      <c r="F60" s="9">
        <f t="shared" si="36"/>
        <v>4.5193187312112151E-2</v>
      </c>
      <c r="G60" s="9">
        <f t="shared" si="36"/>
        <v>4.5283598026413525E-2</v>
      </c>
      <c r="H60" s="9">
        <f t="shared" si="36"/>
        <v>4.5410821568315773E-2</v>
      </c>
      <c r="I60" s="9">
        <f t="shared" si="36"/>
        <v>4.5575516465348145E-2</v>
      </c>
      <c r="J60" s="9">
        <f t="shared" si="36"/>
        <v>4.5778543930716412E-2</v>
      </c>
      <c r="K60" s="9">
        <f t="shared" si="36"/>
        <v>4.6020979247923206E-2</v>
      </c>
      <c r="L60" s="9">
        <f t="shared" si="36"/>
        <v>4.6304126245843014E-2</v>
      </c>
      <c r="M60" s="9">
        <f t="shared" si="36"/>
        <v>4.6629535234947839E-2</v>
      </c>
      <c r="N60" s="9">
        <f t="shared" si="36"/>
        <v>4.6999024876756314E-2</v>
      </c>
      <c r="O60" s="9">
        <f t="shared" si="36"/>
        <v>4.7414708580404821E-2</v>
      </c>
      <c r="P60" s="9">
        <f t="shared" si="36"/>
        <v>4.7869245710582521E-2</v>
      </c>
      <c r="Q60" s="9">
        <f t="shared" si="36"/>
        <v>4.7869243940617631E-2</v>
      </c>
      <c r="R60" s="9">
        <f t="shared" si="36"/>
        <v>4.7414620965418514E-2</v>
      </c>
      <c r="S60" s="9">
        <f t="shared" si="36"/>
        <v>4.6998851110168535E-2</v>
      </c>
      <c r="T60" s="9">
        <f t="shared" si="36"/>
        <v>4.6629276284872234E-2</v>
      </c>
      <c r="U60" s="9">
        <f t="shared" si="36"/>
        <v>4.6303782613670512E-2</v>
      </c>
      <c r="V60" s="9">
        <f t="shared" si="36"/>
        <v>4.6020550989569482E-2</v>
      </c>
      <c r="W60" s="9">
        <f t="shared" si="36"/>
        <v>4.57780306712849E-2</v>
      </c>
      <c r="X60" s="9">
        <f t="shared" si="36"/>
        <v>4.5574917407774841E-2</v>
      </c>
      <c r="Y60" s="9">
        <f t="shared" si="36"/>
        <v>4.5410135496391391E-2</v>
      </c>
      <c r="Z60" s="9">
        <f t="shared" si="36"/>
        <v>4.528282330242786E-2</v>
      </c>
      <c r="AA60" s="9">
        <f t="shared" si="36"/>
        <v>4.5192321869230653E-2</v>
      </c>
      <c r="AB60" s="9">
        <f t="shared" si="36"/>
        <v>4.5138166333878779E-2</v>
      </c>
      <c r="AC60" s="9">
        <f t="shared" si="36"/>
        <v>4.5089266596455055E-2</v>
      </c>
      <c r="AD60" s="9">
        <f t="shared" si="36"/>
        <v>4.4689709060583477E-2</v>
      </c>
      <c r="AE60" s="9">
        <f t="shared" si="36"/>
        <v>4.4350429632393905E-2</v>
      </c>
      <c r="AF60" s="9">
        <f t="shared" si="36"/>
        <v>4.4068746214209892E-2</v>
      </c>
      <c r="AG60" s="9">
        <f t="shared" si="36"/>
        <v>4.384247961686237E-2</v>
      </c>
      <c r="AH60" s="9">
        <f t="shared" si="36"/>
        <v>4.3669910370308734E-2</v>
      </c>
      <c r="AI60" s="9">
        <f t="shared" si="36"/>
        <v>4.3549745497180228E-2</v>
      </c>
      <c r="AJ60" s="9">
        <f t="shared" si="36"/>
        <v>4.3481094027964434E-2</v>
      </c>
      <c r="AK60" s="9">
        <f t="shared" si="36"/>
        <v>4.3463450380904149E-2</v>
      </c>
      <c r="AL60" s="9">
        <f t="shared" si="36"/>
        <v>4.3496685022872128E-2</v>
      </c>
      <c r="AM60" s="9">
        <f t="shared" si="36"/>
        <v>4.3581042087382449E-2</v>
      </c>
      <c r="AN60" s="9">
        <f t="shared" si="36"/>
        <v>4.3717143867628816E-2</v>
      </c>
    </row>
    <row r="61" spans="1:40" ht="15" x14ac:dyDescent="0.2">
      <c r="A61" s="104" t="s">
        <v>120</v>
      </c>
      <c r="B61" s="122">
        <f>$B$10</f>
        <v>0.25</v>
      </c>
      <c r="C61" s="9"/>
      <c r="D61" s="122">
        <f t="shared" ref="D61:AN61" si="37">$B$10</f>
        <v>0.25</v>
      </c>
      <c r="E61" s="122">
        <f t="shared" si="37"/>
        <v>0.25</v>
      </c>
      <c r="F61" s="122">
        <f t="shared" si="37"/>
        <v>0.25</v>
      </c>
      <c r="G61" s="122">
        <f t="shared" si="37"/>
        <v>0.25</v>
      </c>
      <c r="H61" s="122">
        <f t="shared" si="37"/>
        <v>0.25</v>
      </c>
      <c r="I61" s="122">
        <f t="shared" si="37"/>
        <v>0.25</v>
      </c>
      <c r="J61" s="122">
        <f t="shared" si="37"/>
        <v>0.25</v>
      </c>
      <c r="K61" s="122">
        <f t="shared" si="37"/>
        <v>0.25</v>
      </c>
      <c r="L61" s="122">
        <f t="shared" si="37"/>
        <v>0.25</v>
      </c>
      <c r="M61" s="122">
        <f t="shared" si="37"/>
        <v>0.25</v>
      </c>
      <c r="N61" s="122">
        <f t="shared" si="37"/>
        <v>0.25</v>
      </c>
      <c r="O61" s="122">
        <f t="shared" si="37"/>
        <v>0.25</v>
      </c>
      <c r="P61" s="122">
        <f t="shared" si="37"/>
        <v>0.25</v>
      </c>
      <c r="Q61" s="122">
        <f t="shared" si="37"/>
        <v>0.25</v>
      </c>
      <c r="R61" s="122">
        <f t="shared" si="37"/>
        <v>0.25</v>
      </c>
      <c r="S61" s="122">
        <f t="shared" si="37"/>
        <v>0.25</v>
      </c>
      <c r="T61" s="122">
        <f t="shared" si="37"/>
        <v>0.25</v>
      </c>
      <c r="U61" s="122">
        <f t="shared" si="37"/>
        <v>0.25</v>
      </c>
      <c r="V61" s="122">
        <f t="shared" si="37"/>
        <v>0.25</v>
      </c>
      <c r="W61" s="122">
        <f t="shared" si="37"/>
        <v>0.25</v>
      </c>
      <c r="X61" s="122">
        <f t="shared" si="37"/>
        <v>0.25</v>
      </c>
      <c r="Y61" s="122">
        <f t="shared" si="37"/>
        <v>0.25</v>
      </c>
      <c r="Z61" s="122">
        <f t="shared" si="37"/>
        <v>0.25</v>
      </c>
      <c r="AA61" s="122">
        <f t="shared" si="37"/>
        <v>0.25</v>
      </c>
      <c r="AB61" s="122">
        <f t="shared" si="37"/>
        <v>0.25</v>
      </c>
      <c r="AC61" s="122">
        <f t="shared" si="37"/>
        <v>0.25</v>
      </c>
      <c r="AD61" s="122">
        <f t="shared" si="37"/>
        <v>0.25</v>
      </c>
      <c r="AE61" s="122">
        <f t="shared" si="37"/>
        <v>0.25</v>
      </c>
      <c r="AF61" s="122">
        <f t="shared" si="37"/>
        <v>0.25</v>
      </c>
      <c r="AG61" s="122">
        <f t="shared" si="37"/>
        <v>0.25</v>
      </c>
      <c r="AH61" s="122">
        <f t="shared" si="37"/>
        <v>0.25</v>
      </c>
      <c r="AI61" s="122">
        <f t="shared" si="37"/>
        <v>0.25</v>
      </c>
      <c r="AJ61" s="122">
        <f t="shared" si="37"/>
        <v>0.25</v>
      </c>
      <c r="AK61" s="122">
        <f t="shared" si="37"/>
        <v>0.25</v>
      </c>
      <c r="AL61" s="122">
        <f t="shared" si="37"/>
        <v>0.25</v>
      </c>
      <c r="AM61" s="122">
        <f t="shared" si="37"/>
        <v>0.25</v>
      </c>
      <c r="AN61" s="122">
        <f t="shared" si="37"/>
        <v>0.25</v>
      </c>
    </row>
    <row r="62" spans="1:40" ht="15" x14ac:dyDescent="0.2">
      <c r="A62" s="122" t="s">
        <v>184</v>
      </c>
      <c r="B62" s="50">
        <f>B60/B61</f>
        <v>0.36725695534934677</v>
      </c>
      <c r="C62" s="9"/>
      <c r="D62" s="50">
        <f t="shared" ref="D62:AN62" si="38">D60/D61</f>
        <v>0.18048456799329224</v>
      </c>
      <c r="E62" s="50">
        <f t="shared" si="38"/>
        <v>0.18055650001809914</v>
      </c>
      <c r="F62" s="50">
        <f t="shared" si="38"/>
        <v>0.18077274924844861</v>
      </c>
      <c r="G62" s="50">
        <f t="shared" si="38"/>
        <v>0.1811343921056541</v>
      </c>
      <c r="H62" s="50">
        <f t="shared" si="38"/>
        <v>0.18164328627326309</v>
      </c>
      <c r="I62" s="50">
        <f t="shared" si="38"/>
        <v>0.18230206586139258</v>
      </c>
      <c r="J62" s="50">
        <f t="shared" si="38"/>
        <v>0.18311417572286565</v>
      </c>
      <c r="K62" s="50">
        <f t="shared" si="38"/>
        <v>0.18408391699169283</v>
      </c>
      <c r="L62" s="50">
        <f t="shared" si="38"/>
        <v>0.18521650498337205</v>
      </c>
      <c r="M62" s="50">
        <f t="shared" si="38"/>
        <v>0.18651814093979135</v>
      </c>
      <c r="N62" s="50">
        <f t="shared" si="38"/>
        <v>0.18799609950702525</v>
      </c>
      <c r="O62" s="50">
        <f t="shared" si="38"/>
        <v>0.18965883432161929</v>
      </c>
      <c r="P62" s="50">
        <f t="shared" si="38"/>
        <v>0.19147698284233008</v>
      </c>
      <c r="Q62" s="50">
        <f t="shared" si="38"/>
        <v>0.19147697576247052</v>
      </c>
      <c r="R62" s="50">
        <f t="shared" si="38"/>
        <v>0.18965848386167405</v>
      </c>
      <c r="S62" s="50">
        <f t="shared" si="38"/>
        <v>0.18799540444067414</v>
      </c>
      <c r="T62" s="50">
        <f t="shared" si="38"/>
        <v>0.18651710513948894</v>
      </c>
      <c r="U62" s="50">
        <f t="shared" si="38"/>
        <v>0.18521513045468205</v>
      </c>
      <c r="V62" s="50">
        <f t="shared" si="38"/>
        <v>0.18408220395827793</v>
      </c>
      <c r="W62" s="50">
        <f t="shared" si="38"/>
        <v>0.1831121226851396</v>
      </c>
      <c r="X62" s="50">
        <f t="shared" si="38"/>
        <v>0.18229966963109936</v>
      </c>
      <c r="Y62" s="50">
        <f t="shared" si="38"/>
        <v>0.18164054198556556</v>
      </c>
      <c r="Z62" s="50">
        <f t="shared" si="38"/>
        <v>0.18113129320971144</v>
      </c>
      <c r="AA62" s="50">
        <f t="shared" si="38"/>
        <v>0.18076928747692261</v>
      </c>
      <c r="AB62" s="50">
        <f t="shared" si="38"/>
        <v>0.18055266533551512</v>
      </c>
      <c r="AC62" s="50">
        <f t="shared" si="38"/>
        <v>0.18035706638582022</v>
      </c>
      <c r="AD62" s="50">
        <f t="shared" si="38"/>
        <v>0.17875883624233391</v>
      </c>
      <c r="AE62" s="50">
        <f t="shared" si="38"/>
        <v>0.17740171852957562</v>
      </c>
      <c r="AF62" s="50">
        <f t="shared" si="38"/>
        <v>0.17627498485683957</v>
      </c>
      <c r="AG62" s="50">
        <f t="shared" si="38"/>
        <v>0.17536991846744948</v>
      </c>
      <c r="AH62" s="50">
        <f t="shared" si="38"/>
        <v>0.17467964148123494</v>
      </c>
      <c r="AI62" s="50">
        <f t="shared" si="38"/>
        <v>0.17419898198872091</v>
      </c>
      <c r="AJ62" s="50">
        <f t="shared" si="38"/>
        <v>0.17392437611185774</v>
      </c>
      <c r="AK62" s="50">
        <f t="shared" si="38"/>
        <v>0.1738538015236166</v>
      </c>
      <c r="AL62" s="50">
        <f t="shared" si="38"/>
        <v>0.17398674009148851</v>
      </c>
      <c r="AM62" s="50">
        <f t="shared" si="38"/>
        <v>0.1743241683495298</v>
      </c>
      <c r="AN62" s="50">
        <f t="shared" si="38"/>
        <v>0.17486857547051526</v>
      </c>
    </row>
    <row r="63" spans="1:40" x14ac:dyDescent="0.2">
      <c r="A63" s="122" t="s">
        <v>179</v>
      </c>
      <c r="B63" s="80">
        <f>$B$8</f>
        <v>6000</v>
      </c>
      <c r="D63" s="80">
        <f t="shared" ref="D63:AN63" si="39">$B$8</f>
        <v>6000</v>
      </c>
      <c r="E63" s="80">
        <f t="shared" si="39"/>
        <v>6000</v>
      </c>
      <c r="F63" s="80">
        <f t="shared" si="39"/>
        <v>6000</v>
      </c>
      <c r="G63" s="80">
        <f t="shared" si="39"/>
        <v>6000</v>
      </c>
      <c r="H63" s="80">
        <f t="shared" si="39"/>
        <v>6000</v>
      </c>
      <c r="I63" s="80">
        <f t="shared" si="39"/>
        <v>6000</v>
      </c>
      <c r="J63" s="80">
        <f t="shared" si="39"/>
        <v>6000</v>
      </c>
      <c r="K63" s="80">
        <f t="shared" si="39"/>
        <v>6000</v>
      </c>
      <c r="L63" s="80">
        <f t="shared" si="39"/>
        <v>6000</v>
      </c>
      <c r="M63" s="80">
        <f t="shared" si="39"/>
        <v>6000</v>
      </c>
      <c r="N63" s="80">
        <f t="shared" si="39"/>
        <v>6000</v>
      </c>
      <c r="O63" s="80">
        <f t="shared" si="39"/>
        <v>6000</v>
      </c>
      <c r="P63" s="80">
        <f t="shared" si="39"/>
        <v>6000</v>
      </c>
      <c r="Q63" s="80">
        <f t="shared" si="39"/>
        <v>6000</v>
      </c>
      <c r="R63" s="80">
        <f t="shared" si="39"/>
        <v>6000</v>
      </c>
      <c r="S63" s="80">
        <f t="shared" si="39"/>
        <v>6000</v>
      </c>
      <c r="T63" s="80">
        <f t="shared" si="39"/>
        <v>6000</v>
      </c>
      <c r="U63" s="80">
        <f t="shared" si="39"/>
        <v>6000</v>
      </c>
      <c r="V63" s="80">
        <f t="shared" si="39"/>
        <v>6000</v>
      </c>
      <c r="W63" s="80">
        <f t="shared" si="39"/>
        <v>6000</v>
      </c>
      <c r="X63" s="80">
        <f t="shared" si="39"/>
        <v>6000</v>
      </c>
      <c r="Y63" s="80">
        <f t="shared" si="39"/>
        <v>6000</v>
      </c>
      <c r="Z63" s="80">
        <f t="shared" si="39"/>
        <v>6000</v>
      </c>
      <c r="AA63" s="80">
        <f t="shared" si="39"/>
        <v>6000</v>
      </c>
      <c r="AB63" s="80">
        <f t="shared" si="39"/>
        <v>6000</v>
      </c>
      <c r="AC63" s="80">
        <f t="shared" si="39"/>
        <v>6000</v>
      </c>
      <c r="AD63" s="80">
        <f t="shared" si="39"/>
        <v>6000</v>
      </c>
      <c r="AE63" s="80">
        <f t="shared" si="39"/>
        <v>6000</v>
      </c>
      <c r="AF63" s="80">
        <f t="shared" si="39"/>
        <v>6000</v>
      </c>
      <c r="AG63" s="80">
        <f t="shared" si="39"/>
        <v>6000</v>
      </c>
      <c r="AH63" s="80">
        <f t="shared" si="39"/>
        <v>6000</v>
      </c>
      <c r="AI63" s="80">
        <f t="shared" si="39"/>
        <v>6000</v>
      </c>
      <c r="AJ63" s="80">
        <f t="shared" si="39"/>
        <v>6000</v>
      </c>
      <c r="AK63" s="80">
        <f t="shared" si="39"/>
        <v>6000</v>
      </c>
      <c r="AL63" s="80">
        <f t="shared" si="39"/>
        <v>6000</v>
      </c>
      <c r="AM63" s="80">
        <f t="shared" si="39"/>
        <v>6000</v>
      </c>
      <c r="AN63" s="80">
        <f t="shared" si="39"/>
        <v>6000</v>
      </c>
    </row>
    <row r="64" spans="1:40" ht="15" x14ac:dyDescent="0.2">
      <c r="A64" s="122" t="s">
        <v>9</v>
      </c>
      <c r="B64" s="9">
        <f>B70 / $B$17 * SINH($B$16 *B68 / 1000) + B69 * COSH($B$16 * B68 / 1000)+B67</f>
        <v>0.3977795699187256</v>
      </c>
      <c r="C64" s="9"/>
      <c r="D64" s="9">
        <f t="shared" ref="D64:AN64" si="40">D70 / $B$17 * SINH($B$16 *D68 / 1000) + D69 * COSH($B$16 * D68 / 1000)+D67</f>
        <v>0.19548458589449141</v>
      </c>
      <c r="E64" s="9">
        <f t="shared" si="40"/>
        <v>0.19556249616814125</v>
      </c>
      <c r="F64" s="9">
        <f t="shared" si="40"/>
        <v>0.19579671780667179</v>
      </c>
      <c r="G64" s="9">
        <f t="shared" si="40"/>
        <v>0.1961884166924466</v>
      </c>
      <c r="H64" s="9">
        <f t="shared" si="40"/>
        <v>0.19673960490053133</v>
      </c>
      <c r="I64" s="9">
        <f t="shared" si="40"/>
        <v>0.19745313546113871</v>
      </c>
      <c r="J64" s="9">
        <f t="shared" si="40"/>
        <v>0.19833273952776889</v>
      </c>
      <c r="K64" s="9">
        <f t="shared" si="40"/>
        <v>0.19938307570038022</v>
      </c>
      <c r="L64" s="9">
        <f t="shared" si="40"/>
        <v>0.20060979273776544</v>
      </c>
      <c r="M64" s="9">
        <f t="shared" si="40"/>
        <v>0.20201960726515189</v>
      </c>
      <c r="N64" s="9">
        <f t="shared" si="40"/>
        <v>0.20362039852225078</v>
      </c>
      <c r="O64" s="9">
        <f t="shared" si="40"/>
        <v>0.20542132272478619</v>
      </c>
      <c r="P64" s="9">
        <f t="shared" si="40"/>
        <v>0.20739057701958574</v>
      </c>
      <c r="Q64" s="9">
        <f t="shared" si="40"/>
        <v>0.20739056935132119</v>
      </c>
      <c r="R64" s="9">
        <f t="shared" si="40"/>
        <v>0.20542094313822085</v>
      </c>
      <c r="S64" s="9">
        <f t="shared" si="40"/>
        <v>0.20361964568914528</v>
      </c>
      <c r="T64" s="9">
        <f t="shared" si="40"/>
        <v>0.20201848537979936</v>
      </c>
      <c r="U64" s="9">
        <f t="shared" si="40"/>
        <v>0.20060830397241142</v>
      </c>
      <c r="V64" s="9">
        <f t="shared" si="40"/>
        <v>0.1993812202972759</v>
      </c>
      <c r="W64" s="9">
        <f t="shared" si="40"/>
        <v>0.19833051586269787</v>
      </c>
      <c r="X64" s="9">
        <f t="shared" si="40"/>
        <v>0.19745054008086999</v>
      </c>
      <c r="Y64" s="9">
        <f t="shared" si="40"/>
        <v>0.19673663253591259</v>
      </c>
      <c r="Z64" s="9">
        <f t="shared" si="40"/>
        <v>0.19618506024819865</v>
      </c>
      <c r="AA64" s="9">
        <f t="shared" si="40"/>
        <v>0.19579296832836049</v>
      </c>
      <c r="AB64" s="9">
        <f t="shared" si="40"/>
        <v>0.19555834278624656</v>
      </c>
      <c r="AC64" s="9">
        <f t="shared" si="40"/>
        <v>0.195346487666955</v>
      </c>
      <c r="AD64" s="9">
        <f t="shared" si="40"/>
        <v>0.19361542909924895</v>
      </c>
      <c r="AE64" s="9">
        <f t="shared" si="40"/>
        <v>0.19214552174352148</v>
      </c>
      <c r="AF64" s="9">
        <f t="shared" si="40"/>
        <v>0.19092514557575752</v>
      </c>
      <c r="AG64" s="9">
        <f t="shared" si="40"/>
        <v>0.18994485939226774</v>
      </c>
      <c r="AH64" s="9">
        <f t="shared" si="40"/>
        <v>0.18919721369433939</v>
      </c>
      <c r="AI64" s="9">
        <f t="shared" si="40"/>
        <v>0.18867660673666392</v>
      </c>
      <c r="AJ64" s="9">
        <f t="shared" si="40"/>
        <v>0.18837917844836399</v>
      </c>
      <c r="AK64" s="9">
        <f t="shared" si="40"/>
        <v>0.18830273842742268</v>
      </c>
      <c r="AL64" s="9">
        <f t="shared" si="40"/>
        <v>0.1884467254794947</v>
      </c>
      <c r="AM64" s="9">
        <f t="shared" si="40"/>
        <v>0.18881219729808671</v>
      </c>
      <c r="AN64" s="9">
        <f t="shared" si="40"/>
        <v>0.18940184993037057</v>
      </c>
    </row>
    <row r="65" spans="1:40" ht="15" x14ac:dyDescent="0.2">
      <c r="A65" s="122" t="s">
        <v>183</v>
      </c>
      <c r="B65" s="9">
        <f>B70 * COSH($B$16 *B68 / 1000) + (B69) * $B$17 * SINH($B$16 * B68/ 1000)</f>
        <v>4.6543968217629406E-2</v>
      </c>
      <c r="C65" s="9"/>
      <c r="D65" s="9">
        <f t="shared" ref="D65:AN65" si="41">D70 * COSH($B$16 *D68 / 1000) + (D69) * $B$17 * SINH($B$16 * D68/ 1000)</f>
        <v>2.2873543643200898E-2</v>
      </c>
      <c r="E65" s="9">
        <f t="shared" si="41"/>
        <v>2.2882659881376041E-2</v>
      </c>
      <c r="F65" s="9">
        <f t="shared" si="41"/>
        <v>2.2910066026196087E-2</v>
      </c>
      <c r="G65" s="9">
        <f t="shared" si="41"/>
        <v>2.2955898496913745E-2</v>
      </c>
      <c r="H65" s="9">
        <f t="shared" si="41"/>
        <v>2.3020392725323385E-2</v>
      </c>
      <c r="I65" s="9">
        <f t="shared" si="41"/>
        <v>2.3103882542917595E-2</v>
      </c>
      <c r="J65" s="9">
        <f t="shared" si="41"/>
        <v>2.3206804529910786E-2</v>
      </c>
      <c r="K65" s="9">
        <f t="shared" si="41"/>
        <v>2.3329703786516238E-2</v>
      </c>
      <c r="L65" s="9">
        <f t="shared" si="41"/>
        <v>2.3473241270886663E-2</v>
      </c>
      <c r="M65" s="9">
        <f t="shared" si="41"/>
        <v>2.3638202891637657E-2</v>
      </c>
      <c r="N65" s="9">
        <f t="shared" si="41"/>
        <v>2.3825510594264753E-2</v>
      </c>
      <c r="O65" s="9">
        <f t="shared" si="41"/>
        <v>2.4036235742522855E-2</v>
      </c>
      <c r="P65" s="9">
        <f t="shared" si="41"/>
        <v>2.4266657102092196E-2</v>
      </c>
      <c r="Q65" s="9">
        <f t="shared" si="41"/>
        <v>2.4266656204832787E-2</v>
      </c>
      <c r="R65" s="9">
        <f t="shared" si="41"/>
        <v>2.4036191327308075E-2</v>
      </c>
      <c r="S65" s="9">
        <f t="shared" si="41"/>
        <v>2.3825422505678043E-2</v>
      </c>
      <c r="T65" s="9">
        <f t="shared" si="41"/>
        <v>2.3638071620450948E-2</v>
      </c>
      <c r="U65" s="9">
        <f t="shared" si="41"/>
        <v>2.3473067071273206E-2</v>
      </c>
      <c r="V65" s="9">
        <f t="shared" si="41"/>
        <v>2.3329486686821714E-2</v>
      </c>
      <c r="W65" s="9">
        <f t="shared" si="41"/>
        <v>2.3206544340086524E-2</v>
      </c>
      <c r="X65" s="9">
        <f t="shared" si="41"/>
        <v>2.3103578858902941E-2</v>
      </c>
      <c r="Y65" s="9">
        <f t="shared" si="41"/>
        <v>2.3020044930577733E-2</v>
      </c>
      <c r="Z65" s="9">
        <f t="shared" si="41"/>
        <v>2.2955505761222385E-2</v>
      </c>
      <c r="AA65" s="9">
        <f t="shared" si="41"/>
        <v>2.2909627301805614E-2</v>
      </c>
      <c r="AB65" s="9">
        <f t="shared" si="41"/>
        <v>2.2882173896449913E-2</v>
      </c>
      <c r="AC65" s="9">
        <f t="shared" si="41"/>
        <v>2.2857384845717459E-2</v>
      </c>
      <c r="AD65" s="9">
        <f t="shared" si="41"/>
        <v>2.2654834636880374E-2</v>
      </c>
      <c r="AE65" s="9">
        <f t="shared" si="41"/>
        <v>2.2482841587408733E-2</v>
      </c>
      <c r="AF65" s="9">
        <f t="shared" si="41"/>
        <v>2.2340046044697567E-2</v>
      </c>
      <c r="AG65" s="9">
        <f t="shared" si="41"/>
        <v>2.2225343298707241E-2</v>
      </c>
      <c r="AH65" s="9">
        <f t="shared" si="41"/>
        <v>2.213786168769958E-2</v>
      </c>
      <c r="AI65" s="9">
        <f t="shared" si="41"/>
        <v>2.2076945754543748E-2</v>
      </c>
      <c r="AJ65" s="9">
        <f t="shared" si="41"/>
        <v>2.2042143834474087E-2</v>
      </c>
      <c r="AK65" s="9">
        <f t="shared" si="41"/>
        <v>2.2033199629757957E-2</v>
      </c>
      <c r="AL65" s="9">
        <f t="shared" si="41"/>
        <v>2.2050047475354349E-2</v>
      </c>
      <c r="AM65" s="9">
        <f t="shared" si="41"/>
        <v>2.2092811131397473E-2</v>
      </c>
      <c r="AN65" s="9">
        <f t="shared" si="41"/>
        <v>2.2161806060880827E-2</v>
      </c>
    </row>
    <row r="66" spans="1:40" ht="15" x14ac:dyDescent="0.2">
      <c r="A66" s="104" t="s">
        <v>120</v>
      </c>
      <c r="B66" s="122">
        <f>$B$10</f>
        <v>0.25</v>
      </c>
      <c r="C66" s="9"/>
      <c r="D66" s="122">
        <f t="shared" ref="D66:AN66" si="42">$B$10</f>
        <v>0.25</v>
      </c>
      <c r="E66" s="122">
        <f t="shared" si="42"/>
        <v>0.25</v>
      </c>
      <c r="F66" s="122">
        <f t="shared" si="42"/>
        <v>0.25</v>
      </c>
      <c r="G66" s="122">
        <f t="shared" si="42"/>
        <v>0.25</v>
      </c>
      <c r="H66" s="122">
        <f t="shared" si="42"/>
        <v>0.25</v>
      </c>
      <c r="I66" s="122">
        <f t="shared" si="42"/>
        <v>0.25</v>
      </c>
      <c r="J66" s="122">
        <f t="shared" si="42"/>
        <v>0.25</v>
      </c>
      <c r="K66" s="122">
        <f t="shared" si="42"/>
        <v>0.25</v>
      </c>
      <c r="L66" s="122">
        <f t="shared" si="42"/>
        <v>0.25</v>
      </c>
      <c r="M66" s="122">
        <f t="shared" si="42"/>
        <v>0.25</v>
      </c>
      <c r="N66" s="122">
        <f t="shared" si="42"/>
        <v>0.25</v>
      </c>
      <c r="O66" s="122">
        <f t="shared" si="42"/>
        <v>0.25</v>
      </c>
      <c r="P66" s="122">
        <f t="shared" si="42"/>
        <v>0.25</v>
      </c>
      <c r="Q66" s="122">
        <f t="shared" si="42"/>
        <v>0.25</v>
      </c>
      <c r="R66" s="122">
        <f t="shared" si="42"/>
        <v>0.25</v>
      </c>
      <c r="S66" s="122">
        <f t="shared" si="42"/>
        <v>0.25</v>
      </c>
      <c r="T66" s="122">
        <f t="shared" si="42"/>
        <v>0.25</v>
      </c>
      <c r="U66" s="122">
        <f t="shared" si="42"/>
        <v>0.25</v>
      </c>
      <c r="V66" s="122">
        <f t="shared" si="42"/>
        <v>0.25</v>
      </c>
      <c r="W66" s="122">
        <f t="shared" si="42"/>
        <v>0.25</v>
      </c>
      <c r="X66" s="122">
        <f t="shared" si="42"/>
        <v>0.25</v>
      </c>
      <c r="Y66" s="122">
        <f t="shared" si="42"/>
        <v>0.25</v>
      </c>
      <c r="Z66" s="122">
        <f t="shared" si="42"/>
        <v>0.25</v>
      </c>
      <c r="AA66" s="122">
        <f t="shared" si="42"/>
        <v>0.25</v>
      </c>
      <c r="AB66" s="122">
        <f t="shared" si="42"/>
        <v>0.25</v>
      </c>
      <c r="AC66" s="122">
        <f t="shared" si="42"/>
        <v>0.25</v>
      </c>
      <c r="AD66" s="122">
        <f t="shared" si="42"/>
        <v>0.25</v>
      </c>
      <c r="AE66" s="122">
        <f t="shared" si="42"/>
        <v>0.25</v>
      </c>
      <c r="AF66" s="122">
        <f t="shared" si="42"/>
        <v>0.25</v>
      </c>
      <c r="AG66" s="122">
        <f t="shared" si="42"/>
        <v>0.25</v>
      </c>
      <c r="AH66" s="122">
        <f t="shared" si="42"/>
        <v>0.25</v>
      </c>
      <c r="AI66" s="122">
        <f t="shared" si="42"/>
        <v>0.25</v>
      </c>
      <c r="AJ66" s="122">
        <f t="shared" si="42"/>
        <v>0.25</v>
      </c>
      <c r="AK66" s="122">
        <f t="shared" si="42"/>
        <v>0.25</v>
      </c>
      <c r="AL66" s="122">
        <f t="shared" si="42"/>
        <v>0.25</v>
      </c>
      <c r="AM66" s="122">
        <f t="shared" si="42"/>
        <v>0.25</v>
      </c>
      <c r="AN66" s="122">
        <f t="shared" si="42"/>
        <v>0.25</v>
      </c>
    </row>
    <row r="67" spans="1:40" ht="15" x14ac:dyDescent="0.2">
      <c r="A67" s="122" t="s">
        <v>184</v>
      </c>
      <c r="B67" s="50">
        <f>B65/B66</f>
        <v>0.18617587287051762</v>
      </c>
      <c r="C67" s="9"/>
      <c r="D67" s="50">
        <f t="shared" ref="D67:AN67" si="43">D65/D66</f>
        <v>9.1494174572803594E-2</v>
      </c>
      <c r="E67" s="50">
        <f t="shared" si="43"/>
        <v>9.1530639525504165E-2</v>
      </c>
      <c r="F67" s="50">
        <f t="shared" si="43"/>
        <v>9.1640264104784347E-2</v>
      </c>
      <c r="G67" s="50">
        <f t="shared" si="43"/>
        <v>9.1823593987654981E-2</v>
      </c>
      <c r="H67" s="50">
        <f t="shared" si="43"/>
        <v>9.2081570901293541E-2</v>
      </c>
      <c r="I67" s="50">
        <f t="shared" si="43"/>
        <v>9.2415530171670382E-2</v>
      </c>
      <c r="J67" s="50">
        <f t="shared" si="43"/>
        <v>9.2827218119643146E-2</v>
      </c>
      <c r="K67" s="50">
        <f t="shared" si="43"/>
        <v>9.3318815146064951E-2</v>
      </c>
      <c r="L67" s="50">
        <f t="shared" si="43"/>
        <v>9.3892965083546651E-2</v>
      </c>
      <c r="M67" s="50">
        <f t="shared" si="43"/>
        <v>9.4552811566550626E-2</v>
      </c>
      <c r="N67" s="50">
        <f t="shared" si="43"/>
        <v>9.5302042377059012E-2</v>
      </c>
      <c r="O67" s="50">
        <f t="shared" si="43"/>
        <v>9.6144942970091421E-2</v>
      </c>
      <c r="P67" s="50">
        <f t="shared" si="43"/>
        <v>9.7066628408368785E-2</v>
      </c>
      <c r="Q67" s="50">
        <f t="shared" si="43"/>
        <v>9.7066624819331149E-2</v>
      </c>
      <c r="R67" s="50">
        <f t="shared" si="43"/>
        <v>9.61447653092323E-2</v>
      </c>
      <c r="S67" s="50">
        <f t="shared" si="43"/>
        <v>9.5301690022712174E-2</v>
      </c>
      <c r="T67" s="50">
        <f t="shared" si="43"/>
        <v>9.4552286481803791E-2</v>
      </c>
      <c r="U67" s="50">
        <f t="shared" si="43"/>
        <v>9.3892268285092825E-2</v>
      </c>
      <c r="V67" s="50">
        <f t="shared" si="43"/>
        <v>9.3317946747286856E-2</v>
      </c>
      <c r="W67" s="50">
        <f t="shared" si="43"/>
        <v>9.2826177360346096E-2</v>
      </c>
      <c r="X67" s="50">
        <f t="shared" si="43"/>
        <v>9.2414315435611766E-2</v>
      </c>
      <c r="Y67" s="50">
        <f t="shared" si="43"/>
        <v>9.2080179722310931E-2</v>
      </c>
      <c r="Z67" s="50">
        <f t="shared" si="43"/>
        <v>9.1822023044889539E-2</v>
      </c>
      <c r="AA67" s="50">
        <f t="shared" si="43"/>
        <v>9.1638509207222454E-2</v>
      </c>
      <c r="AB67" s="50">
        <f t="shared" si="43"/>
        <v>9.1528695585799652E-2</v>
      </c>
      <c r="AC67" s="50">
        <f t="shared" si="43"/>
        <v>9.1429539382869837E-2</v>
      </c>
      <c r="AD67" s="50">
        <f t="shared" si="43"/>
        <v>9.0619338547521494E-2</v>
      </c>
      <c r="AE67" s="50">
        <f t="shared" si="43"/>
        <v>8.9931366349634931E-2</v>
      </c>
      <c r="AF67" s="50">
        <f t="shared" si="43"/>
        <v>8.936018417879027E-2</v>
      </c>
      <c r="AG67" s="50">
        <f t="shared" si="43"/>
        <v>8.8901373194828964E-2</v>
      </c>
      <c r="AH67" s="50">
        <f t="shared" si="43"/>
        <v>8.8551446750798318E-2</v>
      </c>
      <c r="AI67" s="50">
        <f t="shared" si="43"/>
        <v>8.830778301817499E-2</v>
      </c>
      <c r="AJ67" s="50">
        <f t="shared" si="43"/>
        <v>8.8168575337896349E-2</v>
      </c>
      <c r="AK67" s="50">
        <f t="shared" si="43"/>
        <v>8.813279851903183E-2</v>
      </c>
      <c r="AL67" s="50">
        <f t="shared" si="43"/>
        <v>8.8200189901417397E-2</v>
      </c>
      <c r="AM67" s="50">
        <f t="shared" si="43"/>
        <v>8.8371244525589893E-2</v>
      </c>
      <c r="AN67" s="50">
        <f t="shared" si="43"/>
        <v>8.8647224243523309E-2</v>
      </c>
    </row>
    <row r="68" spans="1:40" x14ac:dyDescent="0.2">
      <c r="A68" s="122" t="s">
        <v>180</v>
      </c>
      <c r="B68" s="80">
        <f>$B$8</f>
        <v>6000</v>
      </c>
      <c r="C68" s="122"/>
      <c r="D68" s="80">
        <f t="shared" ref="D68:AN68" si="44">$B$8</f>
        <v>6000</v>
      </c>
      <c r="E68" s="80">
        <f t="shared" si="44"/>
        <v>6000</v>
      </c>
      <c r="F68" s="80">
        <f t="shared" si="44"/>
        <v>6000</v>
      </c>
      <c r="G68" s="80">
        <f t="shared" si="44"/>
        <v>6000</v>
      </c>
      <c r="H68" s="80">
        <f t="shared" si="44"/>
        <v>6000</v>
      </c>
      <c r="I68" s="80">
        <f t="shared" si="44"/>
        <v>6000</v>
      </c>
      <c r="J68" s="80">
        <f t="shared" si="44"/>
        <v>6000</v>
      </c>
      <c r="K68" s="80">
        <f t="shared" si="44"/>
        <v>6000</v>
      </c>
      <c r="L68" s="80">
        <f t="shared" si="44"/>
        <v>6000</v>
      </c>
      <c r="M68" s="80">
        <f t="shared" si="44"/>
        <v>6000</v>
      </c>
      <c r="N68" s="80">
        <f t="shared" si="44"/>
        <v>6000</v>
      </c>
      <c r="O68" s="80">
        <f t="shared" si="44"/>
        <v>6000</v>
      </c>
      <c r="P68" s="80">
        <f t="shared" si="44"/>
        <v>6000</v>
      </c>
      <c r="Q68" s="80">
        <f t="shared" si="44"/>
        <v>6000</v>
      </c>
      <c r="R68" s="80">
        <f t="shared" si="44"/>
        <v>6000</v>
      </c>
      <c r="S68" s="80">
        <f t="shared" si="44"/>
        <v>6000</v>
      </c>
      <c r="T68" s="80">
        <f t="shared" si="44"/>
        <v>6000</v>
      </c>
      <c r="U68" s="80">
        <f t="shared" si="44"/>
        <v>6000</v>
      </c>
      <c r="V68" s="80">
        <f t="shared" si="44"/>
        <v>6000</v>
      </c>
      <c r="W68" s="80">
        <f t="shared" si="44"/>
        <v>6000</v>
      </c>
      <c r="X68" s="80">
        <f t="shared" si="44"/>
        <v>6000</v>
      </c>
      <c r="Y68" s="80">
        <f t="shared" si="44"/>
        <v>6000</v>
      </c>
      <c r="Z68" s="80">
        <f t="shared" si="44"/>
        <v>6000</v>
      </c>
      <c r="AA68" s="80">
        <f t="shared" si="44"/>
        <v>6000</v>
      </c>
      <c r="AB68" s="80">
        <f t="shared" si="44"/>
        <v>6000</v>
      </c>
      <c r="AC68" s="80">
        <f t="shared" si="44"/>
        <v>6000</v>
      </c>
      <c r="AD68" s="80">
        <f t="shared" si="44"/>
        <v>6000</v>
      </c>
      <c r="AE68" s="80">
        <f t="shared" si="44"/>
        <v>6000</v>
      </c>
      <c r="AF68" s="80">
        <f t="shared" si="44"/>
        <v>6000</v>
      </c>
      <c r="AG68" s="80">
        <f t="shared" si="44"/>
        <v>6000</v>
      </c>
      <c r="AH68" s="80">
        <f t="shared" si="44"/>
        <v>6000</v>
      </c>
      <c r="AI68" s="80">
        <f t="shared" si="44"/>
        <v>6000</v>
      </c>
      <c r="AJ68" s="80">
        <f t="shared" si="44"/>
        <v>6000</v>
      </c>
      <c r="AK68" s="80">
        <f t="shared" si="44"/>
        <v>6000</v>
      </c>
      <c r="AL68" s="80">
        <f t="shared" si="44"/>
        <v>6000</v>
      </c>
      <c r="AM68" s="80">
        <f t="shared" si="44"/>
        <v>6000</v>
      </c>
      <c r="AN68" s="80">
        <f t="shared" si="44"/>
        <v>6000</v>
      </c>
    </row>
    <row r="69" spans="1:40" ht="15" x14ac:dyDescent="0.2">
      <c r="A69" s="122" t="s">
        <v>9</v>
      </c>
      <c r="B69" s="9">
        <f>B75 / $B$17 * SINH($B$16 *B73 / 1000) + B74 * COSH($B$16 * B73 / 1000)+B72</f>
        <v>0.1975382101396459</v>
      </c>
      <c r="C69" s="9"/>
      <c r="D69" s="9">
        <f t="shared" ref="D69:AN69" si="45">D75 / $B$17 * SINH($B$16 *D73 / 1000) + D74 * COSH($B$16 * D73 / 1000)+D72</f>
        <v>9.7078075717608278E-2</v>
      </c>
      <c r="E69" s="9">
        <f t="shared" si="45"/>
        <v>9.7116766131023491E-2</v>
      </c>
      <c r="F69" s="9">
        <f t="shared" si="45"/>
        <v>9.7233081112360398E-2</v>
      </c>
      <c r="G69" s="9">
        <f t="shared" si="45"/>
        <v>9.7427599641367449E-2</v>
      </c>
      <c r="H69" s="9">
        <f t="shared" si="45"/>
        <v>9.7701320918951867E-2</v>
      </c>
      <c r="I69" s="9">
        <f t="shared" si="45"/>
        <v>9.8055661766198302E-2</v>
      </c>
      <c r="J69" s="9">
        <f t="shared" si="45"/>
        <v>9.8492475082149089E-2</v>
      </c>
      <c r="K69" s="9">
        <f t="shared" si="45"/>
        <v>9.9014074337799546E-2</v>
      </c>
      <c r="L69" s="9">
        <f t="shared" si="45"/>
        <v>9.9623264719201993E-2</v>
      </c>
      <c r="M69" s="9">
        <f t="shared" si="45"/>
        <v>0.10032338171723104</v>
      </c>
      <c r="N69" s="9">
        <f t="shared" si="45"/>
        <v>0.10111833817967361</v>
      </c>
      <c r="O69" s="9">
        <f t="shared" si="45"/>
        <v>0.10201268110341577</v>
      </c>
      <c r="P69" s="9">
        <f t="shared" si="45"/>
        <v>0.10299061712155767</v>
      </c>
      <c r="Q69" s="9">
        <f t="shared" si="45"/>
        <v>0.10299061331348061</v>
      </c>
      <c r="R69" s="9">
        <f t="shared" si="45"/>
        <v>0.10201249259989176</v>
      </c>
      <c r="S69" s="9">
        <f t="shared" si="45"/>
        <v>0.10111796432109604</v>
      </c>
      <c r="T69" s="9">
        <f t="shared" si="45"/>
        <v>0.10032282458649514</v>
      </c>
      <c r="U69" s="9">
        <f t="shared" si="45"/>
        <v>9.9622525395049649E-2</v>
      </c>
      <c r="V69" s="9">
        <f t="shared" si="45"/>
        <v>9.9013152940533256E-2</v>
      </c>
      <c r="W69" s="9">
        <f t="shared" si="45"/>
        <v>9.849137080517939E-2</v>
      </c>
      <c r="X69" s="9">
        <f t="shared" si="45"/>
        <v>9.8054372894643083E-2</v>
      </c>
      <c r="Y69" s="9">
        <f t="shared" si="45"/>
        <v>9.76998448361385E-2</v>
      </c>
      <c r="Z69" s="9">
        <f t="shared" si="45"/>
        <v>9.742593282376466E-2</v>
      </c>
      <c r="AA69" s="9">
        <f t="shared" si="45"/>
        <v>9.7231219113176462E-2</v>
      </c>
      <c r="AB69" s="9">
        <f t="shared" si="45"/>
        <v>9.7114703552430848E-2</v>
      </c>
      <c r="AC69" s="9">
        <f t="shared" si="45"/>
        <v>9.7009495833788262E-2</v>
      </c>
      <c r="AD69" s="9">
        <f t="shared" si="45"/>
        <v>9.6149848338112673E-2</v>
      </c>
      <c r="AE69" s="9">
        <f t="shared" si="45"/>
        <v>9.5419889109234143E-2</v>
      </c>
      <c r="AF69" s="9">
        <f t="shared" si="45"/>
        <v>9.4813847617645136E-2</v>
      </c>
      <c r="AG69" s="9">
        <f t="shared" si="45"/>
        <v>9.4327035340808607E-2</v>
      </c>
      <c r="AH69" s="9">
        <f t="shared" si="45"/>
        <v>9.3955752841263576E-2</v>
      </c>
      <c r="AI69" s="9">
        <f t="shared" si="45"/>
        <v>9.3697218279957487E-2</v>
      </c>
      <c r="AJ69" s="9">
        <f t="shared" si="45"/>
        <v>9.3549514737194681E-2</v>
      </c>
      <c r="AK69" s="9">
        <f t="shared" si="45"/>
        <v>9.35115544545113E-2</v>
      </c>
      <c r="AL69" s="9">
        <f t="shared" si="45"/>
        <v>9.3583058741560032E-2</v>
      </c>
      <c r="AM69" s="9">
        <f t="shared" si="45"/>
        <v>9.376455285126481E-2</v>
      </c>
      <c r="AN69" s="9">
        <f t="shared" si="45"/>
        <v>9.4057375646586561E-2</v>
      </c>
    </row>
    <row r="70" spans="1:40" ht="15" x14ac:dyDescent="0.2">
      <c r="A70" s="122" t="s">
        <v>183</v>
      </c>
      <c r="B70" s="9">
        <f>B75 * COSH($B$16 *B73 / 1000) + (B74) * $B$17 * SINH($B$16 * B73/ 1000)</f>
        <v>2.4042081003904502E-2</v>
      </c>
      <c r="C70" s="9"/>
      <c r="D70" s="9">
        <f t="shared" ref="D70:AN70" si="46">D75 * COSH($B$16 *D73 / 1000) + (D74) * $B$17 * SINH($B$16 * D73/ 1000)</f>
        <v>1.1815227841013467E-2</v>
      </c>
      <c r="E70" s="9">
        <f t="shared" si="46"/>
        <v>1.1819936793538375E-2</v>
      </c>
      <c r="F70" s="9">
        <f t="shared" si="46"/>
        <v>1.1834093316477876E-2</v>
      </c>
      <c r="G70" s="9">
        <f t="shared" si="46"/>
        <v>1.1857767876593824E-2</v>
      </c>
      <c r="H70" s="9">
        <f t="shared" si="46"/>
        <v>1.1891082085138716E-2</v>
      </c>
      <c r="I70" s="9">
        <f t="shared" si="46"/>
        <v>1.193420838129412E-2</v>
      </c>
      <c r="J70" s="9">
        <f t="shared" si="46"/>
        <v>1.1987372278639594E-2</v>
      </c>
      <c r="K70" s="9">
        <f t="shared" si="46"/>
        <v>1.2050855346280328E-2</v>
      </c>
      <c r="L70" s="9">
        <f t="shared" si="46"/>
        <v>1.2124998999227893E-2</v>
      </c>
      <c r="M70" s="9">
        <f t="shared" si="46"/>
        <v>1.2210209195103038E-2</v>
      </c>
      <c r="N70" s="9">
        <f t="shared" si="46"/>
        <v>1.2306962160775405E-2</v>
      </c>
      <c r="O70" s="9">
        <f t="shared" si="46"/>
        <v>1.2415811304455897E-2</v>
      </c>
      <c r="P70" s="9">
        <f t="shared" si="46"/>
        <v>1.2534834439008864E-2</v>
      </c>
      <c r="Q70" s="9">
        <f t="shared" si="46"/>
        <v>1.2534833975533483E-2</v>
      </c>
      <c r="R70" s="9">
        <f t="shared" si="46"/>
        <v>1.2415788361973068E-2</v>
      </c>
      <c r="S70" s="9">
        <f t="shared" si="46"/>
        <v>1.2306916659005393E-2</v>
      </c>
      <c r="T70" s="9">
        <f t="shared" si="46"/>
        <v>1.2210141387551917E-2</v>
      </c>
      <c r="U70" s="9">
        <f t="shared" si="46"/>
        <v>1.2124909017187728E-2</v>
      </c>
      <c r="V70" s="9">
        <f t="shared" si="46"/>
        <v>1.2050743204392957E-2</v>
      </c>
      <c r="W70" s="9">
        <f t="shared" si="46"/>
        <v>1.1987237878736217E-2</v>
      </c>
      <c r="X70" s="9">
        <f t="shared" si="46"/>
        <v>1.193405151465899E-2</v>
      </c>
      <c r="Y70" s="9">
        <f t="shared" si="46"/>
        <v>1.1890902433300508E-2</v>
      </c>
      <c r="Z70" s="9">
        <f t="shared" si="46"/>
        <v>1.1857565010708806E-2</v>
      </c>
      <c r="AA70" s="9">
        <f t="shared" si="46"/>
        <v>1.1833866695333654E-2</v>
      </c>
      <c r="AB70" s="9">
        <f t="shared" si="46"/>
        <v>1.1819685760173407E-2</v>
      </c>
      <c r="AC70" s="9">
        <f t="shared" si="46"/>
        <v>1.1806881085614227E-2</v>
      </c>
      <c r="AD70" s="9">
        <f t="shared" si="46"/>
        <v>1.1702254670748842E-2</v>
      </c>
      <c r="AE70" s="9">
        <f t="shared" si="46"/>
        <v>1.1613412421455204E-2</v>
      </c>
      <c r="AF70" s="9">
        <f t="shared" si="46"/>
        <v>1.1539652015191477E-2</v>
      </c>
      <c r="AG70" s="9">
        <f t="shared" si="46"/>
        <v>1.1480402818870802E-2</v>
      </c>
      <c r="AH70" s="9">
        <f t="shared" si="46"/>
        <v>1.1435214579476084E-2</v>
      </c>
      <c r="AI70" s="9">
        <f t="shared" si="46"/>
        <v>1.1403748723524287E-2</v>
      </c>
      <c r="AJ70" s="9">
        <f t="shared" si="46"/>
        <v>1.1385771945577598E-2</v>
      </c>
      <c r="AK70" s="9">
        <f t="shared" si="46"/>
        <v>1.1381151856175352E-2</v>
      </c>
      <c r="AL70" s="9">
        <f t="shared" si="46"/>
        <v>1.1389854536330936E-2</v>
      </c>
      <c r="AM70" s="9">
        <f t="shared" si="46"/>
        <v>1.1411943913794511E-2</v>
      </c>
      <c r="AN70" s="9">
        <f t="shared" si="46"/>
        <v>1.1447582939580654E-2</v>
      </c>
    </row>
    <row r="71" spans="1:40" ht="15" x14ac:dyDescent="0.2">
      <c r="A71" s="104" t="s">
        <v>120</v>
      </c>
      <c r="B71" s="122">
        <f>$B$10</f>
        <v>0.25</v>
      </c>
      <c r="C71" s="9"/>
      <c r="D71" s="122">
        <f t="shared" ref="D71:AN71" si="47">$B$10</f>
        <v>0.25</v>
      </c>
      <c r="E71" s="122">
        <f t="shared" si="47"/>
        <v>0.25</v>
      </c>
      <c r="F71" s="122">
        <f t="shared" si="47"/>
        <v>0.25</v>
      </c>
      <c r="G71" s="122">
        <f t="shared" si="47"/>
        <v>0.25</v>
      </c>
      <c r="H71" s="122">
        <f t="shared" si="47"/>
        <v>0.25</v>
      </c>
      <c r="I71" s="122">
        <f t="shared" si="47"/>
        <v>0.25</v>
      </c>
      <c r="J71" s="122">
        <f t="shared" si="47"/>
        <v>0.25</v>
      </c>
      <c r="K71" s="122">
        <f t="shared" si="47"/>
        <v>0.25</v>
      </c>
      <c r="L71" s="122">
        <f t="shared" si="47"/>
        <v>0.25</v>
      </c>
      <c r="M71" s="122">
        <f t="shared" si="47"/>
        <v>0.25</v>
      </c>
      <c r="N71" s="122">
        <f t="shared" si="47"/>
        <v>0.25</v>
      </c>
      <c r="O71" s="122">
        <f t="shared" si="47"/>
        <v>0.25</v>
      </c>
      <c r="P71" s="122">
        <f t="shared" si="47"/>
        <v>0.25</v>
      </c>
      <c r="Q71" s="122">
        <f t="shared" si="47"/>
        <v>0.25</v>
      </c>
      <c r="R71" s="122">
        <f t="shared" si="47"/>
        <v>0.25</v>
      </c>
      <c r="S71" s="122">
        <f t="shared" si="47"/>
        <v>0.25</v>
      </c>
      <c r="T71" s="122">
        <f t="shared" si="47"/>
        <v>0.25</v>
      </c>
      <c r="U71" s="122">
        <f t="shared" si="47"/>
        <v>0.25</v>
      </c>
      <c r="V71" s="122">
        <f t="shared" si="47"/>
        <v>0.25</v>
      </c>
      <c r="W71" s="122">
        <f t="shared" si="47"/>
        <v>0.25</v>
      </c>
      <c r="X71" s="122">
        <f t="shared" si="47"/>
        <v>0.25</v>
      </c>
      <c r="Y71" s="122">
        <f t="shared" si="47"/>
        <v>0.25</v>
      </c>
      <c r="Z71" s="122">
        <f t="shared" si="47"/>
        <v>0.25</v>
      </c>
      <c r="AA71" s="122">
        <f t="shared" si="47"/>
        <v>0.25</v>
      </c>
      <c r="AB71" s="122">
        <f t="shared" si="47"/>
        <v>0.25</v>
      </c>
      <c r="AC71" s="122">
        <f t="shared" si="47"/>
        <v>0.25</v>
      </c>
      <c r="AD71" s="122">
        <f t="shared" si="47"/>
        <v>0.25</v>
      </c>
      <c r="AE71" s="122">
        <f t="shared" si="47"/>
        <v>0.25</v>
      </c>
      <c r="AF71" s="122">
        <f t="shared" si="47"/>
        <v>0.25</v>
      </c>
      <c r="AG71" s="122">
        <f t="shared" si="47"/>
        <v>0.25</v>
      </c>
      <c r="AH71" s="122">
        <f t="shared" si="47"/>
        <v>0.25</v>
      </c>
      <c r="AI71" s="122">
        <f t="shared" si="47"/>
        <v>0.25</v>
      </c>
      <c r="AJ71" s="122">
        <f t="shared" si="47"/>
        <v>0.25</v>
      </c>
      <c r="AK71" s="122">
        <f t="shared" si="47"/>
        <v>0.25</v>
      </c>
      <c r="AL71" s="122">
        <f t="shared" si="47"/>
        <v>0.25</v>
      </c>
      <c r="AM71" s="122">
        <f t="shared" si="47"/>
        <v>0.25</v>
      </c>
      <c r="AN71" s="122">
        <f t="shared" si="47"/>
        <v>0.25</v>
      </c>
    </row>
    <row r="72" spans="1:40" ht="15" x14ac:dyDescent="0.2">
      <c r="A72" s="122" t="s">
        <v>184</v>
      </c>
      <c r="B72" s="50">
        <f>B70/B71</f>
        <v>9.6168324015618006E-2</v>
      </c>
      <c r="C72" s="9"/>
      <c r="D72" s="50">
        <f t="shared" ref="D72:AN72" si="48">D70/D71</f>
        <v>4.7260911364053866E-2</v>
      </c>
      <c r="E72" s="50">
        <f t="shared" si="48"/>
        <v>4.7279747174153501E-2</v>
      </c>
      <c r="F72" s="50">
        <f t="shared" si="48"/>
        <v>4.7336373265911502E-2</v>
      </c>
      <c r="G72" s="50">
        <f t="shared" si="48"/>
        <v>4.7431071506375294E-2</v>
      </c>
      <c r="H72" s="50">
        <f t="shared" si="48"/>
        <v>4.7564328340554865E-2</v>
      </c>
      <c r="I72" s="50">
        <f t="shared" si="48"/>
        <v>4.7736833525176478E-2</v>
      </c>
      <c r="J72" s="50">
        <f t="shared" si="48"/>
        <v>4.7949489114558375E-2</v>
      </c>
      <c r="K72" s="50">
        <f t="shared" si="48"/>
        <v>4.8203421385121313E-2</v>
      </c>
      <c r="L72" s="50">
        <f t="shared" si="48"/>
        <v>4.8499995996911571E-2</v>
      </c>
      <c r="M72" s="50">
        <f t="shared" si="48"/>
        <v>4.884083678041215E-2</v>
      </c>
      <c r="N72" s="50">
        <f t="shared" si="48"/>
        <v>4.9227848643101618E-2</v>
      </c>
      <c r="O72" s="50">
        <f t="shared" si="48"/>
        <v>4.9663245217823587E-2</v>
      </c>
      <c r="P72" s="50">
        <f t="shared" si="48"/>
        <v>5.0139337756035456E-2</v>
      </c>
      <c r="Q72" s="50">
        <f t="shared" si="48"/>
        <v>5.013933590213393E-2</v>
      </c>
      <c r="R72" s="50">
        <f t="shared" si="48"/>
        <v>4.9663153447892273E-2</v>
      </c>
      <c r="S72" s="50">
        <f t="shared" si="48"/>
        <v>4.9227666636021572E-2</v>
      </c>
      <c r="T72" s="50">
        <f t="shared" si="48"/>
        <v>4.8840565550207667E-2</v>
      </c>
      <c r="U72" s="50">
        <f t="shared" si="48"/>
        <v>4.8499636068750913E-2</v>
      </c>
      <c r="V72" s="50">
        <f t="shared" si="48"/>
        <v>4.8202972817571826E-2</v>
      </c>
      <c r="W72" s="50">
        <f t="shared" si="48"/>
        <v>4.7948951514944868E-2</v>
      </c>
      <c r="X72" s="50">
        <f t="shared" si="48"/>
        <v>4.773620605863596E-2</v>
      </c>
      <c r="Y72" s="50">
        <f t="shared" si="48"/>
        <v>4.7563609733202034E-2</v>
      </c>
      <c r="Z72" s="50">
        <f t="shared" si="48"/>
        <v>4.7430260042835223E-2</v>
      </c>
      <c r="AA72" s="50">
        <f t="shared" si="48"/>
        <v>4.7335466781334615E-2</v>
      </c>
      <c r="AB72" s="50">
        <f t="shared" si="48"/>
        <v>4.7278743040693627E-2</v>
      </c>
      <c r="AC72" s="50">
        <f t="shared" si="48"/>
        <v>4.722752434245691E-2</v>
      </c>
      <c r="AD72" s="50">
        <f t="shared" si="48"/>
        <v>4.6809018682995369E-2</v>
      </c>
      <c r="AE72" s="50">
        <f t="shared" si="48"/>
        <v>4.6453649685820816E-2</v>
      </c>
      <c r="AF72" s="50">
        <f t="shared" si="48"/>
        <v>4.615860806076591E-2</v>
      </c>
      <c r="AG72" s="50">
        <f t="shared" si="48"/>
        <v>4.5921611275483207E-2</v>
      </c>
      <c r="AH72" s="50">
        <f t="shared" si="48"/>
        <v>4.5740858317904337E-2</v>
      </c>
      <c r="AI72" s="50">
        <f t="shared" si="48"/>
        <v>4.5614994894097149E-2</v>
      </c>
      <c r="AJ72" s="50">
        <f t="shared" si="48"/>
        <v>4.5543087782310393E-2</v>
      </c>
      <c r="AK72" s="50">
        <f t="shared" si="48"/>
        <v>4.5524607424701408E-2</v>
      </c>
      <c r="AL72" s="50">
        <f t="shared" si="48"/>
        <v>4.5559418145323743E-2</v>
      </c>
      <c r="AM72" s="50">
        <f t="shared" si="48"/>
        <v>4.5647775655178045E-2</v>
      </c>
      <c r="AN72" s="50">
        <f t="shared" si="48"/>
        <v>4.5790331758322617E-2</v>
      </c>
    </row>
    <row r="73" spans="1:40" x14ac:dyDescent="0.2">
      <c r="A73" s="122" t="s">
        <v>181</v>
      </c>
      <c r="B73" s="80">
        <f>$B$8</f>
        <v>6000</v>
      </c>
      <c r="D73" s="80">
        <f t="shared" ref="D73:AN73" si="49">$B$8</f>
        <v>6000</v>
      </c>
      <c r="E73" s="80">
        <f t="shared" si="49"/>
        <v>6000</v>
      </c>
      <c r="F73" s="80">
        <f t="shared" si="49"/>
        <v>6000</v>
      </c>
      <c r="G73" s="80">
        <f t="shared" si="49"/>
        <v>6000</v>
      </c>
      <c r="H73" s="80">
        <f t="shared" si="49"/>
        <v>6000</v>
      </c>
      <c r="I73" s="80">
        <f t="shared" si="49"/>
        <v>6000</v>
      </c>
      <c r="J73" s="80">
        <f t="shared" si="49"/>
        <v>6000</v>
      </c>
      <c r="K73" s="80">
        <f t="shared" si="49"/>
        <v>6000</v>
      </c>
      <c r="L73" s="80">
        <f t="shared" si="49"/>
        <v>6000</v>
      </c>
      <c r="M73" s="80">
        <f t="shared" si="49"/>
        <v>6000</v>
      </c>
      <c r="N73" s="80">
        <f t="shared" si="49"/>
        <v>6000</v>
      </c>
      <c r="O73" s="80">
        <f t="shared" si="49"/>
        <v>6000</v>
      </c>
      <c r="P73" s="80">
        <f t="shared" si="49"/>
        <v>6000</v>
      </c>
      <c r="Q73" s="80">
        <f t="shared" si="49"/>
        <v>6000</v>
      </c>
      <c r="R73" s="80">
        <f t="shared" si="49"/>
        <v>6000</v>
      </c>
      <c r="S73" s="80">
        <f t="shared" si="49"/>
        <v>6000</v>
      </c>
      <c r="T73" s="80">
        <f t="shared" si="49"/>
        <v>6000</v>
      </c>
      <c r="U73" s="80">
        <f t="shared" si="49"/>
        <v>6000</v>
      </c>
      <c r="V73" s="80">
        <f t="shared" si="49"/>
        <v>6000</v>
      </c>
      <c r="W73" s="80">
        <f t="shared" si="49"/>
        <v>6000</v>
      </c>
      <c r="X73" s="80">
        <f t="shared" si="49"/>
        <v>6000</v>
      </c>
      <c r="Y73" s="80">
        <f t="shared" si="49"/>
        <v>6000</v>
      </c>
      <c r="Z73" s="80">
        <f t="shared" si="49"/>
        <v>6000</v>
      </c>
      <c r="AA73" s="80">
        <f t="shared" si="49"/>
        <v>6000</v>
      </c>
      <c r="AB73" s="80">
        <f t="shared" si="49"/>
        <v>6000</v>
      </c>
      <c r="AC73" s="80">
        <f t="shared" si="49"/>
        <v>6000</v>
      </c>
      <c r="AD73" s="80">
        <f t="shared" si="49"/>
        <v>6000</v>
      </c>
      <c r="AE73" s="80">
        <f t="shared" si="49"/>
        <v>6000</v>
      </c>
      <c r="AF73" s="80">
        <f t="shared" si="49"/>
        <v>6000</v>
      </c>
      <c r="AG73" s="80">
        <f t="shared" si="49"/>
        <v>6000</v>
      </c>
      <c r="AH73" s="80">
        <f t="shared" si="49"/>
        <v>6000</v>
      </c>
      <c r="AI73" s="80">
        <f t="shared" si="49"/>
        <v>6000</v>
      </c>
      <c r="AJ73" s="80">
        <f t="shared" si="49"/>
        <v>6000</v>
      </c>
      <c r="AK73" s="80">
        <f t="shared" si="49"/>
        <v>6000</v>
      </c>
      <c r="AL73" s="80">
        <f t="shared" si="49"/>
        <v>6000</v>
      </c>
      <c r="AM73" s="80">
        <f t="shared" si="49"/>
        <v>6000</v>
      </c>
      <c r="AN73" s="80">
        <f t="shared" si="49"/>
        <v>6000</v>
      </c>
    </row>
    <row r="74" spans="1:40" ht="15" x14ac:dyDescent="0.2">
      <c r="A74" s="122" t="s">
        <v>9</v>
      </c>
      <c r="B74" s="9">
        <f>B80 / $B$17 * SINH($B$16 *B78 / 1000) + B79 * COSH($B$16 * B78 / 1000)+B77</f>
        <v>9.3928613358535362E-2</v>
      </c>
      <c r="C74" s="9"/>
      <c r="D74" s="9">
        <f t="shared" ref="D74:AN74" si="50">D80 / $B$17 * SINH($B$16 *D78 / 1000) + D79 * COSH($B$16 * D78 / 1000)+D77</f>
        <v>4.6160229118324812E-2</v>
      </c>
      <c r="E74" s="9">
        <f t="shared" si="50"/>
        <v>4.6178626252123836E-2</v>
      </c>
      <c r="F74" s="9">
        <f t="shared" si="50"/>
        <v>4.6233933551415834E-2</v>
      </c>
      <c r="G74" s="9">
        <f t="shared" si="50"/>
        <v>4.6326426318710118E-2</v>
      </c>
      <c r="H74" s="9">
        <f t="shared" si="50"/>
        <v>4.6456579669963305E-2</v>
      </c>
      <c r="I74" s="9">
        <f t="shared" si="50"/>
        <v>4.6625067297823342E-2</v>
      </c>
      <c r="J74" s="9">
        <f t="shared" si="50"/>
        <v>4.6832770248228711E-2</v>
      </c>
      <c r="K74" s="9">
        <f t="shared" si="50"/>
        <v>4.7080788567203338E-2</v>
      </c>
      <c r="L74" s="9">
        <f t="shared" si="50"/>
        <v>4.7370456109275524E-2</v>
      </c>
      <c r="M74" s="9">
        <f t="shared" si="50"/>
        <v>4.7703358886753963E-2</v>
      </c>
      <c r="N74" s="9">
        <f t="shared" si="50"/>
        <v>4.8081357442804729E-2</v>
      </c>
      <c r="O74" s="9">
        <f t="shared" si="50"/>
        <v>4.8506613855904414E-2</v>
      </c>
      <c r="P74" s="9">
        <f t="shared" si="50"/>
        <v>4.8971618444497683E-2</v>
      </c>
      <c r="Q74" s="9">
        <f t="shared" si="50"/>
        <v>4.8971616633772572E-2</v>
      </c>
      <c r="R74" s="9">
        <f t="shared" si="50"/>
        <v>4.8506524223247464E-2</v>
      </c>
      <c r="S74" s="9">
        <f t="shared" si="50"/>
        <v>4.8081179674575689E-2</v>
      </c>
      <c r="T74" s="9">
        <f t="shared" si="50"/>
        <v>4.7703093973361019E-2</v>
      </c>
      <c r="U74" s="9">
        <f t="shared" si="50"/>
        <v>4.7370104563656049E-2</v>
      </c>
      <c r="V74" s="9">
        <f t="shared" si="50"/>
        <v>4.7080350446560684E-2</v>
      </c>
      <c r="W74" s="9">
        <f t="shared" si="50"/>
        <v>4.6832245169032879E-2</v>
      </c>
      <c r="X74" s="9">
        <f t="shared" si="50"/>
        <v>4.6624454444654864E-2</v>
      </c>
      <c r="Y74" s="9">
        <f t="shared" si="50"/>
        <v>4.6455877798605022E-2</v>
      </c>
      <c r="Z74" s="9">
        <f t="shared" si="50"/>
        <v>4.6325633753737286E-2</v>
      </c>
      <c r="AA74" s="9">
        <f t="shared" si="50"/>
        <v>4.6233048178397129E-2</v>
      </c>
      <c r="AB74" s="9">
        <f t="shared" si="50"/>
        <v>4.617764550441425E-2</v>
      </c>
      <c r="AC74" s="9">
        <f t="shared" si="50"/>
        <v>4.6127619663237869E-2</v>
      </c>
      <c r="AD74" s="9">
        <f t="shared" si="50"/>
        <v>4.5718860784695517E-2</v>
      </c>
      <c r="AE74" s="9">
        <f t="shared" si="50"/>
        <v>4.5371768148145065E-2</v>
      </c>
      <c r="AF74" s="9">
        <f t="shared" si="50"/>
        <v>4.5083597890337973E-2</v>
      </c>
      <c r="AG74" s="9">
        <f t="shared" si="50"/>
        <v>4.4852120637927713E-2</v>
      </c>
      <c r="AH74" s="9">
        <f t="shared" si="50"/>
        <v>4.4675577323487925E-2</v>
      </c>
      <c r="AI74" s="9">
        <f t="shared" si="50"/>
        <v>4.4552645193893493E-2</v>
      </c>
      <c r="AJ74" s="9">
        <f t="shared" si="50"/>
        <v>4.4482412761646356E-2</v>
      </c>
      <c r="AK74" s="9">
        <f t="shared" si="50"/>
        <v>4.4464362802032836E-2</v>
      </c>
      <c r="AL74" s="9">
        <f t="shared" si="50"/>
        <v>4.4498362798929283E-2</v>
      </c>
      <c r="AM74" s="9">
        <f t="shared" si="50"/>
        <v>4.4584662507959047E-2</v>
      </c>
      <c r="AN74" s="9">
        <f t="shared" si="50"/>
        <v>4.4723898553000144E-2</v>
      </c>
    </row>
    <row r="75" spans="1:40" ht="15" x14ac:dyDescent="0.2">
      <c r="A75" s="122" t="s">
        <v>183</v>
      </c>
      <c r="B75" s="9">
        <f>B80 * COSH($B$16 *B78 / 1000) + (B79) * $B$17 * SINH($B$16 * B78/ 1000)</f>
        <v>1.3301101575589391E-2</v>
      </c>
      <c r="C75" s="9"/>
      <c r="D75" s="9">
        <f t="shared" ref="D75:AN75" si="51">D80 * COSH($B$16 *D78 / 1000) + (D79) * $B$17 * SINH($B$16 * D78/ 1000)</f>
        <v>6.5366864717962374E-3</v>
      </c>
      <c r="E75" s="9">
        <f t="shared" si="51"/>
        <v>6.5392916645762742E-3</v>
      </c>
      <c r="F75" s="9">
        <f t="shared" si="51"/>
        <v>6.5471236550576663E-3</v>
      </c>
      <c r="G75" s="9">
        <f t="shared" si="51"/>
        <v>6.5602214284496002E-3</v>
      </c>
      <c r="H75" s="9">
        <f t="shared" si="51"/>
        <v>6.5786522652683428E-3</v>
      </c>
      <c r="I75" s="9">
        <f t="shared" si="51"/>
        <v>6.6025115662019362E-3</v>
      </c>
      <c r="J75" s="9">
        <f t="shared" si="51"/>
        <v>6.6319240949523177E-3</v>
      </c>
      <c r="K75" s="9">
        <f t="shared" si="51"/>
        <v>6.6670456275219111E-3</v>
      </c>
      <c r="L75" s="9">
        <f t="shared" si="51"/>
        <v>6.7080650492134294E-3</v>
      </c>
      <c r="M75" s="9">
        <f t="shared" si="51"/>
        <v>6.7552069530455935E-3</v>
      </c>
      <c r="N75" s="9">
        <f t="shared" si="51"/>
        <v>6.8087348079737368E-3</v>
      </c>
      <c r="O75" s="9">
        <f t="shared" si="51"/>
        <v>6.8689547829532327E-3</v>
      </c>
      <c r="P75" s="9">
        <f t="shared" si="51"/>
        <v>6.9348034423216531E-3</v>
      </c>
      <c r="Q75" s="9">
        <f t="shared" si="51"/>
        <v>6.9348031859073631E-3</v>
      </c>
      <c r="R75" s="9">
        <f t="shared" si="51"/>
        <v>6.8689420901961278E-3</v>
      </c>
      <c r="S75" s="9">
        <f t="shared" si="51"/>
        <v>6.8087096344596519E-3</v>
      </c>
      <c r="T75" s="9">
        <f t="shared" si="51"/>
        <v>6.7551694390248686E-3</v>
      </c>
      <c r="U75" s="9">
        <f t="shared" si="51"/>
        <v>6.7080152673224189E-3</v>
      </c>
      <c r="V75" s="9">
        <f t="shared" si="51"/>
        <v>6.6669835858611014E-3</v>
      </c>
      <c r="W75" s="9">
        <f t="shared" si="51"/>
        <v>6.6318497392105552E-3</v>
      </c>
      <c r="X75" s="9">
        <f t="shared" si="51"/>
        <v>6.6024247809087933E-3</v>
      </c>
      <c r="Y75" s="9">
        <f t="shared" si="51"/>
        <v>6.5785528742319408E-3</v>
      </c>
      <c r="Z75" s="9">
        <f t="shared" si="51"/>
        <v>6.5601091944153481E-3</v>
      </c>
      <c r="AA75" s="9">
        <f t="shared" si="51"/>
        <v>6.5469982786038571E-3</v>
      </c>
      <c r="AB75" s="9">
        <f t="shared" si="51"/>
        <v>6.5391527822438429E-3</v>
      </c>
      <c r="AC75" s="9">
        <f t="shared" si="51"/>
        <v>6.5320686917723757E-3</v>
      </c>
      <c r="AD75" s="9">
        <f t="shared" si="51"/>
        <v>6.4741849099405023E-3</v>
      </c>
      <c r="AE75" s="9">
        <f t="shared" si="51"/>
        <v>6.4250335997079735E-3</v>
      </c>
      <c r="AF75" s="9">
        <f t="shared" si="51"/>
        <v>6.3842262063791158E-3</v>
      </c>
      <c r="AG75" s="9">
        <f t="shared" si="51"/>
        <v>6.3514470314647081E-3</v>
      </c>
      <c r="AH75" s="9">
        <f t="shared" si="51"/>
        <v>6.3264469758491579E-3</v>
      </c>
      <c r="AI75" s="9">
        <f t="shared" si="51"/>
        <v>6.3090387262841659E-3</v>
      </c>
      <c r="AJ75" s="9">
        <f t="shared" si="51"/>
        <v>6.2990932082804662E-3</v>
      </c>
      <c r="AK75" s="9">
        <f t="shared" si="51"/>
        <v>6.2965371783586972E-3</v>
      </c>
      <c r="AL75" s="9">
        <f t="shared" si="51"/>
        <v>6.3013518710930945E-3</v>
      </c>
      <c r="AM75" s="9">
        <f t="shared" si="51"/>
        <v>6.3135726540335078E-3</v>
      </c>
      <c r="AN75" s="9">
        <f t="shared" si="51"/>
        <v>6.3332896786105208E-3</v>
      </c>
    </row>
    <row r="76" spans="1:40" ht="15" x14ac:dyDescent="0.2">
      <c r="A76" s="104" t="s">
        <v>120</v>
      </c>
      <c r="B76" s="122">
        <f>$B$10</f>
        <v>0.25</v>
      </c>
      <c r="C76" s="9"/>
      <c r="D76" s="122">
        <f t="shared" ref="D76:AN76" si="52">$B$10</f>
        <v>0.25</v>
      </c>
      <c r="E76" s="122">
        <f t="shared" si="52"/>
        <v>0.25</v>
      </c>
      <c r="F76" s="122">
        <f t="shared" si="52"/>
        <v>0.25</v>
      </c>
      <c r="G76" s="122">
        <f t="shared" si="52"/>
        <v>0.25</v>
      </c>
      <c r="H76" s="122">
        <f t="shared" si="52"/>
        <v>0.25</v>
      </c>
      <c r="I76" s="122">
        <f t="shared" si="52"/>
        <v>0.25</v>
      </c>
      <c r="J76" s="122">
        <f t="shared" si="52"/>
        <v>0.25</v>
      </c>
      <c r="K76" s="122">
        <f t="shared" si="52"/>
        <v>0.25</v>
      </c>
      <c r="L76" s="122">
        <f t="shared" si="52"/>
        <v>0.25</v>
      </c>
      <c r="M76" s="122">
        <f t="shared" si="52"/>
        <v>0.25</v>
      </c>
      <c r="N76" s="122">
        <f t="shared" si="52"/>
        <v>0.25</v>
      </c>
      <c r="O76" s="122">
        <f t="shared" si="52"/>
        <v>0.25</v>
      </c>
      <c r="P76" s="122">
        <f t="shared" si="52"/>
        <v>0.25</v>
      </c>
      <c r="Q76" s="122">
        <f t="shared" si="52"/>
        <v>0.25</v>
      </c>
      <c r="R76" s="122">
        <f t="shared" si="52"/>
        <v>0.25</v>
      </c>
      <c r="S76" s="122">
        <f t="shared" si="52"/>
        <v>0.25</v>
      </c>
      <c r="T76" s="122">
        <f t="shared" si="52"/>
        <v>0.25</v>
      </c>
      <c r="U76" s="122">
        <f t="shared" si="52"/>
        <v>0.25</v>
      </c>
      <c r="V76" s="122">
        <f t="shared" si="52"/>
        <v>0.25</v>
      </c>
      <c r="W76" s="122">
        <f t="shared" si="52"/>
        <v>0.25</v>
      </c>
      <c r="X76" s="122">
        <f t="shared" si="52"/>
        <v>0.25</v>
      </c>
      <c r="Y76" s="122">
        <f t="shared" si="52"/>
        <v>0.25</v>
      </c>
      <c r="Z76" s="122">
        <f t="shared" si="52"/>
        <v>0.25</v>
      </c>
      <c r="AA76" s="122">
        <f t="shared" si="52"/>
        <v>0.25</v>
      </c>
      <c r="AB76" s="122">
        <f t="shared" si="52"/>
        <v>0.25</v>
      </c>
      <c r="AC76" s="122">
        <f t="shared" si="52"/>
        <v>0.25</v>
      </c>
      <c r="AD76" s="122">
        <f t="shared" si="52"/>
        <v>0.25</v>
      </c>
      <c r="AE76" s="122">
        <f t="shared" si="52"/>
        <v>0.25</v>
      </c>
      <c r="AF76" s="122">
        <f t="shared" si="52"/>
        <v>0.25</v>
      </c>
      <c r="AG76" s="122">
        <f t="shared" si="52"/>
        <v>0.25</v>
      </c>
      <c r="AH76" s="122">
        <f t="shared" si="52"/>
        <v>0.25</v>
      </c>
      <c r="AI76" s="122">
        <f t="shared" si="52"/>
        <v>0.25</v>
      </c>
      <c r="AJ76" s="122">
        <f t="shared" si="52"/>
        <v>0.25</v>
      </c>
      <c r="AK76" s="122">
        <f t="shared" si="52"/>
        <v>0.25</v>
      </c>
      <c r="AL76" s="122">
        <f t="shared" si="52"/>
        <v>0.25</v>
      </c>
      <c r="AM76" s="122">
        <f t="shared" si="52"/>
        <v>0.25</v>
      </c>
      <c r="AN76" s="122">
        <f t="shared" si="52"/>
        <v>0.25</v>
      </c>
    </row>
    <row r="77" spans="1:40" ht="15" x14ac:dyDescent="0.2">
      <c r="A77" s="122" t="s">
        <v>184</v>
      </c>
      <c r="B77" s="50">
        <f>B75/B76</f>
        <v>5.3204406302357565E-2</v>
      </c>
      <c r="C77" s="9"/>
      <c r="D77" s="50">
        <f t="shared" ref="D77:AN77" si="53">D75/D76</f>
        <v>2.614674588718495E-2</v>
      </c>
      <c r="E77" s="50">
        <f t="shared" si="53"/>
        <v>2.6157166658305097E-2</v>
      </c>
      <c r="F77" s="50">
        <f t="shared" si="53"/>
        <v>2.6188494620230665E-2</v>
      </c>
      <c r="G77" s="50">
        <f t="shared" si="53"/>
        <v>2.6240885713798401E-2</v>
      </c>
      <c r="H77" s="50">
        <f t="shared" si="53"/>
        <v>2.6314609061073371E-2</v>
      </c>
      <c r="I77" s="50">
        <f t="shared" si="53"/>
        <v>2.6410046264807745E-2</v>
      </c>
      <c r="J77" s="50">
        <f t="shared" si="53"/>
        <v>2.6527696379809271E-2</v>
      </c>
      <c r="K77" s="50">
        <f t="shared" si="53"/>
        <v>2.6668182510087644E-2</v>
      </c>
      <c r="L77" s="50">
        <f t="shared" si="53"/>
        <v>2.6832260196853717E-2</v>
      </c>
      <c r="M77" s="50">
        <f t="shared" si="53"/>
        <v>2.7020827812182374E-2</v>
      </c>
      <c r="N77" s="50">
        <f t="shared" si="53"/>
        <v>2.7234939231894947E-2</v>
      </c>
      <c r="O77" s="50">
        <f t="shared" si="53"/>
        <v>2.7475819131812931E-2</v>
      </c>
      <c r="P77" s="50">
        <f t="shared" si="53"/>
        <v>2.7739213769286612E-2</v>
      </c>
      <c r="Q77" s="50">
        <f t="shared" si="53"/>
        <v>2.7739212743629452E-2</v>
      </c>
      <c r="R77" s="50">
        <f t="shared" si="53"/>
        <v>2.7475768360784511E-2</v>
      </c>
      <c r="S77" s="50">
        <f t="shared" si="53"/>
        <v>2.7234838537838608E-2</v>
      </c>
      <c r="T77" s="50">
        <f t="shared" si="53"/>
        <v>2.7020677756099475E-2</v>
      </c>
      <c r="U77" s="50">
        <f t="shared" si="53"/>
        <v>2.6832061069289675E-2</v>
      </c>
      <c r="V77" s="50">
        <f t="shared" si="53"/>
        <v>2.6667934343444406E-2</v>
      </c>
      <c r="W77" s="50">
        <f t="shared" si="53"/>
        <v>2.6527398956842221E-2</v>
      </c>
      <c r="X77" s="50">
        <f t="shared" si="53"/>
        <v>2.6409699123635173E-2</v>
      </c>
      <c r="Y77" s="50">
        <f t="shared" si="53"/>
        <v>2.6314211496927763E-2</v>
      </c>
      <c r="Z77" s="50">
        <f t="shared" si="53"/>
        <v>2.6240436777661393E-2</v>
      </c>
      <c r="AA77" s="50">
        <f t="shared" si="53"/>
        <v>2.6187993114415428E-2</v>
      </c>
      <c r="AB77" s="50">
        <f t="shared" si="53"/>
        <v>2.6156611128975372E-2</v>
      </c>
      <c r="AC77" s="50">
        <f t="shared" si="53"/>
        <v>2.6128274767089503E-2</v>
      </c>
      <c r="AD77" s="50">
        <f t="shared" si="53"/>
        <v>2.5896739639762009E-2</v>
      </c>
      <c r="AE77" s="50">
        <f t="shared" si="53"/>
        <v>2.5700134398831894E-2</v>
      </c>
      <c r="AF77" s="50">
        <f t="shared" si="53"/>
        <v>2.5536904825516463E-2</v>
      </c>
      <c r="AG77" s="50">
        <f t="shared" si="53"/>
        <v>2.5405788125858832E-2</v>
      </c>
      <c r="AH77" s="50">
        <f t="shared" si="53"/>
        <v>2.5305787903396632E-2</v>
      </c>
      <c r="AI77" s="50">
        <f t="shared" si="53"/>
        <v>2.5236154905136664E-2</v>
      </c>
      <c r="AJ77" s="50">
        <f t="shared" si="53"/>
        <v>2.5196372833121865E-2</v>
      </c>
      <c r="AK77" s="50">
        <f t="shared" si="53"/>
        <v>2.5186148713434789E-2</v>
      </c>
      <c r="AL77" s="50">
        <f t="shared" si="53"/>
        <v>2.5205407484372378E-2</v>
      </c>
      <c r="AM77" s="50">
        <f t="shared" si="53"/>
        <v>2.5254290616134031E-2</v>
      </c>
      <c r="AN77" s="50">
        <f t="shared" si="53"/>
        <v>2.5333158714442083E-2</v>
      </c>
    </row>
    <row r="78" spans="1:40" x14ac:dyDescent="0.2">
      <c r="A78" s="122" t="s">
        <v>182</v>
      </c>
      <c r="B78" s="80">
        <f>$B$8</f>
        <v>6000</v>
      </c>
      <c r="D78" s="80">
        <f t="shared" ref="D78:AN78" si="54">$B$8</f>
        <v>6000</v>
      </c>
      <c r="E78" s="80">
        <f t="shared" si="54"/>
        <v>6000</v>
      </c>
      <c r="F78" s="80">
        <f t="shared" si="54"/>
        <v>6000</v>
      </c>
      <c r="G78" s="80">
        <f t="shared" si="54"/>
        <v>6000</v>
      </c>
      <c r="H78" s="80">
        <f t="shared" si="54"/>
        <v>6000</v>
      </c>
      <c r="I78" s="80">
        <f t="shared" si="54"/>
        <v>6000</v>
      </c>
      <c r="J78" s="80">
        <f t="shared" si="54"/>
        <v>6000</v>
      </c>
      <c r="K78" s="80">
        <f t="shared" si="54"/>
        <v>6000</v>
      </c>
      <c r="L78" s="80">
        <f t="shared" si="54"/>
        <v>6000</v>
      </c>
      <c r="M78" s="80">
        <f t="shared" si="54"/>
        <v>6000</v>
      </c>
      <c r="N78" s="80">
        <f t="shared" si="54"/>
        <v>6000</v>
      </c>
      <c r="O78" s="80">
        <f t="shared" si="54"/>
        <v>6000</v>
      </c>
      <c r="P78" s="80">
        <f t="shared" si="54"/>
        <v>6000</v>
      </c>
      <c r="Q78" s="80">
        <f t="shared" si="54"/>
        <v>6000</v>
      </c>
      <c r="R78" s="80">
        <f t="shared" si="54"/>
        <v>6000</v>
      </c>
      <c r="S78" s="80">
        <f t="shared" si="54"/>
        <v>6000</v>
      </c>
      <c r="T78" s="80">
        <f t="shared" si="54"/>
        <v>6000</v>
      </c>
      <c r="U78" s="80">
        <f t="shared" si="54"/>
        <v>6000</v>
      </c>
      <c r="V78" s="80">
        <f t="shared" si="54"/>
        <v>6000</v>
      </c>
      <c r="W78" s="80">
        <f t="shared" si="54"/>
        <v>6000</v>
      </c>
      <c r="X78" s="80">
        <f t="shared" si="54"/>
        <v>6000</v>
      </c>
      <c r="Y78" s="80">
        <f t="shared" si="54"/>
        <v>6000</v>
      </c>
      <c r="Z78" s="80">
        <f t="shared" si="54"/>
        <v>6000</v>
      </c>
      <c r="AA78" s="80">
        <f t="shared" si="54"/>
        <v>6000</v>
      </c>
      <c r="AB78" s="80">
        <f t="shared" si="54"/>
        <v>6000</v>
      </c>
      <c r="AC78" s="80">
        <f t="shared" si="54"/>
        <v>6000</v>
      </c>
      <c r="AD78" s="80">
        <f t="shared" si="54"/>
        <v>6000</v>
      </c>
      <c r="AE78" s="80">
        <f t="shared" si="54"/>
        <v>6000</v>
      </c>
      <c r="AF78" s="80">
        <f t="shared" si="54"/>
        <v>6000</v>
      </c>
      <c r="AG78" s="80">
        <f t="shared" si="54"/>
        <v>6000</v>
      </c>
      <c r="AH78" s="80">
        <f t="shared" si="54"/>
        <v>6000</v>
      </c>
      <c r="AI78" s="80">
        <f t="shared" si="54"/>
        <v>6000</v>
      </c>
      <c r="AJ78" s="80">
        <f t="shared" si="54"/>
        <v>6000</v>
      </c>
      <c r="AK78" s="80">
        <f t="shared" si="54"/>
        <v>6000</v>
      </c>
      <c r="AL78" s="80">
        <f t="shared" si="54"/>
        <v>6000</v>
      </c>
      <c r="AM78" s="80">
        <f t="shared" si="54"/>
        <v>6000</v>
      </c>
      <c r="AN78" s="80">
        <f t="shared" si="54"/>
        <v>6000</v>
      </c>
    </row>
    <row r="79" spans="1:40" ht="15.75" thickBot="1" x14ac:dyDescent="0.25">
      <c r="A79" s="122" t="s">
        <v>9</v>
      </c>
      <c r="B79" s="9">
        <f>B80/B81</f>
        <v>3.6267025817629132E-2</v>
      </c>
      <c r="D79" s="9">
        <f t="shared" ref="D79:AN79" si="55">D80/D81</f>
        <v>1.7823048390928211E-2</v>
      </c>
      <c r="E79" s="9">
        <f t="shared" si="55"/>
        <v>1.7830151757012334E-2</v>
      </c>
      <c r="F79" s="9">
        <f t="shared" si="55"/>
        <v>1.785150660490804E-2</v>
      </c>
      <c r="G79" s="9">
        <f t="shared" si="55"/>
        <v>1.7887219232396764E-2</v>
      </c>
      <c r="H79" s="9">
        <f t="shared" si="55"/>
        <v>1.7937473087759587E-2</v>
      </c>
      <c r="I79" s="9">
        <f t="shared" si="55"/>
        <v>1.800252829225011E-2</v>
      </c>
      <c r="J79" s="9">
        <f t="shared" si="55"/>
        <v>1.8082725028850447E-2</v>
      </c>
      <c r="K79" s="9">
        <f t="shared" si="55"/>
        <v>1.817848803924605E-2</v>
      </c>
      <c r="L79" s="9">
        <f t="shared" si="55"/>
        <v>1.8290332341543591E-2</v>
      </c>
      <c r="M79" s="9">
        <f t="shared" si="55"/>
        <v>1.8418870315158573E-2</v>
      </c>
      <c r="N79" s="9">
        <f t="shared" si="55"/>
        <v>1.8564820339343334E-2</v>
      </c>
      <c r="O79" s="9">
        <f t="shared" si="55"/>
        <v>1.872901721994806E-2</v>
      </c>
      <c r="P79" s="9">
        <f t="shared" si="55"/>
        <v>1.8908561373926523E-2</v>
      </c>
      <c r="Q79" s="9">
        <f t="shared" si="55"/>
        <v>1.8908560674782648E-2</v>
      </c>
      <c r="R79" s="9">
        <f t="shared" si="55"/>
        <v>1.8728982611645354E-2</v>
      </c>
      <c r="S79" s="9">
        <f t="shared" si="55"/>
        <v>1.856475170078133E-2</v>
      </c>
      <c r="T79" s="9">
        <f t="shared" si="55"/>
        <v>1.8418768028746396E-2</v>
      </c>
      <c r="U79" s="9">
        <f t="shared" si="55"/>
        <v>1.8290196605332851E-2</v>
      </c>
      <c r="V79" s="9">
        <f t="shared" si="55"/>
        <v>1.817831887532368E-2</v>
      </c>
      <c r="W79" s="9">
        <f t="shared" si="55"/>
        <v>1.8082522289130668E-2</v>
      </c>
      <c r="X79" s="9">
        <f t="shared" si="55"/>
        <v>1.8002291661889151E-2</v>
      </c>
      <c r="Y79" s="9">
        <f t="shared" si="55"/>
        <v>1.7937202086349458E-2</v>
      </c>
      <c r="Z79" s="9">
        <f t="shared" si="55"/>
        <v>1.7886913213034785E-2</v>
      </c>
      <c r="AA79" s="9">
        <f t="shared" si="55"/>
        <v>1.7851164751185523E-2</v>
      </c>
      <c r="AB79" s="9">
        <f t="shared" si="55"/>
        <v>1.7829773077915171E-2</v>
      </c>
      <c r="AC79" s="9">
        <f t="shared" si="55"/>
        <v>1.7810457467808516E-2</v>
      </c>
      <c r="AD79" s="9">
        <f t="shared" si="55"/>
        <v>1.7652630493990705E-2</v>
      </c>
      <c r="AE79" s="9">
        <f t="shared" si="55"/>
        <v>1.7518613636285863E-2</v>
      </c>
      <c r="AF79" s="9">
        <f t="shared" si="55"/>
        <v>1.7407347454383763E-2</v>
      </c>
      <c r="AG79" s="9">
        <f t="shared" si="55"/>
        <v>1.7317971159033677E-2</v>
      </c>
      <c r="AH79" s="9">
        <f t="shared" si="55"/>
        <v>1.7249805552050017E-2</v>
      </c>
      <c r="AI79" s="9">
        <f t="shared" si="55"/>
        <v>1.7202339901718326E-2</v>
      </c>
      <c r="AJ79" s="9">
        <f t="shared" si="55"/>
        <v>1.7175222271185238E-2</v>
      </c>
      <c r="AK79" s="9">
        <f t="shared" si="55"/>
        <v>1.7168252953445904E-2</v>
      </c>
      <c r="AL79" s="9">
        <f t="shared" si="55"/>
        <v>1.7181380782348647E-2</v>
      </c>
      <c r="AM79" s="9">
        <f t="shared" si="55"/>
        <v>1.7214702191699058E-2</v>
      </c>
      <c r="AN79" s="9">
        <f t="shared" si="55"/>
        <v>1.7268462990029754E-2</v>
      </c>
    </row>
    <row r="80" spans="1:40" ht="15.75" thickBot="1" x14ac:dyDescent="0.25">
      <c r="A80" s="122" t="s">
        <v>183</v>
      </c>
      <c r="B80" s="93">
        <v>9.0667564544072831E-3</v>
      </c>
      <c r="D80" s="93">
        <v>4.4557620977320527E-3</v>
      </c>
      <c r="E80" s="93">
        <v>4.4575379392530834E-3</v>
      </c>
      <c r="F80" s="93">
        <v>4.46287665122701E-3</v>
      </c>
      <c r="G80" s="93">
        <v>4.4718048080991911E-3</v>
      </c>
      <c r="H80" s="93">
        <v>4.4843682719398967E-3</v>
      </c>
      <c r="I80" s="93">
        <v>4.5006320730625275E-3</v>
      </c>
      <c r="J80" s="93">
        <v>4.5206812572126118E-3</v>
      </c>
      <c r="K80" s="93">
        <v>4.5446220098115126E-3</v>
      </c>
      <c r="L80" s="93">
        <v>4.5725830853858979E-3</v>
      </c>
      <c r="M80" s="93">
        <v>4.6047175787896433E-3</v>
      </c>
      <c r="N80" s="93">
        <v>4.6412050848358335E-3</v>
      </c>
      <c r="O80" s="93">
        <v>4.6822543049870151E-3</v>
      </c>
      <c r="P80" s="93">
        <v>4.7271403434816306E-3</v>
      </c>
      <c r="Q80" s="93">
        <v>4.7271401686956619E-3</v>
      </c>
      <c r="R80" s="93">
        <v>4.6822456529113385E-3</v>
      </c>
      <c r="S80" s="93">
        <v>4.6411879251953324E-3</v>
      </c>
      <c r="T80" s="93">
        <v>4.604692007186599E-3</v>
      </c>
      <c r="U80" s="93">
        <v>4.5725491513332129E-3</v>
      </c>
      <c r="V80" s="93">
        <v>4.5445797188309201E-3</v>
      </c>
      <c r="W80" s="93">
        <v>4.5206305722826669E-3</v>
      </c>
      <c r="X80" s="93">
        <v>4.5005729154722878E-3</v>
      </c>
      <c r="Y80" s="93">
        <v>4.4843005215873645E-3</v>
      </c>
      <c r="Z80" s="93">
        <v>4.4717283032586963E-3</v>
      </c>
      <c r="AA80" s="93">
        <v>4.4627911877963807E-3</v>
      </c>
      <c r="AB80" s="93">
        <v>4.4574432694787927E-3</v>
      </c>
      <c r="AC80" s="93">
        <v>4.452614366952129E-3</v>
      </c>
      <c r="AD80" s="93">
        <v>4.4131576234976762E-3</v>
      </c>
      <c r="AE80" s="93">
        <v>4.3796534090714658E-3</v>
      </c>
      <c r="AF80" s="93">
        <v>4.3518368635959408E-3</v>
      </c>
      <c r="AG80" s="93">
        <v>4.3294927897584191E-3</v>
      </c>
      <c r="AH80" s="93">
        <v>4.3124513880125042E-3</v>
      </c>
      <c r="AI80" s="93">
        <v>4.3005849754295814E-3</v>
      </c>
      <c r="AJ80" s="93">
        <v>4.2938055677963095E-3</v>
      </c>
      <c r="AK80" s="93">
        <v>4.292063238361476E-3</v>
      </c>
      <c r="AL80" s="93">
        <v>4.2953451955871618E-3</v>
      </c>
      <c r="AM80" s="93">
        <v>4.3036755479247644E-3</v>
      </c>
      <c r="AN80" s="93">
        <v>4.3171157475074386E-3</v>
      </c>
    </row>
    <row r="81" spans="1:43" x14ac:dyDescent="0.2">
      <c r="A81" s="104" t="s">
        <v>120</v>
      </c>
      <c r="B81" s="122">
        <f>$B$10</f>
        <v>0.25</v>
      </c>
      <c r="D81" s="122">
        <f t="shared" ref="D81:AN81" si="56">$B$10</f>
        <v>0.25</v>
      </c>
      <c r="E81" s="122">
        <f t="shared" si="56"/>
        <v>0.25</v>
      </c>
      <c r="F81" s="122">
        <f t="shared" si="56"/>
        <v>0.25</v>
      </c>
      <c r="G81" s="122">
        <f t="shared" si="56"/>
        <v>0.25</v>
      </c>
      <c r="H81" s="122">
        <f t="shared" si="56"/>
        <v>0.25</v>
      </c>
      <c r="I81" s="122">
        <f t="shared" si="56"/>
        <v>0.25</v>
      </c>
      <c r="J81" s="122">
        <f t="shared" si="56"/>
        <v>0.25</v>
      </c>
      <c r="K81" s="122">
        <f t="shared" si="56"/>
        <v>0.25</v>
      </c>
      <c r="L81" s="122">
        <f t="shared" si="56"/>
        <v>0.25</v>
      </c>
      <c r="M81" s="122">
        <f t="shared" si="56"/>
        <v>0.25</v>
      </c>
      <c r="N81" s="122">
        <f t="shared" si="56"/>
        <v>0.25</v>
      </c>
      <c r="O81" s="122">
        <f t="shared" si="56"/>
        <v>0.25</v>
      </c>
      <c r="P81" s="122">
        <f t="shared" si="56"/>
        <v>0.25</v>
      </c>
      <c r="Q81" s="122">
        <f t="shared" si="56"/>
        <v>0.25</v>
      </c>
      <c r="R81" s="122">
        <f t="shared" si="56"/>
        <v>0.25</v>
      </c>
      <c r="S81" s="122">
        <f t="shared" si="56"/>
        <v>0.25</v>
      </c>
      <c r="T81" s="122">
        <f t="shared" si="56"/>
        <v>0.25</v>
      </c>
      <c r="U81" s="122">
        <f t="shared" si="56"/>
        <v>0.25</v>
      </c>
      <c r="V81" s="122">
        <f t="shared" si="56"/>
        <v>0.25</v>
      </c>
      <c r="W81" s="122">
        <f t="shared" si="56"/>
        <v>0.25</v>
      </c>
      <c r="X81" s="122">
        <f t="shared" si="56"/>
        <v>0.25</v>
      </c>
      <c r="Y81" s="122">
        <f t="shared" si="56"/>
        <v>0.25</v>
      </c>
      <c r="Z81" s="122">
        <f t="shared" si="56"/>
        <v>0.25</v>
      </c>
      <c r="AA81" s="122">
        <f t="shared" si="56"/>
        <v>0.25</v>
      </c>
      <c r="AB81" s="122">
        <f t="shared" si="56"/>
        <v>0.25</v>
      </c>
      <c r="AC81" s="122">
        <f t="shared" si="56"/>
        <v>0.25</v>
      </c>
      <c r="AD81" s="122">
        <f t="shared" si="56"/>
        <v>0.25</v>
      </c>
      <c r="AE81" s="122">
        <f t="shared" si="56"/>
        <v>0.25</v>
      </c>
      <c r="AF81" s="122">
        <f t="shared" si="56"/>
        <v>0.25</v>
      </c>
      <c r="AG81" s="122">
        <f t="shared" si="56"/>
        <v>0.25</v>
      </c>
      <c r="AH81" s="122">
        <f t="shared" si="56"/>
        <v>0.25</v>
      </c>
      <c r="AI81" s="122">
        <f t="shared" si="56"/>
        <v>0.25</v>
      </c>
      <c r="AJ81" s="122">
        <f t="shared" si="56"/>
        <v>0.25</v>
      </c>
      <c r="AK81" s="122">
        <f t="shared" si="56"/>
        <v>0.25</v>
      </c>
      <c r="AL81" s="122">
        <f t="shared" si="56"/>
        <v>0.25</v>
      </c>
      <c r="AM81" s="122">
        <f t="shared" si="56"/>
        <v>0.25</v>
      </c>
      <c r="AN81" s="122">
        <f t="shared" si="56"/>
        <v>0.25</v>
      </c>
    </row>
    <row r="82" spans="1:43" ht="15" x14ac:dyDescent="0.2">
      <c r="A82" s="10"/>
      <c r="B82" s="10"/>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row>
    <row r="83" spans="1:43" x14ac:dyDescent="0.2">
      <c r="A83" s="24" t="s">
        <v>194</v>
      </c>
      <c r="B83" s="61"/>
    </row>
    <row r="84" spans="1:43" x14ac:dyDescent="0.2">
      <c r="A84" s="24" t="s">
        <v>199</v>
      </c>
      <c r="B84" s="24">
        <f>$AP84/B29*B80/2</f>
        <v>1.0642342141988935E-2</v>
      </c>
      <c r="D84" s="24">
        <f t="shared" ref="D84:AK84" si="57">$AP84/D29*D80</f>
        <v>4.4557620977320519E-3</v>
      </c>
      <c r="E84" s="24">
        <f t="shared" si="57"/>
        <v>4.4575379392530817E-3</v>
      </c>
      <c r="F84" s="24">
        <f t="shared" si="57"/>
        <v>4.4628766512270091E-3</v>
      </c>
      <c r="G84" s="24">
        <f t="shared" si="57"/>
        <v>4.4718048080991902E-3</v>
      </c>
      <c r="H84" s="24">
        <f t="shared" si="57"/>
        <v>4.4843682719398967E-3</v>
      </c>
      <c r="I84" s="24">
        <f t="shared" si="57"/>
        <v>4.5006320730625257E-3</v>
      </c>
      <c r="J84" s="24">
        <f t="shared" si="57"/>
        <v>4.5206812572126101E-3</v>
      </c>
      <c r="K84" s="24">
        <f t="shared" si="57"/>
        <v>4.5446220098115135E-3</v>
      </c>
      <c r="L84" s="24">
        <f t="shared" si="57"/>
        <v>4.5725830853858979E-3</v>
      </c>
      <c r="M84" s="24">
        <f t="shared" si="57"/>
        <v>4.6047175787896424E-3</v>
      </c>
      <c r="N84" s="24">
        <f t="shared" si="57"/>
        <v>4.6412050848358309E-3</v>
      </c>
      <c r="O84" s="24">
        <f t="shared" si="57"/>
        <v>4.6822543049870134E-3</v>
      </c>
      <c r="P84" s="24">
        <f t="shared" si="57"/>
        <v>4.7271403434816315E-3</v>
      </c>
      <c r="Q84" s="24">
        <f t="shared" si="57"/>
        <v>4.7271401686956602E-3</v>
      </c>
      <c r="R84" s="24">
        <f t="shared" si="57"/>
        <v>4.6822456529113385E-3</v>
      </c>
      <c r="S84" s="24">
        <f t="shared" si="57"/>
        <v>4.6411879251953333E-3</v>
      </c>
      <c r="T84" s="24">
        <f t="shared" si="57"/>
        <v>4.6046920071865982E-3</v>
      </c>
      <c r="U84" s="24">
        <f t="shared" si="57"/>
        <v>4.572549151333212E-3</v>
      </c>
      <c r="V84" s="24">
        <f t="shared" si="57"/>
        <v>4.5445797188309201E-3</v>
      </c>
      <c r="W84" s="24">
        <f t="shared" si="57"/>
        <v>4.5206305722826643E-3</v>
      </c>
      <c r="X84" s="24">
        <f t="shared" si="57"/>
        <v>4.5005729154722887E-3</v>
      </c>
      <c r="Y84" s="24">
        <f t="shared" si="57"/>
        <v>4.4843005215873654E-3</v>
      </c>
      <c r="Z84" s="24">
        <f t="shared" si="57"/>
        <v>4.4717283032586954E-3</v>
      </c>
      <c r="AA84" s="24">
        <f t="shared" si="57"/>
        <v>4.4627911877963816E-3</v>
      </c>
      <c r="AB84" s="24">
        <f t="shared" si="57"/>
        <v>4.4574432694787927E-3</v>
      </c>
      <c r="AC84" s="24">
        <f t="shared" si="57"/>
        <v>4.4556572180787886E-3</v>
      </c>
      <c r="AD84" s="24">
        <f t="shared" si="57"/>
        <v>4.4574239293097093E-3</v>
      </c>
      <c r="AE84" s="24">
        <f t="shared" si="57"/>
        <v>4.462752408810648E-3</v>
      </c>
      <c r="AF84" s="24">
        <f t="shared" si="57"/>
        <v>4.4716698869029783E-3</v>
      </c>
      <c r="AG84" s="24">
        <f t="shared" si="57"/>
        <v>4.4842221668561048E-3</v>
      </c>
      <c r="AH84" s="24">
        <f t="shared" si="57"/>
        <v>4.500474215011695E-3</v>
      </c>
      <c r="AI84" s="24">
        <f t="shared" si="57"/>
        <v>4.520511007050346E-3</v>
      </c>
      <c r="AJ84" s="24">
        <f t="shared" si="57"/>
        <v>4.5444386511788752E-3</v>
      </c>
      <c r="AK84" s="24">
        <f t="shared" si="57"/>
        <v>4.5723858163393702E-3</v>
      </c>
      <c r="AL84" s="24">
        <f>$AP84/AL29*AL80</f>
        <v>4.6045055020100941E-3</v>
      </c>
      <c r="AM84" s="24">
        <f>$AP84/AM29*AM80</f>
        <v>4.6409771961713258E-3</v>
      </c>
      <c r="AN84" s="24">
        <f>$AP84/AN29*AN80</f>
        <v>4.682009480029164E-3</v>
      </c>
      <c r="AP84">
        <v>15</v>
      </c>
      <c r="AQ84" t="s">
        <v>197</v>
      </c>
    </row>
    <row r="85" spans="1:43" x14ac:dyDescent="0.2">
      <c r="B85" s="24">
        <f>$AP85/B30*B80</f>
        <v>9.0667564544072866E-3</v>
      </c>
      <c r="D85" s="24">
        <f t="shared" ref="D85:AM85" si="58">$AP85/D30*D80</f>
        <v>9.0528830316377786E-3</v>
      </c>
      <c r="E85" s="24">
        <f t="shared" si="58"/>
        <v>8.4376938501630125E-3</v>
      </c>
      <c r="F85" s="24">
        <f t="shared" si="58"/>
        <v>7.919276193200089E-3</v>
      </c>
      <c r="G85" s="24">
        <f t="shared" si="58"/>
        <v>7.4866821057210471E-3</v>
      </c>
      <c r="H85" s="24">
        <f t="shared" si="58"/>
        <v>7.1221477091002279E-3</v>
      </c>
      <c r="I85" s="24">
        <f t="shared" si="58"/>
        <v>6.8126403236015484E-3</v>
      </c>
      <c r="J85" s="24">
        <f t="shared" si="58"/>
        <v>6.5483973801311723E-3</v>
      </c>
      <c r="K85" s="24">
        <f t="shared" si="58"/>
        <v>6.3219773303357062E-3</v>
      </c>
      <c r="L85" s="24">
        <f t="shared" si="58"/>
        <v>6.1276251093419802E-3</v>
      </c>
      <c r="M85" s="24">
        <f t="shared" si="58"/>
        <v>5.9608372415219865E-3</v>
      </c>
      <c r="N85" s="24">
        <f t="shared" si="58"/>
        <v>5.8180573417369137E-3</v>
      </c>
      <c r="O85" s="24">
        <f t="shared" si="58"/>
        <v>5.6964589944648349E-3</v>
      </c>
      <c r="P85" s="24">
        <f t="shared" si="58"/>
        <v>5.5956687628703509E-3</v>
      </c>
      <c r="Q85" s="24">
        <f t="shared" si="58"/>
        <v>5.590338731400149E-3</v>
      </c>
      <c r="R85" s="24">
        <f t="shared" si="58"/>
        <v>5.4305238213711166E-3</v>
      </c>
      <c r="S85" s="24">
        <f t="shared" si="58"/>
        <v>5.284536918675275E-3</v>
      </c>
      <c r="T85" s="24">
        <f t="shared" si="58"/>
        <v>5.1537784388702599E-3</v>
      </c>
      <c r="U85" s="24">
        <f t="shared" si="58"/>
        <v>5.0365413018421809E-3</v>
      </c>
      <c r="V85" s="24">
        <f t="shared" si="58"/>
        <v>4.9313948763600431E-3</v>
      </c>
      <c r="W85" s="24">
        <f t="shared" si="58"/>
        <v>4.8371340138578748E-3</v>
      </c>
      <c r="X85" s="24">
        <f t="shared" si="58"/>
        <v>4.7527392407767525E-3</v>
      </c>
      <c r="Y85" s="24">
        <f t="shared" si="58"/>
        <v>4.6773453955599852E-3</v>
      </c>
      <c r="Z85" s="24">
        <f t="shared" si="58"/>
        <v>4.6102167306080379E-3</v>
      </c>
      <c r="AA85" s="24">
        <f t="shared" si="58"/>
        <v>4.5507270184337971E-3</v>
      </c>
      <c r="AB85" s="24">
        <f t="shared" si="58"/>
        <v>4.4983435730022127E-3</v>
      </c>
      <c r="AC85" s="24">
        <f t="shared" si="58"/>
        <v>4.4526143669521298E-3</v>
      </c>
      <c r="AD85" s="24">
        <f t="shared" si="58"/>
        <v>4.4131576234976762E-3</v>
      </c>
      <c r="AE85" s="24">
        <f t="shared" si="58"/>
        <v>4.3796534090714666E-3</v>
      </c>
      <c r="AF85" s="24">
        <f t="shared" si="58"/>
        <v>4.35183686359594E-3</v>
      </c>
      <c r="AG85" s="24">
        <f t="shared" si="58"/>
        <v>4.32949278975842E-3</v>
      </c>
      <c r="AH85" s="24">
        <f t="shared" si="58"/>
        <v>4.3124513880125051E-3</v>
      </c>
      <c r="AI85" s="24">
        <f t="shared" si="58"/>
        <v>4.3005849754295814E-3</v>
      </c>
      <c r="AJ85" s="24">
        <f t="shared" si="58"/>
        <v>4.2938055677963086E-3</v>
      </c>
      <c r="AK85" s="24">
        <f t="shared" si="58"/>
        <v>4.2920632383614769E-3</v>
      </c>
      <c r="AL85" s="24">
        <f t="shared" si="58"/>
        <v>4.2953451955871618E-3</v>
      </c>
      <c r="AM85" s="24">
        <f t="shared" si="58"/>
        <v>4.3036755479247636E-3</v>
      </c>
      <c r="AN85" s="24">
        <f>$AP85/AN30*AN80</f>
        <v>4.3171157475074395E-3</v>
      </c>
      <c r="AP85">
        <v>1.06459887554639</v>
      </c>
      <c r="AQ85" t="s">
        <v>198</v>
      </c>
    </row>
    <row r="86" spans="1:43" x14ac:dyDescent="0.2">
      <c r="J86" s="122"/>
    </row>
    <row r="87" spans="1:43" x14ac:dyDescent="0.2">
      <c r="A87" s="12" t="s">
        <v>136</v>
      </c>
      <c r="J87" s="51"/>
      <c r="K87" s="45"/>
      <c r="L87" s="45"/>
      <c r="M87" s="45"/>
      <c r="N87" s="45"/>
    </row>
    <row r="88" spans="1:43" x14ac:dyDescent="0.2">
      <c r="A88" s="12" t="s">
        <v>137</v>
      </c>
      <c r="J88" s="51"/>
      <c r="K88" s="45"/>
      <c r="L88" s="45"/>
      <c r="M88" s="45"/>
      <c r="N88" s="45"/>
    </row>
    <row r="89" spans="1:43" x14ac:dyDescent="0.2">
      <c r="J89" s="51"/>
      <c r="K89" s="45"/>
      <c r="L89" s="45"/>
      <c r="M89" s="45"/>
      <c r="N89" s="45"/>
    </row>
    <row r="90" spans="1:43" x14ac:dyDescent="0.2">
      <c r="D90" s="122" t="s">
        <v>163</v>
      </c>
      <c r="E90" s="122" t="s">
        <v>9</v>
      </c>
      <c r="F90" s="122" t="s">
        <v>133</v>
      </c>
      <c r="G90" s="122" t="s">
        <v>9</v>
      </c>
      <c r="H90" s="122" t="s">
        <v>133</v>
      </c>
      <c r="K90" s="51"/>
      <c r="L90" s="45"/>
      <c r="M90" s="45"/>
      <c r="N90" s="45"/>
      <c r="O90" s="45"/>
    </row>
    <row r="91" spans="1:43" x14ac:dyDescent="0.2">
      <c r="C91" t="s">
        <v>160</v>
      </c>
      <c r="D91" s="122" t="s">
        <v>164</v>
      </c>
      <c r="E91" s="122" t="s">
        <v>168</v>
      </c>
      <c r="F91" s="122" t="s">
        <v>169</v>
      </c>
      <c r="G91" s="122" t="s">
        <v>170</v>
      </c>
      <c r="H91" s="122" t="s">
        <v>171</v>
      </c>
      <c r="K91" s="51"/>
      <c r="L91" s="45"/>
      <c r="M91" s="45"/>
      <c r="N91" s="45"/>
      <c r="O91" s="45"/>
    </row>
    <row r="92" spans="1:43" x14ac:dyDescent="0.2">
      <c r="B92" s="10"/>
      <c r="C92">
        <f>D20</f>
        <v>5</v>
      </c>
      <c r="D92" s="91">
        <f>D80</f>
        <v>4.4557620977320527E-3</v>
      </c>
      <c r="E92" s="50">
        <f>D39</f>
        <v>3.0526381113190029</v>
      </c>
      <c r="F92" s="50">
        <f>D42</f>
        <v>1.4096916402395345</v>
      </c>
      <c r="G92" s="50">
        <f>D26</f>
        <v>3.0573162385998516</v>
      </c>
      <c r="H92" s="50">
        <f>D25</f>
        <v>1.4118519739179143</v>
      </c>
      <c r="K92" s="51"/>
      <c r="L92" s="45"/>
      <c r="M92" s="45"/>
      <c r="N92" s="45"/>
      <c r="O92" s="45"/>
    </row>
    <row r="93" spans="1:43" x14ac:dyDescent="0.2">
      <c r="B93" s="10"/>
      <c r="C93">
        <f>E20</f>
        <v>250</v>
      </c>
      <c r="D93" s="91">
        <f>E80</f>
        <v>4.4575379392530834E-3</v>
      </c>
      <c r="E93" s="50">
        <f>E39</f>
        <v>3.0538547385508563</v>
      </c>
      <c r="F93" s="50">
        <f>E42</f>
        <v>1.4102534720635138</v>
      </c>
      <c r="G93" s="50">
        <f>E26</f>
        <v>3.2815313820663587</v>
      </c>
      <c r="H93" s="50">
        <f>E25</f>
        <v>1.5153933050006452</v>
      </c>
      <c r="K93" s="51"/>
    </row>
    <row r="94" spans="1:43" x14ac:dyDescent="0.2">
      <c r="B94" s="10"/>
      <c r="C94">
        <f>F20</f>
        <v>500</v>
      </c>
      <c r="D94" s="91">
        <f>F80</f>
        <v>4.46287665122701E-3</v>
      </c>
      <c r="E94" s="50">
        <f>F39</f>
        <v>3.0575122847302763</v>
      </c>
      <c r="F94" s="50">
        <f>F42</f>
        <v>1.4119425069523204</v>
      </c>
      <c r="G94" s="50">
        <f>F26</f>
        <v>3.5005369892025153</v>
      </c>
      <c r="H94" s="50">
        <f>F25</f>
        <v>1.6165289006025836</v>
      </c>
      <c r="K94" s="51"/>
    </row>
    <row r="95" spans="1:43" x14ac:dyDescent="0.2">
      <c r="B95" s="10"/>
      <c r="C95">
        <f>G20</f>
        <v>750</v>
      </c>
      <c r="D95" s="91">
        <f>G80</f>
        <v>4.4718048080991911E-3</v>
      </c>
      <c r="E95" s="50">
        <f>G39</f>
        <v>3.0636289559829279</v>
      </c>
      <c r="F95" s="50">
        <f>G42</f>
        <v>1.4147671523955467</v>
      </c>
      <c r="G95" s="50">
        <f>G26</f>
        <v>3.7102119761891537</v>
      </c>
      <c r="H95" s="50">
        <f>G25</f>
        <v>1.7133556666795762</v>
      </c>
      <c r="K95" s="51"/>
    </row>
    <row r="96" spans="1:43" x14ac:dyDescent="0.2">
      <c r="B96" s="10"/>
      <c r="C96">
        <f>H20</f>
        <v>1000</v>
      </c>
      <c r="D96" s="91">
        <f>H80</f>
        <v>4.4843682719398967E-3</v>
      </c>
      <c r="E96" s="50">
        <f>H39</f>
        <v>3.0722361723668179</v>
      </c>
      <c r="F96" s="50">
        <f>H42</f>
        <v>1.4187419180047138</v>
      </c>
      <c r="G96" s="50">
        <f>H26</f>
        <v>3.9110698462036608</v>
      </c>
      <c r="H96" s="50">
        <f>H25</f>
        <v>1.8061107361998954</v>
      </c>
      <c r="K96" s="51"/>
    </row>
    <row r="97" spans="2:16" x14ac:dyDescent="0.2">
      <c r="B97" s="10"/>
      <c r="C97">
        <f>I20</f>
        <v>1250</v>
      </c>
      <c r="D97" s="91">
        <f>I80</f>
        <v>4.5006320730625275E-3</v>
      </c>
      <c r="E97" s="50">
        <f>I39</f>
        <v>3.083378486083955</v>
      </c>
      <c r="F97" s="50">
        <f>I42</f>
        <v>1.4238873777438592</v>
      </c>
      <c r="G97" s="50">
        <f>I26</f>
        <v>4.1035839941867067</v>
      </c>
      <c r="H97" s="50">
        <f>I25</f>
        <v>1.8950127203667226</v>
      </c>
      <c r="K97" s="51"/>
    </row>
    <row r="98" spans="2:16" x14ac:dyDescent="0.2">
      <c r="B98" s="10"/>
      <c r="C98">
        <f>J20</f>
        <v>1500</v>
      </c>
      <c r="D98" s="91">
        <f>J80</f>
        <v>4.5206812572126118E-3</v>
      </c>
      <c r="E98" s="50">
        <f>J39</f>
        <v>3.0971141618886735</v>
      </c>
      <c r="F98" s="50">
        <f>J42</f>
        <v>1.4302304379589419</v>
      </c>
      <c r="G98" s="50">
        <f>J26</f>
        <v>4.2881911691159225</v>
      </c>
      <c r="H98" s="50">
        <f>J25</f>
        <v>1.9802633074772622</v>
      </c>
    </row>
    <row r="99" spans="2:16" x14ac:dyDescent="0.2">
      <c r="B99" s="10"/>
      <c r="C99">
        <f>K20</f>
        <v>1750</v>
      </c>
      <c r="D99" s="91">
        <f>K80</f>
        <v>4.5446220098115126E-3</v>
      </c>
      <c r="E99" s="50">
        <f>K39</f>
        <v>3.1135159473058662</v>
      </c>
      <c r="F99" s="50">
        <f>K42</f>
        <v>1.4378046930604187</v>
      </c>
      <c r="G99" s="50">
        <f>K26</f>
        <v>4.4652945330375697</v>
      </c>
      <c r="H99" s="50">
        <f>K25</f>
        <v>2.0620486755668885</v>
      </c>
    </row>
    <row r="100" spans="2:16" x14ac:dyDescent="0.2">
      <c r="B100" s="10"/>
      <c r="C100">
        <f>L20</f>
        <v>2000</v>
      </c>
      <c r="D100" s="91">
        <f>L80</f>
        <v>4.5725830853858979E-3</v>
      </c>
      <c r="E100" s="50">
        <f>L39</f>
        <v>3.1326720519316691</v>
      </c>
      <c r="F100" s="50">
        <f>L42</f>
        <v>1.4466508777589642</v>
      </c>
      <c r="G100" s="50">
        <f>L26</f>
        <v>4.6352663616921026</v>
      </c>
      <c r="H100" s="50">
        <f>L25</f>
        <v>2.1405407395433125</v>
      </c>
      <c r="K100" s="41"/>
    </row>
    <row r="101" spans="2:16" x14ac:dyDescent="0.2">
      <c r="B101" s="10"/>
      <c r="C101">
        <f>M20</f>
        <v>2250</v>
      </c>
      <c r="D101" s="91">
        <f>M80</f>
        <v>4.6047175787896433E-3</v>
      </c>
      <c r="E101" s="50">
        <f>M39</f>
        <v>3.1546873608957924</v>
      </c>
      <c r="F101" s="50">
        <f>M42</f>
        <v>1.4568174274357635</v>
      </c>
      <c r="G101" s="50">
        <f>M26</f>
        <v>4.7984504243460666</v>
      </c>
      <c r="H101" s="50">
        <f>M25</f>
        <v>2.2158982501799795</v>
      </c>
      <c r="K101" s="122"/>
    </row>
    <row r="102" spans="2:16" x14ac:dyDescent="0.2">
      <c r="B102" s="10"/>
      <c r="C102">
        <f>N20</f>
        <v>2500</v>
      </c>
      <c r="D102" s="91">
        <f>N80</f>
        <v>4.6412050848358335E-3</v>
      </c>
      <c r="E102" s="50">
        <f>N39</f>
        <v>3.17968491442323</v>
      </c>
      <c r="F102" s="50">
        <f>N42</f>
        <v>1.4683611613960406</v>
      </c>
      <c r="G102" s="50">
        <f>N26</f>
        <v>4.9551640740999643</v>
      </c>
      <c r="H102" s="50">
        <f>N25</f>
        <v>2.2882677594088481</v>
      </c>
      <c r="K102" s="51"/>
    </row>
    <row r="103" spans="2:16" x14ac:dyDescent="0.2">
      <c r="B103" s="10"/>
      <c r="C103">
        <f>O20</f>
        <v>2750</v>
      </c>
      <c r="D103" s="91">
        <f>O80</f>
        <v>4.6822543049870151E-3</v>
      </c>
      <c r="E103" s="50">
        <f>O39</f>
        <v>3.2078076936751123</v>
      </c>
      <c r="F103" s="50">
        <f>O42</f>
        <v>1.4813481075606321</v>
      </c>
      <c r="G103" s="50">
        <f>O26</f>
        <v>5.1057000742719394</v>
      </c>
      <c r="H103" s="50">
        <f>O25</f>
        <v>2.3577844637344181</v>
      </c>
      <c r="K103" s="51"/>
    </row>
    <row r="104" spans="2:16" x14ac:dyDescent="0.2">
      <c r="B104" s="10"/>
      <c r="C104">
        <f>P20</f>
        <v>2995</v>
      </c>
      <c r="D104" s="91">
        <f>P80</f>
        <v>4.7271403434816306E-3</v>
      </c>
      <c r="E104" s="50">
        <f>P39</f>
        <v>3.2385590732975862</v>
      </c>
      <c r="F104" s="50">
        <f>P42</f>
        <v>1.4955489270481745</v>
      </c>
      <c r="G104" s="50">
        <f>P26</f>
        <v>5.2474918772243457</v>
      </c>
      <c r="H104" s="50">
        <f>P25</f>
        <v>2.4232631454475717</v>
      </c>
      <c r="K104" s="51"/>
    </row>
    <row r="105" spans="2:16" x14ac:dyDescent="0.2">
      <c r="B105" s="10"/>
      <c r="C105">
        <f>Q20</f>
        <v>3005</v>
      </c>
      <c r="D105" s="91">
        <f>Q80</f>
        <v>4.7271401686956619E-3</v>
      </c>
      <c r="E105" s="50">
        <f>Q39</f>
        <v>9.469632352830228</v>
      </c>
      <c r="F105" s="50">
        <f>Q42</f>
        <v>1.4978410632051415</v>
      </c>
      <c r="G105" s="50">
        <f>Q26</f>
        <v>5.2524948318723581</v>
      </c>
      <c r="H105" s="50">
        <f>Q25</f>
        <v>2.4255734826335122</v>
      </c>
      <c r="K105" s="51"/>
    </row>
    <row r="106" spans="2:16" x14ac:dyDescent="0.2">
      <c r="B106" s="10"/>
      <c r="C106">
        <f>R20</f>
        <v>3250</v>
      </c>
      <c r="D106" s="91">
        <f>R80</f>
        <v>4.6822456529113385E-3</v>
      </c>
      <c r="E106" s="50">
        <f>R39</f>
        <v>9.3593190393019583</v>
      </c>
      <c r="F106" s="50">
        <f>R42</f>
        <v>1.592485470012889</v>
      </c>
      <c r="G106" s="50">
        <f>R26</f>
        <v>5.3557185870749633</v>
      </c>
      <c r="H106" s="50">
        <f>R25</f>
        <v>2.4732416501256527</v>
      </c>
      <c r="K106" s="51"/>
      <c r="L106" s="45"/>
      <c r="M106" s="45"/>
      <c r="N106" s="45"/>
      <c r="O106" s="45"/>
      <c r="P106" s="56"/>
    </row>
    <row r="107" spans="2:16" x14ac:dyDescent="0.2">
      <c r="B107" s="10"/>
      <c r="C107">
        <f>S20</f>
        <v>3500</v>
      </c>
      <c r="D107" s="91">
        <f>S80</f>
        <v>4.6411879251953324E-3</v>
      </c>
      <c r="E107" s="50">
        <f>S39</f>
        <v>9.2527793438085428</v>
      </c>
      <c r="F107" s="50">
        <f>S42</f>
        <v>1.6838922636168938</v>
      </c>
      <c r="G107" s="50">
        <f>S26</f>
        <v>5.4554112451524901</v>
      </c>
      <c r="H107" s="50">
        <f>S25</f>
        <v>2.5192791762130224</v>
      </c>
      <c r="K107" s="51"/>
      <c r="L107" s="45"/>
      <c r="M107" s="45"/>
      <c r="N107" s="45"/>
      <c r="O107" s="45"/>
      <c r="P107" s="56"/>
    </row>
    <row r="108" spans="2:16" x14ac:dyDescent="0.2">
      <c r="B108" s="10"/>
      <c r="C108">
        <f>T20</f>
        <v>3750</v>
      </c>
      <c r="D108" s="91">
        <f>T80</f>
        <v>4.604692007186599E-3</v>
      </c>
      <c r="E108" s="50">
        <f>T39</f>
        <v>9.1518697665558033</v>
      </c>
      <c r="F108" s="50">
        <f>T42</f>
        <v>1.7704686411622865</v>
      </c>
      <c r="G108" s="50">
        <f>T26</f>
        <v>5.5498356184831588</v>
      </c>
      <c r="H108" s="50">
        <f>T25</f>
        <v>2.5628838371210869</v>
      </c>
      <c r="K108" s="51"/>
      <c r="L108" s="45"/>
      <c r="M108" s="45"/>
      <c r="N108" s="45"/>
      <c r="O108" s="45"/>
      <c r="P108" s="56"/>
    </row>
    <row r="109" spans="2:16" x14ac:dyDescent="0.2">
      <c r="B109" s="10"/>
      <c r="C109">
        <f>U20</f>
        <v>4000</v>
      </c>
      <c r="D109" s="91">
        <f>U80</f>
        <v>4.5725491513332129E-3</v>
      </c>
      <c r="E109" s="50">
        <f>U39</f>
        <v>9.0561767308127958</v>
      </c>
      <c r="F109" s="50">
        <f>U42</f>
        <v>1.8525694349273931</v>
      </c>
      <c r="G109" s="50">
        <f>U26</f>
        <v>5.6393787042649119</v>
      </c>
      <c r="H109" s="50">
        <f>U25</f>
        <v>2.6042343460463813</v>
      </c>
      <c r="K109" s="51"/>
      <c r="L109" s="45"/>
      <c r="M109" s="45"/>
      <c r="N109" s="45"/>
      <c r="O109" s="45"/>
      <c r="P109" s="56"/>
    </row>
    <row r="110" spans="2:16" x14ac:dyDescent="0.2">
      <c r="B110" s="10"/>
      <c r="C110">
        <f>V20</f>
        <v>4250</v>
      </c>
      <c r="D110" s="91">
        <f>V80</f>
        <v>4.5445797188309201E-3</v>
      </c>
      <c r="E110" s="50">
        <f>V39</f>
        <v>8.9653266052457266</v>
      </c>
      <c r="F110" s="50">
        <f>V42</f>
        <v>1.9305152056389325</v>
      </c>
      <c r="G110" s="50">
        <f>V26</f>
        <v>5.7243901214884376</v>
      </c>
      <c r="H110" s="50">
        <f>V25</f>
        <v>2.6434921551330728</v>
      </c>
      <c r="K110" s="51"/>
      <c r="L110" s="45"/>
      <c r="M110" s="45"/>
      <c r="N110" s="45"/>
      <c r="O110" s="45"/>
      <c r="P110" s="56"/>
    </row>
    <row r="111" spans="2:16" x14ac:dyDescent="0.2">
      <c r="B111" s="10"/>
      <c r="C111">
        <f>W20</f>
        <v>4500</v>
      </c>
      <c r="D111" s="91">
        <f>W80</f>
        <v>4.5206305722826669E-3</v>
      </c>
      <c r="E111" s="50">
        <f>W39</f>
        <v>8.8789810342663653</v>
      </c>
      <c r="F111" s="50">
        <f>W42</f>
        <v>2.0045962488461466</v>
      </c>
      <c r="G111" s="50">
        <f>W26</f>
        <v>5.8051864804820434</v>
      </c>
      <c r="H111" s="50">
        <f>W25</f>
        <v>2.6808034733049682</v>
      </c>
      <c r="K111" s="51"/>
      <c r="L111" s="45"/>
      <c r="M111" s="45"/>
      <c r="N111" s="45"/>
      <c r="O111" s="45"/>
      <c r="P111" s="56"/>
    </row>
    <row r="112" spans="2:16" x14ac:dyDescent="0.2">
      <c r="B112" s="10"/>
      <c r="C112">
        <f>X20</f>
        <v>4750</v>
      </c>
      <c r="D112" s="91">
        <f>X80</f>
        <v>4.5005729154722878E-3</v>
      </c>
      <c r="E112" s="50">
        <f>X39</f>
        <v>8.796832912786261</v>
      </c>
      <c r="F112" s="50">
        <f>X42</f>
        <v>2.0750760484204953</v>
      </c>
      <c r="G112" s="50">
        <f>X26</f>
        <v>5.8820551494649811</v>
      </c>
      <c r="H112" s="50">
        <f>X25</f>
        <v>2.7163010056393091</v>
      </c>
      <c r="K112" s="51"/>
      <c r="L112" s="45"/>
      <c r="M112" s="45"/>
      <c r="N112" s="45"/>
      <c r="O112" s="45"/>
      <c r="P112" s="56"/>
    </row>
    <row r="113" spans="2:13" x14ac:dyDescent="0.2">
      <c r="B113" s="10"/>
      <c r="C113">
        <f>Y20</f>
        <v>5000</v>
      </c>
      <c r="D113" s="91">
        <f>Y80</f>
        <v>4.4843005215873645E-3</v>
      </c>
      <c r="E113" s="50">
        <f>Y39</f>
        <v>8.7186029045092024</v>
      </c>
      <c r="F113" s="50">
        <f>Y42</f>
        <v>2.14219426372141</v>
      </c>
      <c r="G113" s="50">
        <f>Y26</f>
        <v>5.9552575124945353</v>
      </c>
      <c r="H113" s="50">
        <f>Y25</f>
        <v>2.7501054578689756</v>
      </c>
      <c r="K113" s="51"/>
      <c r="L113" s="45"/>
      <c r="M113" s="45"/>
    </row>
    <row r="114" spans="2:13" x14ac:dyDescent="0.2">
      <c r="B114" s="10"/>
      <c r="C114">
        <f>Z20</f>
        <v>5250</v>
      </c>
      <c r="D114" s="91">
        <f>Z80</f>
        <v>4.4717283032586963E-3</v>
      </c>
      <c r="E114" s="50">
        <f>Z39</f>
        <v>8.6440364206244773</v>
      </c>
      <c r="F114" s="50">
        <f>Z42</f>
        <v>2.2061693217564615</v>
      </c>
      <c r="G114" s="50">
        <f>Z26</f>
        <v>6.025031796600909</v>
      </c>
      <c r="H114" s="50">
        <f>Z25</f>
        <v>2.7823268419379676</v>
      </c>
    </row>
    <row r="115" spans="2:13" x14ac:dyDescent="0.2">
      <c r="B115" s="10"/>
      <c r="C115">
        <f>AA20</f>
        <v>5500</v>
      </c>
      <c r="D115" s="91">
        <f>AA80</f>
        <v>4.4627911877963807E-3</v>
      </c>
      <c r="E115" s="50">
        <f>AA39</f>
        <v>8.572900990077386</v>
      </c>
      <c r="F115" s="50">
        <f>AA42</f>
        <v>2.2672006733840018</v>
      </c>
      <c r="G115" s="50">
        <f>AA26</f>
        <v>6.0915955325106541</v>
      </c>
      <c r="H115" s="50">
        <f>AA25</f>
        <v>2.8130656123500741</v>
      </c>
    </row>
    <row r="116" spans="2:13" x14ac:dyDescent="0.2">
      <c r="B116" s="10"/>
      <c r="C116">
        <f>AB20</f>
        <v>5750</v>
      </c>
      <c r="D116" s="91">
        <f>AB80</f>
        <v>4.4574432694787927E-3</v>
      </c>
      <c r="E116" s="50">
        <f>AB39</f>
        <v>8.5049839642086358</v>
      </c>
      <c r="F116" s="50">
        <f>AB42</f>
        <v>2.325470762640701</v>
      </c>
      <c r="G116" s="50">
        <f>AB26</f>
        <v>6.1551477024902912</v>
      </c>
      <c r="H116" s="50">
        <f>AB25</f>
        <v>2.8424136580313437</v>
      </c>
    </row>
    <row r="117" spans="2:13" x14ac:dyDescent="0.2">
      <c r="B117" s="10"/>
      <c r="C117">
        <f>AC20</f>
        <v>6000</v>
      </c>
      <c r="D117" s="91">
        <f>AC80</f>
        <v>4.452614366952129E-3</v>
      </c>
      <c r="E117" s="50">
        <f>AC39</f>
        <v>8.4343266133536456</v>
      </c>
      <c r="F117" s="50">
        <f>AC42</f>
        <v>2.3795206207765682</v>
      </c>
      <c r="G117" s="50">
        <f>AC26</f>
        <v>6.2116256864025274</v>
      </c>
      <c r="H117" s="50">
        <f>AC25</f>
        <v>2.8684948831472359</v>
      </c>
    </row>
    <row r="118" spans="2:13" x14ac:dyDescent="0.2">
      <c r="B118" s="10"/>
      <c r="C118">
        <f>AD20</f>
        <v>6250</v>
      </c>
      <c r="D118" s="91">
        <f>AD80</f>
        <v>4.4131576234976762E-3</v>
      </c>
      <c r="E118" s="50">
        <f>AD39</f>
        <v>8.2948402024146191</v>
      </c>
      <c r="F118" s="50">
        <f>AD42</f>
        <v>2.4102063797433413</v>
      </c>
      <c r="G118" s="50">
        <f>AD26</f>
        <v>6.2116256864025283</v>
      </c>
      <c r="H118" s="50">
        <f>AD25</f>
        <v>2.8684948831472363</v>
      </c>
    </row>
    <row r="119" spans="2:13" x14ac:dyDescent="0.2">
      <c r="B119" s="10"/>
      <c r="C119">
        <f>AE20</f>
        <v>6500</v>
      </c>
      <c r="D119" s="91">
        <f>AE80</f>
        <v>4.3796534090714658E-3</v>
      </c>
      <c r="E119" s="50">
        <f>AE39</f>
        <v>8.163775217004936</v>
      </c>
      <c r="F119" s="50">
        <f>AE42</f>
        <v>2.4390395006487386</v>
      </c>
      <c r="G119" s="50">
        <f>AE26</f>
        <v>6.2116256864025274</v>
      </c>
      <c r="H119" s="50">
        <f>AE25</f>
        <v>2.8684948831472359</v>
      </c>
    </row>
    <row r="120" spans="2:13" x14ac:dyDescent="0.2">
      <c r="B120" s="10"/>
      <c r="C120">
        <f>AF20</f>
        <v>6750</v>
      </c>
      <c r="D120" s="91">
        <f>AF80</f>
        <v>4.3518368635959408E-3</v>
      </c>
      <c r="E120" s="50">
        <f>AF39</f>
        <v>8.0404319796081687</v>
      </c>
      <c r="F120" s="50">
        <f>AF42</f>
        <v>2.4661739062690335</v>
      </c>
      <c r="G120" s="50">
        <f>AF26</f>
        <v>6.2116256864025301</v>
      </c>
      <c r="H120" s="50">
        <f>AF25</f>
        <v>2.8684948831472372</v>
      </c>
    </row>
    <row r="121" spans="2:13" x14ac:dyDescent="0.2">
      <c r="B121" s="10"/>
      <c r="C121">
        <f>AG20</f>
        <v>7000</v>
      </c>
      <c r="D121" s="91">
        <f>AG80</f>
        <v>4.3294927897584191E-3</v>
      </c>
      <c r="E121" s="50">
        <f>AG39</f>
        <v>7.924188003311281</v>
      </c>
      <c r="F121" s="50">
        <f>AG42</f>
        <v>2.4917465381402804</v>
      </c>
      <c r="G121" s="50">
        <f>AG26</f>
        <v>6.2116256864025274</v>
      </c>
      <c r="H121" s="50">
        <f>AG25</f>
        <v>2.8684948831472359</v>
      </c>
    </row>
    <row r="122" spans="2:13" x14ac:dyDescent="0.2">
      <c r="B122" s="10"/>
      <c r="C122">
        <f>AH20</f>
        <v>7250</v>
      </c>
      <c r="D122" s="91">
        <f>AH80</f>
        <v>4.3124513880125042E-3</v>
      </c>
      <c r="E122" s="50">
        <f>AH39</f>
        <v>7.8144878339039776</v>
      </c>
      <c r="F122" s="50">
        <f>AH42</f>
        <v>2.5158795912053424</v>
      </c>
      <c r="G122" s="50">
        <f>AH26</f>
        <v>6.2116256864025274</v>
      </c>
      <c r="H122" s="50">
        <f>AH25</f>
        <v>2.8684948831472359</v>
      </c>
    </row>
    <row r="123" spans="2:13" x14ac:dyDescent="0.2">
      <c r="B123" s="10"/>
      <c r="C123">
        <f>AI20</f>
        <v>7500</v>
      </c>
      <c r="D123" s="91">
        <f>AI80</f>
        <v>4.3005849754295814E-3</v>
      </c>
      <c r="E123" s="50">
        <f>AI39</f>
        <v>7.7108344819119399</v>
      </c>
      <c r="F123" s="50">
        <f>AI42</f>
        <v>2.5386823986896938</v>
      </c>
      <c r="G123" s="50">
        <f>AI26</f>
        <v>6.2116256864025283</v>
      </c>
      <c r="H123" s="50">
        <f>AI25</f>
        <v>2.8684948831472363</v>
      </c>
    </row>
    <row r="124" spans="2:13" x14ac:dyDescent="0.2">
      <c r="B124" s="10"/>
      <c r="C124">
        <f>AJ20</f>
        <v>7750</v>
      </c>
      <c r="D124" s="91">
        <f>AJ80</f>
        <v>4.2938055677963095E-3</v>
      </c>
      <c r="E124" s="50">
        <f>AJ39</f>
        <v>7.6127821659881683</v>
      </c>
      <c r="F124" s="50">
        <f>AJ42</f>
        <v>2.5602530284902261</v>
      </c>
      <c r="G124" s="50">
        <f>AJ26</f>
        <v>6.2116256864025301</v>
      </c>
      <c r="H124" s="50">
        <f>AJ25</f>
        <v>2.8684948831472372</v>
      </c>
    </row>
    <row r="125" spans="2:13" x14ac:dyDescent="0.2">
      <c r="B125" s="10"/>
      <c r="C125">
        <f>AK20</f>
        <v>8000</v>
      </c>
      <c r="D125" s="91">
        <f>AK80</f>
        <v>4.292063238361476E-3</v>
      </c>
      <c r="E125" s="50">
        <f>AK39</f>
        <v>7.5199301443268016</v>
      </c>
      <c r="F125" s="50">
        <f>AK42</f>
        <v>2.580679640208865</v>
      </c>
      <c r="G125" s="50">
        <f>AK26</f>
        <v>6.2116256864025274</v>
      </c>
      <c r="H125" s="50">
        <f>AK25</f>
        <v>2.8684948831472359</v>
      </c>
    </row>
    <row r="126" spans="2:13" x14ac:dyDescent="0.2">
      <c r="B126" s="10"/>
      <c r="C126">
        <f>AL20</f>
        <v>8250</v>
      </c>
      <c r="D126" s="91">
        <f>AL80</f>
        <v>4.2953451955871618E-3</v>
      </c>
      <c r="E126" s="50">
        <f>AL39</f>
        <v>7.4319174541589197</v>
      </c>
      <c r="F126" s="50">
        <f>AL42</f>
        <v>2.6000416424163015</v>
      </c>
      <c r="G126" s="50">
        <f>AL26</f>
        <v>6.2116256864025283</v>
      </c>
      <c r="H126" s="50">
        <f>AL25</f>
        <v>2.8684948831472363</v>
      </c>
    </row>
    <row r="127" spans="2:13" x14ac:dyDescent="0.2">
      <c r="B127" s="10"/>
      <c r="C127">
        <f>AM20</f>
        <v>8500</v>
      </c>
      <c r="D127" s="91">
        <f>AM80</f>
        <v>4.3036755479247644E-3</v>
      </c>
      <c r="E127" s="50">
        <f>AM39</f>
        <v>7.3484184137407595</v>
      </c>
      <c r="F127" s="50">
        <f>AM42</f>
        <v>2.6184106821742219</v>
      </c>
      <c r="G127" s="50">
        <f>AM26</f>
        <v>6.2116256864025301</v>
      </c>
      <c r="H127" s="50">
        <f>AM25</f>
        <v>2.8684948831472372</v>
      </c>
    </row>
    <row r="128" spans="2:13" x14ac:dyDescent="0.2">
      <c r="C128">
        <f>AN20</f>
        <v>8750</v>
      </c>
      <c r="D128" s="91">
        <f>AN80</f>
        <v>4.3171157475074386E-3</v>
      </c>
      <c r="E128" s="50">
        <f>AN39</f>
        <v>7.2691387686532991</v>
      </c>
      <c r="F128" s="50">
        <f>AN42</f>
        <v>2.6358514928148238</v>
      </c>
      <c r="G128" s="50">
        <f>AN26</f>
        <v>6.2116256864025274</v>
      </c>
      <c r="H128" s="50">
        <f>AN25</f>
        <v>2.8684948831472359</v>
      </c>
    </row>
    <row r="129" spans="3:8" x14ac:dyDescent="0.2">
      <c r="C129" s="19"/>
      <c r="D129" s="91"/>
      <c r="E129" s="50"/>
      <c r="F129" s="50"/>
      <c r="G129" s="50"/>
      <c r="H129" s="50"/>
    </row>
    <row r="130" spans="3:8" x14ac:dyDescent="0.2">
      <c r="C130" s="123" t="s">
        <v>161</v>
      </c>
      <c r="D130" s="91">
        <f>B80</f>
        <v>9.0667564544072831E-3</v>
      </c>
      <c r="E130" s="137">
        <f>B39</f>
        <v>6.2116256864025257</v>
      </c>
      <c r="F130" s="137">
        <f>B42</f>
        <v>2.8684948831472354</v>
      </c>
      <c r="G130" s="50">
        <f>E130</f>
        <v>6.2116256864025257</v>
      </c>
      <c r="H130" s="50">
        <f>F130</f>
        <v>2.8684948831472354</v>
      </c>
    </row>
    <row r="131" spans="3:8" x14ac:dyDescent="0.2">
      <c r="C131" s="51"/>
      <c r="D131" s="51"/>
      <c r="G131" s="51"/>
      <c r="H131" s="51"/>
    </row>
    <row r="139" spans="3:8" x14ac:dyDescent="0.2">
      <c r="D139" s="5"/>
    </row>
  </sheetData>
  <sheetProtection selectLockedCells="1" selectUnlockedCells="1"/>
  <mergeCells count="1">
    <mergeCell ref="B23:B26"/>
  </mergeCells>
  <conditionalFormatting sqref="AN85">
    <cfRule type="cellIs" dxfId="5" priority="6" operator="greaterThan">
      <formula>AN$84</formula>
    </cfRule>
  </conditionalFormatting>
  <conditionalFormatting sqref="D85:AM85">
    <cfRule type="cellIs" dxfId="4" priority="5" operator="greaterThan">
      <formula>D$84</formula>
    </cfRule>
  </conditionalFormatting>
  <conditionalFormatting sqref="AN84">
    <cfRule type="cellIs" dxfId="3" priority="4" operator="greaterThan">
      <formula>AN$85</formula>
    </cfRule>
  </conditionalFormatting>
  <conditionalFormatting sqref="D84:AM84">
    <cfRule type="cellIs" dxfId="2" priority="3" operator="greaterThan">
      <formula>D$85</formula>
    </cfRule>
  </conditionalFormatting>
  <conditionalFormatting sqref="B84">
    <cfRule type="cellIs" dxfId="1" priority="2" operator="greaterThan">
      <formula>B$85</formula>
    </cfRule>
  </conditionalFormatting>
  <conditionalFormatting sqref="B85">
    <cfRule type="cellIs" dxfId="0" priority="1" operator="greaterThan">
      <formula>B$84</formula>
    </cfRule>
  </conditionalFormatting>
  <pageMargins left="0.78749999999999998" right="0.78749999999999998" top="1.0249999999999999" bottom="1.0249999999999999" header="0.78749999999999998" footer="0.78749999999999998"/>
  <pageSetup orientation="portrait" useFirstPageNumber="1" horizontalDpi="300" verticalDpi="300" r:id="rId1"/>
  <headerFooter alignWithMargins="0">
    <oddHeader>&amp;C&amp;A</oddHeader>
    <oddFooter>&amp;CPage &amp;P</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2:AN139"/>
  <sheetViews>
    <sheetView tabSelected="1" topLeftCell="A104" zoomScaleNormal="100" workbookViewId="0">
      <selection activeCell="I131" sqref="I131"/>
    </sheetView>
  </sheetViews>
  <sheetFormatPr defaultColWidth="11.5703125" defaultRowHeight="12.75" x14ac:dyDescent="0.2"/>
  <cols>
    <col min="1" max="1" width="41.85546875" style="128" customWidth="1"/>
    <col min="2" max="2" width="12.28515625" style="128" customWidth="1"/>
    <col min="3" max="3" width="15.42578125" customWidth="1"/>
    <col min="4" max="4" width="15.85546875" customWidth="1"/>
    <col min="5" max="5" width="12" bestFit="1" customWidth="1"/>
    <col min="6" max="6" width="12.28515625" customWidth="1"/>
    <col min="7" max="7" width="13.42578125" customWidth="1"/>
    <col min="8" max="8" width="11" customWidth="1"/>
    <col min="12" max="12" width="13.7109375" customWidth="1"/>
  </cols>
  <sheetData>
    <row r="2" spans="1:16" ht="23.25" x14ac:dyDescent="0.2">
      <c r="A2"/>
      <c r="B2" s="110" t="s">
        <v>193</v>
      </c>
    </row>
    <row r="3" spans="1:16" x14ac:dyDescent="0.2">
      <c r="D3" s="45"/>
    </row>
    <row r="4" spans="1:16" ht="15" x14ac:dyDescent="0.2">
      <c r="B4" s="99" t="s">
        <v>0</v>
      </c>
      <c r="P4" s="4" t="s">
        <v>121</v>
      </c>
    </row>
    <row r="5" spans="1:16" ht="15" x14ac:dyDescent="0.2">
      <c r="B5" s="100">
        <v>1</v>
      </c>
      <c r="C5" s="2" t="s">
        <v>138</v>
      </c>
      <c r="D5" s="3"/>
      <c r="E5" s="3"/>
      <c r="F5" s="3"/>
      <c r="G5" s="3"/>
      <c r="P5" s="4" t="s">
        <v>122</v>
      </c>
    </row>
    <row r="6" spans="1:16" ht="15" x14ac:dyDescent="0.2">
      <c r="B6" s="101">
        <v>1.84E-2</v>
      </c>
      <c r="C6" s="1" t="s">
        <v>1</v>
      </c>
      <c r="D6" s="2"/>
      <c r="E6" s="2"/>
      <c r="F6" s="2"/>
      <c r="G6" s="2"/>
      <c r="P6" s="4" t="s">
        <v>123</v>
      </c>
    </row>
    <row r="7" spans="1:16" ht="15" x14ac:dyDescent="0.2">
      <c r="B7" s="101">
        <v>3</v>
      </c>
      <c r="C7" s="1" t="s">
        <v>124</v>
      </c>
      <c r="D7" s="2"/>
      <c r="E7" s="2"/>
      <c r="F7" s="2"/>
      <c r="G7" s="2"/>
      <c r="P7" s="4" t="s">
        <v>125</v>
      </c>
    </row>
    <row r="8" spans="1:16" ht="15" x14ac:dyDescent="0.2">
      <c r="B8" s="115">
        <v>6000</v>
      </c>
      <c r="C8" s="116" t="s">
        <v>188</v>
      </c>
      <c r="D8" s="116"/>
      <c r="E8" s="114"/>
      <c r="F8" s="114"/>
      <c r="G8" s="114"/>
      <c r="P8" s="4" t="s">
        <v>126</v>
      </c>
    </row>
    <row r="9" spans="1:16" x14ac:dyDescent="0.2">
      <c r="B9" s="115">
        <v>5.9999999999999995E-4</v>
      </c>
      <c r="C9" s="121" t="s">
        <v>203</v>
      </c>
      <c r="D9" s="114"/>
      <c r="E9" s="114"/>
      <c r="F9" s="114"/>
      <c r="G9" s="114"/>
    </row>
    <row r="10" spans="1:16" x14ac:dyDescent="0.2">
      <c r="B10" s="115">
        <v>0.25</v>
      </c>
      <c r="C10" s="121" t="s">
        <v>120</v>
      </c>
      <c r="D10" s="114"/>
      <c r="E10" s="114"/>
      <c r="F10" s="114"/>
      <c r="G10" s="114"/>
    </row>
    <row r="11" spans="1:16" x14ac:dyDescent="0.2">
      <c r="B11"/>
    </row>
    <row r="12" spans="1:16" x14ac:dyDescent="0.2">
      <c r="B12"/>
    </row>
    <row r="13" spans="1:16" ht="15" x14ac:dyDescent="0.2">
      <c r="B13" s="102"/>
      <c r="C13" s="4"/>
      <c r="P13" s="4" t="s">
        <v>127</v>
      </c>
    </row>
    <row r="14" spans="1:16" ht="15" x14ac:dyDescent="0.2">
      <c r="B14" s="99" t="s">
        <v>3</v>
      </c>
      <c r="P14" s="4" t="s">
        <v>128</v>
      </c>
    </row>
    <row r="15" spans="1:16" ht="15" x14ac:dyDescent="0.2">
      <c r="B15" s="102">
        <f>B5*B6</f>
        <v>1.84E-2</v>
      </c>
      <c r="C15" s="4" t="s">
        <v>129</v>
      </c>
    </row>
    <row r="16" spans="1:16" ht="15" x14ac:dyDescent="0.2">
      <c r="B16" s="50">
        <f>SQRT(B15/B7)</f>
        <v>7.8315600829804877E-2</v>
      </c>
      <c r="C16" s="4" t="s">
        <v>154</v>
      </c>
      <c r="P16" s="48" t="s">
        <v>130</v>
      </c>
    </row>
    <row r="17" spans="1:40" ht="15" x14ac:dyDescent="0.2">
      <c r="B17" s="50">
        <f>SQRT(B15*B7)</f>
        <v>0.2349468024894146</v>
      </c>
      <c r="C17" s="4" t="s">
        <v>155</v>
      </c>
    </row>
    <row r="18" spans="1:40" ht="15" x14ac:dyDescent="0.2">
      <c r="B18" s="50"/>
      <c r="C18" s="4"/>
    </row>
    <row r="19" spans="1:40" ht="15" x14ac:dyDescent="0.2">
      <c r="B19" s="50"/>
      <c r="C19" s="4"/>
    </row>
    <row r="20" spans="1:40" ht="15" x14ac:dyDescent="0.2">
      <c r="A20" s="128" t="s">
        <v>189</v>
      </c>
      <c r="B20" s="142" t="s">
        <v>145</v>
      </c>
      <c r="C20" s="4"/>
      <c r="D20" s="128">
        <v>5</v>
      </c>
      <c r="E20">
        <f>$B$8/24</f>
        <v>250</v>
      </c>
      <c r="F20">
        <f>2*$B$8/24</f>
        <v>500</v>
      </c>
      <c r="G20">
        <f>3*$B$8/24</f>
        <v>750</v>
      </c>
      <c r="H20">
        <f>4*$B$8/24</f>
        <v>1000</v>
      </c>
      <c r="I20">
        <f>5*$B$8/24</f>
        <v>1250</v>
      </c>
      <c r="J20">
        <f>6*$B$8/24</f>
        <v>1500</v>
      </c>
      <c r="K20">
        <f>7*$B$8/24</f>
        <v>1750</v>
      </c>
      <c r="L20">
        <f>8*$B$8/24</f>
        <v>2000</v>
      </c>
      <c r="M20">
        <f>9*$B$8/24</f>
        <v>2250</v>
      </c>
      <c r="N20">
        <f>10*$B$8/24</f>
        <v>2500</v>
      </c>
      <c r="O20">
        <f>11*$B$8/24</f>
        <v>2750</v>
      </c>
      <c r="P20">
        <f>$B$8/2-5</f>
        <v>2995</v>
      </c>
      <c r="Q20" s="41">
        <f>$B$8/2+5</f>
        <v>3005</v>
      </c>
      <c r="R20">
        <f>13*$B$8/24</f>
        <v>3250</v>
      </c>
      <c r="S20">
        <f>14*$B$8/24</f>
        <v>3500</v>
      </c>
      <c r="T20">
        <f>15*$B$8/24</f>
        <v>3750</v>
      </c>
      <c r="U20">
        <f>16*$B$8/24</f>
        <v>4000</v>
      </c>
      <c r="V20">
        <f>17*$B$8/24</f>
        <v>4250</v>
      </c>
      <c r="W20">
        <f>18*$B$8/24</f>
        <v>4500</v>
      </c>
      <c r="X20">
        <f>19*$B$8/24</f>
        <v>4750</v>
      </c>
      <c r="Y20">
        <f>20*$B$8/24</f>
        <v>5000</v>
      </c>
      <c r="Z20">
        <f>21*$B$8/24</f>
        <v>5250</v>
      </c>
      <c r="AA20">
        <f>22*$B$8/24</f>
        <v>5500</v>
      </c>
      <c r="AB20">
        <f>23*$B$8/24</f>
        <v>5750</v>
      </c>
      <c r="AC20">
        <f>24*$B$8/24</f>
        <v>6000</v>
      </c>
      <c r="AD20">
        <f>25*$B$8/24</f>
        <v>6250</v>
      </c>
      <c r="AE20">
        <f>26*$B$8/24</f>
        <v>6500</v>
      </c>
      <c r="AF20">
        <f>27*$B$8/24</f>
        <v>6750</v>
      </c>
      <c r="AG20">
        <f>28*$B$8/24</f>
        <v>7000</v>
      </c>
      <c r="AH20">
        <f>29*$B$8/24</f>
        <v>7250</v>
      </c>
      <c r="AI20">
        <f>30*$B$8/24</f>
        <v>7500</v>
      </c>
      <c r="AJ20">
        <f>31*$B$8/24</f>
        <v>7750</v>
      </c>
      <c r="AK20">
        <f>32*$B$8/24</f>
        <v>8000</v>
      </c>
      <c r="AL20">
        <f>33*$B$8/24</f>
        <v>8250</v>
      </c>
      <c r="AM20">
        <f>34*$B$8/24</f>
        <v>8500</v>
      </c>
      <c r="AN20">
        <f>35*$B$8/24</f>
        <v>8750</v>
      </c>
    </row>
    <row r="21" spans="1:40" ht="12" customHeight="1" x14ac:dyDescent="0.2">
      <c r="A21" s="148" t="s">
        <v>192</v>
      </c>
      <c r="B21" s="96"/>
    </row>
    <row r="22" spans="1:40" ht="12" customHeight="1" thickBot="1" x14ac:dyDescent="0.25"/>
    <row r="23" spans="1:40" x14ac:dyDescent="0.2">
      <c r="A23" s="147" t="s">
        <v>158</v>
      </c>
      <c r="B23" s="199" t="s">
        <v>187</v>
      </c>
      <c r="D23" s="146">
        <f t="shared" ref="D23:AN23" si="0">$C$42</f>
        <v>0.36069220736937663</v>
      </c>
      <c r="E23" s="146">
        <f t="shared" si="0"/>
        <v>0.36069220736937663</v>
      </c>
      <c r="F23" s="146">
        <f t="shared" si="0"/>
        <v>0.36069220736937663</v>
      </c>
      <c r="G23" s="146">
        <f t="shared" si="0"/>
        <v>0.36069220736937663</v>
      </c>
      <c r="H23" s="146">
        <f t="shared" si="0"/>
        <v>0.36069220736937663</v>
      </c>
      <c r="I23" s="146">
        <f t="shared" si="0"/>
        <v>0.36069220736937663</v>
      </c>
      <c r="J23" s="146">
        <f t="shared" si="0"/>
        <v>0.36069220736937663</v>
      </c>
      <c r="K23" s="146">
        <f t="shared" si="0"/>
        <v>0.36069220736937663</v>
      </c>
      <c r="L23" s="146">
        <f t="shared" si="0"/>
        <v>0.36069220736937663</v>
      </c>
      <c r="M23" s="146">
        <f t="shared" si="0"/>
        <v>0.36069220736937663</v>
      </c>
      <c r="N23" s="146">
        <f t="shared" si="0"/>
        <v>0.36069220736937663</v>
      </c>
      <c r="O23" s="146">
        <f t="shared" si="0"/>
        <v>0.36069220736937663</v>
      </c>
      <c r="P23" s="146">
        <f t="shared" si="0"/>
        <v>0.36069220736937663</v>
      </c>
      <c r="Q23" s="146">
        <f t="shared" si="0"/>
        <v>0.36069220736937663</v>
      </c>
      <c r="R23" s="146">
        <f t="shared" si="0"/>
        <v>0.36069220736937663</v>
      </c>
      <c r="S23" s="146">
        <f t="shared" si="0"/>
        <v>0.36069220736937663</v>
      </c>
      <c r="T23" s="146">
        <f t="shared" si="0"/>
        <v>0.36069220736937663</v>
      </c>
      <c r="U23" s="146">
        <f t="shared" si="0"/>
        <v>0.36069220736937663</v>
      </c>
      <c r="V23" s="146">
        <f t="shared" si="0"/>
        <v>0.36069220736937663</v>
      </c>
      <c r="W23" s="146">
        <f t="shared" si="0"/>
        <v>0.36069220736937663</v>
      </c>
      <c r="X23" s="146">
        <f t="shared" si="0"/>
        <v>0.36069220736937663</v>
      </c>
      <c r="Y23" s="146">
        <f t="shared" si="0"/>
        <v>0.36069220736937663</v>
      </c>
      <c r="Z23" s="146">
        <f t="shared" si="0"/>
        <v>0.36069220736937663</v>
      </c>
      <c r="AA23" s="146">
        <f t="shared" si="0"/>
        <v>0.36069220736937663</v>
      </c>
      <c r="AB23" s="146">
        <f t="shared" si="0"/>
        <v>0.36069220736937663</v>
      </c>
      <c r="AC23" s="146">
        <f t="shared" si="0"/>
        <v>0.36069220736937663</v>
      </c>
      <c r="AD23" s="146">
        <f t="shared" si="0"/>
        <v>0.36069220736937663</v>
      </c>
      <c r="AE23" s="146">
        <f t="shared" si="0"/>
        <v>0.36069220736937663</v>
      </c>
      <c r="AF23" s="146">
        <f t="shared" si="0"/>
        <v>0.36069220736937663</v>
      </c>
      <c r="AG23" s="146">
        <f t="shared" si="0"/>
        <v>0.36069220736937663</v>
      </c>
      <c r="AH23" s="146">
        <f t="shared" si="0"/>
        <v>0.36069220736937663</v>
      </c>
      <c r="AI23" s="146">
        <f t="shared" si="0"/>
        <v>0.36069220736937663</v>
      </c>
      <c r="AJ23" s="146">
        <f t="shared" si="0"/>
        <v>0.36069220736937663</v>
      </c>
      <c r="AK23" s="146">
        <f t="shared" si="0"/>
        <v>0.36069220736937663</v>
      </c>
      <c r="AL23" s="146">
        <f t="shared" si="0"/>
        <v>0.36069220736937663</v>
      </c>
      <c r="AM23" s="146">
        <f t="shared" si="0"/>
        <v>0.36069220736937663</v>
      </c>
      <c r="AN23" s="146">
        <f t="shared" si="0"/>
        <v>0.36069220736937663</v>
      </c>
    </row>
    <row r="24" spans="1:40" ht="13.5" thickBot="1" x14ac:dyDescent="0.25">
      <c r="A24" s="147" t="s">
        <v>196</v>
      </c>
      <c r="B24" s="200"/>
      <c r="D24" s="146">
        <f t="shared" ref="D24:AN24" si="1">$C$39</f>
        <v>0.88447116008463844</v>
      </c>
      <c r="E24" s="146">
        <f t="shared" si="1"/>
        <v>0.88447116008463844</v>
      </c>
      <c r="F24" s="146">
        <f t="shared" si="1"/>
        <v>0.88447116008463844</v>
      </c>
      <c r="G24" s="146">
        <f t="shared" si="1"/>
        <v>0.88447116008463844</v>
      </c>
      <c r="H24" s="146">
        <f t="shared" si="1"/>
        <v>0.88447116008463844</v>
      </c>
      <c r="I24" s="146">
        <f t="shared" si="1"/>
        <v>0.88447116008463844</v>
      </c>
      <c r="J24" s="146">
        <f t="shared" si="1"/>
        <v>0.88447116008463844</v>
      </c>
      <c r="K24" s="146">
        <f t="shared" si="1"/>
        <v>0.88447116008463844</v>
      </c>
      <c r="L24" s="146">
        <f t="shared" si="1"/>
        <v>0.88447116008463844</v>
      </c>
      <c r="M24" s="146">
        <f t="shared" si="1"/>
        <v>0.88447116008463844</v>
      </c>
      <c r="N24" s="146">
        <f t="shared" si="1"/>
        <v>0.88447116008463844</v>
      </c>
      <c r="O24" s="146">
        <f t="shared" si="1"/>
        <v>0.88447116008463844</v>
      </c>
      <c r="P24" s="146">
        <f t="shared" si="1"/>
        <v>0.88447116008463844</v>
      </c>
      <c r="Q24" s="146">
        <f t="shared" si="1"/>
        <v>0.88447116008463844</v>
      </c>
      <c r="R24" s="146">
        <f t="shared" si="1"/>
        <v>0.88447116008463844</v>
      </c>
      <c r="S24" s="146">
        <f t="shared" si="1"/>
        <v>0.88447116008463844</v>
      </c>
      <c r="T24" s="146">
        <f t="shared" si="1"/>
        <v>0.88447116008463844</v>
      </c>
      <c r="U24" s="146">
        <f t="shared" si="1"/>
        <v>0.88447116008463844</v>
      </c>
      <c r="V24" s="146">
        <f t="shared" si="1"/>
        <v>0.88447116008463844</v>
      </c>
      <c r="W24" s="146">
        <f t="shared" si="1"/>
        <v>0.88447116008463844</v>
      </c>
      <c r="X24" s="146">
        <f t="shared" si="1"/>
        <v>0.88447116008463844</v>
      </c>
      <c r="Y24" s="146">
        <f t="shared" si="1"/>
        <v>0.88447116008463844</v>
      </c>
      <c r="Z24" s="146">
        <f t="shared" si="1"/>
        <v>0.88447116008463844</v>
      </c>
      <c r="AA24" s="146">
        <f t="shared" si="1"/>
        <v>0.88447116008463844</v>
      </c>
      <c r="AB24" s="146">
        <f t="shared" si="1"/>
        <v>0.88447116008463844</v>
      </c>
      <c r="AC24" s="146">
        <f t="shared" si="1"/>
        <v>0.88447116008463844</v>
      </c>
      <c r="AD24" s="146">
        <f t="shared" si="1"/>
        <v>0.88447116008463844</v>
      </c>
      <c r="AE24" s="146">
        <f t="shared" si="1"/>
        <v>0.88447116008463844</v>
      </c>
      <c r="AF24" s="146">
        <f t="shared" si="1"/>
        <v>0.88447116008463844</v>
      </c>
      <c r="AG24" s="146">
        <f t="shared" si="1"/>
        <v>0.88447116008463844</v>
      </c>
      <c r="AH24" s="146">
        <f t="shared" si="1"/>
        <v>0.88447116008463844</v>
      </c>
      <c r="AI24" s="146">
        <f t="shared" si="1"/>
        <v>0.88447116008463844</v>
      </c>
      <c r="AJ24" s="146">
        <f t="shared" si="1"/>
        <v>0.88447116008463844</v>
      </c>
      <c r="AK24" s="146">
        <f t="shared" si="1"/>
        <v>0.88447116008463844</v>
      </c>
      <c r="AL24" s="146">
        <f t="shared" si="1"/>
        <v>0.88447116008463844</v>
      </c>
      <c r="AM24" s="146">
        <f t="shared" si="1"/>
        <v>0.88447116008463844</v>
      </c>
      <c r="AN24" s="146">
        <f t="shared" si="1"/>
        <v>0.88447116008463844</v>
      </c>
    </row>
    <row r="25" spans="1:40" ht="15.75" thickBot="1" x14ac:dyDescent="0.25">
      <c r="A25" s="145" t="s">
        <v>186</v>
      </c>
      <c r="B25" s="200"/>
      <c r="D25" s="93">
        <f t="shared" ref="D25:AN25" si="2">D23*D32</f>
        <v>2.6152669502648267E-2</v>
      </c>
      <c r="E25" s="93">
        <f t="shared" si="2"/>
        <v>0.19107563638461939</v>
      </c>
      <c r="F25" s="93">
        <f t="shared" si="2"/>
        <v>0.34913286763387219</v>
      </c>
      <c r="G25" s="93">
        <f t="shared" si="2"/>
        <v>0.4976629729617788</v>
      </c>
      <c r="H25" s="93">
        <f t="shared" si="2"/>
        <v>0.63739812503304116</v>
      </c>
      <c r="I25" s="93">
        <f t="shared" si="2"/>
        <v>0.76899901362634127</v>
      </c>
      <c r="J25" s="93">
        <f t="shared" si="2"/>
        <v>0.89306337044863005</v>
      </c>
      <c r="K25" s="93">
        <f t="shared" si="2"/>
        <v>1.0101333007684146</v>
      </c>
      <c r="L25" s="93">
        <f t="shared" si="2"/>
        <v>1.120701612281892</v>
      </c>
      <c r="M25" s="93">
        <f t="shared" si="2"/>
        <v>1.2252172976719771</v>
      </c>
      <c r="N25" s="93">
        <f t="shared" si="2"/>
        <v>1.3240903000284536</v>
      </c>
      <c r="O25" s="93">
        <f t="shared" si="2"/>
        <v>1.4176956682461097</v>
      </c>
      <c r="P25" s="93">
        <f t="shared" si="2"/>
        <v>1.5046497293340295</v>
      </c>
      <c r="Q25" s="93">
        <f t="shared" si="2"/>
        <v>1.5080939992958173</v>
      </c>
      <c r="R25" s="93">
        <f t="shared" si="2"/>
        <v>1.5885921955274103</v>
      </c>
      <c r="S25" s="93">
        <f t="shared" si="2"/>
        <v>1.6639771411823459</v>
      </c>
      <c r="T25" s="93">
        <f t="shared" si="2"/>
        <v>1.733298167519399</v>
      </c>
      <c r="U25" s="93">
        <f t="shared" si="2"/>
        <v>1.7972115393203223</v>
      </c>
      <c r="V25" s="93">
        <f t="shared" si="2"/>
        <v>1.8562826756079449</v>
      </c>
      <c r="W25" s="93">
        <f t="shared" si="2"/>
        <v>1.9110013552655574</v>
      </c>
      <c r="X25" s="93">
        <f t="shared" si="2"/>
        <v>1.9617939668281386</v>
      </c>
      <c r="Y25" s="93">
        <f t="shared" si="2"/>
        <v>2.0090334517526531</v>
      </c>
      <c r="Z25" s="93">
        <f t="shared" si="2"/>
        <v>2.0530474324260322</v>
      </c>
      <c r="AA25" s="93">
        <f t="shared" si="2"/>
        <v>2.0941249001225675</v>
      </c>
      <c r="AB25" s="93">
        <f t="shared" si="2"/>
        <v>2.1325217520306339</v>
      </c>
      <c r="AC25" s="93">
        <f t="shared" si="2"/>
        <v>2.168465401979994</v>
      </c>
      <c r="AD25" s="93">
        <f t="shared" si="2"/>
        <v>2.2021586407557798</v>
      </c>
      <c r="AE25" s="93">
        <f t="shared" si="2"/>
        <v>2.233782884725565</v>
      </c>
      <c r="AF25" s="93">
        <f t="shared" si="2"/>
        <v>2.2635009229512226</v>
      </c>
      <c r="AG25" s="93">
        <f t="shared" si="2"/>
        <v>2.2914592508488218</v>
      </c>
      <c r="AH25" s="93">
        <f t="shared" si="2"/>
        <v>2.3177900612203057</v>
      </c>
      <c r="AI25" s="93">
        <f t="shared" si="2"/>
        <v>2.3426129499471302</v>
      </c>
      <c r="AJ25" s="93">
        <f t="shared" si="2"/>
        <v>2.3660363829439803</v>
      </c>
      <c r="AK25" s="93">
        <f t="shared" si="2"/>
        <v>2.3881589624720596</v>
      </c>
      <c r="AL25" s="93">
        <f t="shared" si="2"/>
        <v>2.4090705241177477</v>
      </c>
      <c r="AM25" s="93">
        <f t="shared" si="2"/>
        <v>2.4288530902815912</v>
      </c>
      <c r="AN25" s="93">
        <f t="shared" si="2"/>
        <v>2.4475817016103707</v>
      </c>
    </row>
    <row r="26" spans="1:40" ht="15.75" thickBot="1" x14ac:dyDescent="0.25">
      <c r="A26" s="145" t="s">
        <v>195</v>
      </c>
      <c r="B26" s="201"/>
      <c r="D26" s="93">
        <f t="shared" ref="D26:AN26" si="3">D24*D32</f>
        <v>6.4130251393618928E-2</v>
      </c>
      <c r="E26" s="93">
        <f t="shared" si="3"/>
        <v>0.46854599662571839</v>
      </c>
      <c r="F26" s="93">
        <f t="shared" si="3"/>
        <v>0.85612593272239612</v>
      </c>
      <c r="G26" s="93">
        <f t="shared" si="3"/>
        <v>1.220343933230329</v>
      </c>
      <c r="H26" s="93">
        <f t="shared" si="3"/>
        <v>1.5629953948697688</v>
      </c>
      <c r="I26" s="93">
        <f t="shared" si="3"/>
        <v>1.8857004276488265</v>
      </c>
      <c r="J26" s="93">
        <f t="shared" si="3"/>
        <v>2.1899247589812498</v>
      </c>
      <c r="K26" s="93">
        <f t="shared" si="3"/>
        <v>2.4769977119461846</v>
      </c>
      <c r="L26" s="93">
        <f t="shared" si="3"/>
        <v>2.748127724613123</v>
      </c>
      <c r="M26" s="93">
        <f t="shared" si="3"/>
        <v>3.0044157940954301</v>
      </c>
      <c r="N26" s="93">
        <f t="shared" si="3"/>
        <v>3.2468671620722498</v>
      </c>
      <c r="O26" s="93">
        <f t="shared" si="3"/>
        <v>3.4764015044453176</v>
      </c>
      <c r="P26" s="93">
        <f t="shared" si="3"/>
        <v>3.6896258483961222</v>
      </c>
      <c r="Q26" s="93">
        <f t="shared" si="3"/>
        <v>3.6980717127272786</v>
      </c>
      <c r="R26" s="93">
        <f t="shared" si="3"/>
        <v>3.8954653118985672</v>
      </c>
      <c r="S26" s="93">
        <f t="shared" si="3"/>
        <v>4.0803204570169562</v>
      </c>
      <c r="T26" s="93">
        <f t="shared" si="3"/>
        <v>4.2503059663512417</v>
      </c>
      <c r="U26" s="93">
        <f t="shared" si="3"/>
        <v>4.4070310991562121</v>
      </c>
      <c r="V26" s="93">
        <f t="shared" si="3"/>
        <v>4.5518823473184069</v>
      </c>
      <c r="W26" s="93">
        <f t="shared" si="3"/>
        <v>4.686060721805732</v>
      </c>
      <c r="X26" s="93">
        <f t="shared" si="3"/>
        <v>4.8106117909849955</v>
      </c>
      <c r="Y26" s="93">
        <f t="shared" si="3"/>
        <v>4.9264500630056558</v>
      </c>
      <c r="Z26" s="93">
        <f t="shared" si="3"/>
        <v>5.0343789168892661</v>
      </c>
      <c r="AA26" s="93">
        <f t="shared" si="3"/>
        <v>5.1351070023998231</v>
      </c>
      <c r="AB26" s="93">
        <f t="shared" si="3"/>
        <v>5.2292618176602117</v>
      </c>
      <c r="AC26" s="93">
        <f t="shared" si="3"/>
        <v>5.3174010153441529</v>
      </c>
      <c r="AD26" s="93">
        <f t="shared" si="3"/>
        <v>5.4000218687426011</v>
      </c>
      <c r="AE26" s="93">
        <f t="shared" si="3"/>
        <v>5.4775692378824932</v>
      </c>
      <c r="AF26" s="93">
        <f t="shared" si="3"/>
        <v>5.5504423058552907</v>
      </c>
      <c r="AG26" s="93">
        <f t="shared" si="3"/>
        <v>5.6190003012995691</v>
      </c>
      <c r="AH26" s="93">
        <f t="shared" si="3"/>
        <v>5.6835673807080402</v>
      </c>
      <c r="AI26" s="93">
        <f t="shared" si="3"/>
        <v>5.7444368110430917</v>
      </c>
      <c r="AJ26" s="93">
        <f t="shared" si="3"/>
        <v>5.8018745669263856</v>
      </c>
      <c r="AK26" s="93">
        <f t="shared" si="3"/>
        <v>5.8561224358281585</v>
      </c>
      <c r="AL26" s="93">
        <f t="shared" si="3"/>
        <v>5.9074007080227178</v>
      </c>
      <c r="AM26" s="93">
        <f t="shared" si="3"/>
        <v>5.9559105146858462</v>
      </c>
      <c r="AN26" s="93">
        <f t="shared" si="3"/>
        <v>6.0018358666904055</v>
      </c>
    </row>
    <row r="27" spans="1:40" x14ac:dyDescent="0.2">
      <c r="A27" s="145"/>
      <c r="B27" s="86"/>
      <c r="D27" s="86"/>
      <c r="E27" s="86"/>
      <c r="F27" s="86"/>
      <c r="G27" s="86"/>
      <c r="H27" s="86"/>
      <c r="I27" s="86"/>
      <c r="J27" s="86"/>
      <c r="K27" s="86"/>
      <c r="L27" s="86"/>
      <c r="M27" s="86"/>
      <c r="N27" s="86"/>
      <c r="O27" s="86"/>
      <c r="P27" s="86"/>
      <c r="Q27" s="86"/>
      <c r="R27" s="86"/>
      <c r="S27" s="86"/>
      <c r="T27" s="86"/>
      <c r="U27" s="86"/>
      <c r="V27" s="86"/>
      <c r="W27" s="86"/>
      <c r="X27" s="86"/>
      <c r="Y27" s="86"/>
      <c r="Z27" s="86"/>
      <c r="AA27" s="86"/>
      <c r="AB27" s="86"/>
      <c r="AC27" s="86"/>
      <c r="AD27" s="86"/>
      <c r="AE27" s="86"/>
      <c r="AF27" s="86"/>
      <c r="AG27" s="86"/>
      <c r="AH27" s="86"/>
      <c r="AI27" s="86"/>
      <c r="AJ27" s="86"/>
      <c r="AK27" s="86"/>
      <c r="AL27" s="86"/>
      <c r="AM27" s="86"/>
      <c r="AN27" s="86"/>
    </row>
    <row r="28" spans="1:40" ht="13.5" thickBot="1" x14ac:dyDescent="0.25">
      <c r="A28" s="144" t="s">
        <v>185</v>
      </c>
      <c r="B28" s="143">
        <f>B30/B29</f>
        <v>0.14194651673988479</v>
      </c>
      <c r="D28" s="143">
        <f t="shared" ref="D28:AN28" si="4">D30/D29</f>
        <v>6.8614001328630046E-4</v>
      </c>
      <c r="E28" s="143">
        <f t="shared" si="4"/>
        <v>5.0130499937819026E-3</v>
      </c>
      <c r="F28" s="143">
        <f t="shared" si="4"/>
        <v>9.1598309079970498E-3</v>
      </c>
      <c r="G28" s="143">
        <f t="shared" si="4"/>
        <v>1.305665866520881E-2</v>
      </c>
      <c r="H28" s="143">
        <f t="shared" si="4"/>
        <v>1.6722742507587894E-2</v>
      </c>
      <c r="I28" s="143">
        <f t="shared" si="4"/>
        <v>2.0175416256198998E-2</v>
      </c>
      <c r="J28" s="143">
        <f t="shared" si="4"/>
        <v>2.3430361967564407E-2</v>
      </c>
      <c r="K28" s="143">
        <f t="shared" si="4"/>
        <v>2.6501802285995718E-2</v>
      </c>
      <c r="L28" s="143">
        <f t="shared" si="4"/>
        <v>2.9402666487381327E-2</v>
      </c>
      <c r="M28" s="143">
        <f t="shared" si="4"/>
        <v>3.2144734319306402E-2</v>
      </c>
      <c r="N28" s="143">
        <f t="shared" si="4"/>
        <v>3.4738761026356674E-2</v>
      </c>
      <c r="O28" s="143">
        <f t="shared" si="4"/>
        <v>3.719458637091768E-2</v>
      </c>
      <c r="P28" s="143">
        <f t="shared" si="4"/>
        <v>3.9475908383728719E-2</v>
      </c>
      <c r="Q28" s="143">
        <f t="shared" si="4"/>
        <v>3.9566272062935684E-2</v>
      </c>
      <c r="R28" s="143">
        <f t="shared" si="4"/>
        <v>4.1678218356841726E-2</v>
      </c>
      <c r="S28" s="143">
        <f t="shared" si="4"/>
        <v>4.3656013686990597E-2</v>
      </c>
      <c r="T28" s="143">
        <f t="shared" si="4"/>
        <v>4.5474716360043139E-2</v>
      </c>
      <c r="U28" s="143">
        <f t="shared" si="4"/>
        <v>4.7151544103085502E-2</v>
      </c>
      <c r="V28" s="143">
        <f t="shared" si="4"/>
        <v>4.8701331218818443E-2</v>
      </c>
      <c r="W28" s="143">
        <f t="shared" si="4"/>
        <v>5.0136927519359782E-2</v>
      </c>
      <c r="X28" s="143">
        <f t="shared" si="4"/>
        <v>5.146951971110017E-2</v>
      </c>
      <c r="Y28" s="143">
        <f t="shared" si="4"/>
        <v>5.2708892265801048E-2</v>
      </c>
      <c r="Z28" s="143">
        <f t="shared" si="4"/>
        <v>5.3863640666569693E-2</v>
      </c>
      <c r="AA28" s="143">
        <f t="shared" si="4"/>
        <v>5.4941346872745503E-2</v>
      </c>
      <c r="AB28" s="143">
        <f t="shared" si="4"/>
        <v>5.5948724589031183E-2</v>
      </c>
      <c r="AC28" s="143">
        <f t="shared" si="4"/>
        <v>5.6891740232283779E-2</v>
      </c>
      <c r="AD28" s="143">
        <f t="shared" si="4"/>
        <v>5.7775714210501775E-2</v>
      </c>
      <c r="AE28" s="143">
        <f t="shared" si="4"/>
        <v>5.8605406153628262E-2</v>
      </c>
      <c r="AF28" s="143">
        <f t="shared" si="4"/>
        <v>5.9385086986628151E-2</v>
      </c>
      <c r="AG28" s="143">
        <f t="shared" si="4"/>
        <v>6.0118600155262068E-2</v>
      </c>
      <c r="AH28" s="143">
        <f t="shared" si="4"/>
        <v>6.0809413862684888E-2</v>
      </c>
      <c r="AI28" s="143">
        <f t="shared" si="4"/>
        <v>6.1460665819931655E-2</v>
      </c>
      <c r="AJ28" s="143">
        <f t="shared" si="4"/>
        <v>6.2075201732835011E-2</v>
      </c>
      <c r="AK28" s="143">
        <f t="shared" si="4"/>
        <v>6.2655608524951834E-2</v>
      </c>
      <c r="AL28" s="143">
        <f t="shared" si="4"/>
        <v>6.3204243117835596E-2</v>
      </c>
      <c r="AM28" s="143">
        <f t="shared" si="4"/>
        <v>6.3723257446721679E-2</v>
      </c>
      <c r="AN28" s="143">
        <f t="shared" si="4"/>
        <v>6.4214620273933695E-2</v>
      </c>
    </row>
    <row r="29" spans="1:40" ht="15.75" thickBot="1" x14ac:dyDescent="0.25">
      <c r="A29" s="128" t="s">
        <v>9</v>
      </c>
      <c r="B29" s="89">
        <f>B35 / $B$17 * SINH($B$16 *B33 / 1000) + B34 * COSH($B$16 * B33 / 1000)+B32</f>
        <v>7.4999999999806546</v>
      </c>
      <c r="C29" s="128"/>
      <c r="D29" s="89">
        <f t="shared" ref="D29:AN29" si="5">D35 / $B$17 * SINH($B$16 *D33 / 1000) + D34 * COSH($B$16 * D33 / 1000)+D32</f>
        <v>15</v>
      </c>
      <c r="E29" s="89">
        <f t="shared" si="5"/>
        <v>15.000000000000002</v>
      </c>
      <c r="F29" s="89">
        <f t="shared" si="5"/>
        <v>14.999999999999989</v>
      </c>
      <c r="G29" s="89">
        <f t="shared" si="5"/>
        <v>14.999999999999998</v>
      </c>
      <c r="H29" s="89">
        <f t="shared" si="5"/>
        <v>15.000000000000004</v>
      </c>
      <c r="I29" s="89">
        <f t="shared" si="5"/>
        <v>15.000000000000002</v>
      </c>
      <c r="J29" s="89">
        <f t="shared" si="5"/>
        <v>14.999999999999995</v>
      </c>
      <c r="K29" s="89">
        <f t="shared" si="5"/>
        <v>15.000000000000004</v>
      </c>
      <c r="L29" s="89">
        <f t="shared" si="5"/>
        <v>14.999999999999996</v>
      </c>
      <c r="M29" s="89">
        <f t="shared" si="5"/>
        <v>14.999999999999995</v>
      </c>
      <c r="N29" s="89">
        <f t="shared" si="5"/>
        <v>15.000000000000004</v>
      </c>
      <c r="O29" s="89">
        <f t="shared" si="5"/>
        <v>15.000000000000011</v>
      </c>
      <c r="P29" s="89">
        <f t="shared" si="5"/>
        <v>15.000000000000004</v>
      </c>
      <c r="Q29" s="89">
        <f t="shared" si="5"/>
        <v>15</v>
      </c>
      <c r="R29" s="89">
        <f t="shared" si="5"/>
        <v>15.000000000000007</v>
      </c>
      <c r="S29" s="89">
        <f t="shared" si="5"/>
        <v>15.000000000000007</v>
      </c>
      <c r="T29" s="89">
        <f t="shared" si="5"/>
        <v>15.000000000000004</v>
      </c>
      <c r="U29" s="89">
        <f t="shared" si="5"/>
        <v>14.999999999999993</v>
      </c>
      <c r="V29" s="89">
        <f t="shared" si="5"/>
        <v>14.999999999999996</v>
      </c>
      <c r="W29" s="89">
        <f t="shared" si="5"/>
        <v>15.000000000000004</v>
      </c>
      <c r="X29" s="89">
        <f t="shared" si="5"/>
        <v>14.999999999999996</v>
      </c>
      <c r="Y29" s="89">
        <f t="shared" si="5"/>
        <v>14.999999999999993</v>
      </c>
      <c r="Z29" s="89">
        <f t="shared" si="5"/>
        <v>15.000000000000004</v>
      </c>
      <c r="AA29" s="89">
        <f t="shared" si="5"/>
        <v>15.000000000000002</v>
      </c>
      <c r="AB29" s="89">
        <f t="shared" si="5"/>
        <v>15.000000000000007</v>
      </c>
      <c r="AC29" s="89">
        <f t="shared" si="5"/>
        <v>15.000000000000004</v>
      </c>
      <c r="AD29" s="89">
        <f t="shared" si="5"/>
        <v>15</v>
      </c>
      <c r="AE29" s="89">
        <f t="shared" si="5"/>
        <v>15.000000000000007</v>
      </c>
      <c r="AF29" s="89">
        <f t="shared" si="5"/>
        <v>15.000000000000005</v>
      </c>
      <c r="AG29" s="89">
        <f t="shared" si="5"/>
        <v>14.999999999999989</v>
      </c>
      <c r="AH29" s="89">
        <f t="shared" si="5"/>
        <v>15</v>
      </c>
      <c r="AI29" s="89">
        <f t="shared" si="5"/>
        <v>15.000000000000002</v>
      </c>
      <c r="AJ29" s="89">
        <f t="shared" si="5"/>
        <v>14.999999999999996</v>
      </c>
      <c r="AK29" s="89">
        <f t="shared" si="5"/>
        <v>15</v>
      </c>
      <c r="AL29" s="89">
        <f t="shared" si="5"/>
        <v>15.000000000000007</v>
      </c>
      <c r="AM29" s="89">
        <f t="shared" si="5"/>
        <v>15.000000000000005</v>
      </c>
      <c r="AN29" s="89">
        <f t="shared" si="5"/>
        <v>15.000000000000007</v>
      </c>
    </row>
    <row r="30" spans="1:40" ht="15" x14ac:dyDescent="0.2">
      <c r="A30" s="128" t="s">
        <v>183</v>
      </c>
      <c r="B30" s="9">
        <f>B35 * COSH($B$16 *B33 / 1000) + (B34) * $B$17 * SINH($B$16 * B33/ 1000)</f>
        <v>1.06459887554639</v>
      </c>
      <c r="C30" s="128"/>
      <c r="D30" s="9">
        <f t="shared" ref="D30:AN30" si="6">D35 * COSH($B$16 *D33 / 1000) + (D34) * $B$17 * SINH($B$16 * D33/ 1000)</f>
        <v>1.0292100199294506E-2</v>
      </c>
      <c r="E30" s="9">
        <f t="shared" si="6"/>
        <v>7.5195749906728546E-2</v>
      </c>
      <c r="F30" s="9">
        <f t="shared" si="6"/>
        <v>0.13739746361995564</v>
      </c>
      <c r="G30" s="9">
        <f t="shared" si="6"/>
        <v>0.19584987997813214</v>
      </c>
      <c r="H30" s="9">
        <f t="shared" si="6"/>
        <v>0.25084113761381849</v>
      </c>
      <c r="I30" s="9">
        <f t="shared" si="6"/>
        <v>0.30263124384298501</v>
      </c>
      <c r="J30" s="9">
        <f t="shared" si="6"/>
        <v>0.35145542951346598</v>
      </c>
      <c r="K30" s="9">
        <f t="shared" si="6"/>
        <v>0.39752703428993585</v>
      </c>
      <c r="L30" s="9">
        <f t="shared" si="6"/>
        <v>0.4410399973107198</v>
      </c>
      <c r="M30" s="9">
        <f t="shared" si="6"/>
        <v>0.4821710147895959</v>
      </c>
      <c r="N30" s="9">
        <f t="shared" si="6"/>
        <v>0.52108141539535024</v>
      </c>
      <c r="O30" s="9">
        <f t="shared" si="6"/>
        <v>0.55791879556376556</v>
      </c>
      <c r="P30" s="9">
        <f t="shared" si="6"/>
        <v>0.5921386257559309</v>
      </c>
      <c r="Q30" s="9">
        <f t="shared" si="6"/>
        <v>0.59349408094403522</v>
      </c>
      <c r="R30" s="9">
        <f t="shared" si="6"/>
        <v>0.62517327535262623</v>
      </c>
      <c r="S30" s="9">
        <f t="shared" si="6"/>
        <v>0.65484020530485931</v>
      </c>
      <c r="T30" s="9">
        <f t="shared" si="6"/>
        <v>0.68212074540064727</v>
      </c>
      <c r="U30" s="9">
        <f t="shared" si="6"/>
        <v>0.70727316154628217</v>
      </c>
      <c r="V30" s="9">
        <f t="shared" si="6"/>
        <v>0.7305199682822765</v>
      </c>
      <c r="W30" s="9">
        <f t="shared" si="6"/>
        <v>0.75205391279039691</v>
      </c>
      <c r="X30" s="9">
        <f t="shared" si="6"/>
        <v>0.77204279566650236</v>
      </c>
      <c r="Y30" s="9">
        <f t="shared" si="6"/>
        <v>0.79063338398701533</v>
      </c>
      <c r="Z30" s="9">
        <f t="shared" si="6"/>
        <v>0.80795460999854563</v>
      </c>
      <c r="AA30" s="9">
        <f t="shared" si="6"/>
        <v>0.82412020309118261</v>
      </c>
      <c r="AB30" s="9">
        <f t="shared" si="6"/>
        <v>0.83923086883546816</v>
      </c>
      <c r="AC30" s="9">
        <f t="shared" si="6"/>
        <v>0.85337610348425685</v>
      </c>
      <c r="AD30" s="9">
        <f t="shared" si="6"/>
        <v>0.86663571315752663</v>
      </c>
      <c r="AE30" s="9">
        <f t="shared" si="6"/>
        <v>0.87908109230442433</v>
      </c>
      <c r="AF30" s="9">
        <f t="shared" si="6"/>
        <v>0.8907763047994226</v>
      </c>
      <c r="AG30" s="9">
        <f t="shared" si="6"/>
        <v>0.90177900232893038</v>
      </c>
      <c r="AH30" s="9">
        <f t="shared" si="6"/>
        <v>0.91214120794027331</v>
      </c>
      <c r="AI30" s="9">
        <f t="shared" si="6"/>
        <v>0.92190998729897489</v>
      </c>
      <c r="AJ30" s="9">
        <f t="shared" si="6"/>
        <v>0.93112802599252498</v>
      </c>
      <c r="AK30" s="9">
        <f t="shared" si="6"/>
        <v>0.93983412787427745</v>
      </c>
      <c r="AL30" s="9">
        <f t="shared" si="6"/>
        <v>0.9480636467675343</v>
      </c>
      <c r="AM30" s="9">
        <f t="shared" si="6"/>
        <v>0.9558488617008255</v>
      </c>
      <c r="AN30" s="9">
        <f t="shared" si="6"/>
        <v>0.96321930410900591</v>
      </c>
    </row>
    <row r="31" spans="1:40" x14ac:dyDescent="0.2">
      <c r="A31" s="104" t="s">
        <v>172</v>
      </c>
      <c r="B31" s="142" t="s">
        <v>145</v>
      </c>
      <c r="C31" s="128"/>
      <c r="D31" s="141">
        <f t="shared" ref="D31:AN31" si="7">$B$28</f>
        <v>0.14194651673988479</v>
      </c>
      <c r="E31" s="141">
        <f t="shared" si="7"/>
        <v>0.14194651673988479</v>
      </c>
      <c r="F31" s="141">
        <f t="shared" si="7"/>
        <v>0.14194651673988479</v>
      </c>
      <c r="G31" s="141">
        <f t="shared" si="7"/>
        <v>0.14194651673988479</v>
      </c>
      <c r="H31" s="141">
        <f t="shared" si="7"/>
        <v>0.14194651673988479</v>
      </c>
      <c r="I31" s="141">
        <f t="shared" si="7"/>
        <v>0.14194651673988479</v>
      </c>
      <c r="J31" s="141">
        <f t="shared" si="7"/>
        <v>0.14194651673988479</v>
      </c>
      <c r="K31" s="141">
        <f t="shared" si="7"/>
        <v>0.14194651673988479</v>
      </c>
      <c r="L31" s="141">
        <f t="shared" si="7"/>
        <v>0.14194651673988479</v>
      </c>
      <c r="M31" s="141">
        <f t="shared" si="7"/>
        <v>0.14194651673988479</v>
      </c>
      <c r="N31" s="141">
        <f t="shared" si="7"/>
        <v>0.14194651673988479</v>
      </c>
      <c r="O31" s="141">
        <f t="shared" si="7"/>
        <v>0.14194651673988479</v>
      </c>
      <c r="P31" s="141">
        <f t="shared" si="7"/>
        <v>0.14194651673988479</v>
      </c>
      <c r="Q31" s="141">
        <f t="shared" si="7"/>
        <v>0.14194651673988479</v>
      </c>
      <c r="R31" s="141">
        <f t="shared" si="7"/>
        <v>0.14194651673988479</v>
      </c>
      <c r="S31" s="141">
        <f t="shared" si="7"/>
        <v>0.14194651673988479</v>
      </c>
      <c r="T31" s="141">
        <f t="shared" si="7"/>
        <v>0.14194651673988479</v>
      </c>
      <c r="U31" s="141">
        <f t="shared" si="7"/>
        <v>0.14194651673988479</v>
      </c>
      <c r="V31" s="141">
        <f t="shared" si="7"/>
        <v>0.14194651673988479</v>
      </c>
      <c r="W31" s="141">
        <f t="shared" si="7"/>
        <v>0.14194651673988479</v>
      </c>
      <c r="X31" s="141">
        <f t="shared" si="7"/>
        <v>0.14194651673988479</v>
      </c>
      <c r="Y31" s="141">
        <f t="shared" si="7"/>
        <v>0.14194651673988479</v>
      </c>
      <c r="Z31" s="141">
        <f t="shared" si="7"/>
        <v>0.14194651673988479</v>
      </c>
      <c r="AA31" s="141">
        <f t="shared" si="7"/>
        <v>0.14194651673988479</v>
      </c>
      <c r="AB31" s="141">
        <f t="shared" si="7"/>
        <v>0.14194651673988479</v>
      </c>
      <c r="AC31" s="141">
        <f t="shared" si="7"/>
        <v>0.14194651673988479</v>
      </c>
      <c r="AD31" s="141">
        <f t="shared" si="7"/>
        <v>0.14194651673988479</v>
      </c>
      <c r="AE31" s="141">
        <f t="shared" si="7"/>
        <v>0.14194651673988479</v>
      </c>
      <c r="AF31" s="141">
        <f t="shared" si="7"/>
        <v>0.14194651673988479</v>
      </c>
      <c r="AG31" s="141">
        <f t="shared" si="7"/>
        <v>0.14194651673988479</v>
      </c>
      <c r="AH31" s="141">
        <f t="shared" si="7"/>
        <v>0.14194651673988479</v>
      </c>
      <c r="AI31" s="141">
        <f t="shared" si="7"/>
        <v>0.14194651673988479</v>
      </c>
      <c r="AJ31" s="141">
        <f t="shared" si="7"/>
        <v>0.14194651673988479</v>
      </c>
      <c r="AK31" s="141">
        <f t="shared" si="7"/>
        <v>0.14194651673988479</v>
      </c>
      <c r="AL31" s="141">
        <f t="shared" si="7"/>
        <v>0.14194651673988479</v>
      </c>
      <c r="AM31" s="141">
        <f t="shared" si="7"/>
        <v>0.14194651673988479</v>
      </c>
      <c r="AN31" s="141">
        <f t="shared" si="7"/>
        <v>0.14194651673988479</v>
      </c>
    </row>
    <row r="32" spans="1:40" ht="13.5" thickBot="1" x14ac:dyDescent="0.25">
      <c r="A32" s="128" t="s">
        <v>184</v>
      </c>
      <c r="B32" s="60">
        <v>0</v>
      </c>
      <c r="C32" s="128"/>
      <c r="D32" s="60">
        <f t="shared" ref="D32:AN32" si="8">D30/D31</f>
        <v>7.250688805668018E-2</v>
      </c>
      <c r="E32" s="60">
        <f t="shared" si="8"/>
        <v>0.52974705990513182</v>
      </c>
      <c r="F32" s="60">
        <f t="shared" si="8"/>
        <v>0.9679523441334934</v>
      </c>
      <c r="G32" s="60">
        <f t="shared" si="8"/>
        <v>1.3797441774286339</v>
      </c>
      <c r="H32" s="60">
        <f t="shared" si="8"/>
        <v>1.7671524696409544</v>
      </c>
      <c r="I32" s="60">
        <f t="shared" si="8"/>
        <v>2.132008948113556</v>
      </c>
      <c r="J32" s="60">
        <f t="shared" si="8"/>
        <v>2.4759707922773733</v>
      </c>
      <c r="K32" s="60">
        <f t="shared" si="8"/>
        <v>2.8005409602153124</v>
      </c>
      <c r="L32" s="60">
        <f t="shared" si="8"/>
        <v>3.1070857351076819</v>
      </c>
      <c r="M32" s="60">
        <f t="shared" si="8"/>
        <v>3.3968499253360913</v>
      </c>
      <c r="N32" s="60">
        <f t="shared" si="8"/>
        <v>3.6709700763578823</v>
      </c>
      <c r="O32" s="60">
        <f t="shared" si="8"/>
        <v>3.9304859913268935</v>
      </c>
      <c r="P32" s="60">
        <f t="shared" si="8"/>
        <v>4.1715615103188304</v>
      </c>
      <c r="Q32" s="60">
        <f t="shared" si="8"/>
        <v>4.1811105659718697</v>
      </c>
      <c r="R32" s="60">
        <f t="shared" si="8"/>
        <v>4.4042875423160153</v>
      </c>
      <c r="S32" s="60">
        <f t="shared" si="8"/>
        <v>4.6132883028390603</v>
      </c>
      <c r="T32" s="60">
        <f t="shared" si="8"/>
        <v>4.8054771689158455</v>
      </c>
      <c r="U32" s="60">
        <f t="shared" si="8"/>
        <v>4.9826735998203562</v>
      </c>
      <c r="V32" s="60">
        <f t="shared" si="8"/>
        <v>5.146445189781903</v>
      </c>
      <c r="W32" s="60">
        <f t="shared" si="8"/>
        <v>5.2981498247577736</v>
      </c>
      <c r="X32" s="60">
        <f t="shared" si="8"/>
        <v>5.4389696443292168</v>
      </c>
      <c r="Y32" s="60">
        <f t="shared" si="8"/>
        <v>5.569938608890566</v>
      </c>
      <c r="Z32" s="60">
        <f t="shared" si="8"/>
        <v>5.6919650341199448</v>
      </c>
      <c r="AA32" s="60">
        <f t="shared" si="8"/>
        <v>5.805850132986162</v>
      </c>
      <c r="AB32" s="60">
        <f t="shared" si="8"/>
        <v>5.9123033668613951</v>
      </c>
      <c r="AC32" s="60">
        <f t="shared" si="8"/>
        <v>6.0119552285179205</v>
      </c>
      <c r="AD32" s="60">
        <f t="shared" si="8"/>
        <v>6.1053679446437261</v>
      </c>
      <c r="AE32" s="60">
        <f t="shared" si="8"/>
        <v>6.1930444824886361</v>
      </c>
      <c r="AF32" s="60">
        <f t="shared" si="8"/>
        <v>6.2754361660861253</v>
      </c>
      <c r="AG32" s="60">
        <f t="shared" si="8"/>
        <v>6.3529491462015173</v>
      </c>
      <c r="AH32" s="60">
        <f t="shared" si="8"/>
        <v>6.4259499203616288</v>
      </c>
      <c r="AI32" s="60">
        <f t="shared" si="8"/>
        <v>6.4947700617998496</v>
      </c>
      <c r="AJ32" s="60">
        <f t="shared" si="8"/>
        <v>6.5597102865074559</v>
      </c>
      <c r="AK32" s="60">
        <f t="shared" si="8"/>
        <v>6.6210439640199956</v>
      </c>
      <c r="AL32" s="60">
        <f t="shared" si="8"/>
        <v>6.6790201587323841</v>
      </c>
      <c r="AM32" s="60">
        <f t="shared" si="8"/>
        <v>6.7338662733965258</v>
      </c>
      <c r="AN32" s="60">
        <f t="shared" si="8"/>
        <v>6.7857903542225921</v>
      </c>
    </row>
    <row r="33" spans="1:40" ht="13.5" thickBot="1" x14ac:dyDescent="0.25">
      <c r="A33" s="128" t="s">
        <v>173</v>
      </c>
      <c r="B33" s="92">
        <f>$B$8/4</f>
        <v>1500</v>
      </c>
      <c r="D33" s="92">
        <f t="shared" ref="D33:AN33" si="9">IF(D20&lt;$B$8/2,D20,$B$8/4)</f>
        <v>5</v>
      </c>
      <c r="E33" s="92">
        <f t="shared" si="9"/>
        <v>250</v>
      </c>
      <c r="F33" s="92">
        <f t="shared" si="9"/>
        <v>500</v>
      </c>
      <c r="G33" s="92">
        <f t="shared" si="9"/>
        <v>750</v>
      </c>
      <c r="H33" s="92">
        <f t="shared" si="9"/>
        <v>1000</v>
      </c>
      <c r="I33" s="92">
        <f t="shared" si="9"/>
        <v>1250</v>
      </c>
      <c r="J33" s="92">
        <f t="shared" si="9"/>
        <v>1500</v>
      </c>
      <c r="K33" s="92">
        <f t="shared" si="9"/>
        <v>1750</v>
      </c>
      <c r="L33" s="92">
        <f t="shared" si="9"/>
        <v>2000</v>
      </c>
      <c r="M33" s="92">
        <f t="shared" si="9"/>
        <v>2250</v>
      </c>
      <c r="N33" s="92">
        <f t="shared" si="9"/>
        <v>2500</v>
      </c>
      <c r="O33" s="92">
        <f t="shared" si="9"/>
        <v>2750</v>
      </c>
      <c r="P33" s="92">
        <f t="shared" si="9"/>
        <v>2995</v>
      </c>
      <c r="Q33" s="92">
        <f t="shared" si="9"/>
        <v>1500</v>
      </c>
      <c r="R33" s="92">
        <f t="shared" si="9"/>
        <v>1500</v>
      </c>
      <c r="S33" s="92">
        <f t="shared" si="9"/>
        <v>1500</v>
      </c>
      <c r="T33" s="92">
        <f t="shared" si="9"/>
        <v>1500</v>
      </c>
      <c r="U33" s="92">
        <f t="shared" si="9"/>
        <v>1500</v>
      </c>
      <c r="V33" s="92">
        <f t="shared" si="9"/>
        <v>1500</v>
      </c>
      <c r="W33" s="92">
        <f t="shared" si="9"/>
        <v>1500</v>
      </c>
      <c r="X33" s="92">
        <f t="shared" si="9"/>
        <v>1500</v>
      </c>
      <c r="Y33" s="92">
        <f t="shared" si="9"/>
        <v>1500</v>
      </c>
      <c r="Z33" s="92">
        <f t="shared" si="9"/>
        <v>1500</v>
      </c>
      <c r="AA33" s="92">
        <f t="shared" si="9"/>
        <v>1500</v>
      </c>
      <c r="AB33" s="92">
        <f t="shared" si="9"/>
        <v>1500</v>
      </c>
      <c r="AC33" s="92">
        <f t="shared" si="9"/>
        <v>1500</v>
      </c>
      <c r="AD33" s="92">
        <f t="shared" si="9"/>
        <v>1500</v>
      </c>
      <c r="AE33" s="92">
        <f t="shared" si="9"/>
        <v>1500</v>
      </c>
      <c r="AF33" s="92">
        <f t="shared" si="9"/>
        <v>1500</v>
      </c>
      <c r="AG33" s="92">
        <f t="shared" si="9"/>
        <v>1500</v>
      </c>
      <c r="AH33" s="92">
        <f t="shared" si="9"/>
        <v>1500</v>
      </c>
      <c r="AI33" s="92">
        <f t="shared" si="9"/>
        <v>1500</v>
      </c>
      <c r="AJ33" s="92">
        <f t="shared" si="9"/>
        <v>1500</v>
      </c>
      <c r="AK33" s="92">
        <f t="shared" si="9"/>
        <v>1500</v>
      </c>
      <c r="AL33" s="92">
        <f t="shared" si="9"/>
        <v>1500</v>
      </c>
      <c r="AM33" s="92">
        <f t="shared" si="9"/>
        <v>1500</v>
      </c>
      <c r="AN33" s="92">
        <f t="shared" si="9"/>
        <v>1500</v>
      </c>
    </row>
    <row r="34" spans="1:40" ht="15" x14ac:dyDescent="0.2">
      <c r="A34" s="128" t="s">
        <v>9</v>
      </c>
      <c r="B34" s="9">
        <f>B40 / $B$17 * SINH($B$16 *B38 / 1000) + B39 * COSH($B$16 * B38 / 1000)+B37</f>
        <v>7.0182849683461201</v>
      </c>
      <c r="C34" s="9"/>
      <c r="D34" s="9">
        <f t="shared" ref="D34:AN34" si="10">D40 / $B$17 * SINH($B$16 *D38 / 1000) + D39 * COSH($B$16 * D38 / 1000)+D37</f>
        <v>14.927477102883703</v>
      </c>
      <c r="E34" s="9">
        <f t="shared" si="10"/>
        <v>14.466759780992014</v>
      </c>
      <c r="F34" s="9">
        <f t="shared" si="10"/>
        <v>14.01990150392769</v>
      </c>
      <c r="G34" s="9">
        <f t="shared" si="10"/>
        <v>13.594766891166127</v>
      </c>
      <c r="H34" s="9">
        <f t="shared" si="10"/>
        <v>13.189749797741467</v>
      </c>
      <c r="I34" s="9">
        <f t="shared" si="10"/>
        <v>12.803401581046543</v>
      </c>
      <c r="J34" s="9">
        <f t="shared" si="10"/>
        <v>12.434412265680692</v>
      </c>
      <c r="K34" s="9">
        <f t="shared" si="10"/>
        <v>12.081594344859422</v>
      </c>
      <c r="L34" s="9">
        <f t="shared" si="10"/>
        <v>11.743868797710965</v>
      </c>
      <c r="M34" s="9">
        <f t="shared" si="10"/>
        <v>11.420252976798894</v>
      </c>
      <c r="N34" s="9">
        <f t="shared" si="10"/>
        <v>11.109850080506018</v>
      </c>
      <c r="O34" s="9">
        <f t="shared" si="10"/>
        <v>10.811839973635422</v>
      </c>
      <c r="P34" s="9">
        <f t="shared" si="10"/>
        <v>10.531089008297547</v>
      </c>
      <c r="Q34" s="9">
        <f t="shared" si="10"/>
        <v>10.596195628752923</v>
      </c>
      <c r="R34" s="9">
        <f t="shared" si="10"/>
        <v>10.355600906124316</v>
      </c>
      <c r="S34" s="9">
        <f t="shared" si="10"/>
        <v>10.13028877567556</v>
      </c>
      <c r="T34" s="9">
        <f t="shared" si="10"/>
        <v>9.9231006163792799</v>
      </c>
      <c r="U34" s="9">
        <f t="shared" si="10"/>
        <v>9.7320749700845095</v>
      </c>
      <c r="V34" s="9">
        <f t="shared" si="10"/>
        <v>9.5555219003785883</v>
      </c>
      <c r="W34" s="9">
        <f t="shared" si="10"/>
        <v>9.3919775457081922</v>
      </c>
      <c r="X34" s="9">
        <f t="shared" si="10"/>
        <v>9.2401675069425444</v>
      </c>
      <c r="Y34" s="9">
        <f t="shared" si="10"/>
        <v>9.0989771287155161</v>
      </c>
      <c r="Z34" s="9">
        <f t="shared" si="10"/>
        <v>8.967427206262272</v>
      </c>
      <c r="AA34" s="9">
        <f t="shared" si="10"/>
        <v>8.8446539963098338</v>
      </c>
      <c r="AB34" s="9">
        <f t="shared" si="10"/>
        <v>8.7298926678937931</v>
      </c>
      <c r="AC34" s="9">
        <f t="shared" si="10"/>
        <v>8.6224635217183092</v>
      </c>
      <c r="AD34" s="9">
        <f t="shared" si="10"/>
        <v>8.5217604523675643</v>
      </c>
      <c r="AE34" s="9">
        <f t="shared" si="10"/>
        <v>8.427241238739974</v>
      </c>
      <c r="AF34" s="9">
        <f t="shared" si="10"/>
        <v>8.3384193334217702</v>
      </c>
      <c r="AG34" s="9">
        <f t="shared" si="10"/>
        <v>8.2548568877946451</v>
      </c>
      <c r="AH34" s="9">
        <f t="shared" si="10"/>
        <v>8.1761588011979356</v>
      </c>
      <c r="AI34" s="9">
        <f t="shared" si="10"/>
        <v>8.1019676229150193</v>
      </c>
      <c r="AJ34" s="9">
        <f t="shared" si="10"/>
        <v>8.0319591677109567</v>
      </c>
      <c r="AK34" s="9">
        <f t="shared" si="10"/>
        <v>7.9658387310483203</v>
      </c>
      <c r="AL34" s="9">
        <f t="shared" si="10"/>
        <v>7.9033378104140235</v>
      </c>
      <c r="AM34" s="9">
        <f t="shared" si="10"/>
        <v>7.8442112555111168</v>
      </c>
      <c r="AN34" s="9">
        <f t="shared" si="10"/>
        <v>7.7882347832569705</v>
      </c>
    </row>
    <row r="35" spans="1:40" ht="15" x14ac:dyDescent="0.2">
      <c r="A35" s="128" t="s">
        <v>183</v>
      </c>
      <c r="B35" s="9">
        <f>B40 * COSH($B$16 *B38 / 1000) + (B39) * $B$17 * SINH($B$16 * B38/ 1000)</f>
        <v>0.86447663065016345</v>
      </c>
      <c r="C35" s="9"/>
      <c r="D35" s="9">
        <f t="shared" ref="D35:AN35" si="11">D40 * COSH($B$16 *D38 / 1000) + (D39) * $B$17 * SINH($B$16 * D38/ 1000)</f>
        <v>8.918771586960552E-3</v>
      </c>
      <c r="E35" s="9">
        <f t="shared" si="11"/>
        <v>8.6427466333617604E-3</v>
      </c>
      <c r="F35" s="9">
        <f t="shared" si="11"/>
        <v>8.3749832694261627E-3</v>
      </c>
      <c r="G35" s="9">
        <f t="shared" si="11"/>
        <v>8.1201924353605064E-3</v>
      </c>
      <c r="H35" s="9">
        <f t="shared" si="11"/>
        <v>7.8774109633303682E-3</v>
      </c>
      <c r="I35" s="9">
        <f t="shared" si="11"/>
        <v>7.6457696230177643E-3</v>
      </c>
      <c r="J35" s="9">
        <f t="shared" si="11"/>
        <v>7.424481804068816E-3</v>
      </c>
      <c r="K35" s="9">
        <f t="shared" si="11"/>
        <v>7.2128337657565537E-3</v>
      </c>
      <c r="L35" s="9">
        <f t="shared" si="11"/>
        <v>7.0101761996237775E-3</v>
      </c>
      <c r="M35" s="9">
        <f t="shared" si="11"/>
        <v>6.8159168949890638E-3</v>
      </c>
      <c r="N35" s="9">
        <f t="shared" si="11"/>
        <v>6.6295143322467904E-3</v>
      </c>
      <c r="O35" s="9">
        <f t="shared" si="11"/>
        <v>6.4504720566433832E-3</v>
      </c>
      <c r="P35" s="9">
        <f t="shared" si="11"/>
        <v>6.2817115913088063E-3</v>
      </c>
      <c r="Q35" s="9">
        <f t="shared" si="11"/>
        <v>0.29830529612840623</v>
      </c>
      <c r="R35" s="9">
        <f t="shared" si="11"/>
        <v>0.33637719006867339</v>
      </c>
      <c r="S35" s="9">
        <f t="shared" si="11"/>
        <v>0.37203075486918658</v>
      </c>
      <c r="T35" s="9">
        <f t="shared" si="11"/>
        <v>0.40481636853612968</v>
      </c>
      <c r="U35" s="9">
        <f t="shared" si="11"/>
        <v>0.43504441371578861</v>
      </c>
      <c r="V35" s="9">
        <f t="shared" si="11"/>
        <v>0.46298230724576583</v>
      </c>
      <c r="W35" s="9">
        <f t="shared" si="11"/>
        <v>0.48886169170405325</v>
      </c>
      <c r="X35" s="9">
        <f t="shared" si="11"/>
        <v>0.5128842289891915</v>
      </c>
      <c r="Y35" s="9">
        <f t="shared" si="11"/>
        <v>0.53522630302355523</v>
      </c>
      <c r="Z35" s="9">
        <f t="shared" si="11"/>
        <v>0.55604286392219782</v>
      </c>
      <c r="AA35" s="9">
        <f t="shared" si="11"/>
        <v>0.57547059108490273</v>
      </c>
      <c r="AB35" s="9">
        <f t="shared" si="11"/>
        <v>0.59363051195167993</v>
      </c>
      <c r="AC35" s="9">
        <f t="shared" si="11"/>
        <v>0.61063018266183033</v>
      </c>
      <c r="AD35" s="9">
        <f t="shared" si="11"/>
        <v>0.62656551380248482</v>
      </c>
      <c r="AE35" s="9">
        <f t="shared" si="11"/>
        <v>0.64152230685775913</v>
      </c>
      <c r="AF35" s="9">
        <f t="shared" si="11"/>
        <v>0.65557755346458935</v>
      </c>
      <c r="AG35" s="9">
        <f t="shared" si="11"/>
        <v>0.66880053912506687</v>
      </c>
      <c r="AH35" s="9">
        <f t="shared" si="11"/>
        <v>0.68125378487159671</v>
      </c>
      <c r="AI35" s="9">
        <f t="shared" si="11"/>
        <v>0.6929938539804722</v>
      </c>
      <c r="AJ35" s="9">
        <f t="shared" si="11"/>
        <v>0.70407204577258886</v>
      </c>
      <c r="AK35" s="9">
        <f t="shared" si="11"/>
        <v>0.71453499452059588</v>
      </c>
      <c r="AL35" s="9">
        <f t="shared" si="11"/>
        <v>0.72442518826865809</v>
      </c>
      <c r="AM35" s="9">
        <f t="shared" si="11"/>
        <v>0.7337814197882977</v>
      </c>
      <c r="AN35" s="9">
        <f t="shared" si="11"/>
        <v>0.74263917980699923</v>
      </c>
    </row>
    <row r="36" spans="1:40" ht="15" x14ac:dyDescent="0.2">
      <c r="A36" s="104" t="s">
        <v>135</v>
      </c>
      <c r="B36" s="128">
        <v>9999999999</v>
      </c>
      <c r="C36" s="9"/>
      <c r="D36" s="128">
        <f t="shared" ref="D36:AN36" si="12">IF(D20&lt;$B$8/2,$B$9,9999999999)</f>
        <v>5.9999999999999995E-4</v>
      </c>
      <c r="E36" s="128">
        <f t="shared" si="12"/>
        <v>5.9999999999999995E-4</v>
      </c>
      <c r="F36" s="128">
        <f t="shared" si="12"/>
        <v>5.9999999999999995E-4</v>
      </c>
      <c r="G36" s="128">
        <f t="shared" si="12"/>
        <v>5.9999999999999995E-4</v>
      </c>
      <c r="H36" s="128">
        <f t="shared" si="12"/>
        <v>5.9999999999999995E-4</v>
      </c>
      <c r="I36" s="128">
        <f t="shared" si="12"/>
        <v>5.9999999999999995E-4</v>
      </c>
      <c r="J36" s="128">
        <f t="shared" si="12"/>
        <v>5.9999999999999995E-4</v>
      </c>
      <c r="K36" s="128">
        <f t="shared" si="12"/>
        <v>5.9999999999999995E-4</v>
      </c>
      <c r="L36" s="128">
        <f t="shared" si="12"/>
        <v>5.9999999999999995E-4</v>
      </c>
      <c r="M36" s="128">
        <f t="shared" si="12"/>
        <v>5.9999999999999995E-4</v>
      </c>
      <c r="N36" s="128">
        <f t="shared" si="12"/>
        <v>5.9999999999999995E-4</v>
      </c>
      <c r="O36" s="128">
        <f t="shared" si="12"/>
        <v>5.9999999999999995E-4</v>
      </c>
      <c r="P36" s="128">
        <f t="shared" si="12"/>
        <v>5.9999999999999995E-4</v>
      </c>
      <c r="Q36" s="128">
        <f t="shared" si="12"/>
        <v>9999999999</v>
      </c>
      <c r="R36" s="128">
        <f t="shared" si="12"/>
        <v>9999999999</v>
      </c>
      <c r="S36" s="128">
        <f t="shared" si="12"/>
        <v>9999999999</v>
      </c>
      <c r="T36" s="128">
        <f t="shared" si="12"/>
        <v>9999999999</v>
      </c>
      <c r="U36" s="128">
        <f t="shared" si="12"/>
        <v>9999999999</v>
      </c>
      <c r="V36" s="128">
        <f t="shared" si="12"/>
        <v>9999999999</v>
      </c>
      <c r="W36" s="128">
        <f t="shared" si="12"/>
        <v>9999999999</v>
      </c>
      <c r="X36" s="128">
        <f t="shared" si="12"/>
        <v>9999999999</v>
      </c>
      <c r="Y36" s="128">
        <f t="shared" si="12"/>
        <v>9999999999</v>
      </c>
      <c r="Z36" s="128">
        <f t="shared" si="12"/>
        <v>9999999999</v>
      </c>
      <c r="AA36" s="128">
        <f t="shared" si="12"/>
        <v>9999999999</v>
      </c>
      <c r="AB36" s="128">
        <f t="shared" si="12"/>
        <v>9999999999</v>
      </c>
      <c r="AC36" s="128">
        <f t="shared" si="12"/>
        <v>9999999999</v>
      </c>
      <c r="AD36" s="128">
        <f t="shared" si="12"/>
        <v>9999999999</v>
      </c>
      <c r="AE36" s="128">
        <f t="shared" si="12"/>
        <v>9999999999</v>
      </c>
      <c r="AF36" s="128">
        <f t="shared" si="12"/>
        <v>9999999999</v>
      </c>
      <c r="AG36" s="128">
        <f t="shared" si="12"/>
        <v>9999999999</v>
      </c>
      <c r="AH36" s="128">
        <f t="shared" si="12"/>
        <v>9999999999</v>
      </c>
      <c r="AI36" s="128">
        <f t="shared" si="12"/>
        <v>9999999999</v>
      </c>
      <c r="AJ36" s="128">
        <f t="shared" si="12"/>
        <v>9999999999</v>
      </c>
      <c r="AK36" s="128">
        <f t="shared" si="12"/>
        <v>9999999999</v>
      </c>
      <c r="AL36" s="128">
        <f t="shared" si="12"/>
        <v>9999999999</v>
      </c>
      <c r="AM36" s="128">
        <f t="shared" si="12"/>
        <v>9999999999</v>
      </c>
      <c r="AN36" s="128">
        <f t="shared" si="12"/>
        <v>9999999999</v>
      </c>
    </row>
    <row r="37" spans="1:40" ht="15" x14ac:dyDescent="0.2">
      <c r="A37" s="128" t="s">
        <v>184</v>
      </c>
      <c r="B37" s="50">
        <f>B35/B36</f>
        <v>8.6447663073661116E-11</v>
      </c>
      <c r="C37" s="9"/>
      <c r="D37" s="50">
        <f t="shared" ref="D37:AN37" si="13">D35/D36</f>
        <v>14.864619311600922</v>
      </c>
      <c r="E37" s="50">
        <f t="shared" si="13"/>
        <v>14.404577722269602</v>
      </c>
      <c r="F37" s="50">
        <f t="shared" si="13"/>
        <v>13.958305449043605</v>
      </c>
      <c r="G37" s="50">
        <f t="shared" si="13"/>
        <v>13.533654058934179</v>
      </c>
      <c r="H37" s="50">
        <f t="shared" si="13"/>
        <v>13.129018272217282</v>
      </c>
      <c r="I37" s="50">
        <f t="shared" si="13"/>
        <v>12.742949371696275</v>
      </c>
      <c r="J37" s="50">
        <f t="shared" si="13"/>
        <v>12.374136340114694</v>
      </c>
      <c r="K37" s="50">
        <f t="shared" si="13"/>
        <v>12.021389609594257</v>
      </c>
      <c r="L37" s="50">
        <f t="shared" si="13"/>
        <v>11.683626999372963</v>
      </c>
      <c r="M37" s="50">
        <f t="shared" si="13"/>
        <v>11.35986149164844</v>
      </c>
      <c r="N37" s="50">
        <f t="shared" si="13"/>
        <v>11.049190553744651</v>
      </c>
      <c r="O37" s="50">
        <f t="shared" si="13"/>
        <v>10.750786761072307</v>
      </c>
      <c r="P37" s="50">
        <f t="shared" si="13"/>
        <v>10.469519318848011</v>
      </c>
      <c r="Q37" s="50">
        <f t="shared" si="13"/>
        <v>2.9830529615823678E-11</v>
      </c>
      <c r="R37" s="50">
        <f t="shared" si="13"/>
        <v>3.3637719010231114E-11</v>
      </c>
      <c r="S37" s="50">
        <f t="shared" si="13"/>
        <v>3.7203075490638965E-11</v>
      </c>
      <c r="T37" s="50">
        <f t="shared" si="13"/>
        <v>4.0481636857661132E-11</v>
      </c>
      <c r="U37" s="50">
        <f t="shared" si="13"/>
        <v>4.3504441375929306E-11</v>
      </c>
      <c r="V37" s="50">
        <f t="shared" si="13"/>
        <v>4.6298230729206404E-11</v>
      </c>
      <c r="W37" s="50">
        <f t="shared" si="13"/>
        <v>4.8886169175293941E-11</v>
      </c>
      <c r="X37" s="50">
        <f t="shared" si="13"/>
        <v>5.1288422904047991E-11</v>
      </c>
      <c r="Y37" s="50">
        <f t="shared" si="13"/>
        <v>5.3522630307707788E-11</v>
      </c>
      <c r="Z37" s="50">
        <f t="shared" si="13"/>
        <v>5.5604286397780209E-11</v>
      </c>
      <c r="AA37" s="50">
        <f t="shared" si="13"/>
        <v>5.7547059114244977E-11</v>
      </c>
      <c r="AB37" s="50">
        <f t="shared" si="13"/>
        <v>5.9363051201104292E-11</v>
      </c>
      <c r="AC37" s="50">
        <f t="shared" si="13"/>
        <v>6.1063018272289341E-11</v>
      </c>
      <c r="AD37" s="50">
        <f t="shared" si="13"/>
        <v>6.2656551386514138E-11</v>
      </c>
      <c r="AE37" s="50">
        <f t="shared" si="13"/>
        <v>6.4152230692191135E-11</v>
      </c>
      <c r="AF37" s="50">
        <f t="shared" si="13"/>
        <v>6.5557755353014714E-11</v>
      </c>
      <c r="AG37" s="50">
        <f t="shared" si="13"/>
        <v>6.6880053919194689E-11</v>
      </c>
      <c r="AH37" s="50">
        <f t="shared" si="13"/>
        <v>6.8125378493972211E-11</v>
      </c>
      <c r="AI37" s="50">
        <f t="shared" si="13"/>
        <v>6.9299385404977155E-11</v>
      </c>
      <c r="AJ37" s="50">
        <f t="shared" si="13"/>
        <v>7.0407204584299609E-11</v>
      </c>
      <c r="AK37" s="50">
        <f t="shared" si="13"/>
        <v>7.1453499459204942E-11</v>
      </c>
      <c r="AL37" s="50">
        <f t="shared" si="13"/>
        <v>7.2442518834110063E-11</v>
      </c>
      <c r="AM37" s="50">
        <f t="shared" si="13"/>
        <v>7.3378141986167585E-11</v>
      </c>
      <c r="AN37" s="50">
        <f t="shared" si="13"/>
        <v>7.4263917988126311E-11</v>
      </c>
    </row>
    <row r="38" spans="1:40" ht="13.5" thickBot="1" x14ac:dyDescent="0.25">
      <c r="A38" s="128" t="s">
        <v>174</v>
      </c>
      <c r="B38" s="80">
        <f>$B$8/4</f>
        <v>1500</v>
      </c>
      <c r="D38" s="80">
        <f t="shared" ref="D38:AN38" si="14">$B$8/2-D33</f>
        <v>2995</v>
      </c>
      <c r="E38" s="80">
        <f t="shared" si="14"/>
        <v>2750</v>
      </c>
      <c r="F38" s="80">
        <f t="shared" si="14"/>
        <v>2500</v>
      </c>
      <c r="G38" s="80">
        <f t="shared" si="14"/>
        <v>2250</v>
      </c>
      <c r="H38" s="80">
        <f t="shared" si="14"/>
        <v>2000</v>
      </c>
      <c r="I38" s="80">
        <f t="shared" si="14"/>
        <v>1750</v>
      </c>
      <c r="J38" s="80">
        <f t="shared" si="14"/>
        <v>1500</v>
      </c>
      <c r="K38" s="80">
        <f t="shared" si="14"/>
        <v>1250</v>
      </c>
      <c r="L38" s="80">
        <f t="shared" si="14"/>
        <v>1000</v>
      </c>
      <c r="M38" s="80">
        <f t="shared" si="14"/>
        <v>750</v>
      </c>
      <c r="N38" s="80">
        <f t="shared" si="14"/>
        <v>500</v>
      </c>
      <c r="O38" s="80">
        <f t="shared" si="14"/>
        <v>250</v>
      </c>
      <c r="P38" s="80">
        <f t="shared" si="14"/>
        <v>5</v>
      </c>
      <c r="Q38" s="80">
        <f t="shared" si="14"/>
        <v>1500</v>
      </c>
      <c r="R38" s="80">
        <f t="shared" si="14"/>
        <v>1500</v>
      </c>
      <c r="S38" s="80">
        <f t="shared" si="14"/>
        <v>1500</v>
      </c>
      <c r="T38" s="80">
        <f t="shared" si="14"/>
        <v>1500</v>
      </c>
      <c r="U38" s="80">
        <f t="shared" si="14"/>
        <v>1500</v>
      </c>
      <c r="V38" s="80">
        <f t="shared" si="14"/>
        <v>1500</v>
      </c>
      <c r="W38" s="80">
        <f t="shared" si="14"/>
        <v>1500</v>
      </c>
      <c r="X38" s="80">
        <f t="shared" si="14"/>
        <v>1500</v>
      </c>
      <c r="Y38" s="80">
        <f t="shared" si="14"/>
        <v>1500</v>
      </c>
      <c r="Z38" s="80">
        <f t="shared" si="14"/>
        <v>1500</v>
      </c>
      <c r="AA38" s="80">
        <f t="shared" si="14"/>
        <v>1500</v>
      </c>
      <c r="AB38" s="80">
        <f t="shared" si="14"/>
        <v>1500</v>
      </c>
      <c r="AC38" s="80">
        <f t="shared" si="14"/>
        <v>1500</v>
      </c>
      <c r="AD38" s="80">
        <f t="shared" si="14"/>
        <v>1500</v>
      </c>
      <c r="AE38" s="80">
        <f t="shared" si="14"/>
        <v>1500</v>
      </c>
      <c r="AF38" s="80">
        <f t="shared" si="14"/>
        <v>1500</v>
      </c>
      <c r="AG38" s="80">
        <f t="shared" si="14"/>
        <v>1500</v>
      </c>
      <c r="AH38" s="80">
        <f t="shared" si="14"/>
        <v>1500</v>
      </c>
      <c r="AI38" s="80">
        <f t="shared" si="14"/>
        <v>1500</v>
      </c>
      <c r="AJ38" s="80">
        <f t="shared" si="14"/>
        <v>1500</v>
      </c>
      <c r="AK38" s="80">
        <f t="shared" si="14"/>
        <v>1500</v>
      </c>
      <c r="AL38" s="80">
        <f t="shared" si="14"/>
        <v>1500</v>
      </c>
      <c r="AM38" s="80">
        <f t="shared" si="14"/>
        <v>1500</v>
      </c>
      <c r="AN38" s="80">
        <f t="shared" si="14"/>
        <v>1500</v>
      </c>
    </row>
    <row r="39" spans="1:40" ht="15.75" thickBot="1" x14ac:dyDescent="0.25">
      <c r="A39" s="128" t="s">
        <v>9</v>
      </c>
      <c r="B39" s="93">
        <f>B45 / $B$17 * SINH($B$16 *B43 / 1000) + B44 * COSH($B$16 * B43 / 1000)+B42</f>
        <v>6.6335337006176776</v>
      </c>
      <c r="C39" s="127">
        <f>B39/$B$29</f>
        <v>0.88447116008463844</v>
      </c>
      <c r="D39" s="93">
        <f t="shared" ref="D39:AN39" si="15">D45 / $B$17 * SINH($B$16 *D43 / 1000) + D44 * COSH($B$16 * D43 / 1000)+D42</f>
        <v>5.5609055166659579E-2</v>
      </c>
      <c r="E39" s="93">
        <f t="shared" si="15"/>
        <v>5.564584165874055E-2</v>
      </c>
      <c r="F39" s="93">
        <f t="shared" si="15"/>
        <v>5.5756594794611362E-2</v>
      </c>
      <c r="G39" s="93">
        <f t="shared" si="15"/>
        <v>5.594235666544705E-2</v>
      </c>
      <c r="H39" s="93">
        <f t="shared" si="15"/>
        <v>5.620491630314451E-2</v>
      </c>
      <c r="I39" s="93">
        <f t="shared" si="15"/>
        <v>5.6546837810319342E-2</v>
      </c>
      <c r="J39" s="93">
        <f t="shared" si="15"/>
        <v>5.6971523012568213E-2</v>
      </c>
      <c r="K39" s="93">
        <f t="shared" si="15"/>
        <v>5.7483296835388276E-2</v>
      </c>
      <c r="L39" s="93">
        <f t="shared" si="15"/>
        <v>5.8087519510518569E-2</v>
      </c>
      <c r="M39" s="93">
        <f t="shared" si="15"/>
        <v>5.8790731235356573E-2</v>
      </c>
      <c r="N39" s="93">
        <f t="shared" si="15"/>
        <v>5.9600836896015079E-2</v>
      </c>
      <c r="O39" s="93">
        <f t="shared" si="15"/>
        <v>6.0527341121167179E-2</v>
      </c>
      <c r="P39" s="93">
        <f t="shared" si="15"/>
        <v>6.155922465029226E-2</v>
      </c>
      <c r="Q39" s="93">
        <f t="shared" si="15"/>
        <v>10.519897562122511</v>
      </c>
      <c r="R39" s="93">
        <f t="shared" si="15"/>
        <v>10.258561066038256</v>
      </c>
      <c r="S39" s="93">
        <f t="shared" si="15"/>
        <v>10.013824680911265</v>
      </c>
      <c r="T39" s="93">
        <f t="shared" si="15"/>
        <v>9.7887747422049287</v>
      </c>
      <c r="U39" s="93">
        <f t="shared" si="15"/>
        <v>9.5812806936261197</v>
      </c>
      <c r="V39" s="93">
        <f t="shared" si="15"/>
        <v>9.389506908624659</v>
      </c>
      <c r="W39" s="93">
        <f t="shared" si="15"/>
        <v>9.2118633255195679</v>
      </c>
      <c r="X39" s="93">
        <f t="shared" si="15"/>
        <v>9.0469656786885064</v>
      </c>
      <c r="Y39" s="93">
        <f t="shared" si="15"/>
        <v>8.8936032178517408</v>
      </c>
      <c r="Z39" s="93">
        <f t="shared" si="15"/>
        <v>8.7507123205848281</v>
      </c>
      <c r="AA39" s="93">
        <f t="shared" si="15"/>
        <v>8.6173547799395376</v>
      </c>
      <c r="AB39" s="93">
        <f t="shared" si="15"/>
        <v>8.4926998285484441</v>
      </c>
      <c r="AC39" s="93">
        <f t="shared" si="15"/>
        <v>8.3760091699500769</v>
      </c>
      <c r="AD39" s="93">
        <f t="shared" si="15"/>
        <v>8.2666244461227034</v>
      </c>
      <c r="AE39" s="93">
        <f t="shared" si="15"/>
        <v>8.1639566908527623</v>
      </c>
      <c r="AF39" s="93">
        <f t="shared" si="15"/>
        <v>8.0674774112668217</v>
      </c>
      <c r="AG39" s="93">
        <f t="shared" si="15"/>
        <v>7.9767110116308126</v>
      </c>
      <c r="AH39" s="93">
        <f t="shared" si="15"/>
        <v>7.891228329487916</v>
      </c>
      <c r="AI39" s="93">
        <f t="shared" si="15"/>
        <v>7.8106410981430745</v>
      </c>
      <c r="AJ39" s="93">
        <f t="shared" si="15"/>
        <v>7.7345971842142411</v>
      </c>
      <c r="AK39" s="93">
        <f t="shared" si="15"/>
        <v>7.6627764765603672</v>
      </c>
      <c r="AL39" s="93">
        <f t="shared" si="15"/>
        <v>7.5948873249524125</v>
      </c>
      <c r="AM39" s="93">
        <f t="shared" si="15"/>
        <v>7.5306634445819727</v>
      </c>
      <c r="AN39" s="93">
        <f t="shared" si="15"/>
        <v>7.4698612168263887</v>
      </c>
    </row>
    <row r="40" spans="1:40" ht="15" x14ac:dyDescent="0.2">
      <c r="A40" s="128" t="s">
        <v>183</v>
      </c>
      <c r="B40" s="9">
        <f>B45 * COSH($B$16 *B43 / 1000) + (B44) * $B$17 * SINH($B$16 * B43/ 1000)</f>
        <v>0.67629788881583675</v>
      </c>
      <c r="C40" s="9"/>
      <c r="D40" s="9">
        <f t="shared" ref="D40:AN40" si="16">D45 * COSH($B$16 *D43 / 1000) + (D44) * $B$17 * SINH($B$16 * D43/ 1000)</f>
        <v>5.6694196947779741E-3</v>
      </c>
      <c r="E40" s="9">
        <f t="shared" si="16"/>
        <v>5.6731701282654798E-3</v>
      </c>
      <c r="F40" s="9">
        <f t="shared" si="16"/>
        <v>5.6844615628687568E-3</v>
      </c>
      <c r="G40" s="9">
        <f t="shared" si="16"/>
        <v>5.7034002412170662E-3</v>
      </c>
      <c r="H40" s="9">
        <f t="shared" si="16"/>
        <v>5.7301685575740797E-3</v>
      </c>
      <c r="I40" s="9">
        <f t="shared" si="16"/>
        <v>5.7650279257297774E-3</v>
      </c>
      <c r="J40" s="9">
        <f t="shared" si="16"/>
        <v>5.8083251664848064E-3</v>
      </c>
      <c r="K40" s="9">
        <f t="shared" si="16"/>
        <v>5.8605012119448885E-3</v>
      </c>
      <c r="L40" s="9">
        <f t="shared" si="16"/>
        <v>5.922102545111739E-3</v>
      </c>
      <c r="M40" s="9">
        <f t="shared" si="16"/>
        <v>5.9937959481096304E-3</v>
      </c>
      <c r="N40" s="9">
        <f t="shared" si="16"/>
        <v>6.0763873349552414E-3</v>
      </c>
      <c r="O40" s="9">
        <f t="shared" si="16"/>
        <v>6.1708457156205831E-3</v>
      </c>
      <c r="P40" s="9">
        <f t="shared" si="16"/>
        <v>6.2760476613325867E-3</v>
      </c>
      <c r="Q40" s="9">
        <f t="shared" si="16"/>
        <v>7.2378606834489802E-3</v>
      </c>
      <c r="R40" s="9">
        <f t="shared" si="16"/>
        <v>5.2228450770831145E-2</v>
      </c>
      <c r="S40" s="9">
        <f t="shared" si="16"/>
        <v>9.4361235696385853E-2</v>
      </c>
      <c r="T40" s="9">
        <f t="shared" si="16"/>
        <v>0.13310488495026818</v>
      </c>
      <c r="U40" s="9">
        <f t="shared" si="16"/>
        <v>0.16882618612731615</v>
      </c>
      <c r="V40" s="9">
        <f t="shared" si="16"/>
        <v>0.20184115296043997</v>
      </c>
      <c r="W40" s="9">
        <f t="shared" si="16"/>
        <v>0.23242352376929298</v>
      </c>
      <c r="X40" s="9">
        <f t="shared" si="16"/>
        <v>0.26081160789114455</v>
      </c>
      <c r="Y40" s="9">
        <f t="shared" si="16"/>
        <v>0.28721384299295188</v>
      </c>
      <c r="Z40" s="9">
        <f t="shared" si="16"/>
        <v>0.31181333782998949</v>
      </c>
      <c r="AA40" s="9">
        <f t="shared" si="16"/>
        <v>0.33477161015755286</v>
      </c>
      <c r="AB40" s="9">
        <f t="shared" si="16"/>
        <v>0.35623168138538136</v>
      </c>
      <c r="AC40" s="9">
        <f t="shared" si="16"/>
        <v>0.37632065352164612</v>
      </c>
      <c r="AD40" s="9">
        <f t="shared" si="16"/>
        <v>0.39515186670953562</v>
      </c>
      <c r="AE40" s="9">
        <f t="shared" si="16"/>
        <v>0.41282671489091088</v>
      </c>
      <c r="AF40" s="9">
        <f t="shared" si="16"/>
        <v>0.4294361811721813</v>
      </c>
      <c r="AG40" s="9">
        <f t="shared" si="16"/>
        <v>0.44506214211111628</v>
      </c>
      <c r="AH40" s="9">
        <f t="shared" si="16"/>
        <v>0.45977848050811321</v>
      </c>
      <c r="AI40" s="9">
        <f t="shared" si="16"/>
        <v>0.47365203872152029</v>
      </c>
      <c r="AJ40" s="9">
        <f t="shared" si="16"/>
        <v>0.48674343855076213</v>
      </c>
      <c r="AK40" s="9">
        <f t="shared" si="16"/>
        <v>0.49910778898117225</v>
      </c>
      <c r="AL40" s="9">
        <f t="shared" si="16"/>
        <v>0.51079529928738343</v>
      </c>
      <c r="AM40" s="9">
        <f t="shared" si="16"/>
        <v>0.52185181194008168</v>
      </c>
      <c r="AN40" s="9">
        <f t="shared" si="16"/>
        <v>0.53231926729491774</v>
      </c>
    </row>
    <row r="41" spans="1:40" ht="15.75" thickBot="1" x14ac:dyDescent="0.25">
      <c r="A41" s="104" t="s">
        <v>120</v>
      </c>
      <c r="B41" s="128">
        <f>$B$10</f>
        <v>0.25</v>
      </c>
      <c r="C41" s="9"/>
      <c r="D41" s="128">
        <f t="shared" ref="D41:AN41" si="17">$B$10</f>
        <v>0.25</v>
      </c>
      <c r="E41" s="128">
        <f t="shared" si="17"/>
        <v>0.25</v>
      </c>
      <c r="F41" s="128">
        <f t="shared" si="17"/>
        <v>0.25</v>
      </c>
      <c r="G41" s="128">
        <f t="shared" si="17"/>
        <v>0.25</v>
      </c>
      <c r="H41" s="128">
        <f t="shared" si="17"/>
        <v>0.25</v>
      </c>
      <c r="I41" s="128">
        <f t="shared" si="17"/>
        <v>0.25</v>
      </c>
      <c r="J41" s="128">
        <f t="shared" si="17"/>
        <v>0.25</v>
      </c>
      <c r="K41" s="128">
        <f t="shared" si="17"/>
        <v>0.25</v>
      </c>
      <c r="L41" s="128">
        <f t="shared" si="17"/>
        <v>0.25</v>
      </c>
      <c r="M41" s="128">
        <f t="shared" si="17"/>
        <v>0.25</v>
      </c>
      <c r="N41" s="128">
        <f t="shared" si="17"/>
        <v>0.25</v>
      </c>
      <c r="O41" s="128">
        <f t="shared" si="17"/>
        <v>0.25</v>
      </c>
      <c r="P41" s="128">
        <f t="shared" si="17"/>
        <v>0.25</v>
      </c>
      <c r="Q41" s="128">
        <f t="shared" si="17"/>
        <v>0.25</v>
      </c>
      <c r="R41" s="128">
        <f t="shared" si="17"/>
        <v>0.25</v>
      </c>
      <c r="S41" s="128">
        <f t="shared" si="17"/>
        <v>0.25</v>
      </c>
      <c r="T41" s="128">
        <f t="shared" si="17"/>
        <v>0.25</v>
      </c>
      <c r="U41" s="128">
        <f t="shared" si="17"/>
        <v>0.25</v>
      </c>
      <c r="V41" s="128">
        <f t="shared" si="17"/>
        <v>0.25</v>
      </c>
      <c r="W41" s="128">
        <f t="shared" si="17"/>
        <v>0.25</v>
      </c>
      <c r="X41" s="128">
        <f t="shared" si="17"/>
        <v>0.25</v>
      </c>
      <c r="Y41" s="128">
        <f t="shared" si="17"/>
        <v>0.25</v>
      </c>
      <c r="Z41" s="128">
        <f t="shared" si="17"/>
        <v>0.25</v>
      </c>
      <c r="AA41" s="128">
        <f t="shared" si="17"/>
        <v>0.25</v>
      </c>
      <c r="AB41" s="128">
        <f t="shared" si="17"/>
        <v>0.25</v>
      </c>
      <c r="AC41" s="128">
        <f t="shared" si="17"/>
        <v>0.25</v>
      </c>
      <c r="AD41" s="128">
        <f t="shared" si="17"/>
        <v>0.25</v>
      </c>
      <c r="AE41" s="128">
        <f t="shared" si="17"/>
        <v>0.25</v>
      </c>
      <c r="AF41" s="128">
        <f t="shared" si="17"/>
        <v>0.25</v>
      </c>
      <c r="AG41" s="128">
        <f t="shared" si="17"/>
        <v>0.25</v>
      </c>
      <c r="AH41" s="128">
        <f t="shared" si="17"/>
        <v>0.25</v>
      </c>
      <c r="AI41" s="128">
        <f t="shared" si="17"/>
        <v>0.25</v>
      </c>
      <c r="AJ41" s="128">
        <f t="shared" si="17"/>
        <v>0.25</v>
      </c>
      <c r="AK41" s="128">
        <f t="shared" si="17"/>
        <v>0.25</v>
      </c>
      <c r="AL41" s="128">
        <f t="shared" si="17"/>
        <v>0.25</v>
      </c>
      <c r="AM41" s="128">
        <f t="shared" si="17"/>
        <v>0.25</v>
      </c>
      <c r="AN41" s="128">
        <f t="shared" si="17"/>
        <v>0.25</v>
      </c>
    </row>
    <row r="42" spans="1:40" ht="15.75" thickBot="1" x14ac:dyDescent="0.25">
      <c r="A42" s="128" t="s">
        <v>184</v>
      </c>
      <c r="B42" s="125">
        <f>B40/B41</f>
        <v>2.705191555263347</v>
      </c>
      <c r="C42" s="127">
        <f>B42/$B$29</f>
        <v>0.36069220736937663</v>
      </c>
      <c r="D42" s="126">
        <f t="shared" ref="D42:AN42" si="18">D40/D41</f>
        <v>2.2677678779111896E-2</v>
      </c>
      <c r="E42" s="93">
        <f t="shared" si="18"/>
        <v>2.2692680513061919E-2</v>
      </c>
      <c r="F42" s="93">
        <f t="shared" si="18"/>
        <v>2.2737846251475027E-2</v>
      </c>
      <c r="G42" s="93">
        <f t="shared" si="18"/>
        <v>2.2813600964868265E-2</v>
      </c>
      <c r="H42" s="93">
        <f t="shared" si="18"/>
        <v>2.2920674230296319E-2</v>
      </c>
      <c r="I42" s="93">
        <f t="shared" si="18"/>
        <v>2.306011170291911E-2</v>
      </c>
      <c r="J42" s="93">
        <f t="shared" si="18"/>
        <v>2.3233300665939226E-2</v>
      </c>
      <c r="K42" s="93">
        <f t="shared" si="18"/>
        <v>2.3442004847779554E-2</v>
      </c>
      <c r="L42" s="93">
        <f t="shared" si="18"/>
        <v>2.3688410180446956E-2</v>
      </c>
      <c r="M42" s="93">
        <f t="shared" si="18"/>
        <v>2.3975183792438522E-2</v>
      </c>
      <c r="N42" s="93">
        <f t="shared" si="18"/>
        <v>2.4305549339820966E-2</v>
      </c>
      <c r="O42" s="93">
        <f t="shared" si="18"/>
        <v>2.4683382862482332E-2</v>
      </c>
      <c r="P42" s="93">
        <f t="shared" si="18"/>
        <v>2.5104190645330347E-2</v>
      </c>
      <c r="Q42" s="93">
        <f t="shared" si="18"/>
        <v>2.8951442733795921E-2</v>
      </c>
      <c r="R42" s="93">
        <f t="shared" si="18"/>
        <v>0.20891380308332458</v>
      </c>
      <c r="S42" s="93">
        <f t="shared" si="18"/>
        <v>0.37744494278554341</v>
      </c>
      <c r="T42" s="93">
        <f t="shared" si="18"/>
        <v>0.53241953980107271</v>
      </c>
      <c r="U42" s="93">
        <f t="shared" si="18"/>
        <v>0.67530474450926459</v>
      </c>
      <c r="V42" s="93">
        <f t="shared" si="18"/>
        <v>0.80736461184175989</v>
      </c>
      <c r="W42" s="93">
        <f t="shared" si="18"/>
        <v>0.92969409507717193</v>
      </c>
      <c r="X42" s="93">
        <f t="shared" si="18"/>
        <v>1.0432464315645782</v>
      </c>
      <c r="Y42" s="93">
        <f t="shared" si="18"/>
        <v>1.1488553719718075</v>
      </c>
      <c r="Z42" s="93">
        <f t="shared" si="18"/>
        <v>1.247253351319958</v>
      </c>
      <c r="AA42" s="93">
        <f t="shared" si="18"/>
        <v>1.3390864406302114</v>
      </c>
      <c r="AB42" s="93">
        <f t="shared" si="18"/>
        <v>1.4249267255415254</v>
      </c>
      <c r="AC42" s="93">
        <f t="shared" si="18"/>
        <v>1.5052826140865845</v>
      </c>
      <c r="AD42" s="93">
        <f t="shared" si="18"/>
        <v>1.5806074668381425</v>
      </c>
      <c r="AE42" s="93">
        <f t="shared" si="18"/>
        <v>1.6513068595636435</v>
      </c>
      <c r="AF42" s="93">
        <f t="shared" si="18"/>
        <v>1.7177447246887252</v>
      </c>
      <c r="AG42" s="93">
        <f t="shared" si="18"/>
        <v>1.7802485684444651</v>
      </c>
      <c r="AH42" s="93">
        <f t="shared" si="18"/>
        <v>1.8391139220324528</v>
      </c>
      <c r="AI42" s="93">
        <f t="shared" si="18"/>
        <v>1.8946081548860811</v>
      </c>
      <c r="AJ42" s="93">
        <f t="shared" si="18"/>
        <v>1.9469737542030485</v>
      </c>
      <c r="AK42" s="93">
        <f t="shared" si="18"/>
        <v>1.996431155924689</v>
      </c>
      <c r="AL42" s="93">
        <f t="shared" si="18"/>
        <v>2.0431811971495337</v>
      </c>
      <c r="AM42" s="93">
        <f t="shared" si="18"/>
        <v>2.0874072477603267</v>
      </c>
      <c r="AN42" s="93">
        <f t="shared" si="18"/>
        <v>2.129277069179671</v>
      </c>
    </row>
    <row r="43" spans="1:40" ht="13.5" thickBot="1" x14ac:dyDescent="0.25">
      <c r="A43" s="128" t="s">
        <v>175</v>
      </c>
      <c r="B43" s="117">
        <f>$B$8/2</f>
        <v>3000</v>
      </c>
      <c r="D43" s="92">
        <f t="shared" ref="D43:AN43" si="19">IF(D20&gt;=$B$8/2,D20-$B$8/2,$B$8/2)</f>
        <v>3000</v>
      </c>
      <c r="E43" s="92">
        <f t="shared" si="19"/>
        <v>3000</v>
      </c>
      <c r="F43" s="92">
        <f t="shared" si="19"/>
        <v>3000</v>
      </c>
      <c r="G43" s="92">
        <f t="shared" si="19"/>
        <v>3000</v>
      </c>
      <c r="H43" s="92">
        <f t="shared" si="19"/>
        <v>3000</v>
      </c>
      <c r="I43" s="92">
        <f t="shared" si="19"/>
        <v>3000</v>
      </c>
      <c r="J43" s="92">
        <f t="shared" si="19"/>
        <v>3000</v>
      </c>
      <c r="K43" s="92">
        <f t="shared" si="19"/>
        <v>3000</v>
      </c>
      <c r="L43" s="92">
        <f t="shared" si="19"/>
        <v>3000</v>
      </c>
      <c r="M43" s="92">
        <f t="shared" si="19"/>
        <v>3000</v>
      </c>
      <c r="N43" s="92">
        <f t="shared" si="19"/>
        <v>3000</v>
      </c>
      <c r="O43" s="92">
        <f t="shared" si="19"/>
        <v>3000</v>
      </c>
      <c r="P43" s="92">
        <f t="shared" si="19"/>
        <v>3000</v>
      </c>
      <c r="Q43" s="92">
        <f t="shared" si="19"/>
        <v>5</v>
      </c>
      <c r="R43" s="92">
        <f t="shared" si="19"/>
        <v>250</v>
      </c>
      <c r="S43" s="92">
        <f t="shared" si="19"/>
        <v>500</v>
      </c>
      <c r="T43" s="92">
        <f t="shared" si="19"/>
        <v>750</v>
      </c>
      <c r="U43" s="92">
        <f t="shared" si="19"/>
        <v>1000</v>
      </c>
      <c r="V43" s="92">
        <f t="shared" si="19"/>
        <v>1250</v>
      </c>
      <c r="W43" s="92">
        <f t="shared" si="19"/>
        <v>1500</v>
      </c>
      <c r="X43" s="92">
        <f t="shared" si="19"/>
        <v>1750</v>
      </c>
      <c r="Y43" s="92">
        <f t="shared" si="19"/>
        <v>2000</v>
      </c>
      <c r="Z43" s="92">
        <f t="shared" si="19"/>
        <v>2250</v>
      </c>
      <c r="AA43" s="92">
        <f t="shared" si="19"/>
        <v>2500</v>
      </c>
      <c r="AB43" s="92">
        <f t="shared" si="19"/>
        <v>2750</v>
      </c>
      <c r="AC43" s="92">
        <f t="shared" si="19"/>
        <v>3000</v>
      </c>
      <c r="AD43" s="92">
        <f t="shared" si="19"/>
        <v>3250</v>
      </c>
      <c r="AE43" s="92">
        <f t="shared" si="19"/>
        <v>3500</v>
      </c>
      <c r="AF43" s="92">
        <f t="shared" si="19"/>
        <v>3750</v>
      </c>
      <c r="AG43" s="92">
        <f t="shared" si="19"/>
        <v>4000</v>
      </c>
      <c r="AH43" s="92">
        <f t="shared" si="19"/>
        <v>4250</v>
      </c>
      <c r="AI43" s="92">
        <f t="shared" si="19"/>
        <v>4500</v>
      </c>
      <c r="AJ43" s="92">
        <f t="shared" si="19"/>
        <v>4750</v>
      </c>
      <c r="AK43" s="92">
        <f t="shared" si="19"/>
        <v>5000</v>
      </c>
      <c r="AL43" s="92">
        <f t="shared" si="19"/>
        <v>5250</v>
      </c>
      <c r="AM43" s="92">
        <f t="shared" si="19"/>
        <v>5500</v>
      </c>
      <c r="AN43" s="92">
        <f t="shared" si="19"/>
        <v>5750</v>
      </c>
    </row>
    <row r="44" spans="1:40" ht="15" x14ac:dyDescent="0.2">
      <c r="A44" s="128" t="s">
        <v>9</v>
      </c>
      <c r="B44" s="9">
        <f>B50 / $B$17 * SINH($B$16 *B48 / 1000) + B49 * COSH($B$16 * B48 / 1000)+B47</f>
        <v>3.3547270249399892</v>
      </c>
      <c r="C44" s="9"/>
      <c r="D44" s="9">
        <f t="shared" ref="D44:AN44" si="20">D50 / $B$17 * SINH($B$16 *D48 / 1000) + D49 * COSH($B$16 * D48 / 1000)+D47</f>
        <v>2.812274854073642E-2</v>
      </c>
      <c r="E44" s="9">
        <f t="shared" si="20"/>
        <v>2.814135229624689E-2</v>
      </c>
      <c r="F44" s="9">
        <f t="shared" si="20"/>
        <v>2.819736264529631E-2</v>
      </c>
      <c r="G44" s="9">
        <f t="shared" si="20"/>
        <v>2.8291306596804063E-2</v>
      </c>
      <c r="H44" s="9">
        <f t="shared" si="20"/>
        <v>2.8424088904393772E-2</v>
      </c>
      <c r="I44" s="9">
        <f t="shared" si="20"/>
        <v>2.8597006292364651E-2</v>
      </c>
      <c r="J44" s="9">
        <f t="shared" si="20"/>
        <v>2.8811779140348187E-2</v>
      </c>
      <c r="K44" s="9">
        <f t="shared" si="20"/>
        <v>2.9070594660334379E-2</v>
      </c>
      <c r="L44" s="9">
        <f t="shared" si="20"/>
        <v>2.9376163641939523E-2</v>
      </c>
      <c r="M44" s="9">
        <f t="shared" si="20"/>
        <v>2.9731793609923111E-2</v>
      </c>
      <c r="N44" s="9">
        <f t="shared" si="20"/>
        <v>3.0141482242787808E-2</v>
      </c>
      <c r="O44" s="9">
        <f t="shared" si="20"/>
        <v>3.0610036244789699E-2</v>
      </c>
      <c r="P44" s="9">
        <f t="shared" si="20"/>
        <v>3.1131882928318873E-2</v>
      </c>
      <c r="Q44" s="9">
        <f t="shared" si="20"/>
        <v>10.490934860593146</v>
      </c>
      <c r="R44" s="9">
        <f t="shared" si="20"/>
        <v>10.047220857907572</v>
      </c>
      <c r="S44" s="9">
        <f t="shared" si="20"/>
        <v>9.628037681300972</v>
      </c>
      <c r="T44" s="9">
        <f t="shared" si="20"/>
        <v>9.2390316478639747</v>
      </c>
      <c r="U44" s="9">
        <f t="shared" si="20"/>
        <v>8.8769686318616721</v>
      </c>
      <c r="V44" s="9">
        <f t="shared" si="20"/>
        <v>8.5390630416087099</v>
      </c>
      <c r="W44" s="9">
        <f t="shared" si="20"/>
        <v>8.222902713957831</v>
      </c>
      <c r="X44" s="9">
        <f t="shared" si="20"/>
        <v>7.9263884081289167</v>
      </c>
      <c r="Y44" s="9">
        <f t="shared" si="20"/>
        <v>7.6476846918918966</v>
      </c>
      <c r="Z44" s="9">
        <f t="shared" si="20"/>
        <v>7.3851797937330614</v>
      </c>
      <c r="AA44" s="9">
        <f t="shared" si="20"/>
        <v>7.1374525678004597</v>
      </c>
      <c r="AB44" s="9">
        <f t="shared" si="20"/>
        <v>6.9032451436390971</v>
      </c>
      <c r="AC44" s="9">
        <f t="shared" si="20"/>
        <v>6.681440151241226</v>
      </c>
      <c r="AD44" s="9">
        <f t="shared" si="20"/>
        <v>6.4710416526942964</v>
      </c>
      <c r="AE44" s="9">
        <f t="shared" si="20"/>
        <v>6.2711590952431893</v>
      </c>
      <c r="AF44" s="9">
        <f t="shared" si="20"/>
        <v>6.08099374161793</v>
      </c>
      <c r="AG44" s="9">
        <f t="shared" si="20"/>
        <v>5.8998271426734226</v>
      </c>
      <c r="AH44" s="9">
        <f t="shared" si="20"/>
        <v>5.7270113025350362</v>
      </c>
      <c r="AI44" s="9">
        <f t="shared" si="20"/>
        <v>5.5619602532872898</v>
      </c>
      <c r="AJ44" s="9">
        <f t="shared" si="20"/>
        <v>5.4041428090526589</v>
      </c>
      <c r="AK44" s="9">
        <f t="shared" si="20"/>
        <v>5.2530763112824177</v>
      </c>
      <c r="AL44" s="9">
        <f t="shared" si="20"/>
        <v>5.1083212106373335</v>
      </c>
      <c r="AM44" s="9">
        <f t="shared" si="20"/>
        <v>4.9694763578081815</v>
      </c>
      <c r="AN44" s="9">
        <f t="shared" si="20"/>
        <v>4.8361748974197711</v>
      </c>
    </row>
    <row r="45" spans="1:40" ht="15" x14ac:dyDescent="0.2">
      <c r="A45" s="128" t="s">
        <v>183</v>
      </c>
      <c r="B45" s="9">
        <f>B50 * COSH($B$16 *B48 / 1000) + (B49) * $B$17 * SINH($B$16 * B48/ 1000)</f>
        <v>0.4762047624144447</v>
      </c>
      <c r="D45" s="9">
        <f t="shared" ref="D45:AN45" si="21">D50 * COSH($B$16 *D48 / 1000) + (D49) * $B$17 * SINH($B$16 * D48/ 1000)</f>
        <v>3.992034728227142E-3</v>
      </c>
      <c r="E45" s="9">
        <f t="shared" si="21"/>
        <v>3.9946755383160155E-3</v>
      </c>
      <c r="F45" s="9">
        <f t="shared" si="21"/>
        <v>4.0026262284209146E-3</v>
      </c>
      <c r="G45" s="9">
        <f t="shared" si="21"/>
        <v>4.0159616076560784E-3</v>
      </c>
      <c r="H45" s="9">
        <f t="shared" si="21"/>
        <v>4.034810106138524E-3</v>
      </c>
      <c r="I45" s="9">
        <f t="shared" si="21"/>
        <v>4.0593557943700339E-3</v>
      </c>
      <c r="J45" s="9">
        <f t="shared" si="21"/>
        <v>4.0898428808860826E-3</v>
      </c>
      <c r="K45" s="9">
        <f t="shared" si="21"/>
        <v>4.1265818412509429E-3</v>
      </c>
      <c r="L45" s="9">
        <f t="shared" si="21"/>
        <v>4.1699574730697806E-3</v>
      </c>
      <c r="M45" s="9">
        <f t="shared" si="21"/>
        <v>4.2204392807256835E-3</v>
      </c>
      <c r="N45" s="9">
        <f t="shared" si="21"/>
        <v>4.2785947361850506E-3</v>
      </c>
      <c r="O45" s="9">
        <f t="shared" si="21"/>
        <v>4.3451061529241339E-3</v>
      </c>
      <c r="P45" s="9">
        <f t="shared" si="21"/>
        <v>4.4191824858416297E-3</v>
      </c>
      <c r="Q45" s="9">
        <f t="shared" si="21"/>
        <v>6.2726941707024978E-3</v>
      </c>
      <c r="R45" s="9">
        <f t="shared" si="21"/>
        <v>6.0071305978086076E-3</v>
      </c>
      <c r="S45" s="9">
        <f t="shared" si="21"/>
        <v>5.7562370275299271E-3</v>
      </c>
      <c r="T45" s="9">
        <f t="shared" si="21"/>
        <v>5.5233932533746708E-3</v>
      </c>
      <c r="U45" s="9">
        <f t="shared" si="21"/>
        <v>5.3066640847702906E-3</v>
      </c>
      <c r="V45" s="9">
        <f t="shared" si="21"/>
        <v>5.1043826504508418E-3</v>
      </c>
      <c r="W45" s="9">
        <f t="shared" si="21"/>
        <v>4.9151054614125717E-3</v>
      </c>
      <c r="X45" s="9">
        <f t="shared" si="21"/>
        <v>4.7375762078088156E-3</v>
      </c>
      <c r="Y45" s="9">
        <f t="shared" si="21"/>
        <v>4.5706963710392037E-3</v>
      </c>
      <c r="Z45" s="9">
        <f t="shared" si="21"/>
        <v>4.4135011992939939E-3</v>
      </c>
      <c r="AA45" s="9">
        <f t="shared" si="21"/>
        <v>4.2651399377037318E-3</v>
      </c>
      <c r="AB45" s="9">
        <f t="shared" si="21"/>
        <v>4.1248594586132323E-3</v>
      </c>
      <c r="AC45" s="9">
        <f t="shared" si="21"/>
        <v>3.9919906280245585E-3</v>
      </c>
      <c r="AD45" s="9">
        <f t="shared" si="21"/>
        <v>3.8659368882505473E-3</v>
      </c>
      <c r="AE45" s="9">
        <f t="shared" si="21"/>
        <v>3.7461646465707585E-3</v>
      </c>
      <c r="AF45" s="9">
        <f t="shared" si="21"/>
        <v>3.6321951439910937E-3</v>
      </c>
      <c r="AG45" s="9">
        <f t="shared" si="21"/>
        <v>3.5235975434497603E-3</v>
      </c>
      <c r="AH45" s="9">
        <f t="shared" si="21"/>
        <v>3.4199830276409457E-3</v>
      </c>
      <c r="AI45" s="9">
        <f t="shared" si="21"/>
        <v>3.3209997364714149E-3</v>
      </c>
      <c r="AJ45" s="9">
        <f t="shared" si="21"/>
        <v>3.2263284055673688E-3</v>
      </c>
      <c r="AK45" s="9">
        <f t="shared" si="21"/>
        <v>3.1356785921065637E-3</v>
      </c>
      <c r="AL45" s="9">
        <f t="shared" si="21"/>
        <v>3.0487853939860864E-3</v>
      </c>
      <c r="AM45" s="9">
        <f t="shared" si="21"/>
        <v>2.9654065840143116E-3</v>
      </c>
      <c r="AN45" s="9">
        <f t="shared" si="21"/>
        <v>2.8853200932295762E-3</v>
      </c>
    </row>
    <row r="46" spans="1:40" ht="15" x14ac:dyDescent="0.2">
      <c r="A46" s="104" t="s">
        <v>135</v>
      </c>
      <c r="B46" s="128">
        <v>9999999999</v>
      </c>
      <c r="C46" s="9"/>
      <c r="D46" s="128">
        <f t="shared" ref="D46:AN46" si="22">IF(D20&gt;=$B$8/2,$B$9,9999999999)</f>
        <v>9999999999</v>
      </c>
      <c r="E46" s="128">
        <f t="shared" si="22"/>
        <v>9999999999</v>
      </c>
      <c r="F46" s="128">
        <f t="shared" si="22"/>
        <v>9999999999</v>
      </c>
      <c r="G46" s="128">
        <f t="shared" si="22"/>
        <v>9999999999</v>
      </c>
      <c r="H46" s="128">
        <f t="shared" si="22"/>
        <v>9999999999</v>
      </c>
      <c r="I46" s="128">
        <f t="shared" si="22"/>
        <v>9999999999</v>
      </c>
      <c r="J46" s="128">
        <f t="shared" si="22"/>
        <v>9999999999</v>
      </c>
      <c r="K46" s="128">
        <f t="shared" si="22"/>
        <v>9999999999</v>
      </c>
      <c r="L46" s="128">
        <f t="shared" si="22"/>
        <v>9999999999</v>
      </c>
      <c r="M46" s="128">
        <f t="shared" si="22"/>
        <v>9999999999</v>
      </c>
      <c r="N46" s="128">
        <f t="shared" si="22"/>
        <v>9999999999</v>
      </c>
      <c r="O46" s="128">
        <f t="shared" si="22"/>
        <v>9999999999</v>
      </c>
      <c r="P46" s="128">
        <f t="shared" si="22"/>
        <v>9999999999</v>
      </c>
      <c r="Q46" s="128">
        <f t="shared" si="22"/>
        <v>5.9999999999999995E-4</v>
      </c>
      <c r="R46" s="128">
        <f t="shared" si="22"/>
        <v>5.9999999999999995E-4</v>
      </c>
      <c r="S46" s="128">
        <f t="shared" si="22"/>
        <v>5.9999999999999995E-4</v>
      </c>
      <c r="T46" s="128">
        <f t="shared" si="22"/>
        <v>5.9999999999999995E-4</v>
      </c>
      <c r="U46" s="128">
        <f t="shared" si="22"/>
        <v>5.9999999999999995E-4</v>
      </c>
      <c r="V46" s="128">
        <f t="shared" si="22"/>
        <v>5.9999999999999995E-4</v>
      </c>
      <c r="W46" s="128">
        <f t="shared" si="22"/>
        <v>5.9999999999999995E-4</v>
      </c>
      <c r="X46" s="128">
        <f t="shared" si="22"/>
        <v>5.9999999999999995E-4</v>
      </c>
      <c r="Y46" s="128">
        <f t="shared" si="22"/>
        <v>5.9999999999999995E-4</v>
      </c>
      <c r="Z46" s="128">
        <f t="shared" si="22"/>
        <v>5.9999999999999995E-4</v>
      </c>
      <c r="AA46" s="128">
        <f t="shared" si="22"/>
        <v>5.9999999999999995E-4</v>
      </c>
      <c r="AB46" s="128">
        <f t="shared" si="22"/>
        <v>5.9999999999999995E-4</v>
      </c>
      <c r="AC46" s="128">
        <f t="shared" si="22"/>
        <v>5.9999999999999995E-4</v>
      </c>
      <c r="AD46" s="128">
        <f t="shared" si="22"/>
        <v>5.9999999999999995E-4</v>
      </c>
      <c r="AE46" s="128">
        <f t="shared" si="22"/>
        <v>5.9999999999999995E-4</v>
      </c>
      <c r="AF46" s="128">
        <f t="shared" si="22"/>
        <v>5.9999999999999995E-4</v>
      </c>
      <c r="AG46" s="128">
        <f t="shared" si="22"/>
        <v>5.9999999999999995E-4</v>
      </c>
      <c r="AH46" s="128">
        <f t="shared" si="22"/>
        <v>5.9999999999999995E-4</v>
      </c>
      <c r="AI46" s="128">
        <f t="shared" si="22"/>
        <v>5.9999999999999995E-4</v>
      </c>
      <c r="AJ46" s="128">
        <f t="shared" si="22"/>
        <v>5.9999999999999995E-4</v>
      </c>
      <c r="AK46" s="128">
        <f t="shared" si="22"/>
        <v>5.9999999999999995E-4</v>
      </c>
      <c r="AL46" s="128">
        <f t="shared" si="22"/>
        <v>5.9999999999999995E-4</v>
      </c>
      <c r="AM46" s="128">
        <f t="shared" si="22"/>
        <v>5.9999999999999995E-4</v>
      </c>
      <c r="AN46" s="128">
        <f t="shared" si="22"/>
        <v>5.9999999999999995E-4</v>
      </c>
    </row>
    <row r="47" spans="1:40" ht="15" x14ac:dyDescent="0.2">
      <c r="A47" s="128" t="s">
        <v>184</v>
      </c>
      <c r="B47" s="50">
        <f>B45/B46</f>
        <v>4.7620476246206519E-11</v>
      </c>
      <c r="C47" s="9"/>
      <c r="D47" s="50">
        <f t="shared" ref="D47:AN47" si="23">D45/D46</f>
        <v>3.9920347286263456E-13</v>
      </c>
      <c r="E47" s="50">
        <f t="shared" si="23"/>
        <v>3.9946755387154829E-13</v>
      </c>
      <c r="F47" s="50">
        <f t="shared" si="23"/>
        <v>4.0026262288211774E-13</v>
      </c>
      <c r="G47" s="50">
        <f t="shared" si="23"/>
        <v>4.0159616080576748E-13</v>
      </c>
      <c r="H47" s="50">
        <f t="shared" si="23"/>
        <v>4.0348101065420048E-13</v>
      </c>
      <c r="I47" s="50">
        <f t="shared" si="23"/>
        <v>4.0593557947759697E-13</v>
      </c>
      <c r="J47" s="50">
        <f t="shared" si="23"/>
        <v>4.089842881295067E-13</v>
      </c>
      <c r="K47" s="50">
        <f t="shared" si="23"/>
        <v>4.1265818416636009E-13</v>
      </c>
      <c r="L47" s="50">
        <f t="shared" si="23"/>
        <v>4.1699574734867764E-13</v>
      </c>
      <c r="M47" s="50">
        <f t="shared" si="23"/>
        <v>4.2204392811477276E-13</v>
      </c>
      <c r="N47" s="50">
        <f t="shared" si="23"/>
        <v>4.2785947366129098E-13</v>
      </c>
      <c r="O47" s="50">
        <f t="shared" si="23"/>
        <v>4.3451061533586446E-13</v>
      </c>
      <c r="P47" s="50">
        <f t="shared" si="23"/>
        <v>4.4191824862835481E-13</v>
      </c>
      <c r="Q47" s="50">
        <f t="shared" si="23"/>
        <v>10.454490284504164</v>
      </c>
      <c r="R47" s="50">
        <f t="shared" si="23"/>
        <v>10.011884329681013</v>
      </c>
      <c r="S47" s="50">
        <f t="shared" si="23"/>
        <v>9.5937283792165466</v>
      </c>
      <c r="T47" s="50">
        <f t="shared" si="23"/>
        <v>9.2056554222911195</v>
      </c>
      <c r="U47" s="50">
        <f t="shared" si="23"/>
        <v>8.8444401412838189</v>
      </c>
      <c r="V47" s="50">
        <f t="shared" si="23"/>
        <v>8.5073044174180712</v>
      </c>
      <c r="W47" s="50">
        <f t="shared" si="23"/>
        <v>8.1918424356876205</v>
      </c>
      <c r="X47" s="50">
        <f t="shared" si="23"/>
        <v>7.8959603463480263</v>
      </c>
      <c r="Y47" s="50">
        <f t="shared" si="23"/>
        <v>7.6178272850653403</v>
      </c>
      <c r="Z47" s="50">
        <f t="shared" si="23"/>
        <v>7.3558353321566567</v>
      </c>
      <c r="AA47" s="50">
        <f t="shared" si="23"/>
        <v>7.1085665628395533</v>
      </c>
      <c r="AB47" s="50">
        <f t="shared" si="23"/>
        <v>6.8747657643553879</v>
      </c>
      <c r="AC47" s="50">
        <f t="shared" si="23"/>
        <v>6.6533177133742649</v>
      </c>
      <c r="AD47" s="50">
        <f t="shared" si="23"/>
        <v>6.4432281470842456</v>
      </c>
      <c r="AE47" s="50">
        <f t="shared" si="23"/>
        <v>6.2436077442845983</v>
      </c>
      <c r="AF47" s="50">
        <f t="shared" si="23"/>
        <v>6.05365857331849</v>
      </c>
      <c r="AG47" s="50">
        <f t="shared" si="23"/>
        <v>5.8726625724162673</v>
      </c>
      <c r="AH47" s="50">
        <f t="shared" si="23"/>
        <v>5.6999717127349099</v>
      </c>
      <c r="AI47" s="50">
        <f t="shared" si="23"/>
        <v>5.5349995607856917</v>
      </c>
      <c r="AJ47" s="50">
        <f t="shared" si="23"/>
        <v>5.3772140092789487</v>
      </c>
      <c r="AK47" s="50">
        <f t="shared" si="23"/>
        <v>5.2261309868442734</v>
      </c>
      <c r="AL47" s="50">
        <f t="shared" si="23"/>
        <v>5.0813089899768116</v>
      </c>
      <c r="AM47" s="50">
        <f t="shared" si="23"/>
        <v>4.9423443066905195</v>
      </c>
      <c r="AN47" s="50">
        <f t="shared" si="23"/>
        <v>4.8088668220492945</v>
      </c>
    </row>
    <row r="48" spans="1:40" x14ac:dyDescent="0.2">
      <c r="A48" s="128" t="s">
        <v>176</v>
      </c>
      <c r="B48" s="80">
        <f>$B$8/2</f>
        <v>3000</v>
      </c>
      <c r="D48" s="80">
        <f t="shared" ref="D48:AN48" si="24">$B$8-D43</f>
        <v>3000</v>
      </c>
      <c r="E48" s="80">
        <f t="shared" si="24"/>
        <v>3000</v>
      </c>
      <c r="F48" s="80">
        <f t="shared" si="24"/>
        <v>3000</v>
      </c>
      <c r="G48" s="80">
        <f t="shared" si="24"/>
        <v>3000</v>
      </c>
      <c r="H48" s="80">
        <f t="shared" si="24"/>
        <v>3000</v>
      </c>
      <c r="I48" s="80">
        <f t="shared" si="24"/>
        <v>3000</v>
      </c>
      <c r="J48" s="80">
        <f t="shared" si="24"/>
        <v>3000</v>
      </c>
      <c r="K48" s="80">
        <f t="shared" si="24"/>
        <v>3000</v>
      </c>
      <c r="L48" s="80">
        <f t="shared" si="24"/>
        <v>3000</v>
      </c>
      <c r="M48" s="80">
        <f t="shared" si="24"/>
        <v>3000</v>
      </c>
      <c r="N48" s="80">
        <f t="shared" si="24"/>
        <v>3000</v>
      </c>
      <c r="O48" s="80">
        <f t="shared" si="24"/>
        <v>3000</v>
      </c>
      <c r="P48" s="80">
        <f t="shared" si="24"/>
        <v>3000</v>
      </c>
      <c r="Q48" s="80">
        <f t="shared" si="24"/>
        <v>5995</v>
      </c>
      <c r="R48" s="80">
        <f t="shared" si="24"/>
        <v>5750</v>
      </c>
      <c r="S48" s="80">
        <f t="shared" si="24"/>
        <v>5500</v>
      </c>
      <c r="T48" s="80">
        <f t="shared" si="24"/>
        <v>5250</v>
      </c>
      <c r="U48" s="80">
        <f t="shared" si="24"/>
        <v>5000</v>
      </c>
      <c r="V48" s="80">
        <f t="shared" si="24"/>
        <v>4750</v>
      </c>
      <c r="W48" s="80">
        <f t="shared" si="24"/>
        <v>4500</v>
      </c>
      <c r="X48" s="80">
        <f t="shared" si="24"/>
        <v>4250</v>
      </c>
      <c r="Y48" s="80">
        <f t="shared" si="24"/>
        <v>4000</v>
      </c>
      <c r="Z48" s="80">
        <f t="shared" si="24"/>
        <v>3750</v>
      </c>
      <c r="AA48" s="80">
        <f t="shared" si="24"/>
        <v>3500</v>
      </c>
      <c r="AB48" s="80">
        <f t="shared" si="24"/>
        <v>3250</v>
      </c>
      <c r="AC48" s="80">
        <f t="shared" si="24"/>
        <v>3000</v>
      </c>
      <c r="AD48" s="80">
        <f t="shared" si="24"/>
        <v>2750</v>
      </c>
      <c r="AE48" s="80">
        <f t="shared" si="24"/>
        <v>2500</v>
      </c>
      <c r="AF48" s="80">
        <f t="shared" si="24"/>
        <v>2250</v>
      </c>
      <c r="AG48" s="80">
        <f t="shared" si="24"/>
        <v>2000</v>
      </c>
      <c r="AH48" s="80">
        <f t="shared" si="24"/>
        <v>1750</v>
      </c>
      <c r="AI48" s="80">
        <f t="shared" si="24"/>
        <v>1500</v>
      </c>
      <c r="AJ48" s="80">
        <f t="shared" si="24"/>
        <v>1250</v>
      </c>
      <c r="AK48" s="80">
        <f t="shared" si="24"/>
        <v>1000</v>
      </c>
      <c r="AL48" s="80">
        <f t="shared" si="24"/>
        <v>750</v>
      </c>
      <c r="AM48" s="80">
        <f t="shared" si="24"/>
        <v>500</v>
      </c>
      <c r="AN48" s="80">
        <f t="shared" si="24"/>
        <v>250</v>
      </c>
    </row>
    <row r="49" spans="1:40" ht="15" x14ac:dyDescent="0.2">
      <c r="A49" s="128" t="s">
        <v>9</v>
      </c>
      <c r="B49" s="9">
        <f>B55 / $B$17 * SINH($B$16 *B53 / 1000) + B54 * COSH($B$16 * B53 / 1000)+B52</f>
        <v>2.9671462374569022</v>
      </c>
      <c r="C49" s="9"/>
      <c r="D49" s="9">
        <f t="shared" ref="D49:AN49" si="25">D55 / $B$17 * SINH($B$16 *D53 / 1000) + D54 * COSH($B$16 * D53 / 1000)+D52</f>
        <v>2.4873650493540633E-2</v>
      </c>
      <c r="E49" s="9">
        <f t="shared" si="25"/>
        <v>2.4890104906300621E-2</v>
      </c>
      <c r="F49" s="9">
        <f t="shared" si="25"/>
        <v>2.4939644226550862E-2</v>
      </c>
      <c r="G49" s="9">
        <f t="shared" si="25"/>
        <v>2.5022734576429048E-2</v>
      </c>
      <c r="H49" s="9">
        <f t="shared" si="25"/>
        <v>2.5140176180898401E-2</v>
      </c>
      <c r="I49" s="9">
        <f t="shared" si="25"/>
        <v>2.5293115950153648E-2</v>
      </c>
      <c r="J49" s="9">
        <f t="shared" si="25"/>
        <v>2.5483075503662668E-2</v>
      </c>
      <c r="K49" s="9">
        <f t="shared" si="25"/>
        <v>2.5711989358832815E-2</v>
      </c>
      <c r="L49" s="9">
        <f t="shared" si="25"/>
        <v>2.5982255120342711E-2</v>
      </c>
      <c r="M49" s="9">
        <f t="shared" si="25"/>
        <v>2.6296798185571187E-2</v>
      </c>
      <c r="N49" s="9">
        <f t="shared" si="25"/>
        <v>2.6659154370290893E-2</v>
      </c>
      <c r="O49" s="9">
        <f t="shared" si="25"/>
        <v>2.7073575047070149E-2</v>
      </c>
      <c r="P49" s="9">
        <f t="shared" si="25"/>
        <v>2.7535131356138439E-2</v>
      </c>
      <c r="Q49" s="9">
        <f t="shared" si="25"/>
        <v>2.7535130879616516E-2</v>
      </c>
      <c r="R49" s="9">
        <f t="shared" si="25"/>
        <v>2.7073551797454951E-2</v>
      </c>
      <c r="S49" s="9">
        <f t="shared" si="25"/>
        <v>2.6659108838174992E-2</v>
      </c>
      <c r="T49" s="9">
        <f t="shared" si="25"/>
        <v>2.6296731046899703E-2</v>
      </c>
      <c r="U49" s="9">
        <f t="shared" si="25"/>
        <v>2.5982166794481641E-2</v>
      </c>
      <c r="V49" s="9">
        <f t="shared" si="25"/>
        <v>2.5711880033859935E-2</v>
      </c>
      <c r="W49" s="9">
        <f t="shared" si="25"/>
        <v>2.5482945154095889E-2</v>
      </c>
      <c r="X49" s="9">
        <f t="shared" si="25"/>
        <v>2.5292964348371843E-2</v>
      </c>
      <c r="Y49" s="9">
        <f t="shared" si="25"/>
        <v>2.5140002903115424E-2</v>
      </c>
      <c r="Z49" s="9">
        <f t="shared" si="25"/>
        <v>2.5022539003773089E-2</v>
      </c>
      <c r="AA49" s="9">
        <f t="shared" si="25"/>
        <v>2.4939425541550847E-2</v>
      </c>
      <c r="AB49" s="9">
        <f t="shared" si="25"/>
        <v>2.4889862084864808E-2</v>
      </c>
      <c r="AC49" s="9">
        <f t="shared" si="25"/>
        <v>2.4873375713108992E-2</v>
      </c>
      <c r="AD49" s="9">
        <f t="shared" si="25"/>
        <v>2.4889809845093987E-2</v>
      </c>
      <c r="AE49" s="9">
        <f t="shared" si="25"/>
        <v>2.4939320565283345E-2</v>
      </c>
      <c r="AF49" s="9">
        <f t="shared" si="25"/>
        <v>2.5022380285883064E-2</v>
      </c>
      <c r="AG49" s="9">
        <f t="shared" si="25"/>
        <v>2.5139788906213073E-2</v>
      </c>
      <c r="AH49" s="9">
        <f t="shared" si="25"/>
        <v>2.5292692965681166E-2</v>
      </c>
      <c r="AI49" s="9">
        <f t="shared" si="25"/>
        <v>2.5482613657375294E-2</v>
      </c>
      <c r="AJ49" s="9">
        <f t="shared" si="25"/>
        <v>2.5711485003909896E-2</v>
      </c>
      <c r="AK49" s="9">
        <f t="shared" si="25"/>
        <v>2.5981704030835558E-2</v>
      </c>
      <c r="AL49" s="9">
        <f t="shared" si="25"/>
        <v>2.6296195452071271E-2</v>
      </c>
      <c r="AM49" s="9">
        <f t="shared" si="25"/>
        <v>2.6658494270217162E-2</v>
      </c>
      <c r="AN49" s="9">
        <f t="shared" si="25"/>
        <v>2.7072850882402081E-2</v>
      </c>
    </row>
    <row r="50" spans="1:40" ht="15" x14ac:dyDescent="0.2">
      <c r="A50" s="128" t="s">
        <v>183</v>
      </c>
      <c r="B50" s="9">
        <f>B55 * COSH($B$16 *B53 / 1000) + (B54) * $B$17 * SINH($B$16 * B53/ 1000)</f>
        <v>0.30251927952266072</v>
      </c>
      <c r="C50" s="9"/>
      <c r="D50" s="9">
        <f t="shared" ref="D50:AN50" si="26">D55 * COSH($B$16 *D53 / 1000) + (D54) * $B$17 * SINH($B$16 * D53/ 1000)</f>
        <v>2.5360256031242154E-3</v>
      </c>
      <c r="E50" s="9">
        <f t="shared" si="26"/>
        <v>2.5377032343209122E-3</v>
      </c>
      <c r="F50" s="9">
        <f t="shared" si="26"/>
        <v>2.542754080578827E-3</v>
      </c>
      <c r="G50" s="9">
        <f t="shared" si="26"/>
        <v>2.5512256659908014E-3</v>
      </c>
      <c r="H50" s="9">
        <f t="shared" si="26"/>
        <v>2.5631995785406949E-3</v>
      </c>
      <c r="I50" s="9">
        <f t="shared" si="26"/>
        <v>2.5787927529590596E-3</v>
      </c>
      <c r="J50" s="9">
        <f t="shared" si="26"/>
        <v>2.5981603279509984E-3</v>
      </c>
      <c r="K50" s="9">
        <f t="shared" si="26"/>
        <v>2.6214995397716399E-3</v>
      </c>
      <c r="L50" s="9">
        <f t="shared" si="26"/>
        <v>2.6490548393451768E-3</v>
      </c>
      <c r="M50" s="9">
        <f t="shared" si="26"/>
        <v>2.6811244893915876E-3</v>
      </c>
      <c r="N50" s="9">
        <f t="shared" si="26"/>
        <v>2.7180689886374147E-3</v>
      </c>
      <c r="O50" s="9">
        <f t="shared" si="26"/>
        <v>2.7603217913391809E-3</v>
      </c>
      <c r="P50" s="9">
        <f t="shared" si="26"/>
        <v>2.8073803691456298E-3</v>
      </c>
      <c r="Q50" s="9">
        <f t="shared" si="26"/>
        <v>2.8073803205612134E-3</v>
      </c>
      <c r="R50" s="9">
        <f t="shared" si="26"/>
        <v>2.7603194208942225E-3</v>
      </c>
      <c r="S50" s="9">
        <f t="shared" si="26"/>
        <v>2.7180643463509228E-3</v>
      </c>
      <c r="T50" s="9">
        <f t="shared" si="26"/>
        <v>2.6811176441804314E-3</v>
      </c>
      <c r="U50" s="9">
        <f t="shared" si="26"/>
        <v>2.6490458339663661E-3</v>
      </c>
      <c r="V50" s="9">
        <f t="shared" si="26"/>
        <v>2.6214883934008908E-3</v>
      </c>
      <c r="W50" s="9">
        <f t="shared" si="26"/>
        <v>2.5981470379902501E-3</v>
      </c>
      <c r="X50" s="9">
        <f t="shared" si="26"/>
        <v>2.5787772962009032E-3</v>
      </c>
      <c r="Y50" s="9">
        <f t="shared" si="26"/>
        <v>2.563181911777459E-3</v>
      </c>
      <c r="Z50" s="9">
        <f t="shared" si="26"/>
        <v>2.5512057261246005E-3</v>
      </c>
      <c r="AA50" s="9">
        <f t="shared" si="26"/>
        <v>2.5427317842633265E-3</v>
      </c>
      <c r="AB50" s="9">
        <f t="shared" si="26"/>
        <v>2.5376784771434981E-3</v>
      </c>
      <c r="AC50" s="9">
        <f t="shared" si="26"/>
        <v>2.5359975875255372E-3</v>
      </c>
      <c r="AD50" s="9">
        <f t="shared" si="26"/>
        <v>2.5376731509692664E-3</v>
      </c>
      <c r="AE50" s="9">
        <f t="shared" si="26"/>
        <v>2.542721081270528E-3</v>
      </c>
      <c r="AF50" s="9">
        <f t="shared" si="26"/>
        <v>2.5511895438343132E-3</v>
      </c>
      <c r="AG50" s="9">
        <f t="shared" si="26"/>
        <v>2.5631600934430941E-3</v>
      </c>
      <c r="AH50" s="9">
        <f t="shared" si="26"/>
        <v>2.5787496270233542E-3</v>
      </c>
      <c r="AI50" s="9">
        <f t="shared" si="26"/>
        <v>2.5981132398080736E-3</v>
      </c>
      <c r="AJ50" s="9">
        <f t="shared" si="26"/>
        <v>2.621448117605122E-3</v>
      </c>
      <c r="AK50" s="9">
        <f t="shared" si="26"/>
        <v>2.6489986522929337E-3</v>
      </c>
      <c r="AL50" s="9">
        <f t="shared" si="26"/>
        <v>2.6810630369084451E-3</v>
      </c>
      <c r="AM50" s="9">
        <f t="shared" si="26"/>
        <v>2.7180016872701291E-3</v>
      </c>
      <c r="AN50" s="9">
        <f t="shared" si="26"/>
        <v>2.7602479581822995E-3</v>
      </c>
    </row>
    <row r="51" spans="1:40" ht="15" x14ac:dyDescent="0.2">
      <c r="A51" s="104" t="s">
        <v>120</v>
      </c>
      <c r="B51" s="128">
        <f>$B$10</f>
        <v>0.25</v>
      </c>
      <c r="C51" s="9"/>
      <c r="D51" s="128">
        <f t="shared" ref="D51:AN51" si="27">$B$10</f>
        <v>0.25</v>
      </c>
      <c r="E51" s="128">
        <f t="shared" si="27"/>
        <v>0.25</v>
      </c>
      <c r="F51" s="128">
        <f t="shared" si="27"/>
        <v>0.25</v>
      </c>
      <c r="G51" s="128">
        <f t="shared" si="27"/>
        <v>0.25</v>
      </c>
      <c r="H51" s="128">
        <f t="shared" si="27"/>
        <v>0.25</v>
      </c>
      <c r="I51" s="128">
        <f t="shared" si="27"/>
        <v>0.25</v>
      </c>
      <c r="J51" s="128">
        <f t="shared" si="27"/>
        <v>0.25</v>
      </c>
      <c r="K51" s="128">
        <f t="shared" si="27"/>
        <v>0.25</v>
      </c>
      <c r="L51" s="128">
        <f t="shared" si="27"/>
        <v>0.25</v>
      </c>
      <c r="M51" s="128">
        <f t="shared" si="27"/>
        <v>0.25</v>
      </c>
      <c r="N51" s="128">
        <f t="shared" si="27"/>
        <v>0.25</v>
      </c>
      <c r="O51" s="128">
        <f t="shared" si="27"/>
        <v>0.25</v>
      </c>
      <c r="P51" s="128">
        <f t="shared" si="27"/>
        <v>0.25</v>
      </c>
      <c r="Q51" s="128">
        <f t="shared" si="27"/>
        <v>0.25</v>
      </c>
      <c r="R51" s="128">
        <f t="shared" si="27"/>
        <v>0.25</v>
      </c>
      <c r="S51" s="128">
        <f t="shared" si="27"/>
        <v>0.25</v>
      </c>
      <c r="T51" s="128">
        <f t="shared" si="27"/>
        <v>0.25</v>
      </c>
      <c r="U51" s="128">
        <f t="shared" si="27"/>
        <v>0.25</v>
      </c>
      <c r="V51" s="128">
        <f t="shared" si="27"/>
        <v>0.25</v>
      </c>
      <c r="W51" s="128">
        <f t="shared" si="27"/>
        <v>0.25</v>
      </c>
      <c r="X51" s="128">
        <f t="shared" si="27"/>
        <v>0.25</v>
      </c>
      <c r="Y51" s="128">
        <f t="shared" si="27"/>
        <v>0.25</v>
      </c>
      <c r="Z51" s="128">
        <f t="shared" si="27"/>
        <v>0.25</v>
      </c>
      <c r="AA51" s="128">
        <f t="shared" si="27"/>
        <v>0.25</v>
      </c>
      <c r="AB51" s="128">
        <f t="shared" si="27"/>
        <v>0.25</v>
      </c>
      <c r="AC51" s="128">
        <f t="shared" si="27"/>
        <v>0.25</v>
      </c>
      <c r="AD51" s="128">
        <f t="shared" si="27"/>
        <v>0.25</v>
      </c>
      <c r="AE51" s="128">
        <f t="shared" si="27"/>
        <v>0.25</v>
      </c>
      <c r="AF51" s="128">
        <f t="shared" si="27"/>
        <v>0.25</v>
      </c>
      <c r="AG51" s="128">
        <f t="shared" si="27"/>
        <v>0.25</v>
      </c>
      <c r="AH51" s="128">
        <f t="shared" si="27"/>
        <v>0.25</v>
      </c>
      <c r="AI51" s="128">
        <f t="shared" si="27"/>
        <v>0.25</v>
      </c>
      <c r="AJ51" s="128">
        <f t="shared" si="27"/>
        <v>0.25</v>
      </c>
      <c r="AK51" s="128">
        <f t="shared" si="27"/>
        <v>0.25</v>
      </c>
      <c r="AL51" s="128">
        <f t="shared" si="27"/>
        <v>0.25</v>
      </c>
      <c r="AM51" s="128">
        <f t="shared" si="27"/>
        <v>0.25</v>
      </c>
      <c r="AN51" s="128">
        <f t="shared" si="27"/>
        <v>0.25</v>
      </c>
    </row>
    <row r="52" spans="1:40" ht="15" x14ac:dyDescent="0.2">
      <c r="A52" s="128" t="s">
        <v>184</v>
      </c>
      <c r="B52" s="50">
        <f>B50/B51</f>
        <v>1.2100771180906429</v>
      </c>
      <c r="C52" s="9"/>
      <c r="D52" s="50">
        <f t="shared" ref="D52:AN52" si="28">D50/D51</f>
        <v>1.0144102412496862E-2</v>
      </c>
      <c r="E52" s="50">
        <f t="shared" si="28"/>
        <v>1.0150812937283649E-2</v>
      </c>
      <c r="F52" s="50">
        <f t="shared" si="28"/>
        <v>1.0171016322315308E-2</v>
      </c>
      <c r="G52" s="50">
        <f t="shared" si="28"/>
        <v>1.0204902663963206E-2</v>
      </c>
      <c r="H52" s="50">
        <f t="shared" si="28"/>
        <v>1.025279831416278E-2</v>
      </c>
      <c r="I52" s="50">
        <f t="shared" si="28"/>
        <v>1.0315171011836238E-2</v>
      </c>
      <c r="J52" s="50">
        <f t="shared" si="28"/>
        <v>1.0392641311803993E-2</v>
      </c>
      <c r="K52" s="50">
        <f t="shared" si="28"/>
        <v>1.048599815908656E-2</v>
      </c>
      <c r="L52" s="50">
        <f t="shared" si="28"/>
        <v>1.0596219357380707E-2</v>
      </c>
      <c r="M52" s="50">
        <f t="shared" si="28"/>
        <v>1.072449795756635E-2</v>
      </c>
      <c r="N52" s="50">
        <f t="shared" si="28"/>
        <v>1.0872275954549659E-2</v>
      </c>
      <c r="O52" s="50">
        <f t="shared" si="28"/>
        <v>1.1041287165356723E-2</v>
      </c>
      <c r="P52" s="50">
        <f t="shared" si="28"/>
        <v>1.1229521476582519E-2</v>
      </c>
      <c r="Q52" s="50">
        <f t="shared" si="28"/>
        <v>1.1229521282244853E-2</v>
      </c>
      <c r="R52" s="50">
        <f t="shared" si="28"/>
        <v>1.104127768357689E-2</v>
      </c>
      <c r="S52" s="50">
        <f t="shared" si="28"/>
        <v>1.0872257385403691E-2</v>
      </c>
      <c r="T52" s="50">
        <f t="shared" si="28"/>
        <v>1.0724470576721726E-2</v>
      </c>
      <c r="U52" s="50">
        <f t="shared" si="28"/>
        <v>1.0596183335865464E-2</v>
      </c>
      <c r="V52" s="50">
        <f t="shared" si="28"/>
        <v>1.0485953573603563E-2</v>
      </c>
      <c r="W52" s="50">
        <f t="shared" si="28"/>
        <v>1.0392588151961001E-2</v>
      </c>
      <c r="X52" s="50">
        <f t="shared" si="28"/>
        <v>1.0315109184803613E-2</v>
      </c>
      <c r="Y52" s="50">
        <f t="shared" si="28"/>
        <v>1.0252727647109836E-2</v>
      </c>
      <c r="Z52" s="50">
        <f t="shared" si="28"/>
        <v>1.0204822904498402E-2</v>
      </c>
      <c r="AA52" s="50">
        <f t="shared" si="28"/>
        <v>1.0170927137053306E-2</v>
      </c>
      <c r="AB52" s="50">
        <f t="shared" si="28"/>
        <v>1.0150713908573993E-2</v>
      </c>
      <c r="AC52" s="50">
        <f t="shared" si="28"/>
        <v>1.0143990350102149E-2</v>
      </c>
      <c r="AD52" s="50">
        <f t="shared" si="28"/>
        <v>1.0150692603877066E-2</v>
      </c>
      <c r="AE52" s="50">
        <f t="shared" si="28"/>
        <v>1.0170884325082112E-2</v>
      </c>
      <c r="AF52" s="50">
        <f t="shared" si="28"/>
        <v>1.0204758175337253E-2</v>
      </c>
      <c r="AG52" s="50">
        <f t="shared" si="28"/>
        <v>1.0252640373772376E-2</v>
      </c>
      <c r="AH52" s="50">
        <f t="shared" si="28"/>
        <v>1.0314998508093417E-2</v>
      </c>
      <c r="AI52" s="50">
        <f t="shared" si="28"/>
        <v>1.0392452959232294E-2</v>
      </c>
      <c r="AJ52" s="50">
        <f t="shared" si="28"/>
        <v>1.0485792470420488E-2</v>
      </c>
      <c r="AK52" s="50">
        <f t="shared" si="28"/>
        <v>1.0595994609171735E-2</v>
      </c>
      <c r="AL52" s="50">
        <f t="shared" si="28"/>
        <v>1.072425214763378E-2</v>
      </c>
      <c r="AM52" s="50">
        <f t="shared" si="28"/>
        <v>1.0872006749080516E-2</v>
      </c>
      <c r="AN52" s="50">
        <f t="shared" si="28"/>
        <v>1.1040991832729198E-2</v>
      </c>
    </row>
    <row r="53" spans="1:40" x14ac:dyDescent="0.2">
      <c r="A53" s="128" t="s">
        <v>177</v>
      </c>
      <c r="B53" s="80">
        <f>$B$8</f>
        <v>6000</v>
      </c>
      <c r="D53" s="80">
        <f t="shared" ref="D53:AN53" si="29">$B$8</f>
        <v>6000</v>
      </c>
      <c r="E53" s="80">
        <f t="shared" si="29"/>
        <v>6000</v>
      </c>
      <c r="F53" s="80">
        <f t="shared" si="29"/>
        <v>6000</v>
      </c>
      <c r="G53" s="80">
        <f t="shared" si="29"/>
        <v>6000</v>
      </c>
      <c r="H53" s="80">
        <f t="shared" si="29"/>
        <v>6000</v>
      </c>
      <c r="I53" s="80">
        <f t="shared" si="29"/>
        <v>6000</v>
      </c>
      <c r="J53" s="80">
        <f t="shared" si="29"/>
        <v>6000</v>
      </c>
      <c r="K53" s="80">
        <f t="shared" si="29"/>
        <v>6000</v>
      </c>
      <c r="L53" s="80">
        <f t="shared" si="29"/>
        <v>6000</v>
      </c>
      <c r="M53" s="80">
        <f t="shared" si="29"/>
        <v>6000</v>
      </c>
      <c r="N53" s="80">
        <f t="shared" si="29"/>
        <v>6000</v>
      </c>
      <c r="O53" s="80">
        <f t="shared" si="29"/>
        <v>6000</v>
      </c>
      <c r="P53" s="80">
        <f t="shared" si="29"/>
        <v>6000</v>
      </c>
      <c r="Q53" s="80">
        <f t="shared" si="29"/>
        <v>6000</v>
      </c>
      <c r="R53" s="80">
        <f t="shared" si="29"/>
        <v>6000</v>
      </c>
      <c r="S53" s="80">
        <f t="shared" si="29"/>
        <v>6000</v>
      </c>
      <c r="T53" s="80">
        <f t="shared" si="29"/>
        <v>6000</v>
      </c>
      <c r="U53" s="80">
        <f t="shared" si="29"/>
        <v>6000</v>
      </c>
      <c r="V53" s="80">
        <f t="shared" si="29"/>
        <v>6000</v>
      </c>
      <c r="W53" s="80">
        <f t="shared" si="29"/>
        <v>6000</v>
      </c>
      <c r="X53" s="80">
        <f t="shared" si="29"/>
        <v>6000</v>
      </c>
      <c r="Y53" s="80">
        <f t="shared" si="29"/>
        <v>6000</v>
      </c>
      <c r="Z53" s="80">
        <f t="shared" si="29"/>
        <v>6000</v>
      </c>
      <c r="AA53" s="80">
        <f t="shared" si="29"/>
        <v>6000</v>
      </c>
      <c r="AB53" s="80">
        <f t="shared" si="29"/>
        <v>6000</v>
      </c>
      <c r="AC53" s="80">
        <f t="shared" si="29"/>
        <v>6000</v>
      </c>
      <c r="AD53" s="80">
        <f t="shared" si="29"/>
        <v>6000</v>
      </c>
      <c r="AE53" s="80">
        <f t="shared" si="29"/>
        <v>6000</v>
      </c>
      <c r="AF53" s="80">
        <f t="shared" si="29"/>
        <v>6000</v>
      </c>
      <c r="AG53" s="80">
        <f t="shared" si="29"/>
        <v>6000</v>
      </c>
      <c r="AH53" s="80">
        <f t="shared" si="29"/>
        <v>6000</v>
      </c>
      <c r="AI53" s="80">
        <f t="shared" si="29"/>
        <v>6000</v>
      </c>
      <c r="AJ53" s="80">
        <f t="shared" si="29"/>
        <v>6000</v>
      </c>
      <c r="AK53" s="80">
        <f t="shared" si="29"/>
        <v>6000</v>
      </c>
      <c r="AL53" s="80">
        <f t="shared" si="29"/>
        <v>6000</v>
      </c>
      <c r="AM53" s="80">
        <f t="shared" si="29"/>
        <v>6000</v>
      </c>
      <c r="AN53" s="80">
        <f t="shared" si="29"/>
        <v>6000</v>
      </c>
    </row>
    <row r="54" spans="1:40" ht="15" x14ac:dyDescent="0.2">
      <c r="A54" s="128" t="s">
        <v>9</v>
      </c>
      <c r="B54" s="9">
        <f>B60 / $B$17 * SINH($B$16 *B58 / 1000) + B59 * COSH($B$16 * B58 / 1000)+B57</f>
        <v>1.3270940790342904</v>
      </c>
      <c r="C54" s="9"/>
      <c r="D54" s="9">
        <f t="shared" ref="D54:AN54" si="30">D60 / $B$17 * SINH($B$16 *D58 / 1000) + D59 * COSH($B$16 * D58 / 1000)+D57</f>
        <v>1.1125058103721318E-2</v>
      </c>
      <c r="E54" s="9">
        <f t="shared" si="30"/>
        <v>1.1132417550138924E-2</v>
      </c>
      <c r="F54" s="9">
        <f t="shared" si="30"/>
        <v>1.1154574644303528E-2</v>
      </c>
      <c r="G54" s="9">
        <f t="shared" si="30"/>
        <v>1.1191737865298909E-2</v>
      </c>
      <c r="H54" s="9">
        <f t="shared" si="30"/>
        <v>1.1244265123967881E-2</v>
      </c>
      <c r="I54" s="9">
        <f t="shared" si="30"/>
        <v>1.1312669390554173E-2</v>
      </c>
      <c r="J54" s="9">
        <f t="shared" si="30"/>
        <v>1.1397631228813241E-2</v>
      </c>
      <c r="K54" s="9">
        <f t="shared" si="30"/>
        <v>1.15000158763814E-2</v>
      </c>
      <c r="L54" s="9">
        <f t="shared" si="30"/>
        <v>1.1620895692595948E-2</v>
      </c>
      <c r="M54" s="9">
        <f t="shared" si="30"/>
        <v>1.1761579098825288E-2</v>
      </c>
      <c r="N54" s="9">
        <f t="shared" si="30"/>
        <v>1.1923647533866471E-2</v>
      </c>
      <c r="O54" s="9">
        <f t="shared" si="30"/>
        <v>1.2109002478439244E-2</v>
      </c>
      <c r="P54" s="9">
        <f t="shared" si="30"/>
        <v>1.2315439437013432E-2</v>
      </c>
      <c r="Q54" s="9">
        <f t="shared" si="30"/>
        <v>1.2315439223882913E-2</v>
      </c>
      <c r="R54" s="9">
        <f t="shared" si="30"/>
        <v>1.2108992079751683E-2</v>
      </c>
      <c r="S54" s="9">
        <f t="shared" si="30"/>
        <v>1.1923627169045669E-2</v>
      </c>
      <c r="T54" s="9">
        <f t="shared" si="30"/>
        <v>1.1761549070196338E-2</v>
      </c>
      <c r="U54" s="9">
        <f t="shared" si="30"/>
        <v>1.1620856187725653E-2</v>
      </c>
      <c r="V54" s="9">
        <f t="shared" si="30"/>
        <v>1.1499966979389951E-2</v>
      </c>
      <c r="W54" s="9">
        <f t="shared" si="30"/>
        <v>1.1397572928303446E-2</v>
      </c>
      <c r="X54" s="9">
        <f t="shared" si="30"/>
        <v>1.1312601584719573E-2</v>
      </c>
      <c r="Y54" s="9">
        <f t="shared" si="30"/>
        <v>1.124418762326471E-2</v>
      </c>
      <c r="Z54" s="9">
        <f t="shared" si="30"/>
        <v>1.1191650392928836E-2</v>
      </c>
      <c r="AA54" s="9">
        <f t="shared" si="30"/>
        <v>1.1154476834642166E-2</v>
      </c>
      <c r="AB54" s="9">
        <f t="shared" si="30"/>
        <v>1.1132308945148155E-2</v>
      </c>
      <c r="AC54" s="9">
        <f t="shared" si="30"/>
        <v>1.1124935204661183E-2</v>
      </c>
      <c r="AD54" s="9">
        <f t="shared" si="30"/>
        <v>1.1132285580242958E-2</v>
      </c>
      <c r="AE54" s="9">
        <f t="shared" si="30"/>
        <v>1.115442988266478E-2</v>
      </c>
      <c r="AF54" s="9">
        <f t="shared" si="30"/>
        <v>1.1191579404323884E-2</v>
      </c>
      <c r="AG54" s="9">
        <f t="shared" si="30"/>
        <v>1.1244091910414951E-2</v>
      </c>
      <c r="AH54" s="9">
        <f t="shared" si="30"/>
        <v>1.1312480205342514E-2</v>
      </c>
      <c r="AI54" s="9">
        <f t="shared" si="30"/>
        <v>1.1397424662158161E-2</v>
      </c>
      <c r="AJ54" s="9">
        <f t="shared" si="30"/>
        <v>1.1499790297195753E-2</v>
      </c>
      <c r="AK54" s="9">
        <f t="shared" si="30"/>
        <v>1.1620649210770169E-2</v>
      </c>
      <c r="AL54" s="9">
        <f t="shared" si="30"/>
        <v>1.1761309518563662E-2</v>
      </c>
      <c r="AM54" s="9">
        <f t="shared" si="30"/>
        <v>1.1923352295671482E-2</v>
      </c>
      <c r="AN54" s="9">
        <f t="shared" si="30"/>
        <v>1.2108678586535601E-2</v>
      </c>
    </row>
    <row r="55" spans="1:40" ht="15" x14ac:dyDescent="0.2">
      <c r="A55" s="128" t="s">
        <v>183</v>
      </c>
      <c r="B55" s="9">
        <f>B60 * COSH($B$16 *B58 / 1000) + (B59) * $B$17 * SINH($B$16 * B58/ 1000)</f>
        <v>0.13533833930021244</v>
      </c>
      <c r="C55" s="9"/>
      <c r="D55" s="9">
        <f t="shared" ref="D55:AN55" si="31">D60 * COSH($B$16 *D58 / 1000) + (D59) * $B$17 * SINH($B$16 * D58/ 1000)</f>
        <v>1.1345441986084768E-3</v>
      </c>
      <c r="E55" s="9">
        <f t="shared" si="31"/>
        <v>1.1352947220808238E-3</v>
      </c>
      <c r="F55" s="9">
        <f t="shared" si="31"/>
        <v>1.1375543240000319E-3</v>
      </c>
      <c r="G55" s="9">
        <f t="shared" si="31"/>
        <v>1.1413442652649509E-3</v>
      </c>
      <c r="H55" s="9">
        <f t="shared" si="31"/>
        <v>1.1467010459699214E-3</v>
      </c>
      <c r="I55" s="9">
        <f t="shared" si="31"/>
        <v>1.1536769793171445E-3</v>
      </c>
      <c r="J55" s="9">
        <f t="shared" si="31"/>
        <v>1.1623414698574406E-3</v>
      </c>
      <c r="K55" s="9">
        <f t="shared" si="31"/>
        <v>1.1727827553628324E-3</v>
      </c>
      <c r="L55" s="9">
        <f t="shared" si="31"/>
        <v>1.1851101960769802E-3</v>
      </c>
      <c r="M55" s="9">
        <f t="shared" si="31"/>
        <v>1.199457226078072E-3</v>
      </c>
      <c r="N55" s="9">
        <f t="shared" si="31"/>
        <v>1.2159851220260513E-3</v>
      </c>
      <c r="O55" s="9">
        <f t="shared" si="31"/>
        <v>1.2348877987660577E-3</v>
      </c>
      <c r="P55" s="9">
        <f t="shared" si="31"/>
        <v>1.2559404397091537E-3</v>
      </c>
      <c r="Q55" s="9">
        <f t="shared" si="31"/>
        <v>1.2559404179738969E-3</v>
      </c>
      <c r="R55" s="9">
        <f t="shared" si="31"/>
        <v>1.2348867382978306E-3</v>
      </c>
      <c r="S55" s="9">
        <f t="shared" si="31"/>
        <v>1.2159830452019051E-3</v>
      </c>
      <c r="T55" s="9">
        <f t="shared" si="31"/>
        <v>1.1994541637294128E-3</v>
      </c>
      <c r="U55" s="9">
        <f t="shared" si="31"/>
        <v>1.1851061673320523E-3</v>
      </c>
      <c r="V55" s="9">
        <f t="shared" si="31"/>
        <v>1.1727777688002941E-3</v>
      </c>
      <c r="W55" s="9">
        <f t="shared" si="31"/>
        <v>1.1623355243149951E-3</v>
      </c>
      <c r="X55" s="9">
        <f t="shared" si="31"/>
        <v>1.1536700644124709E-3</v>
      </c>
      <c r="Y55" s="9">
        <f t="shared" si="31"/>
        <v>1.1466931423731624E-3</v>
      </c>
      <c r="Z55" s="9">
        <f t="shared" si="31"/>
        <v>1.1413353447479453E-3</v>
      </c>
      <c r="AA55" s="9">
        <f t="shared" si="31"/>
        <v>1.1375443492760502E-3</v>
      </c>
      <c r="AB55" s="9">
        <f t="shared" si="31"/>
        <v>1.1352836464386951E-3</v>
      </c>
      <c r="AC55" s="9">
        <f t="shared" si="31"/>
        <v>1.1345316652433123E-3</v>
      </c>
      <c r="AD55" s="9">
        <f t="shared" si="31"/>
        <v>1.1352812636630371E-3</v>
      </c>
      <c r="AE55" s="9">
        <f t="shared" si="31"/>
        <v>1.1375395610679294E-3</v>
      </c>
      <c r="AF55" s="9">
        <f t="shared" si="31"/>
        <v>1.1413281052612687E-3</v>
      </c>
      <c r="AG55" s="9">
        <f t="shared" si="31"/>
        <v>1.1466833814840584E-3</v>
      </c>
      <c r="AH55" s="9">
        <f t="shared" si="31"/>
        <v>1.1536576860260578E-3</v>
      </c>
      <c r="AI55" s="9">
        <f t="shared" si="31"/>
        <v>1.1623204039899224E-3</v>
      </c>
      <c r="AJ55" s="9">
        <f t="shared" si="31"/>
        <v>1.1727597505790358E-3</v>
      </c>
      <c r="AK55" s="9">
        <f t="shared" si="31"/>
        <v>1.1850850596217015E-3</v>
      </c>
      <c r="AL55" s="9">
        <f t="shared" si="31"/>
        <v>1.1994297340219375E-3</v>
      </c>
      <c r="AM55" s="9">
        <f t="shared" si="31"/>
        <v>1.2159550133490258E-3</v>
      </c>
      <c r="AN55" s="9">
        <f t="shared" si="31"/>
        <v>1.2348547679560764E-3</v>
      </c>
    </row>
    <row r="56" spans="1:40" ht="15" x14ac:dyDescent="0.2">
      <c r="A56" s="104" t="s">
        <v>120</v>
      </c>
      <c r="B56" s="128">
        <f>$B$10</f>
        <v>0.25</v>
      </c>
      <c r="C56" s="9"/>
      <c r="D56" s="128">
        <f t="shared" ref="D56:AN56" si="32">$B$10</f>
        <v>0.25</v>
      </c>
      <c r="E56" s="128">
        <f t="shared" si="32"/>
        <v>0.25</v>
      </c>
      <c r="F56" s="128">
        <f t="shared" si="32"/>
        <v>0.25</v>
      </c>
      <c r="G56" s="128">
        <f t="shared" si="32"/>
        <v>0.25</v>
      </c>
      <c r="H56" s="128">
        <f t="shared" si="32"/>
        <v>0.25</v>
      </c>
      <c r="I56" s="128">
        <f t="shared" si="32"/>
        <v>0.25</v>
      </c>
      <c r="J56" s="128">
        <f t="shared" si="32"/>
        <v>0.25</v>
      </c>
      <c r="K56" s="128">
        <f t="shared" si="32"/>
        <v>0.25</v>
      </c>
      <c r="L56" s="128">
        <f t="shared" si="32"/>
        <v>0.25</v>
      </c>
      <c r="M56" s="128">
        <f t="shared" si="32"/>
        <v>0.25</v>
      </c>
      <c r="N56" s="128">
        <f t="shared" si="32"/>
        <v>0.25</v>
      </c>
      <c r="O56" s="128">
        <f t="shared" si="32"/>
        <v>0.25</v>
      </c>
      <c r="P56" s="128">
        <f t="shared" si="32"/>
        <v>0.25</v>
      </c>
      <c r="Q56" s="128">
        <f t="shared" si="32"/>
        <v>0.25</v>
      </c>
      <c r="R56" s="128">
        <f t="shared" si="32"/>
        <v>0.25</v>
      </c>
      <c r="S56" s="128">
        <f t="shared" si="32"/>
        <v>0.25</v>
      </c>
      <c r="T56" s="128">
        <f t="shared" si="32"/>
        <v>0.25</v>
      </c>
      <c r="U56" s="128">
        <f t="shared" si="32"/>
        <v>0.25</v>
      </c>
      <c r="V56" s="128">
        <f t="shared" si="32"/>
        <v>0.25</v>
      </c>
      <c r="W56" s="128">
        <f t="shared" si="32"/>
        <v>0.25</v>
      </c>
      <c r="X56" s="128">
        <f t="shared" si="32"/>
        <v>0.25</v>
      </c>
      <c r="Y56" s="128">
        <f t="shared" si="32"/>
        <v>0.25</v>
      </c>
      <c r="Z56" s="128">
        <f t="shared" si="32"/>
        <v>0.25</v>
      </c>
      <c r="AA56" s="128">
        <f t="shared" si="32"/>
        <v>0.25</v>
      </c>
      <c r="AB56" s="128">
        <f t="shared" si="32"/>
        <v>0.25</v>
      </c>
      <c r="AC56" s="128">
        <f t="shared" si="32"/>
        <v>0.25</v>
      </c>
      <c r="AD56" s="128">
        <f t="shared" si="32"/>
        <v>0.25</v>
      </c>
      <c r="AE56" s="128">
        <f t="shared" si="32"/>
        <v>0.25</v>
      </c>
      <c r="AF56" s="128">
        <f t="shared" si="32"/>
        <v>0.25</v>
      </c>
      <c r="AG56" s="128">
        <f t="shared" si="32"/>
        <v>0.25</v>
      </c>
      <c r="AH56" s="128">
        <f t="shared" si="32"/>
        <v>0.25</v>
      </c>
      <c r="AI56" s="128">
        <f t="shared" si="32"/>
        <v>0.25</v>
      </c>
      <c r="AJ56" s="128">
        <f t="shared" si="32"/>
        <v>0.25</v>
      </c>
      <c r="AK56" s="128">
        <f t="shared" si="32"/>
        <v>0.25</v>
      </c>
      <c r="AL56" s="128">
        <f t="shared" si="32"/>
        <v>0.25</v>
      </c>
      <c r="AM56" s="128">
        <f t="shared" si="32"/>
        <v>0.25</v>
      </c>
      <c r="AN56" s="128">
        <f t="shared" si="32"/>
        <v>0.25</v>
      </c>
    </row>
    <row r="57" spans="1:40" ht="15" x14ac:dyDescent="0.2">
      <c r="A57" s="128" t="s">
        <v>184</v>
      </c>
      <c r="B57" s="50">
        <f>B55/B56</f>
        <v>0.54135335720084976</v>
      </c>
      <c r="C57" s="9"/>
      <c r="D57" s="50">
        <f t="shared" ref="D57:AN57" si="33">D55/D56</f>
        <v>4.5381767944339072E-3</v>
      </c>
      <c r="E57" s="50">
        <f t="shared" si="33"/>
        <v>4.541178888323295E-3</v>
      </c>
      <c r="F57" s="50">
        <f t="shared" si="33"/>
        <v>4.5502172960001277E-3</v>
      </c>
      <c r="G57" s="50">
        <f t="shared" si="33"/>
        <v>4.5653770610598037E-3</v>
      </c>
      <c r="H57" s="50">
        <f t="shared" si="33"/>
        <v>4.5868041838796857E-3</v>
      </c>
      <c r="I57" s="50">
        <f t="shared" si="33"/>
        <v>4.6147079172685779E-3</v>
      </c>
      <c r="J57" s="50">
        <f t="shared" si="33"/>
        <v>4.6493658794297624E-3</v>
      </c>
      <c r="K57" s="50">
        <f t="shared" si="33"/>
        <v>4.6911310214513297E-3</v>
      </c>
      <c r="L57" s="50">
        <f t="shared" si="33"/>
        <v>4.740440784307921E-3</v>
      </c>
      <c r="M57" s="50">
        <f t="shared" si="33"/>
        <v>4.7978289043122879E-3</v>
      </c>
      <c r="N57" s="50">
        <f t="shared" si="33"/>
        <v>4.8639404881042052E-3</v>
      </c>
      <c r="O57" s="50">
        <f t="shared" si="33"/>
        <v>4.9395511950642308E-3</v>
      </c>
      <c r="P57" s="50">
        <f t="shared" si="33"/>
        <v>5.0237617588366149E-3</v>
      </c>
      <c r="Q57" s="50">
        <f t="shared" si="33"/>
        <v>5.0237616718955876E-3</v>
      </c>
      <c r="R57" s="50">
        <f t="shared" si="33"/>
        <v>4.9395469531913223E-3</v>
      </c>
      <c r="S57" s="50">
        <f t="shared" si="33"/>
        <v>4.8639321808076202E-3</v>
      </c>
      <c r="T57" s="50">
        <f t="shared" si="33"/>
        <v>4.7978166549176512E-3</v>
      </c>
      <c r="U57" s="50">
        <f t="shared" si="33"/>
        <v>4.7404246693282092E-3</v>
      </c>
      <c r="V57" s="50">
        <f t="shared" si="33"/>
        <v>4.6911110752011764E-3</v>
      </c>
      <c r="W57" s="50">
        <f t="shared" si="33"/>
        <v>4.6493420972599803E-3</v>
      </c>
      <c r="X57" s="50">
        <f t="shared" si="33"/>
        <v>4.6146802576498835E-3</v>
      </c>
      <c r="Y57" s="50">
        <f t="shared" si="33"/>
        <v>4.5867725694926495E-3</v>
      </c>
      <c r="Z57" s="50">
        <f t="shared" si="33"/>
        <v>4.5653413789917812E-3</v>
      </c>
      <c r="AA57" s="50">
        <f t="shared" si="33"/>
        <v>4.550177397104201E-3</v>
      </c>
      <c r="AB57" s="50">
        <f t="shared" si="33"/>
        <v>4.5411345857547802E-3</v>
      </c>
      <c r="AC57" s="50">
        <f t="shared" si="33"/>
        <v>4.5381266609732492E-3</v>
      </c>
      <c r="AD57" s="50">
        <f t="shared" si="33"/>
        <v>4.5411250546521483E-3</v>
      </c>
      <c r="AE57" s="50">
        <f t="shared" si="33"/>
        <v>4.5501582442717178E-3</v>
      </c>
      <c r="AF57" s="50">
        <f t="shared" si="33"/>
        <v>4.5653124210450749E-3</v>
      </c>
      <c r="AG57" s="50">
        <f t="shared" si="33"/>
        <v>4.5867335259362338E-3</v>
      </c>
      <c r="AH57" s="50">
        <f t="shared" si="33"/>
        <v>4.6146307441042311E-3</v>
      </c>
      <c r="AI57" s="50">
        <f t="shared" si="33"/>
        <v>4.6492816159596894E-3</v>
      </c>
      <c r="AJ57" s="50">
        <f t="shared" si="33"/>
        <v>4.6910390023161431E-3</v>
      </c>
      <c r="AK57" s="50">
        <f t="shared" si="33"/>
        <v>4.7403402384868058E-3</v>
      </c>
      <c r="AL57" s="50">
        <f t="shared" si="33"/>
        <v>4.7977189360877501E-3</v>
      </c>
      <c r="AM57" s="50">
        <f t="shared" si="33"/>
        <v>4.8638200533961031E-3</v>
      </c>
      <c r="AN57" s="50">
        <f t="shared" si="33"/>
        <v>4.9394190718243056E-3</v>
      </c>
    </row>
    <row r="58" spans="1:40" x14ac:dyDescent="0.2">
      <c r="A58" s="128" t="s">
        <v>178</v>
      </c>
      <c r="B58" s="80">
        <f>$B$8</f>
        <v>6000</v>
      </c>
      <c r="D58" s="80">
        <f t="shared" ref="D58:AN58" si="34">$B$8</f>
        <v>6000</v>
      </c>
      <c r="E58" s="80">
        <f t="shared" si="34"/>
        <v>6000</v>
      </c>
      <c r="F58" s="80">
        <f t="shared" si="34"/>
        <v>6000</v>
      </c>
      <c r="G58" s="80">
        <f t="shared" si="34"/>
        <v>6000</v>
      </c>
      <c r="H58" s="80">
        <f t="shared" si="34"/>
        <v>6000</v>
      </c>
      <c r="I58" s="80">
        <f t="shared" si="34"/>
        <v>6000</v>
      </c>
      <c r="J58" s="80">
        <f t="shared" si="34"/>
        <v>6000</v>
      </c>
      <c r="K58" s="80">
        <f t="shared" si="34"/>
        <v>6000</v>
      </c>
      <c r="L58" s="80">
        <f t="shared" si="34"/>
        <v>6000</v>
      </c>
      <c r="M58" s="80">
        <f t="shared" si="34"/>
        <v>6000</v>
      </c>
      <c r="N58" s="80">
        <f t="shared" si="34"/>
        <v>6000</v>
      </c>
      <c r="O58" s="80">
        <f t="shared" si="34"/>
        <v>6000</v>
      </c>
      <c r="P58" s="80">
        <f t="shared" si="34"/>
        <v>6000</v>
      </c>
      <c r="Q58" s="80">
        <f t="shared" si="34"/>
        <v>6000</v>
      </c>
      <c r="R58" s="80">
        <f t="shared" si="34"/>
        <v>6000</v>
      </c>
      <c r="S58" s="80">
        <f t="shared" si="34"/>
        <v>6000</v>
      </c>
      <c r="T58" s="80">
        <f t="shared" si="34"/>
        <v>6000</v>
      </c>
      <c r="U58" s="80">
        <f t="shared" si="34"/>
        <v>6000</v>
      </c>
      <c r="V58" s="80">
        <f t="shared" si="34"/>
        <v>6000</v>
      </c>
      <c r="W58" s="80">
        <f t="shared" si="34"/>
        <v>6000</v>
      </c>
      <c r="X58" s="80">
        <f t="shared" si="34"/>
        <v>6000</v>
      </c>
      <c r="Y58" s="80">
        <f t="shared" si="34"/>
        <v>6000</v>
      </c>
      <c r="Z58" s="80">
        <f t="shared" si="34"/>
        <v>6000</v>
      </c>
      <c r="AA58" s="80">
        <f t="shared" si="34"/>
        <v>6000</v>
      </c>
      <c r="AB58" s="80">
        <f t="shared" si="34"/>
        <v>6000</v>
      </c>
      <c r="AC58" s="80">
        <f t="shared" si="34"/>
        <v>6000</v>
      </c>
      <c r="AD58" s="80">
        <f t="shared" si="34"/>
        <v>6000</v>
      </c>
      <c r="AE58" s="80">
        <f t="shared" si="34"/>
        <v>6000</v>
      </c>
      <c r="AF58" s="80">
        <f t="shared" si="34"/>
        <v>6000</v>
      </c>
      <c r="AG58" s="80">
        <f t="shared" si="34"/>
        <v>6000</v>
      </c>
      <c r="AH58" s="80">
        <f t="shared" si="34"/>
        <v>6000</v>
      </c>
      <c r="AI58" s="80">
        <f t="shared" si="34"/>
        <v>6000</v>
      </c>
      <c r="AJ58" s="80">
        <f t="shared" si="34"/>
        <v>6000</v>
      </c>
      <c r="AK58" s="80">
        <f t="shared" si="34"/>
        <v>6000</v>
      </c>
      <c r="AL58" s="80">
        <f t="shared" si="34"/>
        <v>6000</v>
      </c>
      <c r="AM58" s="80">
        <f t="shared" si="34"/>
        <v>6000</v>
      </c>
      <c r="AN58" s="80">
        <f t="shared" si="34"/>
        <v>6000</v>
      </c>
    </row>
    <row r="59" spans="1:40" ht="15" x14ac:dyDescent="0.2">
      <c r="A59" s="128" t="s">
        <v>9</v>
      </c>
      <c r="B59" s="9">
        <f>B65 / $B$17 * SINH($B$16 *B63 / 1000) + B64 * COSH($B$16 * B63 / 1000)+B62</f>
        <v>0.59334628506455778</v>
      </c>
      <c r="C59" s="9"/>
      <c r="D59" s="9">
        <f t="shared" ref="D59:AN59" si="35">D65 / $B$17 * SINH($B$16 *D63 / 1000) + D64 * COSH($B$16 * D63 / 1000)+D62</f>
        <v>4.9740346229062149E-3</v>
      </c>
      <c r="E59" s="9">
        <f t="shared" si="35"/>
        <v>4.9773250453871865E-3</v>
      </c>
      <c r="F59" s="9">
        <f t="shared" si="35"/>
        <v>4.987231524300844E-3</v>
      </c>
      <c r="G59" s="9">
        <f t="shared" si="35"/>
        <v>5.0038472710417902E-3</v>
      </c>
      <c r="H59" s="9">
        <f t="shared" si="35"/>
        <v>5.0273323082281052E-3</v>
      </c>
      <c r="I59" s="9">
        <f t="shared" si="35"/>
        <v>5.0579159858307335E-3</v>
      </c>
      <c r="J59" s="9">
        <f t="shared" si="35"/>
        <v>5.0959025851982469E-3</v>
      </c>
      <c r="K59" s="9">
        <f t="shared" si="35"/>
        <v>5.1416789557223452E-3</v>
      </c>
      <c r="L59" s="9">
        <f t="shared" si="35"/>
        <v>5.1957245513009048E-3</v>
      </c>
      <c r="M59" s="9">
        <f t="shared" si="35"/>
        <v>5.2586243696145767E-3</v>
      </c>
      <c r="N59" s="9">
        <f t="shared" si="35"/>
        <v>5.3310854749552689E-3</v>
      </c>
      <c r="O59" s="9">
        <f t="shared" si="35"/>
        <v>5.4139580229668107E-3</v>
      </c>
      <c r="P59" s="9">
        <f t="shared" si="35"/>
        <v>5.5062563795077075E-3</v>
      </c>
      <c r="Q59" s="9">
        <f t="shared" si="35"/>
        <v>5.5062562842166478E-3</v>
      </c>
      <c r="R59" s="9">
        <f t="shared" si="35"/>
        <v>5.4139533736938389E-3</v>
      </c>
      <c r="S59" s="9">
        <f t="shared" si="35"/>
        <v>5.3310763698051818E-3</v>
      </c>
      <c r="T59" s="9">
        <f t="shared" si="35"/>
        <v>5.2586109437574996E-3</v>
      </c>
      <c r="U59" s="9">
        <f t="shared" si="35"/>
        <v>5.1957068885983117E-3</v>
      </c>
      <c r="V59" s="9">
        <f t="shared" si="35"/>
        <v>5.1416570937845331E-3</v>
      </c>
      <c r="W59" s="9">
        <f t="shared" si="35"/>
        <v>5.0958765189295088E-3</v>
      </c>
      <c r="X59" s="9">
        <f t="shared" si="35"/>
        <v>5.05788566971321E-3</v>
      </c>
      <c r="Y59" s="9">
        <f t="shared" si="35"/>
        <v>5.0272976575164163E-3</v>
      </c>
      <c r="Z59" s="9">
        <f t="shared" si="35"/>
        <v>5.0038081619788767E-3</v>
      </c>
      <c r="AA59" s="9">
        <f t="shared" si="35"/>
        <v>4.9871877934153479E-3</v>
      </c>
      <c r="AB59" s="9">
        <f t="shared" si="35"/>
        <v>4.9772764878893948E-3</v>
      </c>
      <c r="AC59" s="9">
        <f t="shared" si="35"/>
        <v>4.9739796745028415E-3</v>
      </c>
      <c r="AD59" s="9">
        <f t="shared" si="35"/>
        <v>4.9772660413958721E-3</v>
      </c>
      <c r="AE59" s="9">
        <f t="shared" si="35"/>
        <v>4.9871668010970198E-3</v>
      </c>
      <c r="AF59" s="9">
        <f t="shared" si="35"/>
        <v>5.0037764228386787E-3</v>
      </c>
      <c r="AG59" s="9">
        <f t="shared" si="35"/>
        <v>5.0272548641193742E-3</v>
      </c>
      <c r="AH59" s="9">
        <f t="shared" si="35"/>
        <v>5.0578314007630274E-3</v>
      </c>
      <c r="AI59" s="9">
        <f t="shared" si="35"/>
        <v>5.0958102288541519E-3</v>
      </c>
      <c r="AJ59" s="9">
        <f t="shared" si="35"/>
        <v>5.1415780988396985E-3</v>
      </c>
      <c r="AK59" s="9">
        <f t="shared" si="35"/>
        <v>5.1956143488081259E-3</v>
      </c>
      <c r="AL59" s="9">
        <f t="shared" si="35"/>
        <v>5.2585038397672292E-3</v>
      </c>
      <c r="AM59" s="9">
        <f t="shared" si="35"/>
        <v>5.3309534733971481E-3</v>
      </c>
      <c r="AN59" s="9">
        <f t="shared" si="35"/>
        <v>5.4138132102810902E-3</v>
      </c>
    </row>
    <row r="60" spans="1:40" ht="15" x14ac:dyDescent="0.2">
      <c r="A60" s="128" t="s">
        <v>183</v>
      </c>
      <c r="B60" s="9">
        <f>B65 * COSH($B$16 *B63 / 1000) + (B64) * $B$17 * SINH($B$16 * B63/ 1000)</f>
        <v>6.0583195804130081E-2</v>
      </c>
      <c r="C60" s="9"/>
      <c r="D60" s="9">
        <f t="shared" ref="D60:AN60" si="36">D65 * COSH($B$16 *D63 / 1000) + (D64) * $B$17 * SINH($B$16 * D63/ 1000)</f>
        <v>5.0787022870339964E-4</v>
      </c>
      <c r="E60" s="9">
        <f t="shared" si="36"/>
        <v>5.0820619492491462E-4</v>
      </c>
      <c r="F60" s="9">
        <f t="shared" si="36"/>
        <v>5.0921768883136127E-4</v>
      </c>
      <c r="G60" s="9">
        <f t="shared" si="36"/>
        <v>5.1091422770516419E-4</v>
      </c>
      <c r="H60" s="9">
        <f t="shared" si="36"/>
        <v>5.1331215054068173E-4</v>
      </c>
      <c r="I60" s="9">
        <f t="shared" si="36"/>
        <v>5.1643487495178818E-4</v>
      </c>
      <c r="J60" s="9">
        <f t="shared" si="36"/>
        <v>5.2031346936679272E-4</v>
      </c>
      <c r="K60" s="9">
        <f t="shared" si="36"/>
        <v>5.2498743276467954E-4</v>
      </c>
      <c r="L60" s="9">
        <f t="shared" si="36"/>
        <v>5.3050571944095073E-4</v>
      </c>
      <c r="M60" s="9">
        <f t="shared" si="36"/>
        <v>5.3692806016315949E-4</v>
      </c>
      <c r="N60" s="9">
        <f t="shared" si="36"/>
        <v>5.4432664922243236E-4</v>
      </c>
      <c r="O60" s="9">
        <f t="shared" si="36"/>
        <v>5.5278829114949722E-4</v>
      </c>
      <c r="P60" s="9">
        <f t="shared" si="36"/>
        <v>5.6221234847903478E-4</v>
      </c>
      <c r="Q60" s="9">
        <f t="shared" si="36"/>
        <v>5.6221233874940958E-4</v>
      </c>
      <c r="R60" s="9">
        <f t="shared" si="36"/>
        <v>5.5278781643882324E-4</v>
      </c>
      <c r="S60" s="9">
        <f t="shared" si="36"/>
        <v>5.4432571954762961E-4</v>
      </c>
      <c r="T60" s="9">
        <f t="shared" si="36"/>
        <v>5.3692668932567615E-4</v>
      </c>
      <c r="U60" s="9">
        <f t="shared" si="36"/>
        <v>5.3050391600340235E-4</v>
      </c>
      <c r="V60" s="9">
        <f t="shared" si="36"/>
        <v>5.2498520056723855E-4</v>
      </c>
      <c r="W60" s="9">
        <f t="shared" si="36"/>
        <v>5.2031080788916568E-4</v>
      </c>
      <c r="X60" s="9">
        <f t="shared" si="36"/>
        <v>5.1643177954640662E-4</v>
      </c>
      <c r="Y60" s="9">
        <f t="shared" si="36"/>
        <v>5.1330861255467959E-4</v>
      </c>
      <c r="Z60" s="9">
        <f t="shared" si="36"/>
        <v>5.1091023450241602E-4</v>
      </c>
      <c r="AA60" s="9">
        <f t="shared" si="36"/>
        <v>5.0921322372074148E-4</v>
      </c>
      <c r="AB60" s="9">
        <f t="shared" si="36"/>
        <v>5.0820123699651671E-4</v>
      </c>
      <c r="AC60" s="9">
        <f t="shared" si="36"/>
        <v>5.0786461823618275E-4</v>
      </c>
      <c r="AD60" s="9">
        <f t="shared" si="36"/>
        <v>5.08200170364807E-4</v>
      </c>
      <c r="AE60" s="9">
        <f t="shared" si="36"/>
        <v>5.0921108031517256E-4</v>
      </c>
      <c r="AF60" s="9">
        <f t="shared" si="36"/>
        <v>5.1090699380032729E-4</v>
      </c>
      <c r="AG60" s="9">
        <f t="shared" si="36"/>
        <v>5.1330424316564421E-4</v>
      </c>
      <c r="AH60" s="9">
        <f t="shared" si="36"/>
        <v>5.1642623845426909E-4</v>
      </c>
      <c r="AI60" s="9">
        <f t="shared" si="36"/>
        <v>5.2030403938868575E-4</v>
      </c>
      <c r="AJ60" s="9">
        <f t="shared" si="36"/>
        <v>5.2497713484519581E-4</v>
      </c>
      <c r="AK60" s="9">
        <f t="shared" si="36"/>
        <v>5.3049446729466418E-4</v>
      </c>
      <c r="AL60" s="9">
        <f t="shared" si="36"/>
        <v>5.3691575354976036E-4</v>
      </c>
      <c r="AM60" s="9">
        <f t="shared" si="36"/>
        <v>5.4431317129825319E-4</v>
      </c>
      <c r="AN60" s="9">
        <f t="shared" si="36"/>
        <v>5.5277350515434598E-4</v>
      </c>
    </row>
    <row r="61" spans="1:40" ht="15" x14ac:dyDescent="0.2">
      <c r="A61" s="104" t="s">
        <v>120</v>
      </c>
      <c r="B61" s="128">
        <f>$B$10</f>
        <v>0.25</v>
      </c>
      <c r="C61" s="9"/>
      <c r="D61" s="128">
        <f t="shared" ref="D61:AN61" si="37">$B$10</f>
        <v>0.25</v>
      </c>
      <c r="E61" s="128">
        <f t="shared" si="37"/>
        <v>0.25</v>
      </c>
      <c r="F61" s="128">
        <f t="shared" si="37"/>
        <v>0.25</v>
      </c>
      <c r="G61" s="128">
        <f t="shared" si="37"/>
        <v>0.25</v>
      </c>
      <c r="H61" s="128">
        <f t="shared" si="37"/>
        <v>0.25</v>
      </c>
      <c r="I61" s="128">
        <f t="shared" si="37"/>
        <v>0.25</v>
      </c>
      <c r="J61" s="128">
        <f t="shared" si="37"/>
        <v>0.25</v>
      </c>
      <c r="K61" s="128">
        <f t="shared" si="37"/>
        <v>0.25</v>
      </c>
      <c r="L61" s="128">
        <f t="shared" si="37"/>
        <v>0.25</v>
      </c>
      <c r="M61" s="128">
        <f t="shared" si="37"/>
        <v>0.25</v>
      </c>
      <c r="N61" s="128">
        <f t="shared" si="37"/>
        <v>0.25</v>
      </c>
      <c r="O61" s="128">
        <f t="shared" si="37"/>
        <v>0.25</v>
      </c>
      <c r="P61" s="128">
        <f t="shared" si="37"/>
        <v>0.25</v>
      </c>
      <c r="Q61" s="128">
        <f t="shared" si="37"/>
        <v>0.25</v>
      </c>
      <c r="R61" s="128">
        <f t="shared" si="37"/>
        <v>0.25</v>
      </c>
      <c r="S61" s="128">
        <f t="shared" si="37"/>
        <v>0.25</v>
      </c>
      <c r="T61" s="128">
        <f t="shared" si="37"/>
        <v>0.25</v>
      </c>
      <c r="U61" s="128">
        <f t="shared" si="37"/>
        <v>0.25</v>
      </c>
      <c r="V61" s="128">
        <f t="shared" si="37"/>
        <v>0.25</v>
      </c>
      <c r="W61" s="128">
        <f t="shared" si="37"/>
        <v>0.25</v>
      </c>
      <c r="X61" s="128">
        <f t="shared" si="37"/>
        <v>0.25</v>
      </c>
      <c r="Y61" s="128">
        <f t="shared" si="37"/>
        <v>0.25</v>
      </c>
      <c r="Z61" s="128">
        <f t="shared" si="37"/>
        <v>0.25</v>
      </c>
      <c r="AA61" s="128">
        <f t="shared" si="37"/>
        <v>0.25</v>
      </c>
      <c r="AB61" s="128">
        <f t="shared" si="37"/>
        <v>0.25</v>
      </c>
      <c r="AC61" s="128">
        <f t="shared" si="37"/>
        <v>0.25</v>
      </c>
      <c r="AD61" s="128">
        <f t="shared" si="37"/>
        <v>0.25</v>
      </c>
      <c r="AE61" s="128">
        <f t="shared" si="37"/>
        <v>0.25</v>
      </c>
      <c r="AF61" s="128">
        <f t="shared" si="37"/>
        <v>0.25</v>
      </c>
      <c r="AG61" s="128">
        <f t="shared" si="37"/>
        <v>0.25</v>
      </c>
      <c r="AH61" s="128">
        <f t="shared" si="37"/>
        <v>0.25</v>
      </c>
      <c r="AI61" s="128">
        <f t="shared" si="37"/>
        <v>0.25</v>
      </c>
      <c r="AJ61" s="128">
        <f t="shared" si="37"/>
        <v>0.25</v>
      </c>
      <c r="AK61" s="128">
        <f t="shared" si="37"/>
        <v>0.25</v>
      </c>
      <c r="AL61" s="128">
        <f t="shared" si="37"/>
        <v>0.25</v>
      </c>
      <c r="AM61" s="128">
        <f t="shared" si="37"/>
        <v>0.25</v>
      </c>
      <c r="AN61" s="128">
        <f t="shared" si="37"/>
        <v>0.25</v>
      </c>
    </row>
    <row r="62" spans="1:40" ht="15" x14ac:dyDescent="0.2">
      <c r="A62" s="128" t="s">
        <v>184</v>
      </c>
      <c r="B62" s="50">
        <f>B60/B61</f>
        <v>0.24233278321652033</v>
      </c>
      <c r="C62" s="9"/>
      <c r="D62" s="50">
        <f t="shared" ref="D62:AN62" si="38">D60/D61</f>
        <v>2.0314809148135986E-3</v>
      </c>
      <c r="E62" s="50">
        <f t="shared" si="38"/>
        <v>2.0328247796996585E-3</v>
      </c>
      <c r="F62" s="50">
        <f t="shared" si="38"/>
        <v>2.0368707553254451E-3</v>
      </c>
      <c r="G62" s="50">
        <f t="shared" si="38"/>
        <v>2.0436569108206568E-3</v>
      </c>
      <c r="H62" s="50">
        <f t="shared" si="38"/>
        <v>2.0532486021627269E-3</v>
      </c>
      <c r="I62" s="50">
        <f t="shared" si="38"/>
        <v>2.0657394998071527E-3</v>
      </c>
      <c r="J62" s="50">
        <f t="shared" si="38"/>
        <v>2.0812538774671709E-3</v>
      </c>
      <c r="K62" s="50">
        <f t="shared" si="38"/>
        <v>2.0999497310587182E-3</v>
      </c>
      <c r="L62" s="50">
        <f t="shared" si="38"/>
        <v>2.1220228777638029E-3</v>
      </c>
      <c r="M62" s="50">
        <f t="shared" si="38"/>
        <v>2.147712240652638E-3</v>
      </c>
      <c r="N62" s="50">
        <f t="shared" si="38"/>
        <v>2.1773065968897294E-3</v>
      </c>
      <c r="O62" s="50">
        <f t="shared" si="38"/>
        <v>2.2111531645979889E-3</v>
      </c>
      <c r="P62" s="50">
        <f t="shared" si="38"/>
        <v>2.2488493939161391E-3</v>
      </c>
      <c r="Q62" s="50">
        <f t="shared" si="38"/>
        <v>2.2488493549976383E-3</v>
      </c>
      <c r="R62" s="50">
        <f t="shared" si="38"/>
        <v>2.2111512657552929E-3</v>
      </c>
      <c r="S62" s="50">
        <f t="shared" si="38"/>
        <v>2.1773028781905185E-3</v>
      </c>
      <c r="T62" s="50">
        <f t="shared" si="38"/>
        <v>2.1477067573027046E-3</v>
      </c>
      <c r="U62" s="50">
        <f t="shared" si="38"/>
        <v>2.1220156640136094E-3</v>
      </c>
      <c r="V62" s="50">
        <f t="shared" si="38"/>
        <v>2.0999408022689542E-3</v>
      </c>
      <c r="W62" s="50">
        <f t="shared" si="38"/>
        <v>2.0812432315566627E-3</v>
      </c>
      <c r="X62" s="50">
        <f t="shared" si="38"/>
        <v>2.0657271181856265E-3</v>
      </c>
      <c r="Y62" s="50">
        <f t="shared" si="38"/>
        <v>2.0532344502187183E-3</v>
      </c>
      <c r="Z62" s="50">
        <f t="shared" si="38"/>
        <v>2.0436409380096641E-3</v>
      </c>
      <c r="AA62" s="50">
        <f t="shared" si="38"/>
        <v>2.0368528948829659E-3</v>
      </c>
      <c r="AB62" s="50">
        <f t="shared" si="38"/>
        <v>2.0328049479860669E-3</v>
      </c>
      <c r="AC62" s="50">
        <f t="shared" si="38"/>
        <v>2.031458472944731E-3</v>
      </c>
      <c r="AD62" s="50">
        <f t="shared" si="38"/>
        <v>2.032800681459228E-3</v>
      </c>
      <c r="AE62" s="50">
        <f t="shared" si="38"/>
        <v>2.0368443212606903E-3</v>
      </c>
      <c r="AF62" s="50">
        <f t="shared" si="38"/>
        <v>2.0436279752013091E-3</v>
      </c>
      <c r="AG62" s="50">
        <f t="shared" si="38"/>
        <v>2.0532169726625769E-3</v>
      </c>
      <c r="AH62" s="50">
        <f t="shared" si="38"/>
        <v>2.0657049538170763E-3</v>
      </c>
      <c r="AI62" s="50">
        <f t="shared" si="38"/>
        <v>2.081216157554743E-3</v>
      </c>
      <c r="AJ62" s="50">
        <f t="shared" si="38"/>
        <v>2.0999085393807832E-3</v>
      </c>
      <c r="AK62" s="50">
        <f t="shared" si="38"/>
        <v>2.1219778691786567E-3</v>
      </c>
      <c r="AL62" s="50">
        <f t="shared" si="38"/>
        <v>2.1476630141990414E-3</v>
      </c>
      <c r="AM62" s="50">
        <f t="shared" si="38"/>
        <v>2.1772526851930128E-3</v>
      </c>
      <c r="AN62" s="50">
        <f t="shared" si="38"/>
        <v>2.2110940206173839E-3</v>
      </c>
    </row>
    <row r="63" spans="1:40" x14ac:dyDescent="0.2">
      <c r="A63" s="128" t="s">
        <v>179</v>
      </c>
      <c r="B63" s="80">
        <f>$B$8</f>
        <v>6000</v>
      </c>
      <c r="D63" s="80">
        <f t="shared" ref="D63:AN63" si="39">$B$8</f>
        <v>6000</v>
      </c>
      <c r="E63" s="80">
        <f t="shared" si="39"/>
        <v>6000</v>
      </c>
      <c r="F63" s="80">
        <f t="shared" si="39"/>
        <v>6000</v>
      </c>
      <c r="G63" s="80">
        <f t="shared" si="39"/>
        <v>6000</v>
      </c>
      <c r="H63" s="80">
        <f t="shared" si="39"/>
        <v>6000</v>
      </c>
      <c r="I63" s="80">
        <f t="shared" si="39"/>
        <v>6000</v>
      </c>
      <c r="J63" s="80">
        <f t="shared" si="39"/>
        <v>6000</v>
      </c>
      <c r="K63" s="80">
        <f t="shared" si="39"/>
        <v>6000</v>
      </c>
      <c r="L63" s="80">
        <f t="shared" si="39"/>
        <v>6000</v>
      </c>
      <c r="M63" s="80">
        <f t="shared" si="39"/>
        <v>6000</v>
      </c>
      <c r="N63" s="80">
        <f t="shared" si="39"/>
        <v>6000</v>
      </c>
      <c r="O63" s="80">
        <f t="shared" si="39"/>
        <v>6000</v>
      </c>
      <c r="P63" s="80">
        <f t="shared" si="39"/>
        <v>6000</v>
      </c>
      <c r="Q63" s="80">
        <f t="shared" si="39"/>
        <v>6000</v>
      </c>
      <c r="R63" s="80">
        <f t="shared" si="39"/>
        <v>6000</v>
      </c>
      <c r="S63" s="80">
        <f t="shared" si="39"/>
        <v>6000</v>
      </c>
      <c r="T63" s="80">
        <f t="shared" si="39"/>
        <v>6000</v>
      </c>
      <c r="U63" s="80">
        <f t="shared" si="39"/>
        <v>6000</v>
      </c>
      <c r="V63" s="80">
        <f t="shared" si="39"/>
        <v>6000</v>
      </c>
      <c r="W63" s="80">
        <f t="shared" si="39"/>
        <v>6000</v>
      </c>
      <c r="X63" s="80">
        <f t="shared" si="39"/>
        <v>6000</v>
      </c>
      <c r="Y63" s="80">
        <f t="shared" si="39"/>
        <v>6000</v>
      </c>
      <c r="Z63" s="80">
        <f t="shared" si="39"/>
        <v>6000</v>
      </c>
      <c r="AA63" s="80">
        <f t="shared" si="39"/>
        <v>6000</v>
      </c>
      <c r="AB63" s="80">
        <f t="shared" si="39"/>
        <v>6000</v>
      </c>
      <c r="AC63" s="80">
        <f t="shared" si="39"/>
        <v>6000</v>
      </c>
      <c r="AD63" s="80">
        <f t="shared" si="39"/>
        <v>6000</v>
      </c>
      <c r="AE63" s="80">
        <f t="shared" si="39"/>
        <v>6000</v>
      </c>
      <c r="AF63" s="80">
        <f t="shared" si="39"/>
        <v>6000</v>
      </c>
      <c r="AG63" s="80">
        <f t="shared" si="39"/>
        <v>6000</v>
      </c>
      <c r="AH63" s="80">
        <f t="shared" si="39"/>
        <v>6000</v>
      </c>
      <c r="AI63" s="80">
        <f t="shared" si="39"/>
        <v>6000</v>
      </c>
      <c r="AJ63" s="80">
        <f t="shared" si="39"/>
        <v>6000</v>
      </c>
      <c r="AK63" s="80">
        <f t="shared" si="39"/>
        <v>6000</v>
      </c>
      <c r="AL63" s="80">
        <f t="shared" si="39"/>
        <v>6000</v>
      </c>
      <c r="AM63" s="80">
        <f t="shared" si="39"/>
        <v>6000</v>
      </c>
      <c r="AN63" s="80">
        <f t="shared" si="39"/>
        <v>6000</v>
      </c>
    </row>
    <row r="64" spans="1:40" ht="15" x14ac:dyDescent="0.2">
      <c r="A64" s="128" t="s">
        <v>9</v>
      </c>
      <c r="B64" s="9">
        <f>B70 / $B$17 * SINH($B$16 *B68 / 1000) + B69 * COSH($B$16 * B68 / 1000)+B67</f>
        <v>0.26480889500019578</v>
      </c>
      <c r="C64" s="9"/>
      <c r="D64" s="9">
        <f t="shared" ref="D64:AN64" si="40">D70 / $B$17 * SINH($B$16 *D68 / 1000) + D69 * COSH($B$16 * D68 / 1000)+D67</f>
        <v>2.219898641551617E-3</v>
      </c>
      <c r="E64" s="9">
        <f t="shared" si="40"/>
        <v>2.2213671484980707E-3</v>
      </c>
      <c r="F64" s="9">
        <f t="shared" si="40"/>
        <v>2.2257883841247219E-3</v>
      </c>
      <c r="G64" s="9">
        <f t="shared" si="40"/>
        <v>2.2332039484331666E-3</v>
      </c>
      <c r="H64" s="9">
        <f t="shared" si="40"/>
        <v>2.2436852590992807E-3</v>
      </c>
      <c r="I64" s="9">
        <f t="shared" si="40"/>
        <v>2.257334674415184E-3</v>
      </c>
      <c r="J64" s="9">
        <f t="shared" si="40"/>
        <v>2.2742879943508298E-3</v>
      </c>
      <c r="K64" s="9">
        <f t="shared" si="40"/>
        <v>2.2947178687778469E-3</v>
      </c>
      <c r="L64" s="9">
        <f t="shared" si="40"/>
        <v>2.3188382767167434E-3</v>
      </c>
      <c r="M64" s="9">
        <f t="shared" si="40"/>
        <v>2.3469103011022072E-3</v>
      </c>
      <c r="N64" s="9">
        <f t="shared" si="40"/>
        <v>2.3792495028782386E-3</v>
      </c>
      <c r="O64" s="9">
        <f t="shared" si="40"/>
        <v>2.4162353042849151E-3</v>
      </c>
      <c r="P64" s="9">
        <f t="shared" si="40"/>
        <v>2.4574278193830244E-3</v>
      </c>
      <c r="Q64" s="9">
        <f t="shared" si="40"/>
        <v>2.4574277768548737E-3</v>
      </c>
      <c r="R64" s="9">
        <f t="shared" si="40"/>
        <v>2.4162332293265485E-3</v>
      </c>
      <c r="S64" s="9">
        <f t="shared" si="40"/>
        <v>2.379245439273571E-3</v>
      </c>
      <c r="T64" s="9">
        <f t="shared" si="40"/>
        <v>2.3469043091773117E-3</v>
      </c>
      <c r="U64" s="9">
        <f t="shared" si="40"/>
        <v>2.3188303938987765E-3</v>
      </c>
      <c r="V64" s="9">
        <f t="shared" si="40"/>
        <v>2.2947081118521858E-3</v>
      </c>
      <c r="W64" s="9">
        <f t="shared" si="40"/>
        <v>2.2742763610432738E-3</v>
      </c>
      <c r="X64" s="9">
        <f t="shared" si="40"/>
        <v>2.2573211444112317E-3</v>
      </c>
      <c r="Y64" s="9">
        <f t="shared" si="40"/>
        <v>2.2436697945772909E-3</v>
      </c>
      <c r="Z64" s="9">
        <f t="shared" si="40"/>
        <v>2.2331864941606866E-3</v>
      </c>
      <c r="AA64" s="9">
        <f t="shared" si="40"/>
        <v>2.2257688671449122E-3</v>
      </c>
      <c r="AB64" s="9">
        <f t="shared" si="40"/>
        <v>2.221345477413819E-3</v>
      </c>
      <c r="AC64" s="9">
        <f t="shared" si="40"/>
        <v>2.2198741182229208E-3</v>
      </c>
      <c r="AD64" s="9">
        <f t="shared" si="40"/>
        <v>2.2213408151710847E-3</v>
      </c>
      <c r="AE64" s="9">
        <f t="shared" si="40"/>
        <v>2.2257594983281521E-3</v>
      </c>
      <c r="AF64" s="9">
        <f t="shared" si="40"/>
        <v>2.2331723290654362E-3</v>
      </c>
      <c r="AG64" s="9">
        <f t="shared" si="40"/>
        <v>2.243650695996126E-3</v>
      </c>
      <c r="AH64" s="9">
        <f t="shared" si="40"/>
        <v>2.257296924320717E-3</v>
      </c>
      <c r="AI64" s="9">
        <f t="shared" si="40"/>
        <v>2.2742467759560379E-3</v>
      </c>
      <c r="AJ64" s="9">
        <f t="shared" si="40"/>
        <v>2.2946728566149346E-3</v>
      </c>
      <c r="AK64" s="9">
        <f t="shared" si="40"/>
        <v>2.3187890936324745E-3</v>
      </c>
      <c r="AL64" s="9">
        <f t="shared" si="40"/>
        <v>2.3468565089466075E-3</v>
      </c>
      <c r="AM64" s="9">
        <f t="shared" si="40"/>
        <v>2.3791905909281274E-3</v>
      </c>
      <c r="AN64" s="9">
        <f t="shared" si="40"/>
        <v>2.4161706747620666E-3</v>
      </c>
    </row>
    <row r="65" spans="1:40" ht="15" x14ac:dyDescent="0.2">
      <c r="A65" s="128" t="s">
        <v>183</v>
      </c>
      <c r="B65" s="9">
        <f>B70 * COSH($B$16 *B68 / 1000) + (B69) * $B$17 * SINH($B$16 * B68/ 1000)</f>
        <v>2.7201769241320034E-2</v>
      </c>
      <c r="C65" s="9"/>
      <c r="D65" s="9">
        <f t="shared" ref="D65:AN65" si="41">D70 * COSH($B$16 *D68 / 1000) + (D69) * $B$17 * SINH($B$16 * D68/ 1000)</f>
        <v>2.2803301447469227E-4</v>
      </c>
      <c r="E65" s="9">
        <f t="shared" si="41"/>
        <v>2.2818386283304023E-4</v>
      </c>
      <c r="F65" s="9">
        <f t="shared" si="41"/>
        <v>2.2863802216661384E-4</v>
      </c>
      <c r="G65" s="9">
        <f t="shared" si="41"/>
        <v>2.2939976572176267E-4</v>
      </c>
      <c r="H65" s="9">
        <f t="shared" si="41"/>
        <v>2.3047642968384758E-4</v>
      </c>
      <c r="I65" s="9">
        <f t="shared" si="41"/>
        <v>2.3187852852838168E-4</v>
      </c>
      <c r="J65" s="9">
        <f t="shared" si="41"/>
        <v>2.3362001193573994E-4</v>
      </c>
      <c r="K65" s="9">
        <f t="shared" si="41"/>
        <v>2.3571861489162801E-4</v>
      </c>
      <c r="L65" s="9">
        <f t="shared" si="41"/>
        <v>2.3819631780549685E-4</v>
      </c>
      <c r="M65" s="9">
        <f t="shared" si="41"/>
        <v>2.4107993970750853E-4</v>
      </c>
      <c r="N65" s="9">
        <f t="shared" si="41"/>
        <v>2.4440189573228424E-4</v>
      </c>
      <c r="O65" s="9">
        <f t="shared" si="41"/>
        <v>2.4820116099136464E-4</v>
      </c>
      <c r="P65" s="9">
        <f t="shared" si="41"/>
        <v>2.5243254940513952E-4</v>
      </c>
      <c r="Q65" s="9">
        <f t="shared" si="41"/>
        <v>2.5243254503655162E-4</v>
      </c>
      <c r="R65" s="9">
        <f t="shared" si="41"/>
        <v>2.4820094784694336E-4</v>
      </c>
      <c r="S65" s="9">
        <f t="shared" si="41"/>
        <v>2.4440147830961251E-4</v>
      </c>
      <c r="T65" s="9">
        <f t="shared" si="41"/>
        <v>2.4107932420341712E-4</v>
      </c>
      <c r="U65" s="9">
        <f t="shared" si="41"/>
        <v>2.3819550806458798E-4</v>
      </c>
      <c r="V65" s="9">
        <f t="shared" si="41"/>
        <v>2.357176126381337E-4</v>
      </c>
      <c r="W65" s="9">
        <f t="shared" si="41"/>
        <v>2.3361881693604913E-4</v>
      </c>
      <c r="X65" s="9">
        <f t="shared" si="41"/>
        <v>2.3187713869574276E-4</v>
      </c>
      <c r="Y65" s="9">
        <f t="shared" si="41"/>
        <v>2.3047484113313595E-4</v>
      </c>
      <c r="Z65" s="9">
        <f t="shared" si="41"/>
        <v>2.2939797277937577E-4</v>
      </c>
      <c r="AA65" s="9">
        <f t="shared" si="41"/>
        <v>2.2863601733825992E-4</v>
      </c>
      <c r="AB65" s="9">
        <f t="shared" si="41"/>
        <v>2.2818163673020089E-4</v>
      </c>
      <c r="AC65" s="9">
        <f t="shared" si="41"/>
        <v>2.2803049538284593E-4</v>
      </c>
      <c r="AD65" s="9">
        <f t="shared" si="41"/>
        <v>2.2818115781407161E-4</v>
      </c>
      <c r="AE65" s="9">
        <f t="shared" si="41"/>
        <v>2.2863505495219062E-4</v>
      </c>
      <c r="AF65" s="9">
        <f t="shared" si="41"/>
        <v>2.2939651770872082E-4</v>
      </c>
      <c r="AG65" s="9">
        <f t="shared" si="41"/>
        <v>2.304728792836381E-4</v>
      </c>
      <c r="AH65" s="9">
        <f t="shared" si="41"/>
        <v>2.3187465075320905E-4</v>
      </c>
      <c r="AI65" s="9">
        <f t="shared" si="41"/>
        <v>2.3361577788890542E-4</v>
      </c>
      <c r="AJ65" s="9">
        <f t="shared" si="41"/>
        <v>2.3571399114034278E-4</v>
      </c>
      <c r="AK65" s="9">
        <f t="shared" si="41"/>
        <v>2.3819126560772658E-4</v>
      </c>
      <c r="AL65" s="9">
        <f t="shared" si="41"/>
        <v>2.4107441405549597E-4</v>
      </c>
      <c r="AM65" s="9">
        <f t="shared" si="41"/>
        <v>2.443958441633878E-4</v>
      </c>
      <c r="AN65" s="9">
        <f t="shared" si="41"/>
        <v>2.4819452210045161E-4</v>
      </c>
    </row>
    <row r="66" spans="1:40" ht="15" x14ac:dyDescent="0.2">
      <c r="A66" s="104" t="s">
        <v>120</v>
      </c>
      <c r="B66" s="128">
        <f>$B$10</f>
        <v>0.25</v>
      </c>
      <c r="C66" s="9"/>
      <c r="D66" s="128">
        <f t="shared" ref="D66:AN66" si="42">$B$10</f>
        <v>0.25</v>
      </c>
      <c r="E66" s="128">
        <f t="shared" si="42"/>
        <v>0.25</v>
      </c>
      <c r="F66" s="128">
        <f t="shared" si="42"/>
        <v>0.25</v>
      </c>
      <c r="G66" s="128">
        <f t="shared" si="42"/>
        <v>0.25</v>
      </c>
      <c r="H66" s="128">
        <f t="shared" si="42"/>
        <v>0.25</v>
      </c>
      <c r="I66" s="128">
        <f t="shared" si="42"/>
        <v>0.25</v>
      </c>
      <c r="J66" s="128">
        <f t="shared" si="42"/>
        <v>0.25</v>
      </c>
      <c r="K66" s="128">
        <f t="shared" si="42"/>
        <v>0.25</v>
      </c>
      <c r="L66" s="128">
        <f t="shared" si="42"/>
        <v>0.25</v>
      </c>
      <c r="M66" s="128">
        <f t="shared" si="42"/>
        <v>0.25</v>
      </c>
      <c r="N66" s="128">
        <f t="shared" si="42"/>
        <v>0.25</v>
      </c>
      <c r="O66" s="128">
        <f t="shared" si="42"/>
        <v>0.25</v>
      </c>
      <c r="P66" s="128">
        <f t="shared" si="42"/>
        <v>0.25</v>
      </c>
      <c r="Q66" s="128">
        <f t="shared" si="42"/>
        <v>0.25</v>
      </c>
      <c r="R66" s="128">
        <f t="shared" si="42"/>
        <v>0.25</v>
      </c>
      <c r="S66" s="128">
        <f t="shared" si="42"/>
        <v>0.25</v>
      </c>
      <c r="T66" s="128">
        <f t="shared" si="42"/>
        <v>0.25</v>
      </c>
      <c r="U66" s="128">
        <f t="shared" si="42"/>
        <v>0.25</v>
      </c>
      <c r="V66" s="128">
        <f t="shared" si="42"/>
        <v>0.25</v>
      </c>
      <c r="W66" s="128">
        <f t="shared" si="42"/>
        <v>0.25</v>
      </c>
      <c r="X66" s="128">
        <f t="shared" si="42"/>
        <v>0.25</v>
      </c>
      <c r="Y66" s="128">
        <f t="shared" si="42"/>
        <v>0.25</v>
      </c>
      <c r="Z66" s="128">
        <f t="shared" si="42"/>
        <v>0.25</v>
      </c>
      <c r="AA66" s="128">
        <f t="shared" si="42"/>
        <v>0.25</v>
      </c>
      <c r="AB66" s="128">
        <f t="shared" si="42"/>
        <v>0.25</v>
      </c>
      <c r="AC66" s="128">
        <f t="shared" si="42"/>
        <v>0.25</v>
      </c>
      <c r="AD66" s="128">
        <f t="shared" si="42"/>
        <v>0.25</v>
      </c>
      <c r="AE66" s="128">
        <f t="shared" si="42"/>
        <v>0.25</v>
      </c>
      <c r="AF66" s="128">
        <f t="shared" si="42"/>
        <v>0.25</v>
      </c>
      <c r="AG66" s="128">
        <f t="shared" si="42"/>
        <v>0.25</v>
      </c>
      <c r="AH66" s="128">
        <f t="shared" si="42"/>
        <v>0.25</v>
      </c>
      <c r="AI66" s="128">
        <f t="shared" si="42"/>
        <v>0.25</v>
      </c>
      <c r="AJ66" s="128">
        <f t="shared" si="42"/>
        <v>0.25</v>
      </c>
      <c r="AK66" s="128">
        <f t="shared" si="42"/>
        <v>0.25</v>
      </c>
      <c r="AL66" s="128">
        <f t="shared" si="42"/>
        <v>0.25</v>
      </c>
      <c r="AM66" s="128">
        <f t="shared" si="42"/>
        <v>0.25</v>
      </c>
      <c r="AN66" s="128">
        <f t="shared" si="42"/>
        <v>0.25</v>
      </c>
    </row>
    <row r="67" spans="1:40" ht="15" x14ac:dyDescent="0.2">
      <c r="A67" s="128" t="s">
        <v>184</v>
      </c>
      <c r="B67" s="50">
        <f>B65/B66</f>
        <v>0.10880707696528014</v>
      </c>
      <c r="C67" s="9"/>
      <c r="D67" s="50">
        <f t="shared" ref="D67:AN67" si="43">D65/D66</f>
        <v>9.1213205789876907E-4</v>
      </c>
      <c r="E67" s="50">
        <f t="shared" si="43"/>
        <v>9.127354513321609E-4</v>
      </c>
      <c r="F67" s="50">
        <f t="shared" si="43"/>
        <v>9.1455208866645537E-4</v>
      </c>
      <c r="G67" s="50">
        <f t="shared" si="43"/>
        <v>9.1759906288705066E-4</v>
      </c>
      <c r="H67" s="50">
        <f t="shared" si="43"/>
        <v>9.2190571873539031E-4</v>
      </c>
      <c r="I67" s="50">
        <f t="shared" si="43"/>
        <v>9.2751411411352673E-4</v>
      </c>
      <c r="J67" s="50">
        <f t="shared" si="43"/>
        <v>9.3448004774295977E-4</v>
      </c>
      <c r="K67" s="50">
        <f t="shared" si="43"/>
        <v>9.4287445956651203E-4</v>
      </c>
      <c r="L67" s="50">
        <f t="shared" si="43"/>
        <v>9.5278527122198741E-4</v>
      </c>
      <c r="M67" s="50">
        <f t="shared" si="43"/>
        <v>9.6431975883003412E-4</v>
      </c>
      <c r="N67" s="50">
        <f t="shared" si="43"/>
        <v>9.7760758292913695E-4</v>
      </c>
      <c r="O67" s="50">
        <f t="shared" si="43"/>
        <v>9.9280464396545856E-4</v>
      </c>
      <c r="P67" s="50">
        <f t="shared" si="43"/>
        <v>1.0097301976205581E-3</v>
      </c>
      <c r="Q67" s="50">
        <f t="shared" si="43"/>
        <v>1.0097301801462065E-3</v>
      </c>
      <c r="R67" s="50">
        <f t="shared" si="43"/>
        <v>9.9280379138777346E-4</v>
      </c>
      <c r="S67" s="50">
        <f t="shared" si="43"/>
        <v>9.7760591323845002E-4</v>
      </c>
      <c r="T67" s="50">
        <f t="shared" si="43"/>
        <v>9.643172968136685E-4</v>
      </c>
      <c r="U67" s="50">
        <f t="shared" si="43"/>
        <v>9.5278203225835191E-4</v>
      </c>
      <c r="V67" s="50">
        <f t="shared" si="43"/>
        <v>9.4287045055253479E-4</v>
      </c>
      <c r="W67" s="50">
        <f t="shared" si="43"/>
        <v>9.3447526774419654E-4</v>
      </c>
      <c r="X67" s="50">
        <f t="shared" si="43"/>
        <v>9.2750855478297104E-4</v>
      </c>
      <c r="Y67" s="50">
        <f t="shared" si="43"/>
        <v>9.218993645325438E-4</v>
      </c>
      <c r="Z67" s="50">
        <f t="shared" si="43"/>
        <v>9.1759189111750307E-4</v>
      </c>
      <c r="AA67" s="50">
        <f t="shared" si="43"/>
        <v>9.1454406935303969E-4</v>
      </c>
      <c r="AB67" s="50">
        <f t="shared" si="43"/>
        <v>9.1272654692080356E-4</v>
      </c>
      <c r="AC67" s="50">
        <f t="shared" si="43"/>
        <v>9.1212198153138373E-4</v>
      </c>
      <c r="AD67" s="50">
        <f t="shared" si="43"/>
        <v>9.1272463125628646E-4</v>
      </c>
      <c r="AE67" s="50">
        <f t="shared" si="43"/>
        <v>9.1454021980876248E-4</v>
      </c>
      <c r="AF67" s="50">
        <f t="shared" si="43"/>
        <v>9.1758607083488328E-4</v>
      </c>
      <c r="AG67" s="50">
        <f t="shared" si="43"/>
        <v>9.218915171345524E-4</v>
      </c>
      <c r="AH67" s="50">
        <f t="shared" si="43"/>
        <v>9.2749860301283619E-4</v>
      </c>
      <c r="AI67" s="50">
        <f t="shared" si="43"/>
        <v>9.3446311155562169E-4</v>
      </c>
      <c r="AJ67" s="50">
        <f t="shared" si="43"/>
        <v>9.4285596456137113E-4</v>
      </c>
      <c r="AK67" s="50">
        <f t="shared" si="43"/>
        <v>9.5276506243090631E-4</v>
      </c>
      <c r="AL67" s="50">
        <f t="shared" si="43"/>
        <v>9.642976562219839E-4</v>
      </c>
      <c r="AM67" s="50">
        <f t="shared" si="43"/>
        <v>9.775833766535512E-4</v>
      </c>
      <c r="AN67" s="50">
        <f t="shared" si="43"/>
        <v>9.9277808840180642E-4</v>
      </c>
    </row>
    <row r="68" spans="1:40" x14ac:dyDescent="0.2">
      <c r="A68" s="128" t="s">
        <v>180</v>
      </c>
      <c r="B68" s="80">
        <f>$B$8</f>
        <v>6000</v>
      </c>
      <c r="C68" s="128"/>
      <c r="D68" s="80">
        <f t="shared" ref="D68:AN68" si="44">$B$8</f>
        <v>6000</v>
      </c>
      <c r="E68" s="80">
        <f t="shared" si="44"/>
        <v>6000</v>
      </c>
      <c r="F68" s="80">
        <f t="shared" si="44"/>
        <v>6000</v>
      </c>
      <c r="G68" s="80">
        <f t="shared" si="44"/>
        <v>6000</v>
      </c>
      <c r="H68" s="80">
        <f t="shared" si="44"/>
        <v>6000</v>
      </c>
      <c r="I68" s="80">
        <f t="shared" si="44"/>
        <v>6000</v>
      </c>
      <c r="J68" s="80">
        <f t="shared" si="44"/>
        <v>6000</v>
      </c>
      <c r="K68" s="80">
        <f t="shared" si="44"/>
        <v>6000</v>
      </c>
      <c r="L68" s="80">
        <f t="shared" si="44"/>
        <v>6000</v>
      </c>
      <c r="M68" s="80">
        <f t="shared" si="44"/>
        <v>6000</v>
      </c>
      <c r="N68" s="80">
        <f t="shared" si="44"/>
        <v>6000</v>
      </c>
      <c r="O68" s="80">
        <f t="shared" si="44"/>
        <v>6000</v>
      </c>
      <c r="P68" s="80">
        <f t="shared" si="44"/>
        <v>6000</v>
      </c>
      <c r="Q68" s="80">
        <f t="shared" si="44"/>
        <v>6000</v>
      </c>
      <c r="R68" s="80">
        <f t="shared" si="44"/>
        <v>6000</v>
      </c>
      <c r="S68" s="80">
        <f t="shared" si="44"/>
        <v>6000</v>
      </c>
      <c r="T68" s="80">
        <f t="shared" si="44"/>
        <v>6000</v>
      </c>
      <c r="U68" s="80">
        <f t="shared" si="44"/>
        <v>6000</v>
      </c>
      <c r="V68" s="80">
        <f t="shared" si="44"/>
        <v>6000</v>
      </c>
      <c r="W68" s="80">
        <f t="shared" si="44"/>
        <v>6000</v>
      </c>
      <c r="X68" s="80">
        <f t="shared" si="44"/>
        <v>6000</v>
      </c>
      <c r="Y68" s="80">
        <f t="shared" si="44"/>
        <v>6000</v>
      </c>
      <c r="Z68" s="80">
        <f t="shared" si="44"/>
        <v>6000</v>
      </c>
      <c r="AA68" s="80">
        <f t="shared" si="44"/>
        <v>6000</v>
      </c>
      <c r="AB68" s="80">
        <f t="shared" si="44"/>
        <v>6000</v>
      </c>
      <c r="AC68" s="80">
        <f t="shared" si="44"/>
        <v>6000</v>
      </c>
      <c r="AD68" s="80">
        <f t="shared" si="44"/>
        <v>6000</v>
      </c>
      <c r="AE68" s="80">
        <f t="shared" si="44"/>
        <v>6000</v>
      </c>
      <c r="AF68" s="80">
        <f t="shared" si="44"/>
        <v>6000</v>
      </c>
      <c r="AG68" s="80">
        <f t="shared" si="44"/>
        <v>6000</v>
      </c>
      <c r="AH68" s="80">
        <f t="shared" si="44"/>
        <v>6000</v>
      </c>
      <c r="AI68" s="80">
        <f t="shared" si="44"/>
        <v>6000</v>
      </c>
      <c r="AJ68" s="80">
        <f t="shared" si="44"/>
        <v>6000</v>
      </c>
      <c r="AK68" s="80">
        <f t="shared" si="44"/>
        <v>6000</v>
      </c>
      <c r="AL68" s="80">
        <f t="shared" si="44"/>
        <v>6000</v>
      </c>
      <c r="AM68" s="80">
        <f t="shared" si="44"/>
        <v>6000</v>
      </c>
      <c r="AN68" s="80">
        <f t="shared" si="44"/>
        <v>6000</v>
      </c>
    </row>
    <row r="69" spans="1:40" ht="15" x14ac:dyDescent="0.2">
      <c r="A69" s="128" t="s">
        <v>9</v>
      </c>
      <c r="B69" s="9">
        <f>B75 / $B$17 * SINH($B$16 *B73 / 1000) + B74 * COSH($B$16 * B73 / 1000)+B72</f>
        <v>0.11711584828432098</v>
      </c>
      <c r="C69" s="9"/>
      <c r="D69" s="9">
        <f t="shared" ref="D69:AN69" si="45">D75 / $B$17 * SINH($B$16 *D73 / 1000) + D74 * COSH($B$16 * D73 / 1000)+D72</f>
        <v>9.8178466592044496E-4</v>
      </c>
      <c r="E69" s="9">
        <f t="shared" si="45"/>
        <v>9.8243413593445371E-4</v>
      </c>
      <c r="F69" s="9">
        <f t="shared" si="45"/>
        <v>9.8438949608532647E-4</v>
      </c>
      <c r="G69" s="9">
        <f t="shared" si="45"/>
        <v>9.8766914462013037E-4</v>
      </c>
      <c r="H69" s="9">
        <f t="shared" si="45"/>
        <v>9.9230466711567418E-4</v>
      </c>
      <c r="I69" s="9">
        <f t="shared" si="45"/>
        <v>9.9834133311704027E-4</v>
      </c>
      <c r="J69" s="9">
        <f t="shared" si="45"/>
        <v>1.0058392022709341E-3</v>
      </c>
      <c r="K69" s="9">
        <f t="shared" si="45"/>
        <v>1.0148746316656319E-3</v>
      </c>
      <c r="L69" s="9">
        <f t="shared" si="45"/>
        <v>1.0255422568476549E-3</v>
      </c>
      <c r="M69" s="9">
        <f t="shared" si="45"/>
        <v>1.0379575458014465E-3</v>
      </c>
      <c r="N69" s="9">
        <f t="shared" si="45"/>
        <v>1.0522600602575222E-3</v>
      </c>
      <c r="O69" s="9">
        <f t="shared" si="45"/>
        <v>1.0686176055968325E-3</v>
      </c>
      <c r="P69" s="9">
        <f t="shared" si="45"/>
        <v>1.0868356354280292E-3</v>
      </c>
      <c r="Q69" s="9">
        <f t="shared" si="45"/>
        <v>1.0868356166192938E-3</v>
      </c>
      <c r="R69" s="9">
        <f t="shared" si="45"/>
        <v>1.0686166879142554E-3</v>
      </c>
      <c r="S69" s="9">
        <f t="shared" si="45"/>
        <v>1.0522582630652197E-3</v>
      </c>
      <c r="T69" s="9">
        <f t="shared" si="45"/>
        <v>1.0379548957795619E-3</v>
      </c>
      <c r="U69" s="9">
        <f t="shared" si="45"/>
        <v>1.0255387705489297E-3</v>
      </c>
      <c r="V69" s="9">
        <f t="shared" si="45"/>
        <v>1.0148703165136601E-3</v>
      </c>
      <c r="W69" s="9">
        <f t="shared" si="45"/>
        <v>1.0058340572599148E-3</v>
      </c>
      <c r="X69" s="9">
        <f t="shared" si="45"/>
        <v>9.9833534926256975E-4</v>
      </c>
      <c r="Y69" s="9">
        <f t="shared" si="45"/>
        <v>9.9229782769054398E-4</v>
      </c>
      <c r="Z69" s="9">
        <f t="shared" si="45"/>
        <v>9.8766142519693032E-4</v>
      </c>
      <c r="AA69" s="9">
        <f t="shared" si="45"/>
        <v>9.8438086439776038E-4</v>
      </c>
      <c r="AB69" s="9">
        <f t="shared" si="45"/>
        <v>9.8242455156072848E-4</v>
      </c>
      <c r="AC69" s="9">
        <f t="shared" si="45"/>
        <v>9.817738200972976E-4</v>
      </c>
      <c r="AD69" s="9">
        <f t="shared" si="45"/>
        <v>9.8242248961143966E-4</v>
      </c>
      <c r="AE69" s="9">
        <f t="shared" si="45"/>
        <v>9.8437672089298021E-4</v>
      </c>
      <c r="AF69" s="9">
        <f t="shared" si="45"/>
        <v>9.8765516046346548E-4</v>
      </c>
      <c r="AG69" s="9">
        <f t="shared" si="45"/>
        <v>9.9228938104627953E-4</v>
      </c>
      <c r="AH69" s="9">
        <f t="shared" si="45"/>
        <v>9.983246375512198E-4</v>
      </c>
      <c r="AI69" s="9">
        <f t="shared" si="45"/>
        <v>1.005820972795406E-3</v>
      </c>
      <c r="AJ69" s="9">
        <f t="shared" si="45"/>
        <v>1.0148547243372071E-3</v>
      </c>
      <c r="AK69" s="9">
        <f t="shared" si="45"/>
        <v>1.0255205048644543E-3</v>
      </c>
      <c r="AL69" s="9">
        <f t="shared" si="45"/>
        <v>1.0379337553848367E-3</v>
      </c>
      <c r="AM69" s="9">
        <f t="shared" si="45"/>
        <v>1.0522340055322404E-3</v>
      </c>
      <c r="AN69" s="9">
        <f t="shared" si="45"/>
        <v>1.0685890221861709E-3</v>
      </c>
    </row>
    <row r="70" spans="1:40" ht="15" x14ac:dyDescent="0.2">
      <c r="A70" s="128" t="s">
        <v>183</v>
      </c>
      <c r="B70" s="9">
        <f>B75 * COSH($B$16 *B73 / 1000) + (B74) * $B$17 * SINH($B$16 * B73/ 1000)</f>
        <v>1.2397083072219052E-2</v>
      </c>
      <c r="C70" s="9"/>
      <c r="D70" s="9">
        <f t="shared" ref="D70:AN70" si="46">D75 * COSH($B$16 *D73 / 1000) + (D74) * $B$17 * SINH($B$16 * D73/ 1000)</f>
        <v>1.0392501305970584E-4</v>
      </c>
      <c r="E70" s="9">
        <f t="shared" si="46"/>
        <v>1.0399376151548302E-4</v>
      </c>
      <c r="F70" s="9">
        <f t="shared" si="46"/>
        <v>1.0420074257382473E-4</v>
      </c>
      <c r="G70" s="9">
        <f t="shared" si="46"/>
        <v>1.0454790374739146E-4</v>
      </c>
      <c r="H70" s="9">
        <f t="shared" si="46"/>
        <v>1.0503858846941887E-4</v>
      </c>
      <c r="I70" s="9">
        <f t="shared" si="46"/>
        <v>1.056775886644778E-4</v>
      </c>
      <c r="J70" s="9">
        <f t="shared" si="46"/>
        <v>1.0647126183618887E-4</v>
      </c>
      <c r="K70" s="9">
        <f t="shared" si="46"/>
        <v>1.0742769062392483E-4</v>
      </c>
      <c r="L70" s="9">
        <f t="shared" si="46"/>
        <v>1.0855689249969299E-4</v>
      </c>
      <c r="M70" s="9">
        <f t="shared" si="46"/>
        <v>1.0987109011496453E-4</v>
      </c>
      <c r="N70" s="9">
        <f t="shared" si="46"/>
        <v>1.1138505652046014E-4</v>
      </c>
      <c r="O70" s="9">
        <f t="shared" si="46"/>
        <v>1.1311655444665643E-4</v>
      </c>
      <c r="P70" s="9">
        <f t="shared" si="46"/>
        <v>1.1504499054252294E-4</v>
      </c>
      <c r="Q70" s="9">
        <f t="shared" si="46"/>
        <v>1.1504498855155879E-4</v>
      </c>
      <c r="R70" s="9">
        <f t="shared" si="46"/>
        <v>1.1311645730705227E-4</v>
      </c>
      <c r="S70" s="9">
        <f t="shared" si="46"/>
        <v>1.1138486628196899E-4</v>
      </c>
      <c r="T70" s="9">
        <f t="shared" si="46"/>
        <v>1.0987080960176392E-4</v>
      </c>
      <c r="U70" s="9">
        <f t="shared" si="46"/>
        <v>1.0855652346394298E-4</v>
      </c>
      <c r="V70" s="9">
        <f t="shared" si="46"/>
        <v>1.0742723385143632E-4</v>
      </c>
      <c r="W70" s="9">
        <f t="shared" si="46"/>
        <v>1.0647071722049471E-4</v>
      </c>
      <c r="X70" s="9">
        <f t="shared" si="46"/>
        <v>1.0567695525455037E-4</v>
      </c>
      <c r="Y70" s="9">
        <f t="shared" si="46"/>
        <v>1.0503786449463025E-4</v>
      </c>
      <c r="Z70" s="9">
        <f t="shared" si="46"/>
        <v>1.0454708662202299E-4</v>
      </c>
      <c r="AA70" s="9">
        <f t="shared" si="46"/>
        <v>1.0419982888238693E-4</v>
      </c>
      <c r="AB70" s="9">
        <f t="shared" si="46"/>
        <v>1.0399274697920114E-4</v>
      </c>
      <c r="AC70" s="9">
        <f t="shared" si="46"/>
        <v>1.0392386499501167E-4</v>
      </c>
      <c r="AD70" s="9">
        <f t="shared" si="46"/>
        <v>1.0399252871534534E-4</v>
      </c>
      <c r="AE70" s="9">
        <f t="shared" si="46"/>
        <v>1.0419939027929672E-4</v>
      </c>
      <c r="AF70" s="9">
        <f t="shared" si="46"/>
        <v>1.0454642348016536E-4</v>
      </c>
      <c r="AG70" s="9">
        <f t="shared" si="46"/>
        <v>1.0503697039061135E-4</v>
      </c>
      <c r="AH70" s="9">
        <f t="shared" si="46"/>
        <v>1.0567582138601425E-4</v>
      </c>
      <c r="AI70" s="9">
        <f t="shared" si="46"/>
        <v>1.064693321885298E-4</v>
      </c>
      <c r="AJ70" s="9">
        <f t="shared" si="46"/>
        <v>1.0742558337022822E-4</v>
      </c>
      <c r="AK70" s="9">
        <f t="shared" si="46"/>
        <v>1.0855458998345225E-4</v>
      </c>
      <c r="AL70" s="9">
        <f t="shared" si="46"/>
        <v>1.0986857182409822E-4</v>
      </c>
      <c r="AM70" s="9">
        <f t="shared" si="46"/>
        <v>1.1138229854535712E-4</v>
      </c>
      <c r="AN70" s="9">
        <f t="shared" si="46"/>
        <v>1.1311352880220566E-4</v>
      </c>
    </row>
    <row r="71" spans="1:40" ht="15" x14ac:dyDescent="0.2">
      <c r="A71" s="104" t="s">
        <v>120</v>
      </c>
      <c r="B71" s="128">
        <f>$B$10</f>
        <v>0.25</v>
      </c>
      <c r="C71" s="9"/>
      <c r="D71" s="128">
        <f t="shared" ref="D71:AN71" si="47">$B$10</f>
        <v>0.25</v>
      </c>
      <c r="E71" s="128">
        <f t="shared" si="47"/>
        <v>0.25</v>
      </c>
      <c r="F71" s="128">
        <f t="shared" si="47"/>
        <v>0.25</v>
      </c>
      <c r="G71" s="128">
        <f t="shared" si="47"/>
        <v>0.25</v>
      </c>
      <c r="H71" s="128">
        <f t="shared" si="47"/>
        <v>0.25</v>
      </c>
      <c r="I71" s="128">
        <f t="shared" si="47"/>
        <v>0.25</v>
      </c>
      <c r="J71" s="128">
        <f t="shared" si="47"/>
        <v>0.25</v>
      </c>
      <c r="K71" s="128">
        <f t="shared" si="47"/>
        <v>0.25</v>
      </c>
      <c r="L71" s="128">
        <f t="shared" si="47"/>
        <v>0.25</v>
      </c>
      <c r="M71" s="128">
        <f t="shared" si="47"/>
        <v>0.25</v>
      </c>
      <c r="N71" s="128">
        <f t="shared" si="47"/>
        <v>0.25</v>
      </c>
      <c r="O71" s="128">
        <f t="shared" si="47"/>
        <v>0.25</v>
      </c>
      <c r="P71" s="128">
        <f t="shared" si="47"/>
        <v>0.25</v>
      </c>
      <c r="Q71" s="128">
        <f t="shared" si="47"/>
        <v>0.25</v>
      </c>
      <c r="R71" s="128">
        <f t="shared" si="47"/>
        <v>0.25</v>
      </c>
      <c r="S71" s="128">
        <f t="shared" si="47"/>
        <v>0.25</v>
      </c>
      <c r="T71" s="128">
        <f t="shared" si="47"/>
        <v>0.25</v>
      </c>
      <c r="U71" s="128">
        <f t="shared" si="47"/>
        <v>0.25</v>
      </c>
      <c r="V71" s="128">
        <f t="shared" si="47"/>
        <v>0.25</v>
      </c>
      <c r="W71" s="128">
        <f t="shared" si="47"/>
        <v>0.25</v>
      </c>
      <c r="X71" s="128">
        <f t="shared" si="47"/>
        <v>0.25</v>
      </c>
      <c r="Y71" s="128">
        <f t="shared" si="47"/>
        <v>0.25</v>
      </c>
      <c r="Z71" s="128">
        <f t="shared" si="47"/>
        <v>0.25</v>
      </c>
      <c r="AA71" s="128">
        <f t="shared" si="47"/>
        <v>0.25</v>
      </c>
      <c r="AB71" s="128">
        <f t="shared" si="47"/>
        <v>0.25</v>
      </c>
      <c r="AC71" s="128">
        <f t="shared" si="47"/>
        <v>0.25</v>
      </c>
      <c r="AD71" s="128">
        <f t="shared" si="47"/>
        <v>0.25</v>
      </c>
      <c r="AE71" s="128">
        <f t="shared" si="47"/>
        <v>0.25</v>
      </c>
      <c r="AF71" s="128">
        <f t="shared" si="47"/>
        <v>0.25</v>
      </c>
      <c r="AG71" s="128">
        <f t="shared" si="47"/>
        <v>0.25</v>
      </c>
      <c r="AH71" s="128">
        <f t="shared" si="47"/>
        <v>0.25</v>
      </c>
      <c r="AI71" s="128">
        <f t="shared" si="47"/>
        <v>0.25</v>
      </c>
      <c r="AJ71" s="128">
        <f t="shared" si="47"/>
        <v>0.25</v>
      </c>
      <c r="AK71" s="128">
        <f t="shared" si="47"/>
        <v>0.25</v>
      </c>
      <c r="AL71" s="128">
        <f t="shared" si="47"/>
        <v>0.25</v>
      </c>
      <c r="AM71" s="128">
        <f t="shared" si="47"/>
        <v>0.25</v>
      </c>
      <c r="AN71" s="128">
        <f t="shared" si="47"/>
        <v>0.25</v>
      </c>
    </row>
    <row r="72" spans="1:40" ht="15" x14ac:dyDescent="0.2">
      <c r="A72" s="128" t="s">
        <v>184</v>
      </c>
      <c r="B72" s="50">
        <f>B70/B71</f>
        <v>4.9588332288876207E-2</v>
      </c>
      <c r="C72" s="9"/>
      <c r="D72" s="50">
        <f t="shared" ref="D72:AN72" si="48">D70/D71</f>
        <v>4.1570005223882337E-4</v>
      </c>
      <c r="E72" s="50">
        <f t="shared" si="48"/>
        <v>4.1597504606193206E-4</v>
      </c>
      <c r="F72" s="50">
        <f t="shared" si="48"/>
        <v>4.1680297029529894E-4</v>
      </c>
      <c r="G72" s="50">
        <f t="shared" si="48"/>
        <v>4.1819161498956583E-4</v>
      </c>
      <c r="H72" s="50">
        <f t="shared" si="48"/>
        <v>4.2015435387767548E-4</v>
      </c>
      <c r="I72" s="50">
        <f t="shared" si="48"/>
        <v>4.2271035465791119E-4</v>
      </c>
      <c r="J72" s="50">
        <f t="shared" si="48"/>
        <v>4.2588504734475548E-4</v>
      </c>
      <c r="K72" s="50">
        <f t="shared" si="48"/>
        <v>4.2971076249569932E-4</v>
      </c>
      <c r="L72" s="50">
        <f t="shared" si="48"/>
        <v>4.3422756999877195E-4</v>
      </c>
      <c r="M72" s="50">
        <f t="shared" si="48"/>
        <v>4.3948436045985811E-4</v>
      </c>
      <c r="N72" s="50">
        <f t="shared" si="48"/>
        <v>4.4554022608184055E-4</v>
      </c>
      <c r="O72" s="50">
        <f t="shared" si="48"/>
        <v>4.524662177866257E-4</v>
      </c>
      <c r="P72" s="50">
        <f t="shared" si="48"/>
        <v>4.6017996217009177E-4</v>
      </c>
      <c r="Q72" s="50">
        <f t="shared" si="48"/>
        <v>4.6017995420623514E-4</v>
      </c>
      <c r="R72" s="50">
        <f t="shared" si="48"/>
        <v>4.5246582922820909E-4</v>
      </c>
      <c r="S72" s="50">
        <f t="shared" si="48"/>
        <v>4.4553946512787594E-4</v>
      </c>
      <c r="T72" s="50">
        <f t="shared" si="48"/>
        <v>4.3948323840705566E-4</v>
      </c>
      <c r="U72" s="50">
        <f t="shared" si="48"/>
        <v>4.3422609385577191E-4</v>
      </c>
      <c r="V72" s="50">
        <f t="shared" si="48"/>
        <v>4.2970893540574527E-4</v>
      </c>
      <c r="W72" s="50">
        <f t="shared" si="48"/>
        <v>4.2588286888197883E-4</v>
      </c>
      <c r="X72" s="50">
        <f t="shared" si="48"/>
        <v>4.2270782101820148E-4</v>
      </c>
      <c r="Y72" s="50">
        <f t="shared" si="48"/>
        <v>4.20151457978521E-4</v>
      </c>
      <c r="Z72" s="50">
        <f t="shared" si="48"/>
        <v>4.1818834648809196E-4</v>
      </c>
      <c r="AA72" s="50">
        <f t="shared" si="48"/>
        <v>4.1679931552954773E-4</v>
      </c>
      <c r="AB72" s="50">
        <f t="shared" si="48"/>
        <v>4.1597098791680456E-4</v>
      </c>
      <c r="AC72" s="50">
        <f t="shared" si="48"/>
        <v>4.1569545998004667E-4</v>
      </c>
      <c r="AD72" s="50">
        <f t="shared" si="48"/>
        <v>4.1597011486138136E-4</v>
      </c>
      <c r="AE72" s="50">
        <f t="shared" si="48"/>
        <v>4.167975611171869E-4</v>
      </c>
      <c r="AF72" s="50">
        <f t="shared" si="48"/>
        <v>4.1818569392066145E-4</v>
      </c>
      <c r="AG72" s="50">
        <f t="shared" si="48"/>
        <v>4.2014788156244539E-4</v>
      </c>
      <c r="AH72" s="50">
        <f t="shared" si="48"/>
        <v>4.2270328554405701E-4</v>
      </c>
      <c r="AI72" s="50">
        <f t="shared" si="48"/>
        <v>4.2587732875411921E-4</v>
      </c>
      <c r="AJ72" s="50">
        <f t="shared" si="48"/>
        <v>4.2970233348091287E-4</v>
      </c>
      <c r="AK72" s="50">
        <f t="shared" si="48"/>
        <v>4.3421835993380899E-4</v>
      </c>
      <c r="AL72" s="50">
        <f t="shared" si="48"/>
        <v>4.3947428729639287E-4</v>
      </c>
      <c r="AM72" s="50">
        <f t="shared" si="48"/>
        <v>4.4552919418142849E-4</v>
      </c>
      <c r="AN72" s="50">
        <f t="shared" si="48"/>
        <v>4.5245411520882265E-4</v>
      </c>
    </row>
    <row r="73" spans="1:40" x14ac:dyDescent="0.2">
      <c r="A73" s="128" t="s">
        <v>181</v>
      </c>
      <c r="B73" s="80">
        <f>$B$8</f>
        <v>6000</v>
      </c>
      <c r="D73" s="80">
        <f t="shared" ref="D73:AN73" si="49">$B$8</f>
        <v>6000</v>
      </c>
      <c r="E73" s="80">
        <f t="shared" si="49"/>
        <v>6000</v>
      </c>
      <c r="F73" s="80">
        <f t="shared" si="49"/>
        <v>6000</v>
      </c>
      <c r="G73" s="80">
        <f t="shared" si="49"/>
        <v>6000</v>
      </c>
      <c r="H73" s="80">
        <f t="shared" si="49"/>
        <v>6000</v>
      </c>
      <c r="I73" s="80">
        <f t="shared" si="49"/>
        <v>6000</v>
      </c>
      <c r="J73" s="80">
        <f t="shared" si="49"/>
        <v>6000</v>
      </c>
      <c r="K73" s="80">
        <f t="shared" si="49"/>
        <v>6000</v>
      </c>
      <c r="L73" s="80">
        <f t="shared" si="49"/>
        <v>6000</v>
      </c>
      <c r="M73" s="80">
        <f t="shared" si="49"/>
        <v>6000</v>
      </c>
      <c r="N73" s="80">
        <f t="shared" si="49"/>
        <v>6000</v>
      </c>
      <c r="O73" s="80">
        <f t="shared" si="49"/>
        <v>6000</v>
      </c>
      <c r="P73" s="80">
        <f t="shared" si="49"/>
        <v>6000</v>
      </c>
      <c r="Q73" s="80">
        <f t="shared" si="49"/>
        <v>6000</v>
      </c>
      <c r="R73" s="80">
        <f t="shared" si="49"/>
        <v>6000</v>
      </c>
      <c r="S73" s="80">
        <f t="shared" si="49"/>
        <v>6000</v>
      </c>
      <c r="T73" s="80">
        <f t="shared" si="49"/>
        <v>6000</v>
      </c>
      <c r="U73" s="80">
        <f t="shared" si="49"/>
        <v>6000</v>
      </c>
      <c r="V73" s="80">
        <f t="shared" si="49"/>
        <v>6000</v>
      </c>
      <c r="W73" s="80">
        <f t="shared" si="49"/>
        <v>6000</v>
      </c>
      <c r="X73" s="80">
        <f t="shared" si="49"/>
        <v>6000</v>
      </c>
      <c r="Y73" s="80">
        <f t="shared" si="49"/>
        <v>6000</v>
      </c>
      <c r="Z73" s="80">
        <f t="shared" si="49"/>
        <v>6000</v>
      </c>
      <c r="AA73" s="80">
        <f t="shared" si="49"/>
        <v>6000</v>
      </c>
      <c r="AB73" s="80">
        <f t="shared" si="49"/>
        <v>6000</v>
      </c>
      <c r="AC73" s="80">
        <f t="shared" si="49"/>
        <v>6000</v>
      </c>
      <c r="AD73" s="80">
        <f t="shared" si="49"/>
        <v>6000</v>
      </c>
      <c r="AE73" s="80">
        <f t="shared" si="49"/>
        <v>6000</v>
      </c>
      <c r="AF73" s="80">
        <f t="shared" si="49"/>
        <v>6000</v>
      </c>
      <c r="AG73" s="80">
        <f t="shared" si="49"/>
        <v>6000</v>
      </c>
      <c r="AH73" s="80">
        <f t="shared" si="49"/>
        <v>6000</v>
      </c>
      <c r="AI73" s="80">
        <f t="shared" si="49"/>
        <v>6000</v>
      </c>
      <c r="AJ73" s="80">
        <f t="shared" si="49"/>
        <v>6000</v>
      </c>
      <c r="AK73" s="80">
        <f t="shared" si="49"/>
        <v>6000</v>
      </c>
      <c r="AL73" s="80">
        <f t="shared" si="49"/>
        <v>6000</v>
      </c>
      <c r="AM73" s="80">
        <f t="shared" si="49"/>
        <v>6000</v>
      </c>
      <c r="AN73" s="80">
        <f t="shared" si="49"/>
        <v>6000</v>
      </c>
    </row>
    <row r="74" spans="1:40" ht="15" x14ac:dyDescent="0.2">
      <c r="A74" s="128" t="s">
        <v>9</v>
      </c>
      <c r="B74" s="9">
        <f>B80 / $B$17 * SINH($B$16 *B78 / 1000) + B79 * COSH($B$16 * B78 / 1000)+B77</f>
        <v>4.940402228485534E-2</v>
      </c>
      <c r="C74" s="9"/>
      <c r="D74" s="9">
        <f t="shared" ref="D74:AN74" si="50">D80 / $B$17 * SINH($B$16 *D78 / 1000) + D79 * COSH($B$16 * D78 / 1000)+D77</f>
        <v>4.1415497752541545E-4</v>
      </c>
      <c r="E74" s="9">
        <f t="shared" si="50"/>
        <v>4.1442894925098012E-4</v>
      </c>
      <c r="F74" s="9">
        <f t="shared" si="50"/>
        <v>4.1525379625404428E-4</v>
      </c>
      <c r="G74" s="9">
        <f t="shared" si="50"/>
        <v>4.1663727963117523E-4</v>
      </c>
      <c r="H74" s="9">
        <f t="shared" si="50"/>
        <v>4.185927234078008E-4</v>
      </c>
      <c r="I74" s="9">
        <f t="shared" si="50"/>
        <v>4.2113922403966817E-4</v>
      </c>
      <c r="J74" s="9">
        <f t="shared" si="50"/>
        <v>4.2430211702293566E-4</v>
      </c>
      <c r="K74" s="9">
        <f t="shared" si="50"/>
        <v>4.2811361274881906E-4</v>
      </c>
      <c r="L74" s="9">
        <f t="shared" si="50"/>
        <v>4.3261363217351464E-4</v>
      </c>
      <c r="M74" s="9">
        <f t="shared" si="50"/>
        <v>4.3785088418621387E-4</v>
      </c>
      <c r="N74" s="9">
        <f t="shared" si="50"/>
        <v>4.4388424135579193E-4</v>
      </c>
      <c r="O74" s="9">
        <f t="shared" si="50"/>
        <v>4.5078449052195891E-4</v>
      </c>
      <c r="P74" s="9">
        <f t="shared" si="50"/>
        <v>4.5846956444621186E-4</v>
      </c>
      <c r="Q74" s="9">
        <f t="shared" si="50"/>
        <v>4.5846955651195531E-4</v>
      </c>
      <c r="R74" s="9">
        <f t="shared" si="50"/>
        <v>4.5078410340773688E-4</v>
      </c>
      <c r="S74" s="9">
        <f t="shared" si="50"/>
        <v>4.4388348323014238E-4</v>
      </c>
      <c r="T74" s="9">
        <f t="shared" si="50"/>
        <v>4.3784976630385932E-4</v>
      </c>
      <c r="U74" s="9">
        <f t="shared" si="50"/>
        <v>4.3261216151704559E-4</v>
      </c>
      <c r="V74" s="9">
        <f t="shared" si="50"/>
        <v>4.2811179244979622E-4</v>
      </c>
      <c r="W74" s="9">
        <f t="shared" si="50"/>
        <v>4.2429994665707342E-4</v>
      </c>
      <c r="X74" s="9">
        <f t="shared" si="50"/>
        <v>4.2113669981699517E-4</v>
      </c>
      <c r="Y74" s="9">
        <f t="shared" si="50"/>
        <v>4.1858983827212958E-4</v>
      </c>
      <c r="Z74" s="9">
        <f t="shared" si="50"/>
        <v>4.1663402327807362E-4</v>
      </c>
      <c r="AA74" s="9">
        <f t="shared" si="50"/>
        <v>4.1525015507233305E-4</v>
      </c>
      <c r="AB74" s="9">
        <f t="shared" si="50"/>
        <v>4.1442490618917382E-4</v>
      </c>
      <c r="AC74" s="9">
        <f t="shared" si="50"/>
        <v>4.1415040233515452E-4</v>
      </c>
      <c r="AD74" s="9">
        <f t="shared" si="50"/>
        <v>4.1442403637872462E-4</v>
      </c>
      <c r="AE74" s="9">
        <f t="shared" si="50"/>
        <v>4.1524840718077532E-4</v>
      </c>
      <c r="AF74" s="9">
        <f t="shared" si="50"/>
        <v>4.1663138056971061E-4</v>
      </c>
      <c r="AG74" s="9">
        <f t="shared" si="50"/>
        <v>4.1858627514888375E-4</v>
      </c>
      <c r="AH74" s="9">
        <f t="shared" si="50"/>
        <v>4.2113218120030927E-4</v>
      </c>
      <c r="AI74" s="9">
        <f t="shared" si="50"/>
        <v>4.2429442712077112E-4</v>
      </c>
      <c r="AJ74" s="9">
        <f t="shared" si="50"/>
        <v>4.2810521506301017E-4</v>
      </c>
      <c r="AK74" s="9">
        <f t="shared" si="50"/>
        <v>4.3260445634053796E-4</v>
      </c>
      <c r="AL74" s="9">
        <f t="shared" si="50"/>
        <v>4.3784084846270097E-4</v>
      </c>
      <c r="AM74" s="9">
        <f t="shared" si="50"/>
        <v>4.438732504587674E-4</v>
      </c>
      <c r="AN74" s="9">
        <f t="shared" si="50"/>
        <v>4.5077243292703905E-4</v>
      </c>
    </row>
    <row r="75" spans="1:40" ht="15" x14ac:dyDescent="0.2">
      <c r="A75" s="128" t="s">
        <v>183</v>
      </c>
      <c r="B75" s="9">
        <f>B80 * COSH($B$16 *B78 / 1000) + (B79) * $B$17 * SINH($B$16 * B78/ 1000)</f>
        <v>6.0586621606746292E-3</v>
      </c>
      <c r="C75" s="9"/>
      <c r="D75" s="9">
        <f t="shared" ref="D75:AN75" si="51">D80 * COSH($B$16 *D78 / 1000) + (D79) * $B$17 * SINH($B$16 * D78/ 1000)</f>
        <v>5.0789894728014522E-5</v>
      </c>
      <c r="E75" s="9">
        <f t="shared" si="51"/>
        <v>5.082349324995678E-5</v>
      </c>
      <c r="F75" s="9">
        <f t="shared" si="51"/>
        <v>5.0924648360303789E-5</v>
      </c>
      <c r="G75" s="9">
        <f t="shared" si="51"/>
        <v>5.1094311841115453E-5</v>
      </c>
      <c r="H75" s="9">
        <f t="shared" si="51"/>
        <v>5.1334117684219852E-5</v>
      </c>
      <c r="I75" s="9">
        <f t="shared" si="51"/>
        <v>5.1646407783424147E-5</v>
      </c>
      <c r="J75" s="9">
        <f t="shared" si="51"/>
        <v>5.2034289157242174E-5</v>
      </c>
      <c r="K75" s="9">
        <f t="shared" si="51"/>
        <v>5.2501711926927503E-5</v>
      </c>
      <c r="L75" s="9">
        <f t="shared" si="51"/>
        <v>5.3053571798852579E-5</v>
      </c>
      <c r="M75" s="9">
        <f t="shared" si="51"/>
        <v>5.3695842187532746E-5</v>
      </c>
      <c r="N75" s="9">
        <f t="shared" si="51"/>
        <v>5.4435742930318288E-5</v>
      </c>
      <c r="O75" s="9">
        <f t="shared" si="51"/>
        <v>5.5281954971136228E-5</v>
      </c>
      <c r="P75" s="9">
        <f t="shared" si="51"/>
        <v>5.6224413994379199E-5</v>
      </c>
      <c r="Q75" s="9">
        <f t="shared" si="51"/>
        <v>5.6224413021361668E-5</v>
      </c>
      <c r="R75" s="9">
        <f t="shared" si="51"/>
        <v>5.5281907497384492E-5</v>
      </c>
      <c r="S75" s="9">
        <f t="shared" si="51"/>
        <v>5.4435649957580977E-5</v>
      </c>
      <c r="T75" s="9">
        <f t="shared" si="51"/>
        <v>5.3695705096032742E-5</v>
      </c>
      <c r="U75" s="9">
        <f t="shared" si="51"/>
        <v>5.3053391444899832E-5</v>
      </c>
      <c r="V75" s="9">
        <f t="shared" si="51"/>
        <v>5.2501488694560978E-5</v>
      </c>
      <c r="W75" s="9">
        <f t="shared" si="51"/>
        <v>5.2034022994429586E-5</v>
      </c>
      <c r="X75" s="9">
        <f t="shared" si="51"/>
        <v>5.1646098225382377E-5</v>
      </c>
      <c r="Y75" s="9">
        <f t="shared" si="51"/>
        <v>5.1333763865613359E-5</v>
      </c>
      <c r="Z75" s="9">
        <f t="shared" si="51"/>
        <v>5.1093912498260241E-5</v>
      </c>
      <c r="AA75" s="9">
        <f t="shared" si="51"/>
        <v>5.0924201823992905E-5</v>
      </c>
      <c r="AB75" s="9">
        <f t="shared" si="51"/>
        <v>5.0822997429081348E-5</v>
      </c>
      <c r="AC75" s="9">
        <f t="shared" si="51"/>
        <v>5.0789333649567269E-5</v>
      </c>
      <c r="AD75" s="9">
        <f t="shared" si="51"/>
        <v>5.0822890759878885E-5</v>
      </c>
      <c r="AE75" s="9">
        <f t="shared" si="51"/>
        <v>5.0923987471315695E-5</v>
      </c>
      <c r="AF75" s="9">
        <f t="shared" si="51"/>
        <v>5.1093588409726142E-5</v>
      </c>
      <c r="AG75" s="9">
        <f t="shared" si="51"/>
        <v>5.1333326902002204E-5</v>
      </c>
      <c r="AH75" s="9">
        <f t="shared" si="51"/>
        <v>5.1645544084835363E-5</v>
      </c>
      <c r="AI75" s="9">
        <f t="shared" si="51"/>
        <v>5.2033346106107697E-5</v>
      </c>
      <c r="AJ75" s="9">
        <f t="shared" si="51"/>
        <v>5.2500682076747407E-5</v>
      </c>
      <c r="AK75" s="9">
        <f t="shared" si="51"/>
        <v>5.3052446520596329E-5</v>
      </c>
      <c r="AL75" s="9">
        <f t="shared" si="51"/>
        <v>5.3694611456602545E-5</v>
      </c>
      <c r="AM75" s="9">
        <f t="shared" si="51"/>
        <v>5.4434395061686653E-5</v>
      </c>
      <c r="AN75" s="9">
        <f t="shared" si="51"/>
        <v>5.5280476288010624E-5</v>
      </c>
    </row>
    <row r="76" spans="1:40" ht="15" x14ac:dyDescent="0.2">
      <c r="A76" s="104" t="s">
        <v>120</v>
      </c>
      <c r="B76" s="128">
        <f>$B$10</f>
        <v>0.25</v>
      </c>
      <c r="C76" s="9"/>
      <c r="D76" s="128">
        <f t="shared" ref="D76:AN76" si="52">$B$10</f>
        <v>0.25</v>
      </c>
      <c r="E76" s="128">
        <f t="shared" si="52"/>
        <v>0.25</v>
      </c>
      <c r="F76" s="128">
        <f t="shared" si="52"/>
        <v>0.25</v>
      </c>
      <c r="G76" s="128">
        <f t="shared" si="52"/>
        <v>0.25</v>
      </c>
      <c r="H76" s="128">
        <f t="shared" si="52"/>
        <v>0.25</v>
      </c>
      <c r="I76" s="128">
        <f t="shared" si="52"/>
        <v>0.25</v>
      </c>
      <c r="J76" s="128">
        <f t="shared" si="52"/>
        <v>0.25</v>
      </c>
      <c r="K76" s="128">
        <f t="shared" si="52"/>
        <v>0.25</v>
      </c>
      <c r="L76" s="128">
        <f t="shared" si="52"/>
        <v>0.25</v>
      </c>
      <c r="M76" s="128">
        <f t="shared" si="52"/>
        <v>0.25</v>
      </c>
      <c r="N76" s="128">
        <f t="shared" si="52"/>
        <v>0.25</v>
      </c>
      <c r="O76" s="128">
        <f t="shared" si="52"/>
        <v>0.25</v>
      </c>
      <c r="P76" s="128">
        <f t="shared" si="52"/>
        <v>0.25</v>
      </c>
      <c r="Q76" s="128">
        <f t="shared" si="52"/>
        <v>0.25</v>
      </c>
      <c r="R76" s="128">
        <f t="shared" si="52"/>
        <v>0.25</v>
      </c>
      <c r="S76" s="128">
        <f t="shared" si="52"/>
        <v>0.25</v>
      </c>
      <c r="T76" s="128">
        <f t="shared" si="52"/>
        <v>0.25</v>
      </c>
      <c r="U76" s="128">
        <f t="shared" si="52"/>
        <v>0.25</v>
      </c>
      <c r="V76" s="128">
        <f t="shared" si="52"/>
        <v>0.25</v>
      </c>
      <c r="W76" s="128">
        <f t="shared" si="52"/>
        <v>0.25</v>
      </c>
      <c r="X76" s="128">
        <f t="shared" si="52"/>
        <v>0.25</v>
      </c>
      <c r="Y76" s="128">
        <f t="shared" si="52"/>
        <v>0.25</v>
      </c>
      <c r="Z76" s="128">
        <f t="shared" si="52"/>
        <v>0.25</v>
      </c>
      <c r="AA76" s="128">
        <f t="shared" si="52"/>
        <v>0.25</v>
      </c>
      <c r="AB76" s="128">
        <f t="shared" si="52"/>
        <v>0.25</v>
      </c>
      <c r="AC76" s="128">
        <f t="shared" si="52"/>
        <v>0.25</v>
      </c>
      <c r="AD76" s="128">
        <f t="shared" si="52"/>
        <v>0.25</v>
      </c>
      <c r="AE76" s="128">
        <f t="shared" si="52"/>
        <v>0.25</v>
      </c>
      <c r="AF76" s="128">
        <f t="shared" si="52"/>
        <v>0.25</v>
      </c>
      <c r="AG76" s="128">
        <f t="shared" si="52"/>
        <v>0.25</v>
      </c>
      <c r="AH76" s="128">
        <f t="shared" si="52"/>
        <v>0.25</v>
      </c>
      <c r="AI76" s="128">
        <f t="shared" si="52"/>
        <v>0.25</v>
      </c>
      <c r="AJ76" s="128">
        <f t="shared" si="52"/>
        <v>0.25</v>
      </c>
      <c r="AK76" s="128">
        <f t="shared" si="52"/>
        <v>0.25</v>
      </c>
      <c r="AL76" s="128">
        <f t="shared" si="52"/>
        <v>0.25</v>
      </c>
      <c r="AM76" s="128">
        <f t="shared" si="52"/>
        <v>0.25</v>
      </c>
      <c r="AN76" s="128">
        <f t="shared" si="52"/>
        <v>0.25</v>
      </c>
    </row>
    <row r="77" spans="1:40" ht="15" x14ac:dyDescent="0.2">
      <c r="A77" s="128" t="s">
        <v>184</v>
      </c>
      <c r="B77" s="50">
        <f>B75/B76</f>
        <v>2.4234648642698517E-2</v>
      </c>
      <c r="C77" s="9"/>
      <c r="D77" s="50">
        <f t="shared" ref="D77:AN77" si="53">D75/D76</f>
        <v>2.0315957891205809E-4</v>
      </c>
      <c r="E77" s="50">
        <f t="shared" si="53"/>
        <v>2.0329397299982712E-4</v>
      </c>
      <c r="F77" s="50">
        <f t="shared" si="53"/>
        <v>2.0369859344121515E-4</v>
      </c>
      <c r="G77" s="50">
        <f t="shared" si="53"/>
        <v>2.0437724736446181E-4</v>
      </c>
      <c r="H77" s="50">
        <f t="shared" si="53"/>
        <v>2.0533647073687941E-4</v>
      </c>
      <c r="I77" s="50">
        <f t="shared" si="53"/>
        <v>2.0658563113369659E-4</v>
      </c>
      <c r="J77" s="50">
        <f t="shared" si="53"/>
        <v>2.081371566289687E-4</v>
      </c>
      <c r="K77" s="50">
        <f t="shared" si="53"/>
        <v>2.1000684770771001E-4</v>
      </c>
      <c r="L77" s="50">
        <f t="shared" si="53"/>
        <v>2.1221428719541031E-4</v>
      </c>
      <c r="M77" s="50">
        <f t="shared" si="53"/>
        <v>2.1478336875013098E-4</v>
      </c>
      <c r="N77" s="50">
        <f t="shared" si="53"/>
        <v>2.1774297172127315E-4</v>
      </c>
      <c r="O77" s="50">
        <f t="shared" si="53"/>
        <v>2.2112781988454491E-4</v>
      </c>
      <c r="P77" s="50">
        <f t="shared" si="53"/>
        <v>2.248976559775168E-4</v>
      </c>
      <c r="Q77" s="50">
        <f t="shared" si="53"/>
        <v>2.2489765208544667E-4</v>
      </c>
      <c r="R77" s="50">
        <f t="shared" si="53"/>
        <v>2.2112762998953797E-4</v>
      </c>
      <c r="S77" s="50">
        <f t="shared" si="53"/>
        <v>2.1774259983032391E-4</v>
      </c>
      <c r="T77" s="50">
        <f t="shared" si="53"/>
        <v>2.1478282038413097E-4</v>
      </c>
      <c r="U77" s="50">
        <f t="shared" si="53"/>
        <v>2.1221356577959933E-4</v>
      </c>
      <c r="V77" s="50">
        <f t="shared" si="53"/>
        <v>2.1000595477824391E-4</v>
      </c>
      <c r="W77" s="50">
        <f t="shared" si="53"/>
        <v>2.0813609197771834E-4</v>
      </c>
      <c r="X77" s="50">
        <f t="shared" si="53"/>
        <v>2.0658439290152951E-4</v>
      </c>
      <c r="Y77" s="50">
        <f t="shared" si="53"/>
        <v>2.0533505546245344E-4</v>
      </c>
      <c r="Z77" s="50">
        <f t="shared" si="53"/>
        <v>2.0437564999304097E-4</v>
      </c>
      <c r="AA77" s="50">
        <f t="shared" si="53"/>
        <v>2.0369680729597162E-4</v>
      </c>
      <c r="AB77" s="50">
        <f t="shared" si="53"/>
        <v>2.0329198971632539E-4</v>
      </c>
      <c r="AC77" s="50">
        <f t="shared" si="53"/>
        <v>2.0315733459826907E-4</v>
      </c>
      <c r="AD77" s="50">
        <f t="shared" si="53"/>
        <v>2.0329156303951554E-4</v>
      </c>
      <c r="AE77" s="50">
        <f t="shared" si="53"/>
        <v>2.0369594988526278E-4</v>
      </c>
      <c r="AF77" s="50">
        <f t="shared" si="53"/>
        <v>2.0437435363890457E-4</v>
      </c>
      <c r="AG77" s="50">
        <f t="shared" si="53"/>
        <v>2.0533330760800882E-4</v>
      </c>
      <c r="AH77" s="50">
        <f t="shared" si="53"/>
        <v>2.0658217633934145E-4</v>
      </c>
      <c r="AI77" s="50">
        <f t="shared" si="53"/>
        <v>2.0813338442443079E-4</v>
      </c>
      <c r="AJ77" s="50">
        <f t="shared" si="53"/>
        <v>2.1000272830698963E-4</v>
      </c>
      <c r="AK77" s="50">
        <f t="shared" si="53"/>
        <v>2.1220978608238532E-4</v>
      </c>
      <c r="AL77" s="50">
        <f t="shared" si="53"/>
        <v>2.1477844582641018E-4</v>
      </c>
      <c r="AM77" s="50">
        <f t="shared" si="53"/>
        <v>2.1773758024674661E-4</v>
      </c>
      <c r="AN77" s="50">
        <f t="shared" si="53"/>
        <v>2.211219051520425E-4</v>
      </c>
    </row>
    <row r="78" spans="1:40" x14ac:dyDescent="0.2">
      <c r="A78" s="128" t="s">
        <v>182</v>
      </c>
      <c r="B78" s="80">
        <f>$B$8</f>
        <v>6000</v>
      </c>
      <c r="D78" s="80">
        <f t="shared" ref="D78:AN78" si="54">$B$8</f>
        <v>6000</v>
      </c>
      <c r="E78" s="80">
        <f t="shared" si="54"/>
        <v>6000</v>
      </c>
      <c r="F78" s="80">
        <f t="shared" si="54"/>
        <v>6000</v>
      </c>
      <c r="G78" s="80">
        <f t="shared" si="54"/>
        <v>6000</v>
      </c>
      <c r="H78" s="80">
        <f t="shared" si="54"/>
        <v>6000</v>
      </c>
      <c r="I78" s="80">
        <f t="shared" si="54"/>
        <v>6000</v>
      </c>
      <c r="J78" s="80">
        <f t="shared" si="54"/>
        <v>6000</v>
      </c>
      <c r="K78" s="80">
        <f t="shared" si="54"/>
        <v>6000</v>
      </c>
      <c r="L78" s="80">
        <f t="shared" si="54"/>
        <v>6000</v>
      </c>
      <c r="M78" s="80">
        <f t="shared" si="54"/>
        <v>6000</v>
      </c>
      <c r="N78" s="80">
        <f t="shared" si="54"/>
        <v>6000</v>
      </c>
      <c r="O78" s="80">
        <f t="shared" si="54"/>
        <v>6000</v>
      </c>
      <c r="P78" s="80">
        <f t="shared" si="54"/>
        <v>6000</v>
      </c>
      <c r="Q78" s="80">
        <f t="shared" si="54"/>
        <v>6000</v>
      </c>
      <c r="R78" s="80">
        <f t="shared" si="54"/>
        <v>6000</v>
      </c>
      <c r="S78" s="80">
        <f t="shared" si="54"/>
        <v>6000</v>
      </c>
      <c r="T78" s="80">
        <f t="shared" si="54"/>
        <v>6000</v>
      </c>
      <c r="U78" s="80">
        <f t="shared" si="54"/>
        <v>6000</v>
      </c>
      <c r="V78" s="80">
        <f t="shared" si="54"/>
        <v>6000</v>
      </c>
      <c r="W78" s="80">
        <f t="shared" si="54"/>
        <v>6000</v>
      </c>
      <c r="X78" s="80">
        <f t="shared" si="54"/>
        <v>6000</v>
      </c>
      <c r="Y78" s="80">
        <f t="shared" si="54"/>
        <v>6000</v>
      </c>
      <c r="Z78" s="80">
        <f t="shared" si="54"/>
        <v>6000</v>
      </c>
      <c r="AA78" s="80">
        <f t="shared" si="54"/>
        <v>6000</v>
      </c>
      <c r="AB78" s="80">
        <f t="shared" si="54"/>
        <v>6000</v>
      </c>
      <c r="AC78" s="80">
        <f t="shared" si="54"/>
        <v>6000</v>
      </c>
      <c r="AD78" s="80">
        <f t="shared" si="54"/>
        <v>6000</v>
      </c>
      <c r="AE78" s="80">
        <f t="shared" si="54"/>
        <v>6000</v>
      </c>
      <c r="AF78" s="80">
        <f t="shared" si="54"/>
        <v>6000</v>
      </c>
      <c r="AG78" s="80">
        <f t="shared" si="54"/>
        <v>6000</v>
      </c>
      <c r="AH78" s="80">
        <f t="shared" si="54"/>
        <v>6000</v>
      </c>
      <c r="AI78" s="80">
        <f t="shared" si="54"/>
        <v>6000</v>
      </c>
      <c r="AJ78" s="80">
        <f t="shared" si="54"/>
        <v>6000</v>
      </c>
      <c r="AK78" s="80">
        <f t="shared" si="54"/>
        <v>6000</v>
      </c>
      <c r="AL78" s="80">
        <f t="shared" si="54"/>
        <v>6000</v>
      </c>
      <c r="AM78" s="80">
        <f t="shared" si="54"/>
        <v>6000</v>
      </c>
      <c r="AN78" s="80">
        <f t="shared" si="54"/>
        <v>6000</v>
      </c>
    </row>
    <row r="79" spans="1:40" ht="15.75" thickBot="1" x14ac:dyDescent="0.25">
      <c r="A79" s="128" t="s">
        <v>9</v>
      </c>
      <c r="B79" s="9">
        <f>B80/B81</f>
        <v>1.5431387594926666E-2</v>
      </c>
      <c r="D79" s="9">
        <f t="shared" ref="D79:AN79" si="55">D80/D81</f>
        <v>1.2936165289768254E-4</v>
      </c>
      <c r="E79" s="9">
        <f t="shared" si="55"/>
        <v>1.2944722819482863E-4</v>
      </c>
      <c r="F79" s="9">
        <f t="shared" si="55"/>
        <v>1.2970486984468068E-4</v>
      </c>
      <c r="G79" s="9">
        <f t="shared" si="55"/>
        <v>1.301370020322291E-4</v>
      </c>
      <c r="H79" s="9">
        <f t="shared" si="55"/>
        <v>1.3074778652793698E-4</v>
      </c>
      <c r="I79" s="9">
        <f t="shared" si="55"/>
        <v>1.3154318812569549E-4</v>
      </c>
      <c r="J79" s="9">
        <f t="shared" si="55"/>
        <v>1.3253112038887554E-4</v>
      </c>
      <c r="K79" s="9">
        <f t="shared" si="55"/>
        <v>1.3372164426005725E-4</v>
      </c>
      <c r="L79" s="9">
        <f t="shared" si="55"/>
        <v>1.3512722908322789E-4</v>
      </c>
      <c r="M79" s="9">
        <f t="shared" si="55"/>
        <v>1.3676308912058047E-4</v>
      </c>
      <c r="N79" s="9">
        <f t="shared" si="55"/>
        <v>1.386476132681402E-4</v>
      </c>
      <c r="O79" s="9">
        <f t="shared" si="55"/>
        <v>1.4080291185437156E-4</v>
      </c>
      <c r="P79" s="9">
        <f t="shared" si="55"/>
        <v>1.4320335110883214E-4</v>
      </c>
      <c r="Q79" s="9">
        <f t="shared" si="55"/>
        <v>1.4320334863056049E-4</v>
      </c>
      <c r="R79" s="9">
        <f t="shared" si="55"/>
        <v>1.4080279093892122E-4</v>
      </c>
      <c r="S79" s="9">
        <f t="shared" si="55"/>
        <v>1.3864737646696078E-4</v>
      </c>
      <c r="T79" s="9">
        <f t="shared" si="55"/>
        <v>1.3676273994909401E-4</v>
      </c>
      <c r="U79" s="9">
        <f t="shared" si="55"/>
        <v>1.3512676972245231E-4</v>
      </c>
      <c r="V79" s="9">
        <f t="shared" si="55"/>
        <v>1.3372107568813819E-4</v>
      </c>
      <c r="W79" s="9">
        <f t="shared" si="55"/>
        <v>1.3253044247328702E-4</v>
      </c>
      <c r="X79" s="9">
        <f t="shared" si="55"/>
        <v>1.3154239968263679E-4</v>
      </c>
      <c r="Y79" s="9">
        <f t="shared" si="55"/>
        <v>1.3074688535340205E-4</v>
      </c>
      <c r="Z79" s="9">
        <f t="shared" si="55"/>
        <v>1.3013598490761995E-4</v>
      </c>
      <c r="AA79" s="9">
        <f t="shared" si="55"/>
        <v>1.2970373251853414E-4</v>
      </c>
      <c r="AB79" s="9">
        <f t="shared" si="55"/>
        <v>1.2944596534109897E-4</v>
      </c>
      <c r="AC79" s="9">
        <f t="shared" si="55"/>
        <v>1.2936022383318592E-4</v>
      </c>
      <c r="AD79" s="9">
        <f t="shared" si="55"/>
        <v>1.2944569365507918E-4</v>
      </c>
      <c r="AE79" s="9">
        <f t="shared" si="55"/>
        <v>1.2970318656314723E-4</v>
      </c>
      <c r="AF79" s="9">
        <f t="shared" si="55"/>
        <v>1.3013515945545706E-4</v>
      </c>
      <c r="AG79" s="9">
        <f t="shared" si="55"/>
        <v>1.3074577240888231E-4</v>
      </c>
      <c r="AH79" s="9">
        <f t="shared" si="55"/>
        <v>1.3154098828894355E-4</v>
      </c>
      <c r="AI79" s="9">
        <f t="shared" si="55"/>
        <v>1.3252871844151621E-4</v>
      </c>
      <c r="AJ79" s="9">
        <f t="shared" si="55"/>
        <v>1.3371902123588585E-4</v>
      </c>
      <c r="AK79" s="9">
        <f t="shared" si="55"/>
        <v>1.3512436300413915E-4</v>
      </c>
      <c r="AL79" s="9">
        <f t="shared" si="55"/>
        <v>1.3675995445396505E-4</v>
      </c>
      <c r="AM79" s="9">
        <f t="shared" si="55"/>
        <v>1.386441802522812E-4</v>
      </c>
      <c r="AN79" s="9">
        <f t="shared" si="55"/>
        <v>1.4079914565453468E-4</v>
      </c>
    </row>
    <row r="80" spans="1:40" ht="15.75" thickBot="1" x14ac:dyDescent="0.25">
      <c r="A80" s="128" t="s">
        <v>183</v>
      </c>
      <c r="B80" s="93">
        <v>3.8578468987316666E-3</v>
      </c>
      <c r="D80" s="93">
        <v>3.2340413224420636E-5</v>
      </c>
      <c r="E80" s="93">
        <v>3.2361807048707157E-5</v>
      </c>
      <c r="F80" s="93">
        <v>3.2426217461170169E-5</v>
      </c>
      <c r="G80" s="93">
        <v>3.2534250508057275E-5</v>
      </c>
      <c r="H80" s="93">
        <v>3.2686946631984244E-5</v>
      </c>
      <c r="I80" s="93">
        <v>3.2885797031423873E-5</v>
      </c>
      <c r="J80" s="93">
        <v>3.3132780097218885E-5</v>
      </c>
      <c r="K80" s="93">
        <v>3.3430411065014313E-5</v>
      </c>
      <c r="L80" s="93">
        <v>3.3781807270806972E-5</v>
      </c>
      <c r="M80" s="93">
        <v>3.4190772280145117E-5</v>
      </c>
      <c r="N80" s="93">
        <v>3.466190331703505E-5</v>
      </c>
      <c r="O80" s="93">
        <v>3.5200727963592891E-5</v>
      </c>
      <c r="P80" s="93">
        <v>3.5800837777208036E-5</v>
      </c>
      <c r="Q80" s="93">
        <v>3.5800837157640122E-5</v>
      </c>
      <c r="R80" s="93">
        <v>3.5200697734730305E-5</v>
      </c>
      <c r="S80" s="93">
        <v>3.4661844116740196E-5</v>
      </c>
      <c r="T80" s="93">
        <v>3.4190684987273503E-5</v>
      </c>
      <c r="U80" s="93">
        <v>3.3781692430613079E-5</v>
      </c>
      <c r="V80" s="93">
        <v>3.3430268922034547E-5</v>
      </c>
      <c r="W80" s="93">
        <v>3.3132610618321755E-5</v>
      </c>
      <c r="X80" s="93">
        <v>3.2885599920659199E-5</v>
      </c>
      <c r="Y80" s="93">
        <v>3.2686721338350513E-5</v>
      </c>
      <c r="Z80" s="93">
        <v>3.2533996226904988E-5</v>
      </c>
      <c r="AA80" s="93">
        <v>3.2425933129633535E-5</v>
      </c>
      <c r="AB80" s="93">
        <v>3.2361491335274743E-5</v>
      </c>
      <c r="AC80" s="93">
        <v>3.234005595829648E-5</v>
      </c>
      <c r="AD80" s="93">
        <v>3.2361423413769795E-5</v>
      </c>
      <c r="AE80" s="93">
        <v>3.2425796640786807E-5</v>
      </c>
      <c r="AF80" s="93">
        <v>3.2533789863864264E-5</v>
      </c>
      <c r="AG80" s="93">
        <v>3.2686443102220577E-5</v>
      </c>
      <c r="AH80" s="93">
        <v>3.2885247072235888E-5</v>
      </c>
      <c r="AI80" s="93">
        <v>3.3132179610379054E-5</v>
      </c>
      <c r="AJ80" s="93">
        <v>3.3429755308971463E-5</v>
      </c>
      <c r="AK80" s="93">
        <v>3.3781090751034787E-5</v>
      </c>
      <c r="AL80" s="93">
        <v>3.4189988613491263E-5</v>
      </c>
      <c r="AM80" s="93">
        <v>3.4661045063070299E-5</v>
      </c>
      <c r="AN80" s="93">
        <v>3.5199786413633669E-5</v>
      </c>
    </row>
    <row r="81" spans="1:40" x14ac:dyDescent="0.2">
      <c r="A81" s="104" t="s">
        <v>120</v>
      </c>
      <c r="B81" s="128">
        <f>$B$10</f>
        <v>0.25</v>
      </c>
      <c r="D81" s="128">
        <f t="shared" ref="D81:AN81" si="56">$B$10</f>
        <v>0.25</v>
      </c>
      <c r="E81" s="128">
        <f t="shared" si="56"/>
        <v>0.25</v>
      </c>
      <c r="F81" s="128">
        <f t="shared" si="56"/>
        <v>0.25</v>
      </c>
      <c r="G81" s="128">
        <f t="shared" si="56"/>
        <v>0.25</v>
      </c>
      <c r="H81" s="128">
        <f t="shared" si="56"/>
        <v>0.25</v>
      </c>
      <c r="I81" s="128">
        <f t="shared" si="56"/>
        <v>0.25</v>
      </c>
      <c r="J81" s="128">
        <f t="shared" si="56"/>
        <v>0.25</v>
      </c>
      <c r="K81" s="128">
        <f t="shared" si="56"/>
        <v>0.25</v>
      </c>
      <c r="L81" s="128">
        <f t="shared" si="56"/>
        <v>0.25</v>
      </c>
      <c r="M81" s="128">
        <f t="shared" si="56"/>
        <v>0.25</v>
      </c>
      <c r="N81" s="128">
        <f t="shared" si="56"/>
        <v>0.25</v>
      </c>
      <c r="O81" s="128">
        <f t="shared" si="56"/>
        <v>0.25</v>
      </c>
      <c r="P81" s="128">
        <f t="shared" si="56"/>
        <v>0.25</v>
      </c>
      <c r="Q81" s="128">
        <f t="shared" si="56"/>
        <v>0.25</v>
      </c>
      <c r="R81" s="128">
        <f t="shared" si="56"/>
        <v>0.25</v>
      </c>
      <c r="S81" s="128">
        <f t="shared" si="56"/>
        <v>0.25</v>
      </c>
      <c r="T81" s="128">
        <f t="shared" si="56"/>
        <v>0.25</v>
      </c>
      <c r="U81" s="128">
        <f t="shared" si="56"/>
        <v>0.25</v>
      </c>
      <c r="V81" s="128">
        <f t="shared" si="56"/>
        <v>0.25</v>
      </c>
      <c r="W81" s="128">
        <f t="shared" si="56"/>
        <v>0.25</v>
      </c>
      <c r="X81" s="128">
        <f t="shared" si="56"/>
        <v>0.25</v>
      </c>
      <c r="Y81" s="128">
        <f t="shared" si="56"/>
        <v>0.25</v>
      </c>
      <c r="Z81" s="128">
        <f t="shared" si="56"/>
        <v>0.25</v>
      </c>
      <c r="AA81" s="128">
        <f t="shared" si="56"/>
        <v>0.25</v>
      </c>
      <c r="AB81" s="128">
        <f t="shared" si="56"/>
        <v>0.25</v>
      </c>
      <c r="AC81" s="128">
        <f t="shared" si="56"/>
        <v>0.25</v>
      </c>
      <c r="AD81" s="128">
        <f t="shared" si="56"/>
        <v>0.25</v>
      </c>
      <c r="AE81" s="128">
        <f t="shared" si="56"/>
        <v>0.25</v>
      </c>
      <c r="AF81" s="128">
        <f t="shared" si="56"/>
        <v>0.25</v>
      </c>
      <c r="AG81" s="128">
        <f t="shared" si="56"/>
        <v>0.25</v>
      </c>
      <c r="AH81" s="128">
        <f t="shared" si="56"/>
        <v>0.25</v>
      </c>
      <c r="AI81" s="128">
        <f t="shared" si="56"/>
        <v>0.25</v>
      </c>
      <c r="AJ81" s="128">
        <f t="shared" si="56"/>
        <v>0.25</v>
      </c>
      <c r="AK81" s="128">
        <f t="shared" si="56"/>
        <v>0.25</v>
      </c>
      <c r="AL81" s="128">
        <f t="shared" si="56"/>
        <v>0.25</v>
      </c>
      <c r="AM81" s="128">
        <f t="shared" si="56"/>
        <v>0.25</v>
      </c>
      <c r="AN81" s="128">
        <f t="shared" si="56"/>
        <v>0.25</v>
      </c>
    </row>
    <row r="82" spans="1:40" ht="15" x14ac:dyDescent="0.2">
      <c r="A82" s="10"/>
      <c r="B82" s="10"/>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row>
    <row r="83" spans="1:40" x14ac:dyDescent="0.2">
      <c r="A83" s="24" t="s">
        <v>194</v>
      </c>
      <c r="B83" s="61"/>
    </row>
    <row r="84" spans="1:40" x14ac:dyDescent="0.2">
      <c r="A84" s="24" t="s">
        <v>162</v>
      </c>
      <c r="B84" s="24">
        <f>7.5/B29*B80</f>
        <v>3.8578468987416179E-3</v>
      </c>
      <c r="D84" s="24">
        <f t="shared" ref="D84:AN84" si="57">15/D29*D80</f>
        <v>3.2340413224420636E-5</v>
      </c>
      <c r="E84" s="24">
        <f t="shared" si="57"/>
        <v>3.2361807048707151E-5</v>
      </c>
      <c r="F84" s="24">
        <f t="shared" si="57"/>
        <v>3.2426217461170189E-5</v>
      </c>
      <c r="G84" s="24">
        <f t="shared" si="57"/>
        <v>3.2534250508057281E-5</v>
      </c>
      <c r="H84" s="24">
        <f t="shared" si="57"/>
        <v>3.2686946631984238E-5</v>
      </c>
      <c r="I84" s="24">
        <f t="shared" si="57"/>
        <v>3.2885797031423867E-5</v>
      </c>
      <c r="J84" s="24">
        <f t="shared" si="57"/>
        <v>3.3132780097218899E-5</v>
      </c>
      <c r="K84" s="24">
        <f t="shared" si="57"/>
        <v>3.3430411065014306E-5</v>
      </c>
      <c r="L84" s="24">
        <f t="shared" si="57"/>
        <v>3.3781807270806979E-5</v>
      </c>
      <c r="M84" s="24">
        <f t="shared" si="57"/>
        <v>3.4190772280145131E-5</v>
      </c>
      <c r="N84" s="24">
        <f t="shared" si="57"/>
        <v>3.4661903317035043E-5</v>
      </c>
      <c r="O84" s="24">
        <f t="shared" si="57"/>
        <v>3.520072796359287E-5</v>
      </c>
      <c r="P84" s="24">
        <f t="shared" si="57"/>
        <v>3.5800837777208029E-5</v>
      </c>
      <c r="Q84" s="24">
        <f t="shared" si="57"/>
        <v>3.5800837157640122E-5</v>
      </c>
      <c r="R84" s="24">
        <f t="shared" si="57"/>
        <v>3.5200697734730292E-5</v>
      </c>
      <c r="S84" s="24">
        <f t="shared" si="57"/>
        <v>3.4661844116740183E-5</v>
      </c>
      <c r="T84" s="24">
        <f t="shared" si="57"/>
        <v>3.4190684987273496E-5</v>
      </c>
      <c r="U84" s="24">
        <f t="shared" si="57"/>
        <v>3.3781692430613092E-5</v>
      </c>
      <c r="V84" s="24">
        <f t="shared" si="57"/>
        <v>3.3430268922034553E-5</v>
      </c>
      <c r="W84" s="24">
        <f t="shared" si="57"/>
        <v>3.3132610618321748E-5</v>
      </c>
      <c r="X84" s="24">
        <f t="shared" si="57"/>
        <v>3.2885599920659206E-5</v>
      </c>
      <c r="Y84" s="24">
        <f t="shared" si="57"/>
        <v>3.2686721338350527E-5</v>
      </c>
      <c r="Z84" s="24">
        <f t="shared" si="57"/>
        <v>3.2533996226904981E-5</v>
      </c>
      <c r="AA84" s="24">
        <f t="shared" si="57"/>
        <v>3.2425933129633528E-5</v>
      </c>
      <c r="AB84" s="24">
        <f t="shared" si="57"/>
        <v>3.236149133527473E-5</v>
      </c>
      <c r="AC84" s="24">
        <f t="shared" si="57"/>
        <v>3.2340055958296474E-5</v>
      </c>
      <c r="AD84" s="24">
        <f t="shared" si="57"/>
        <v>3.2361423413769795E-5</v>
      </c>
      <c r="AE84" s="24">
        <f t="shared" si="57"/>
        <v>3.2425796640786794E-5</v>
      </c>
      <c r="AF84" s="24">
        <f t="shared" si="57"/>
        <v>3.2533789863864251E-5</v>
      </c>
      <c r="AG84" s="24">
        <f t="shared" si="57"/>
        <v>3.2686443102220597E-5</v>
      </c>
      <c r="AH84" s="24">
        <f t="shared" si="57"/>
        <v>3.2885247072235888E-5</v>
      </c>
      <c r="AI84" s="24">
        <f t="shared" si="57"/>
        <v>3.3132179610379047E-5</v>
      </c>
      <c r="AJ84" s="24">
        <f t="shared" si="57"/>
        <v>3.3429755308971469E-5</v>
      </c>
      <c r="AK84" s="24">
        <f t="shared" si="57"/>
        <v>3.3781090751034787E-5</v>
      </c>
      <c r="AL84" s="24">
        <f t="shared" si="57"/>
        <v>3.4189988613491249E-5</v>
      </c>
      <c r="AM84" s="24">
        <f t="shared" si="57"/>
        <v>3.4661045063070285E-5</v>
      </c>
      <c r="AN84" s="24">
        <f t="shared" si="57"/>
        <v>3.5199786413633655E-5</v>
      </c>
    </row>
    <row r="85" spans="1:40" x14ac:dyDescent="0.2">
      <c r="J85" s="41"/>
      <c r="Q85" s="41"/>
    </row>
    <row r="86" spans="1:40" x14ac:dyDescent="0.2">
      <c r="A86" s="12" t="s">
        <v>136</v>
      </c>
      <c r="J86" s="128"/>
    </row>
    <row r="87" spans="1:40" x14ac:dyDescent="0.2">
      <c r="A87" s="12" t="s">
        <v>137</v>
      </c>
      <c r="J87" s="51"/>
      <c r="K87" s="45"/>
      <c r="L87" s="45"/>
      <c r="M87" s="45"/>
      <c r="N87" s="45"/>
    </row>
    <row r="88" spans="1:40" x14ac:dyDescent="0.2">
      <c r="J88" s="51"/>
      <c r="K88" s="45"/>
      <c r="L88" s="45"/>
      <c r="M88" s="45"/>
      <c r="N88" s="45"/>
    </row>
    <row r="89" spans="1:40" x14ac:dyDescent="0.2">
      <c r="J89" s="51"/>
      <c r="K89" s="45"/>
      <c r="L89" s="45"/>
      <c r="M89" s="45"/>
      <c r="N89" s="45"/>
    </row>
    <row r="90" spans="1:40" x14ac:dyDescent="0.2">
      <c r="D90" s="128" t="s">
        <v>163</v>
      </c>
      <c r="E90" s="128" t="s">
        <v>9</v>
      </c>
      <c r="F90" s="128" t="s">
        <v>133</v>
      </c>
      <c r="G90" s="128" t="s">
        <v>9</v>
      </c>
      <c r="H90" s="128" t="s">
        <v>133</v>
      </c>
      <c r="K90" s="51"/>
      <c r="L90" s="45"/>
      <c r="M90" s="45"/>
      <c r="N90" s="45"/>
      <c r="O90" s="45"/>
    </row>
    <row r="91" spans="1:40" x14ac:dyDescent="0.2">
      <c r="C91" t="s">
        <v>160</v>
      </c>
      <c r="D91" s="128" t="s">
        <v>164</v>
      </c>
      <c r="E91" s="132" t="s">
        <v>168</v>
      </c>
      <c r="F91" s="128" t="s">
        <v>169</v>
      </c>
      <c r="G91" s="128" t="s">
        <v>170</v>
      </c>
      <c r="H91" s="128" t="s">
        <v>171</v>
      </c>
      <c r="I91" s="191" t="s">
        <v>215</v>
      </c>
      <c r="J91" s="191" t="s">
        <v>241</v>
      </c>
      <c r="K91" s="191" t="s">
        <v>242</v>
      </c>
      <c r="L91" s="45"/>
      <c r="M91" s="45"/>
      <c r="N91" s="45"/>
      <c r="O91" s="45"/>
    </row>
    <row r="92" spans="1:40" x14ac:dyDescent="0.2">
      <c r="B92" s="10"/>
      <c r="C92">
        <f>D20</f>
        <v>5</v>
      </c>
      <c r="D92" s="91">
        <f>D80</f>
        <v>3.2340413224420636E-5</v>
      </c>
      <c r="E92" s="136">
        <f>D39</f>
        <v>5.5609055166659579E-2</v>
      </c>
      <c r="F92" s="50">
        <f>D42</f>
        <v>2.2677678779111896E-2</v>
      </c>
      <c r="G92" s="50">
        <f>D26</f>
        <v>6.4130251393618928E-2</v>
      </c>
      <c r="H92" s="50">
        <f>D25</f>
        <v>2.6152669502648267E-2</v>
      </c>
      <c r="I92" s="5">
        <f>D28</f>
        <v>6.8614001328630046E-4</v>
      </c>
      <c r="J92" s="209">
        <f>E92/I92</f>
        <v>81.046221018822891</v>
      </c>
      <c r="K92" s="209">
        <f>G92/I92</f>
        <v>93.465255125501301</v>
      </c>
      <c r="L92" s="45"/>
      <c r="M92" s="45"/>
      <c r="N92" s="45"/>
      <c r="O92" s="45"/>
    </row>
    <row r="93" spans="1:40" x14ac:dyDescent="0.2">
      <c r="B93" s="10"/>
      <c r="C93">
        <f>E20</f>
        <v>250</v>
      </c>
      <c r="D93" s="91">
        <f>E80</f>
        <v>3.2361807048707157E-5</v>
      </c>
      <c r="E93" s="136">
        <f>E39</f>
        <v>5.564584165874055E-2</v>
      </c>
      <c r="F93" s="50">
        <f>E42</f>
        <v>2.2692680513061919E-2</v>
      </c>
      <c r="G93" s="50">
        <f>E26</f>
        <v>0.46854599662571839</v>
      </c>
      <c r="H93" s="50">
        <f>E25</f>
        <v>0.19107563638461939</v>
      </c>
      <c r="I93" s="5">
        <f>E28</f>
        <v>5.0130499937819026E-3</v>
      </c>
      <c r="J93" s="209">
        <f t="shared" ref="J93:J128" si="58">E93/I93</f>
        <v>11.100196831821476</v>
      </c>
      <c r="K93" s="209">
        <f t="shared" ref="K93:K128" si="59">G93/I93</f>
        <v>93.465255125501329</v>
      </c>
    </row>
    <row r="94" spans="1:40" x14ac:dyDescent="0.2">
      <c r="B94" s="10"/>
      <c r="C94">
        <f>F20</f>
        <v>500</v>
      </c>
      <c r="D94" s="91">
        <f>F80</f>
        <v>3.2426217461170169E-5</v>
      </c>
      <c r="E94" s="136">
        <f>F39</f>
        <v>5.5756594794611362E-2</v>
      </c>
      <c r="F94" s="50">
        <f>F42</f>
        <v>2.2737846251475027E-2</v>
      </c>
      <c r="G94" s="50">
        <f>F26</f>
        <v>0.85612593272239612</v>
      </c>
      <c r="H94" s="50">
        <f>F25</f>
        <v>0.34913286763387219</v>
      </c>
      <c r="I94" s="5">
        <f>F28</f>
        <v>9.1598309079970498E-3</v>
      </c>
      <c r="J94" s="209">
        <f t="shared" si="58"/>
        <v>6.0870768636059323</v>
      </c>
      <c r="K94" s="209">
        <f t="shared" si="59"/>
        <v>93.465255125501258</v>
      </c>
    </row>
    <row r="95" spans="1:40" x14ac:dyDescent="0.2">
      <c r="B95" s="10"/>
      <c r="C95">
        <f>G20</f>
        <v>750</v>
      </c>
      <c r="D95" s="91">
        <f>G80</f>
        <v>3.2534250508057275E-5</v>
      </c>
      <c r="E95" s="136">
        <f>G39</f>
        <v>5.594235666544705E-2</v>
      </c>
      <c r="F95" s="50">
        <f>G42</f>
        <v>2.2813600964868265E-2</v>
      </c>
      <c r="G95" s="50">
        <f>G26</f>
        <v>1.220343933230329</v>
      </c>
      <c r="H95" s="50">
        <f>G25</f>
        <v>0.4976629729617788</v>
      </c>
      <c r="I95" s="5">
        <f>G28</f>
        <v>1.305665866520881E-2</v>
      </c>
      <c r="J95" s="209">
        <f t="shared" si="58"/>
        <v>4.2845844484326481</v>
      </c>
      <c r="K95" s="209">
        <f t="shared" si="59"/>
        <v>93.465255125501315</v>
      </c>
    </row>
    <row r="96" spans="1:40" x14ac:dyDescent="0.2">
      <c r="B96" s="10"/>
      <c r="C96">
        <f>H20</f>
        <v>1000</v>
      </c>
      <c r="D96" s="91">
        <f>H80</f>
        <v>3.2686946631984244E-5</v>
      </c>
      <c r="E96" s="136">
        <f>H39</f>
        <v>5.620491630314451E-2</v>
      </c>
      <c r="F96" s="50">
        <f>H42</f>
        <v>2.2920674230296319E-2</v>
      </c>
      <c r="G96" s="50">
        <f>H26</f>
        <v>1.5629953948697688</v>
      </c>
      <c r="H96" s="50">
        <f>H25</f>
        <v>0.63739812503304116</v>
      </c>
      <c r="I96" s="5">
        <f>H28</f>
        <v>1.6722742507587894E-2</v>
      </c>
      <c r="J96" s="209">
        <f t="shared" si="58"/>
        <v>3.360986768626121</v>
      </c>
      <c r="K96" s="209">
        <f t="shared" si="59"/>
        <v>93.465255125501358</v>
      </c>
    </row>
    <row r="97" spans="2:16" x14ac:dyDescent="0.2">
      <c r="B97" s="10"/>
      <c r="C97">
        <f>I20</f>
        <v>1250</v>
      </c>
      <c r="D97" s="91">
        <f>I80</f>
        <v>3.2885797031423873E-5</v>
      </c>
      <c r="E97" s="136">
        <f>I39</f>
        <v>5.6546837810319342E-2</v>
      </c>
      <c r="F97" s="50">
        <f>I42</f>
        <v>2.306011170291911E-2</v>
      </c>
      <c r="G97" s="50">
        <f>I26</f>
        <v>1.8857004276488265</v>
      </c>
      <c r="H97" s="50">
        <f>I25</f>
        <v>0.76899901362634127</v>
      </c>
      <c r="I97" s="5">
        <f>I28</f>
        <v>2.0175416256198998E-2</v>
      </c>
      <c r="J97" s="209">
        <f t="shared" si="58"/>
        <v>2.8027594123588426</v>
      </c>
      <c r="K97" s="209">
        <f t="shared" si="59"/>
        <v>93.465255125501344</v>
      </c>
    </row>
    <row r="98" spans="2:16" x14ac:dyDescent="0.2">
      <c r="B98" s="10"/>
      <c r="C98">
        <f>J20</f>
        <v>1500</v>
      </c>
      <c r="D98" s="91">
        <f>J80</f>
        <v>3.3132780097218885E-5</v>
      </c>
      <c r="E98" s="136">
        <f>J39</f>
        <v>5.6971523012568213E-2</v>
      </c>
      <c r="F98" s="50">
        <f>J42</f>
        <v>2.3233300665939226E-2</v>
      </c>
      <c r="G98" s="50">
        <f>J26</f>
        <v>2.1899247589812498</v>
      </c>
      <c r="H98" s="50">
        <f>J25</f>
        <v>0.89306337044863005</v>
      </c>
      <c r="I98" s="5">
        <f>J28</f>
        <v>2.3430361967564407E-2</v>
      </c>
      <c r="J98" s="209">
        <f t="shared" si="58"/>
        <v>2.4315255176781383</v>
      </c>
      <c r="K98" s="209">
        <f t="shared" si="59"/>
        <v>93.465255125501301</v>
      </c>
    </row>
    <row r="99" spans="2:16" x14ac:dyDescent="0.2">
      <c r="B99" s="10"/>
      <c r="C99">
        <f>K20</f>
        <v>1750</v>
      </c>
      <c r="D99" s="91">
        <f>K80</f>
        <v>3.3430411065014313E-5</v>
      </c>
      <c r="E99" s="136">
        <f>K39</f>
        <v>5.7483296835388276E-2</v>
      </c>
      <c r="F99" s="50">
        <f>K42</f>
        <v>2.3442004847779554E-2</v>
      </c>
      <c r="G99" s="50">
        <f>K26</f>
        <v>2.4769977119461846</v>
      </c>
      <c r="H99" s="50">
        <f>K25</f>
        <v>1.0101333007684146</v>
      </c>
      <c r="I99" s="5">
        <f>K28</f>
        <v>2.6501802285995718E-2</v>
      </c>
      <c r="J99" s="209">
        <f t="shared" si="58"/>
        <v>2.1690334949696624</v>
      </c>
      <c r="K99" s="209">
        <f t="shared" si="59"/>
        <v>93.465255125501344</v>
      </c>
    </row>
    <row r="100" spans="2:16" x14ac:dyDescent="0.2">
      <c r="B100" s="10"/>
      <c r="C100">
        <f>L20</f>
        <v>2000</v>
      </c>
      <c r="D100" s="91">
        <f>L80</f>
        <v>3.3781807270806972E-5</v>
      </c>
      <c r="E100" s="136">
        <f>L39</f>
        <v>5.8087519510518569E-2</v>
      </c>
      <c r="F100" s="50">
        <f>L42</f>
        <v>2.3688410180446956E-2</v>
      </c>
      <c r="G100" s="50">
        <f>L26</f>
        <v>2.748127724613123</v>
      </c>
      <c r="H100" s="50">
        <f>L25</f>
        <v>1.120701612281892</v>
      </c>
      <c r="I100" s="5">
        <f>L28</f>
        <v>2.9402666487381327E-2</v>
      </c>
      <c r="J100" s="209">
        <f t="shared" si="58"/>
        <v>1.9755867902473354</v>
      </c>
      <c r="K100" s="209">
        <f t="shared" si="59"/>
        <v>93.465255125501301</v>
      </c>
    </row>
    <row r="101" spans="2:16" x14ac:dyDescent="0.2">
      <c r="B101" s="10"/>
      <c r="C101">
        <f>M20</f>
        <v>2250</v>
      </c>
      <c r="D101" s="91">
        <f>M80</f>
        <v>3.4190772280145117E-5</v>
      </c>
      <c r="E101" s="136">
        <f>M39</f>
        <v>5.8790731235356573E-2</v>
      </c>
      <c r="F101" s="50">
        <f>M42</f>
        <v>2.3975183792438522E-2</v>
      </c>
      <c r="G101" s="50">
        <f>M26</f>
        <v>3.0044157940954301</v>
      </c>
      <c r="H101" s="50">
        <f>M25</f>
        <v>1.2252172976719771</v>
      </c>
      <c r="I101" s="5">
        <f>M28</f>
        <v>3.2144734319306402E-2</v>
      </c>
      <c r="J101" s="209">
        <f t="shared" si="58"/>
        <v>1.8289381598667114</v>
      </c>
      <c r="K101" s="209">
        <f t="shared" si="59"/>
        <v>93.465255125501301</v>
      </c>
    </row>
    <row r="102" spans="2:16" x14ac:dyDescent="0.2">
      <c r="B102" s="10"/>
      <c r="C102">
        <f>N20</f>
        <v>2500</v>
      </c>
      <c r="D102" s="91">
        <f>N80</f>
        <v>3.466190331703505E-5</v>
      </c>
      <c r="E102" s="136">
        <f>N39</f>
        <v>5.9600836896015079E-2</v>
      </c>
      <c r="F102" s="50">
        <f>N42</f>
        <v>2.4305549339820966E-2</v>
      </c>
      <c r="G102" s="50">
        <f>N26</f>
        <v>3.2468671620722498</v>
      </c>
      <c r="H102" s="50">
        <f>N25</f>
        <v>1.3240903000284536</v>
      </c>
      <c r="I102" s="5">
        <f>N28</f>
        <v>3.4738761026356674E-2</v>
      </c>
      <c r="J102" s="209">
        <f t="shared" si="58"/>
        <v>1.7156868908132699</v>
      </c>
      <c r="K102" s="209">
        <f t="shared" si="59"/>
        <v>93.465255125501358</v>
      </c>
    </row>
    <row r="103" spans="2:16" ht="13.5" thickBot="1" x14ac:dyDescent="0.25">
      <c r="B103" s="10"/>
      <c r="C103">
        <f>O20</f>
        <v>2750</v>
      </c>
      <c r="D103" s="91">
        <f>O80</f>
        <v>3.5200727963592891E-5</v>
      </c>
      <c r="E103" s="136">
        <f>O39</f>
        <v>6.0527341121167179E-2</v>
      </c>
      <c r="F103" s="50">
        <f>O42</f>
        <v>2.4683382862482332E-2</v>
      </c>
      <c r="G103" s="50">
        <f>O26</f>
        <v>3.4764015044453176</v>
      </c>
      <c r="H103" s="50">
        <f>O25</f>
        <v>1.4176956682461097</v>
      </c>
      <c r="I103" s="5">
        <f>O28</f>
        <v>3.719458637091768E-2</v>
      </c>
      <c r="J103" s="209">
        <f t="shared" si="58"/>
        <v>1.6273158818750382</v>
      </c>
      <c r="K103" s="209">
        <f t="shared" si="59"/>
        <v>93.465255125501386</v>
      </c>
    </row>
    <row r="104" spans="2:16" ht="13.5" thickBot="1" x14ac:dyDescent="0.25">
      <c r="B104" s="10"/>
      <c r="C104">
        <f>P20</f>
        <v>2995</v>
      </c>
      <c r="D104" s="91">
        <f>P80</f>
        <v>3.5800837777208036E-5</v>
      </c>
      <c r="E104" s="138">
        <f>P39</f>
        <v>6.155922465029226E-2</v>
      </c>
      <c r="F104" s="50">
        <f>P42</f>
        <v>2.5104190645330347E-2</v>
      </c>
      <c r="G104" s="155">
        <f>P26</f>
        <v>3.6896258483961222</v>
      </c>
      <c r="H104" s="50">
        <f>P25</f>
        <v>1.5046497293340295</v>
      </c>
      <c r="I104" s="5">
        <f>P28</f>
        <v>3.9475908383728719E-2</v>
      </c>
      <c r="J104" s="209">
        <f t="shared" si="58"/>
        <v>1.5594124915860301</v>
      </c>
      <c r="K104" s="209">
        <f t="shared" si="59"/>
        <v>93.465255125501344</v>
      </c>
    </row>
    <row r="105" spans="2:16" x14ac:dyDescent="0.2">
      <c r="B105" s="10"/>
      <c r="C105">
        <f>Q20</f>
        <v>3005</v>
      </c>
      <c r="D105" s="91">
        <f>Q80</f>
        <v>3.5800837157640122E-5</v>
      </c>
      <c r="E105" s="136">
        <f>Q39</f>
        <v>10.519897562122511</v>
      </c>
      <c r="F105" s="50">
        <f>Q42</f>
        <v>2.8951442733795921E-2</v>
      </c>
      <c r="G105" s="50">
        <f>Q26</f>
        <v>3.6980717127272786</v>
      </c>
      <c r="H105" s="50">
        <f>Q25</f>
        <v>1.5080939992958173</v>
      </c>
      <c r="I105" s="5">
        <f>Q28</f>
        <v>3.9566272062935684E-2</v>
      </c>
      <c r="J105" s="209">
        <f t="shared" si="58"/>
        <v>265.88043334962526</v>
      </c>
      <c r="K105" s="209">
        <f t="shared" si="59"/>
        <v>93.465255125501301</v>
      </c>
    </row>
    <row r="106" spans="2:16" x14ac:dyDescent="0.2">
      <c r="B106" s="10"/>
      <c r="C106">
        <f>R20</f>
        <v>3250</v>
      </c>
      <c r="D106" s="91">
        <f>R80</f>
        <v>3.5200697734730305E-5</v>
      </c>
      <c r="E106" s="136">
        <f>R39</f>
        <v>10.258561066038256</v>
      </c>
      <c r="F106" s="50">
        <f>R42</f>
        <v>0.20891380308332458</v>
      </c>
      <c r="G106" s="50">
        <f>R26</f>
        <v>3.8954653118985672</v>
      </c>
      <c r="H106" s="50">
        <f>R25</f>
        <v>1.5885921955274103</v>
      </c>
      <c r="I106" s="5">
        <f>R28</f>
        <v>4.1678218356841726E-2</v>
      </c>
      <c r="J106" s="209">
        <f t="shared" si="58"/>
        <v>246.13722636141074</v>
      </c>
      <c r="K106" s="209">
        <f t="shared" si="59"/>
        <v>93.465255125501386</v>
      </c>
      <c r="L106" s="45"/>
      <c r="M106" s="45"/>
      <c r="N106" s="45"/>
      <c r="O106" s="45"/>
      <c r="P106" s="56"/>
    </row>
    <row r="107" spans="2:16" x14ac:dyDescent="0.2">
      <c r="B107" s="10"/>
      <c r="C107">
        <f>S20</f>
        <v>3500</v>
      </c>
      <c r="D107" s="91">
        <f>S80</f>
        <v>3.4661844116740196E-5</v>
      </c>
      <c r="E107" s="136">
        <f>S39</f>
        <v>10.013824680911265</v>
      </c>
      <c r="F107" s="50">
        <f>S42</f>
        <v>0.37744494278554341</v>
      </c>
      <c r="G107" s="50">
        <f>S26</f>
        <v>4.0803204570169562</v>
      </c>
      <c r="H107" s="50">
        <f>S25</f>
        <v>1.6639771411823459</v>
      </c>
      <c r="I107" s="5">
        <f>S28</f>
        <v>4.3656013686990597E-2</v>
      </c>
      <c r="J107" s="209">
        <f t="shared" si="58"/>
        <v>229.38018923828963</v>
      </c>
      <c r="K107" s="209">
        <f t="shared" si="59"/>
        <v>93.465255125501372</v>
      </c>
      <c r="L107" s="45"/>
      <c r="M107" s="45"/>
      <c r="N107" s="45"/>
      <c r="O107" s="45"/>
      <c r="P107" s="56"/>
    </row>
    <row r="108" spans="2:16" x14ac:dyDescent="0.2">
      <c r="B108" s="10"/>
      <c r="C108">
        <f>T20</f>
        <v>3750</v>
      </c>
      <c r="D108" s="91">
        <f>T80</f>
        <v>3.4190684987273503E-5</v>
      </c>
      <c r="E108" s="136">
        <f>T39</f>
        <v>9.7887747422049287</v>
      </c>
      <c r="F108" s="50">
        <f>T42</f>
        <v>0.53241953980107271</v>
      </c>
      <c r="G108" s="50">
        <f>T26</f>
        <v>4.2503059663512417</v>
      </c>
      <c r="H108" s="50">
        <f>T25</f>
        <v>1.733298167519399</v>
      </c>
      <c r="I108" s="5">
        <f>T28</f>
        <v>4.5474716360043139E-2</v>
      </c>
      <c r="J108" s="209">
        <f t="shared" si="58"/>
        <v>215.25752166770948</v>
      </c>
      <c r="K108" s="209">
        <f t="shared" si="59"/>
        <v>93.465255125501344</v>
      </c>
      <c r="L108" s="45"/>
      <c r="M108" s="45"/>
      <c r="N108" s="45"/>
      <c r="O108" s="45"/>
      <c r="P108" s="56"/>
    </row>
    <row r="109" spans="2:16" x14ac:dyDescent="0.2">
      <c r="B109" s="10"/>
      <c r="C109">
        <f>U20</f>
        <v>4000</v>
      </c>
      <c r="D109" s="91">
        <f>U80</f>
        <v>3.3781692430613079E-5</v>
      </c>
      <c r="E109" s="136">
        <f>U39</f>
        <v>9.5812806936261197</v>
      </c>
      <c r="F109" s="50">
        <f>U42</f>
        <v>0.67530474450926459</v>
      </c>
      <c r="G109" s="50">
        <f>U26</f>
        <v>4.4070310991562121</v>
      </c>
      <c r="H109" s="50">
        <f>U25</f>
        <v>1.7972115393203223</v>
      </c>
      <c r="I109" s="5">
        <f>U28</f>
        <v>4.7151544103085502E-2</v>
      </c>
      <c r="J109" s="209">
        <f t="shared" si="58"/>
        <v>203.2018436698267</v>
      </c>
      <c r="K109" s="209">
        <f t="shared" si="59"/>
        <v>93.465255125501287</v>
      </c>
      <c r="L109" s="45"/>
      <c r="M109" s="45"/>
      <c r="N109" s="45"/>
      <c r="O109" s="45"/>
      <c r="P109" s="56"/>
    </row>
    <row r="110" spans="2:16" x14ac:dyDescent="0.2">
      <c r="B110" s="10"/>
      <c r="C110">
        <f>V20</f>
        <v>4250</v>
      </c>
      <c r="D110" s="91">
        <f>V80</f>
        <v>3.3430268922034547E-5</v>
      </c>
      <c r="E110" s="136">
        <f>V39</f>
        <v>9.389506908624659</v>
      </c>
      <c r="F110" s="50">
        <f>V42</f>
        <v>0.80736461184175989</v>
      </c>
      <c r="G110" s="50">
        <f>V26</f>
        <v>4.5518823473184069</v>
      </c>
      <c r="H110" s="50">
        <f>V25</f>
        <v>1.8562826756079449</v>
      </c>
      <c r="I110" s="5">
        <f>V28</f>
        <v>4.8701331218818443E-2</v>
      </c>
      <c r="J110" s="209">
        <f t="shared" si="58"/>
        <v>192.79774646070672</v>
      </c>
      <c r="K110" s="209">
        <f t="shared" si="59"/>
        <v>93.465255125501301</v>
      </c>
      <c r="L110" s="45"/>
      <c r="M110" s="45"/>
      <c r="N110" s="45"/>
      <c r="O110" s="45"/>
      <c r="P110" s="56"/>
    </row>
    <row r="111" spans="2:16" x14ac:dyDescent="0.2">
      <c r="B111" s="10"/>
      <c r="C111">
        <f>W20</f>
        <v>4500</v>
      </c>
      <c r="D111" s="91">
        <f>W80</f>
        <v>3.3132610618321755E-5</v>
      </c>
      <c r="E111" s="136">
        <f>W39</f>
        <v>9.2118633255195679</v>
      </c>
      <c r="F111" s="50">
        <f>W42</f>
        <v>0.92969409507717193</v>
      </c>
      <c r="G111" s="50">
        <f>W26</f>
        <v>4.686060721805732</v>
      </c>
      <c r="H111" s="50">
        <f>W25</f>
        <v>1.9110013552655574</v>
      </c>
      <c r="I111" s="5">
        <f>W28</f>
        <v>5.0136927519359782E-2</v>
      </c>
      <c r="J111" s="209">
        <f t="shared" si="58"/>
        <v>183.73410141581803</v>
      </c>
      <c r="K111" s="209">
        <f t="shared" si="59"/>
        <v>93.465255125501358</v>
      </c>
      <c r="L111" s="45"/>
      <c r="M111" s="45"/>
      <c r="N111" s="45"/>
      <c r="O111" s="45"/>
      <c r="P111" s="56"/>
    </row>
    <row r="112" spans="2:16" x14ac:dyDescent="0.2">
      <c r="B112" s="10"/>
      <c r="C112">
        <f>X20</f>
        <v>4750</v>
      </c>
      <c r="D112" s="91">
        <f>X80</f>
        <v>3.2885599920659199E-5</v>
      </c>
      <c r="E112" s="136">
        <f>X39</f>
        <v>9.0469656786885064</v>
      </c>
      <c r="F112" s="50">
        <f>X42</f>
        <v>1.0432464315645782</v>
      </c>
      <c r="G112" s="50">
        <f>X26</f>
        <v>4.8106117909849955</v>
      </c>
      <c r="H112" s="50">
        <f>X25</f>
        <v>1.9617939668281386</v>
      </c>
      <c r="I112" s="5">
        <f>X28</f>
        <v>5.146951971110017E-2</v>
      </c>
      <c r="J112" s="209">
        <f t="shared" si="58"/>
        <v>175.7732679354572</v>
      </c>
      <c r="K112" s="209">
        <f t="shared" si="59"/>
        <v>93.465255125501301</v>
      </c>
      <c r="L112" s="45"/>
      <c r="M112" s="45"/>
      <c r="N112" s="45"/>
      <c r="O112" s="45"/>
      <c r="P112" s="56"/>
    </row>
    <row r="113" spans="2:13" x14ac:dyDescent="0.2">
      <c r="B113" s="10"/>
      <c r="C113">
        <f>Y20</f>
        <v>5000</v>
      </c>
      <c r="D113" s="91">
        <f>Y80</f>
        <v>3.2686721338350513E-5</v>
      </c>
      <c r="E113" s="136">
        <f>Y39</f>
        <v>8.8936032178517408</v>
      </c>
      <c r="F113" s="50">
        <f>Y42</f>
        <v>1.1488553719718075</v>
      </c>
      <c r="G113" s="50">
        <f>Y26</f>
        <v>4.9264500630056558</v>
      </c>
      <c r="H113" s="50">
        <f>Y25</f>
        <v>2.0090334517526531</v>
      </c>
      <c r="I113" s="5">
        <f>Y28</f>
        <v>5.2708892265801048E-2</v>
      </c>
      <c r="J113" s="209">
        <f t="shared" si="58"/>
        <v>168.73060380405965</v>
      </c>
      <c r="K113" s="209">
        <f t="shared" si="59"/>
        <v>93.465255125501272</v>
      </c>
      <c r="L113" s="45"/>
      <c r="M113" s="45"/>
    </row>
    <row r="114" spans="2:13" x14ac:dyDescent="0.2">
      <c r="B114" s="10"/>
      <c r="C114">
        <f>Z20</f>
        <v>5250</v>
      </c>
      <c r="D114" s="91">
        <f>Z80</f>
        <v>3.2533996226904988E-5</v>
      </c>
      <c r="E114" s="136">
        <f>Z39</f>
        <v>8.7507123205848281</v>
      </c>
      <c r="F114" s="50">
        <f>Z42</f>
        <v>1.247253351319958</v>
      </c>
      <c r="G114" s="50">
        <f>Z26</f>
        <v>5.0343789168892661</v>
      </c>
      <c r="H114" s="50">
        <f>Z25</f>
        <v>2.0530474324260322</v>
      </c>
      <c r="I114" s="5">
        <f>Z28</f>
        <v>5.3863640666569693E-2</v>
      </c>
      <c r="J114" s="209">
        <f t="shared" si="58"/>
        <v>162.46046892288757</v>
      </c>
      <c r="K114" s="209">
        <f t="shared" si="59"/>
        <v>93.465255125501358</v>
      </c>
    </row>
    <row r="115" spans="2:13" x14ac:dyDescent="0.2">
      <c r="B115" s="10"/>
      <c r="C115">
        <f>AA20</f>
        <v>5500</v>
      </c>
      <c r="D115" s="91">
        <f>AA80</f>
        <v>3.2425933129633535E-5</v>
      </c>
      <c r="E115" s="136">
        <f>AA39</f>
        <v>8.6173547799395376</v>
      </c>
      <c r="F115" s="50">
        <f>AA42</f>
        <v>1.3390864406302114</v>
      </c>
      <c r="G115" s="50">
        <f>AA26</f>
        <v>5.1351070023998231</v>
      </c>
      <c r="H115" s="50">
        <f>AA25</f>
        <v>2.0941249001225675</v>
      </c>
      <c r="I115" s="5">
        <f>AA28</f>
        <v>5.4941346872745503E-2</v>
      </c>
      <c r="J115" s="209">
        <f t="shared" si="58"/>
        <v>156.84644207756597</v>
      </c>
      <c r="K115" s="209">
        <f t="shared" si="59"/>
        <v>93.465255125501329</v>
      </c>
    </row>
    <row r="116" spans="2:13" x14ac:dyDescent="0.2">
      <c r="B116" s="10"/>
      <c r="C116">
        <f>AB20</f>
        <v>5750</v>
      </c>
      <c r="D116" s="91">
        <f>AB80</f>
        <v>3.2361491335274743E-5</v>
      </c>
      <c r="E116" s="136">
        <f>AB39</f>
        <v>8.4926998285484441</v>
      </c>
      <c r="F116" s="50">
        <f>AB42</f>
        <v>1.4249267255415254</v>
      </c>
      <c r="G116" s="50">
        <f>AB26</f>
        <v>5.2292618176602117</v>
      </c>
      <c r="H116" s="50">
        <f>AB25</f>
        <v>2.1325217520306339</v>
      </c>
      <c r="I116" s="5">
        <f>AB28</f>
        <v>5.5948724589031183E-2</v>
      </c>
      <c r="J116" s="209">
        <f t="shared" si="58"/>
        <v>151.7943418894923</v>
      </c>
      <c r="K116" s="209">
        <f t="shared" si="59"/>
        <v>93.465255125501372</v>
      </c>
    </row>
    <row r="117" spans="2:13" x14ac:dyDescent="0.2">
      <c r="B117" s="10"/>
      <c r="C117">
        <f>AC20</f>
        <v>6000</v>
      </c>
      <c r="D117" s="91">
        <f>AC80</f>
        <v>3.234005595829648E-5</v>
      </c>
      <c r="E117" s="136">
        <f>AC39</f>
        <v>8.3760091699500769</v>
      </c>
      <c r="F117" s="50">
        <f>AC42</f>
        <v>1.5052826140865845</v>
      </c>
      <c r="G117" s="50">
        <f>AC26</f>
        <v>5.3174010153441529</v>
      </c>
      <c r="H117" s="50">
        <f>AC25</f>
        <v>2.168465401979994</v>
      </c>
      <c r="I117" s="5">
        <f>AC28</f>
        <v>5.6891740232283779E-2</v>
      </c>
      <c r="J117" s="209">
        <f t="shared" si="58"/>
        <v>147.22715697835216</v>
      </c>
      <c r="K117" s="209">
        <f t="shared" si="59"/>
        <v>93.465255125501358</v>
      </c>
    </row>
    <row r="118" spans="2:13" x14ac:dyDescent="0.2">
      <c r="B118" s="10"/>
      <c r="C118">
        <f>AD20</f>
        <v>6250</v>
      </c>
      <c r="D118" s="91">
        <f>AD80</f>
        <v>3.2361423413769795E-5</v>
      </c>
      <c r="E118" s="136">
        <f>AD39</f>
        <v>8.2666244461227034</v>
      </c>
      <c r="F118" s="50">
        <f>AD42</f>
        <v>1.5806074668381425</v>
      </c>
      <c r="G118" s="50">
        <f>AD26</f>
        <v>5.4000218687426011</v>
      </c>
      <c r="H118" s="50">
        <f>AD25</f>
        <v>2.2021586407557798</v>
      </c>
      <c r="I118" s="5">
        <f>AD28</f>
        <v>5.7775714210501775E-2</v>
      </c>
      <c r="J118" s="209">
        <f t="shared" si="58"/>
        <v>143.08130256951623</v>
      </c>
      <c r="K118" s="209">
        <f t="shared" si="59"/>
        <v>93.465255125501329</v>
      </c>
    </row>
    <row r="119" spans="2:13" x14ac:dyDescent="0.2">
      <c r="B119" s="10"/>
      <c r="C119">
        <f>AE20</f>
        <v>6500</v>
      </c>
      <c r="D119" s="91">
        <f>AE80</f>
        <v>3.2425796640786807E-5</v>
      </c>
      <c r="E119" s="136">
        <f>AE39</f>
        <v>8.1639566908527623</v>
      </c>
      <c r="F119" s="50">
        <f>AE42</f>
        <v>1.6513068595636435</v>
      </c>
      <c r="G119" s="50">
        <f>AE26</f>
        <v>5.4775692378824932</v>
      </c>
      <c r="H119" s="50">
        <f>AE25</f>
        <v>2.233782884725565</v>
      </c>
      <c r="I119" s="5">
        <f>AE28</f>
        <v>5.8605406153628262E-2</v>
      </c>
      <c r="J119" s="209">
        <f t="shared" si="58"/>
        <v>139.3038155806268</v>
      </c>
      <c r="K119" s="209">
        <f t="shared" si="59"/>
        <v>93.465255125501372</v>
      </c>
    </row>
    <row r="120" spans="2:13" x14ac:dyDescent="0.2">
      <c r="B120" s="10"/>
      <c r="C120">
        <f>AF20</f>
        <v>6750</v>
      </c>
      <c r="D120" s="91">
        <f>AF80</f>
        <v>3.2533789863864264E-5</v>
      </c>
      <c r="E120" s="136">
        <f>AF39</f>
        <v>8.0674774112668217</v>
      </c>
      <c r="F120" s="50">
        <f>AF42</f>
        <v>1.7177447246887252</v>
      </c>
      <c r="G120" s="50">
        <f>AF26</f>
        <v>5.5504423058552907</v>
      </c>
      <c r="H120" s="50">
        <f>AF25</f>
        <v>2.2635009229512226</v>
      </c>
      <c r="I120" s="5">
        <f>AF28</f>
        <v>5.9385086986628151E-2</v>
      </c>
      <c r="J120" s="209">
        <f t="shared" si="58"/>
        <v>135.85022470512487</v>
      </c>
      <c r="K120" s="209">
        <f t="shared" si="59"/>
        <v>93.465255125501358</v>
      </c>
    </row>
    <row r="121" spans="2:13" x14ac:dyDescent="0.2">
      <c r="B121" s="10"/>
      <c r="C121">
        <f>AG20</f>
        <v>7000</v>
      </c>
      <c r="D121" s="91">
        <f>AG80</f>
        <v>3.2686443102220577E-5</v>
      </c>
      <c r="E121" s="136">
        <f>AG39</f>
        <v>7.9767110116308126</v>
      </c>
      <c r="F121" s="50">
        <f>AG42</f>
        <v>1.7802485684444651</v>
      </c>
      <c r="G121" s="50">
        <f>AG26</f>
        <v>5.6190003012995691</v>
      </c>
      <c r="H121" s="50">
        <f>AG25</f>
        <v>2.2914592508488218</v>
      </c>
      <c r="I121" s="5">
        <f>AG28</f>
        <v>6.0118600155262068E-2</v>
      </c>
      <c r="J121" s="209">
        <f t="shared" si="58"/>
        <v>132.68291329189617</v>
      </c>
      <c r="K121" s="209">
        <f t="shared" si="59"/>
        <v>93.465255125501258</v>
      </c>
    </row>
    <row r="122" spans="2:13" x14ac:dyDescent="0.2">
      <c r="B122" s="10"/>
      <c r="C122">
        <f>AH20</f>
        <v>7250</v>
      </c>
      <c r="D122" s="91">
        <f>AH80</f>
        <v>3.2885247072235888E-5</v>
      </c>
      <c r="E122" s="136">
        <f>AH39</f>
        <v>7.891228329487916</v>
      </c>
      <c r="F122" s="50">
        <f>AH42</f>
        <v>1.8391139220324528</v>
      </c>
      <c r="G122" s="50">
        <f>AH26</f>
        <v>5.6835673807080402</v>
      </c>
      <c r="H122" s="50">
        <f>AH25</f>
        <v>2.3177900612203057</v>
      </c>
      <c r="I122" s="5">
        <f>AH28</f>
        <v>6.0809413862684888E-2</v>
      </c>
      <c r="J122" s="209">
        <f t="shared" si="58"/>
        <v>129.76984694026615</v>
      </c>
      <c r="K122" s="209">
        <f t="shared" si="59"/>
        <v>93.465255125501329</v>
      </c>
    </row>
    <row r="123" spans="2:13" x14ac:dyDescent="0.2">
      <c r="B123" s="10"/>
      <c r="C123">
        <f>AI20</f>
        <v>7500</v>
      </c>
      <c r="D123" s="91">
        <f>AI80</f>
        <v>3.3132179610379054E-5</v>
      </c>
      <c r="E123" s="136">
        <f>AI39</f>
        <v>7.8106410981430745</v>
      </c>
      <c r="F123" s="50">
        <f>AI42</f>
        <v>1.8946081548860811</v>
      </c>
      <c r="G123" s="50">
        <f>AI26</f>
        <v>5.7444368110430917</v>
      </c>
      <c r="H123" s="50">
        <f>AI25</f>
        <v>2.3426129499471302</v>
      </c>
      <c r="I123" s="5">
        <f>AI28</f>
        <v>6.1460665819931655E-2</v>
      </c>
      <c r="J123" s="209">
        <f t="shared" si="58"/>
        <v>127.08357441207689</v>
      </c>
      <c r="K123" s="209">
        <f t="shared" si="59"/>
        <v>93.465255125501329</v>
      </c>
    </row>
    <row r="124" spans="2:13" x14ac:dyDescent="0.2">
      <c r="B124" s="10"/>
      <c r="C124">
        <f>AJ20</f>
        <v>7750</v>
      </c>
      <c r="D124" s="91">
        <f>AJ80</f>
        <v>3.3429755308971463E-5</v>
      </c>
      <c r="E124" s="136">
        <f>AJ39</f>
        <v>7.7345971842142411</v>
      </c>
      <c r="F124" s="50">
        <f>AJ42</f>
        <v>1.9469737542030485</v>
      </c>
      <c r="G124" s="50">
        <f>AJ26</f>
        <v>5.8018745669263856</v>
      </c>
      <c r="H124" s="50">
        <f>AJ25</f>
        <v>2.3660363829439803</v>
      </c>
      <c r="I124" s="5">
        <f>AJ28</f>
        <v>6.2075201732835011E-2</v>
      </c>
      <c r="J124" s="209">
        <f t="shared" si="58"/>
        <v>124.60043573443571</v>
      </c>
      <c r="K124" s="209">
        <f t="shared" si="59"/>
        <v>93.465255125501315</v>
      </c>
    </row>
    <row r="125" spans="2:13" x14ac:dyDescent="0.2">
      <c r="B125" s="10"/>
      <c r="C125">
        <f>AK20</f>
        <v>8000</v>
      </c>
      <c r="D125" s="91">
        <f>AK80</f>
        <v>3.3781090751034787E-5</v>
      </c>
      <c r="E125" s="136">
        <f>AK39</f>
        <v>7.6627764765603672</v>
      </c>
      <c r="F125" s="50">
        <f>AK42</f>
        <v>1.996431155924689</v>
      </c>
      <c r="G125" s="50">
        <f>AK26</f>
        <v>5.8561224358281585</v>
      </c>
      <c r="H125" s="50">
        <f>AK25</f>
        <v>2.3881589624720596</v>
      </c>
      <c r="I125" s="5">
        <f>AK28</f>
        <v>6.2655608524951834E-2</v>
      </c>
      <c r="J125" s="209">
        <f t="shared" si="58"/>
        <v>122.29992904001179</v>
      </c>
      <c r="K125" s="209">
        <f t="shared" si="59"/>
        <v>93.465255125501315</v>
      </c>
    </row>
    <row r="126" spans="2:13" x14ac:dyDescent="0.2">
      <c r="B126" s="10"/>
      <c r="C126">
        <f>AL20</f>
        <v>8250</v>
      </c>
      <c r="D126" s="91">
        <f>AL80</f>
        <v>3.4189988613491263E-5</v>
      </c>
      <c r="E126" s="136">
        <f>AL39</f>
        <v>7.5948873249524125</v>
      </c>
      <c r="F126" s="50">
        <f>AL42</f>
        <v>2.0431811971495337</v>
      </c>
      <c r="G126" s="50">
        <f>AL26</f>
        <v>5.9074007080227178</v>
      </c>
      <c r="H126" s="50">
        <f>AL25</f>
        <v>2.4090705241177477</v>
      </c>
      <c r="I126" s="5">
        <f>AL28</f>
        <v>6.3204243117835596E-2</v>
      </c>
      <c r="J126" s="209">
        <f t="shared" si="58"/>
        <v>120.16420022296276</v>
      </c>
      <c r="K126" s="209">
        <f t="shared" si="59"/>
        <v>93.465255125501358</v>
      </c>
    </row>
    <row r="127" spans="2:13" x14ac:dyDescent="0.2">
      <c r="B127" s="10"/>
      <c r="C127">
        <f>AM20</f>
        <v>8500</v>
      </c>
      <c r="D127" s="91">
        <f>AM80</f>
        <v>3.4661045063070299E-5</v>
      </c>
      <c r="E127" s="136">
        <f>AM39</f>
        <v>7.5306634445819727</v>
      </c>
      <c r="F127" s="50">
        <f>AM42</f>
        <v>2.0874072477603267</v>
      </c>
      <c r="G127" s="50">
        <f>AM26</f>
        <v>5.9559105146858462</v>
      </c>
      <c r="H127" s="50">
        <f>AM25</f>
        <v>2.4288530902815912</v>
      </c>
      <c r="I127" s="5">
        <f>AM28</f>
        <v>6.3723257446721679E-2</v>
      </c>
      <c r="J127" s="209">
        <f t="shared" si="58"/>
        <v>118.17762848797048</v>
      </c>
      <c r="K127" s="209">
        <f t="shared" si="59"/>
        <v>93.465255125501358</v>
      </c>
    </row>
    <row r="128" spans="2:13" x14ac:dyDescent="0.2">
      <c r="C128">
        <f>AN20</f>
        <v>8750</v>
      </c>
      <c r="D128" s="91">
        <f>AN80</f>
        <v>3.5199786413633669E-5</v>
      </c>
      <c r="E128" s="136">
        <f>AN39</f>
        <v>7.4698612168263887</v>
      </c>
      <c r="F128" s="50">
        <f>AN42</f>
        <v>2.129277069179671</v>
      </c>
      <c r="G128" s="50">
        <f>AN26</f>
        <v>6.0018358666904055</v>
      </c>
      <c r="H128" s="50">
        <f>AN25</f>
        <v>2.4475817016103707</v>
      </c>
      <c r="I128" s="5">
        <f>AN28</f>
        <v>6.4214620273933695E-2</v>
      </c>
      <c r="J128" s="209">
        <f t="shared" si="58"/>
        <v>116.32648740988647</v>
      </c>
      <c r="K128" s="209">
        <f t="shared" si="59"/>
        <v>93.465255125501372</v>
      </c>
    </row>
    <row r="129" spans="3:11" ht="13.5" thickBot="1" x14ac:dyDescent="0.25">
      <c r="D129" s="91"/>
      <c r="E129" s="136"/>
      <c r="F129" s="50"/>
      <c r="G129" s="50"/>
      <c r="H129" s="50"/>
    </row>
    <row r="130" spans="3:11" ht="13.5" thickBot="1" x14ac:dyDescent="0.25">
      <c r="C130" s="140" t="s">
        <v>161</v>
      </c>
      <c r="D130" s="91">
        <f>B80</f>
        <v>3.8578468987316666E-3</v>
      </c>
      <c r="E130" s="139">
        <f>B39</f>
        <v>6.6335337006176776</v>
      </c>
      <c r="F130" s="137">
        <f>B42</f>
        <v>2.705191555263347</v>
      </c>
      <c r="G130" s="50">
        <f>E130</f>
        <v>6.6335337006176776</v>
      </c>
      <c r="H130" s="50">
        <f>F130</f>
        <v>2.705191555263347</v>
      </c>
      <c r="I130" s="5">
        <f>B28/2</f>
        <v>7.0973258369942394E-2</v>
      </c>
      <c r="J130" s="209">
        <f t="shared" ref="J130" si="60">E130/I130</f>
        <v>93.465255125260242</v>
      </c>
      <c r="K130" s="209">
        <f t="shared" ref="K130" si="61">G130/I130</f>
        <v>93.465255125260242</v>
      </c>
    </row>
    <row r="131" spans="3:11" x14ac:dyDescent="0.2">
      <c r="C131" s="51"/>
      <c r="D131" s="51"/>
      <c r="G131" s="51"/>
      <c r="H131" s="51"/>
    </row>
    <row r="139" spans="3:11" x14ac:dyDescent="0.2">
      <c r="D139" s="5"/>
    </row>
  </sheetData>
  <sheetProtection selectLockedCells="1" selectUnlockedCells="1"/>
  <mergeCells count="1">
    <mergeCell ref="B23:B26"/>
  </mergeCells>
  <pageMargins left="0.78749999999999998" right="0.78749999999999998" top="1.0249999999999999" bottom="1.0249999999999999" header="0.78749999999999998" footer="0.78749999999999998"/>
  <pageSetup orientation="portrait" useFirstPageNumber="1" horizontalDpi="300" verticalDpi="300" r:id="rId1"/>
  <headerFooter alignWithMargins="0">
    <oddHeader>&amp;C&amp;A</oddHeader>
    <oddFooter>&amp;CPage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J35"/>
  <sheetViews>
    <sheetView zoomScaleNormal="100" workbookViewId="0">
      <selection activeCell="E7" sqref="E7"/>
    </sheetView>
  </sheetViews>
  <sheetFormatPr defaultColWidth="11.5703125" defaultRowHeight="12.75" x14ac:dyDescent="0.2"/>
  <cols>
    <col min="2" max="2" width="12.28515625" customWidth="1"/>
    <col min="3" max="3" width="33.140625" customWidth="1"/>
    <col min="4" max="4" width="33.28515625" customWidth="1"/>
    <col min="5" max="5" width="11.140625" customWidth="1"/>
    <col min="6" max="6" width="15.7109375" customWidth="1"/>
    <col min="8" max="8" width="12.5703125" customWidth="1"/>
    <col min="9" max="9" width="12.42578125" bestFit="1" customWidth="1"/>
  </cols>
  <sheetData>
    <row r="2" spans="2:10" ht="23.25" x14ac:dyDescent="0.2">
      <c r="B2" s="6" t="s">
        <v>63</v>
      </c>
    </row>
    <row r="4" spans="2:10" ht="15" x14ac:dyDescent="0.2">
      <c r="B4" s="4" t="s">
        <v>6</v>
      </c>
    </row>
    <row r="5" spans="2:10" ht="15" x14ac:dyDescent="0.2">
      <c r="B5" s="4" t="s">
        <v>7</v>
      </c>
    </row>
    <row r="7" spans="2:10" ht="15" x14ac:dyDescent="0.2">
      <c r="B7" s="13" t="s">
        <v>0</v>
      </c>
      <c r="G7" s="17" t="s">
        <v>21</v>
      </c>
    </row>
    <row r="8" spans="2:10" ht="15.75" thickBot="1" x14ac:dyDescent="0.25">
      <c r="B8" s="1">
        <v>1.84E-2</v>
      </c>
      <c r="C8" s="39" t="s">
        <v>1</v>
      </c>
      <c r="D8" s="40"/>
    </row>
    <row r="9" spans="2:10" ht="15.75" thickTop="1" x14ac:dyDescent="0.2">
      <c r="B9" s="1">
        <v>3</v>
      </c>
      <c r="C9" s="39" t="s">
        <v>2</v>
      </c>
      <c r="D9" s="40"/>
      <c r="H9" s="16" t="s">
        <v>18</v>
      </c>
      <c r="I9" s="20" t="s">
        <v>19</v>
      </c>
    </row>
    <row r="10" spans="2:10" ht="15.75" thickBot="1" x14ac:dyDescent="0.25">
      <c r="B10" s="4"/>
      <c r="C10" s="4"/>
      <c r="G10" s="16" t="s">
        <v>14</v>
      </c>
      <c r="H10" s="3">
        <v>0.25</v>
      </c>
      <c r="I10" s="21">
        <f>(1/H10)/(1/H$12)*I$12</f>
        <v>1.1207126822384994</v>
      </c>
    </row>
    <row r="11" spans="2:10" ht="15.75" thickTop="1" x14ac:dyDescent="0.2">
      <c r="B11" s="13" t="s">
        <v>3</v>
      </c>
      <c r="G11" s="16" t="s">
        <v>15</v>
      </c>
      <c r="H11" s="3">
        <v>9999999999</v>
      </c>
      <c r="I11" s="5">
        <f>(1/H11)/(1/H$12)*I$12</f>
        <v>2.8017817058764265E-11</v>
      </c>
    </row>
    <row r="12" spans="2:10" ht="15" x14ac:dyDescent="0.2">
      <c r="B12" s="5">
        <f>SQRT(B8/B9)</f>
        <v>7.8315600829804877E-2</v>
      </c>
      <c r="C12" s="4" t="s">
        <v>4</v>
      </c>
      <c r="F12" s="5"/>
      <c r="G12" s="16" t="s">
        <v>16</v>
      </c>
      <c r="H12">
        <f>1/(1/H10+1/H11)</f>
        <v>0.24999999999375</v>
      </c>
      <c r="I12" s="5">
        <f>D16</f>
        <v>1.1207126822665172</v>
      </c>
    </row>
    <row r="13" spans="2:10" ht="15" x14ac:dyDescent="0.2">
      <c r="B13" s="5">
        <f>SQRT(B8*B9)</f>
        <v>0.2349468024894146</v>
      </c>
      <c r="C13" s="4" t="s">
        <v>5</v>
      </c>
      <c r="F13" s="5"/>
    </row>
    <row r="14" spans="2:10" ht="27" customHeight="1" x14ac:dyDescent="0.2">
      <c r="B14" s="14" t="s">
        <v>8</v>
      </c>
      <c r="C14" s="14" t="s">
        <v>53</v>
      </c>
      <c r="D14" s="14" t="s">
        <v>9</v>
      </c>
      <c r="E14" s="15" t="s">
        <v>12</v>
      </c>
      <c r="F14" s="7"/>
      <c r="G14" s="16" t="s">
        <v>20</v>
      </c>
      <c r="I14" s="7"/>
      <c r="J14" s="7"/>
    </row>
    <row r="15" spans="2:10" ht="15" x14ac:dyDescent="0.2">
      <c r="B15" s="8">
        <v>23000</v>
      </c>
      <c r="C15" s="9">
        <f>C16 * COSH($B$12 *B15 / 1000) + (D16) * $B$13 * SINH($B$12 * B15/ 1000)</f>
        <v>1.6474127526167459</v>
      </c>
      <c r="D15" s="9">
        <f>C16 / $B$13 * SINH($B$12 *B15 / 1000) +( D16) * COSH($B$12 * B15 / 1000)</f>
        <v>7</v>
      </c>
      <c r="G15" s="16" t="s">
        <v>67</v>
      </c>
    </row>
    <row r="16" spans="2:10" ht="15" x14ac:dyDescent="0.2">
      <c r="B16" s="10"/>
      <c r="C16" s="11">
        <v>0.28017817055962485</v>
      </c>
      <c r="D16" s="9">
        <f>C16/E16</f>
        <v>1.1207126822665172</v>
      </c>
      <c r="E16" s="19">
        <f>H12</f>
        <v>0.24999999999375</v>
      </c>
      <c r="F16" t="s">
        <v>10</v>
      </c>
      <c r="H16" s="5"/>
    </row>
    <row r="18" spans="2:3" x14ac:dyDescent="0.2">
      <c r="B18" s="12" t="s">
        <v>11</v>
      </c>
    </row>
    <row r="19" spans="2:3" x14ac:dyDescent="0.2">
      <c r="B19" s="12" t="s">
        <v>55</v>
      </c>
    </row>
    <row r="21" spans="2:3" x14ac:dyDescent="0.2">
      <c r="B21" s="193" t="s">
        <v>47</v>
      </c>
      <c r="C21" s="193"/>
    </row>
    <row r="22" spans="2:3" x14ac:dyDescent="0.2">
      <c r="B22" s="194" t="s">
        <v>48</v>
      </c>
      <c r="C22" s="194"/>
    </row>
    <row r="23" spans="2:3" x14ac:dyDescent="0.2">
      <c r="B23" s="194" t="s">
        <v>49</v>
      </c>
      <c r="C23" s="194"/>
    </row>
    <row r="25" spans="2:3" x14ac:dyDescent="0.2">
      <c r="B25" t="s">
        <v>54</v>
      </c>
    </row>
    <row r="27" spans="2:3" x14ac:dyDescent="0.2">
      <c r="B27" s="2" t="s">
        <v>60</v>
      </c>
      <c r="C27" s="2"/>
    </row>
    <row r="28" spans="2:3" x14ac:dyDescent="0.2">
      <c r="B28" t="s">
        <v>75</v>
      </c>
    </row>
    <row r="29" spans="2:3" x14ac:dyDescent="0.2">
      <c r="B29" t="s">
        <v>57</v>
      </c>
    </row>
    <row r="30" spans="2:3" x14ac:dyDescent="0.2">
      <c r="B30" t="s">
        <v>61</v>
      </c>
    </row>
    <row r="31" spans="2:3" x14ac:dyDescent="0.2">
      <c r="B31" t="s">
        <v>101</v>
      </c>
    </row>
    <row r="32" spans="2:3" x14ac:dyDescent="0.2">
      <c r="B32" t="s">
        <v>56</v>
      </c>
    </row>
    <row r="33" spans="2:2" x14ac:dyDescent="0.2">
      <c r="B33" t="s">
        <v>76</v>
      </c>
    </row>
    <row r="34" spans="2:2" x14ac:dyDescent="0.2">
      <c r="B34" t="s">
        <v>58</v>
      </c>
    </row>
    <row r="35" spans="2:2" x14ac:dyDescent="0.2">
      <c r="B35" t="s">
        <v>59</v>
      </c>
    </row>
  </sheetData>
  <sheetProtection selectLockedCells="1" selectUnlockedCells="1"/>
  <mergeCells count="3">
    <mergeCell ref="B21:C21"/>
    <mergeCell ref="B22:C22"/>
    <mergeCell ref="B23:C23"/>
  </mergeCells>
  <pageMargins left="0.78749999999999998" right="0.78749999999999998" top="1.0249999999999999" bottom="1.0249999999999999" header="0.78749999999999998" footer="0.78749999999999998"/>
  <pageSetup orientation="portrait" useFirstPageNumber="1" horizontalDpi="300" verticalDpi="300" r:id="rId1"/>
  <headerFooter alignWithMargins="0">
    <oddHeader>&amp;C&amp;A</oddHeader>
    <oddFooter>&amp;CPage &amp;P</oddFooter>
  </headerFooter>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2:AN139"/>
  <sheetViews>
    <sheetView topLeftCell="P123" zoomScaleNormal="100" workbookViewId="0">
      <selection activeCell="W144" sqref="W144"/>
    </sheetView>
  </sheetViews>
  <sheetFormatPr defaultColWidth="11.5703125" defaultRowHeight="12.75" x14ac:dyDescent="0.2"/>
  <cols>
    <col min="1" max="1" width="41.85546875" style="128" customWidth="1"/>
    <col min="2" max="2" width="12.28515625" style="128" customWidth="1"/>
    <col min="3" max="3" width="15.42578125" customWidth="1"/>
    <col min="4" max="4" width="15.85546875" customWidth="1"/>
    <col min="5" max="5" width="12" bestFit="1" customWidth="1"/>
    <col min="6" max="6" width="12.28515625" customWidth="1"/>
    <col min="7" max="7" width="13.42578125" customWidth="1"/>
    <col min="8" max="8" width="11" customWidth="1"/>
    <col min="12" max="12" width="13.7109375" customWidth="1"/>
    <col min="24" max="24" width="24.42578125" bestFit="1" customWidth="1"/>
  </cols>
  <sheetData>
    <row r="2" spans="1:16" ht="23.25" x14ac:dyDescent="0.2">
      <c r="A2"/>
      <c r="B2" s="110" t="s">
        <v>193</v>
      </c>
    </row>
    <row r="3" spans="1:16" x14ac:dyDescent="0.2">
      <c r="D3" s="45"/>
    </row>
    <row r="4" spans="1:16" ht="15" x14ac:dyDescent="0.2">
      <c r="B4" s="99" t="s">
        <v>0</v>
      </c>
      <c r="P4" s="4" t="s">
        <v>121</v>
      </c>
    </row>
    <row r="5" spans="1:16" ht="15" x14ac:dyDescent="0.2">
      <c r="B5" s="100">
        <v>1</v>
      </c>
      <c r="C5" s="2" t="s">
        <v>138</v>
      </c>
      <c r="D5" s="3"/>
      <c r="E5" s="3"/>
      <c r="F5" s="3"/>
      <c r="G5" s="3"/>
      <c r="P5" s="4" t="s">
        <v>122</v>
      </c>
    </row>
    <row r="6" spans="1:16" ht="15" x14ac:dyDescent="0.2">
      <c r="B6" s="101">
        <v>1.84E-2</v>
      </c>
      <c r="C6" s="1" t="s">
        <v>1</v>
      </c>
      <c r="D6" s="2"/>
      <c r="E6" s="2"/>
      <c r="F6" s="2"/>
      <c r="G6" s="2"/>
      <c r="P6" s="4" t="s">
        <v>123</v>
      </c>
    </row>
    <row r="7" spans="1:16" ht="15" x14ac:dyDescent="0.2">
      <c r="B7" s="101">
        <v>15</v>
      </c>
      <c r="C7" s="1" t="s">
        <v>124</v>
      </c>
      <c r="D7" s="2"/>
      <c r="E7" s="2"/>
      <c r="F7" s="2"/>
      <c r="G7" s="2"/>
      <c r="P7" s="4" t="s">
        <v>125</v>
      </c>
    </row>
    <row r="8" spans="1:16" ht="15" x14ac:dyDescent="0.2">
      <c r="B8" s="115">
        <v>6000</v>
      </c>
      <c r="C8" s="116" t="s">
        <v>188</v>
      </c>
      <c r="D8" s="116"/>
      <c r="E8" s="114"/>
      <c r="F8" s="114"/>
      <c r="G8" s="114"/>
      <c r="P8" s="4" t="s">
        <v>126</v>
      </c>
    </row>
    <row r="9" spans="1:16" x14ac:dyDescent="0.2">
      <c r="B9" s="115">
        <v>5.9999999999999995E-4</v>
      </c>
      <c r="C9" s="121" t="s">
        <v>203</v>
      </c>
      <c r="D9" s="114"/>
      <c r="E9" s="114"/>
      <c r="F9" s="114"/>
      <c r="G9" s="114"/>
    </row>
    <row r="10" spans="1:16" x14ac:dyDescent="0.2">
      <c r="B10" s="115">
        <v>0.25</v>
      </c>
      <c r="C10" s="121" t="s">
        <v>120</v>
      </c>
      <c r="D10" s="114"/>
      <c r="E10" s="114"/>
      <c r="F10" s="114"/>
      <c r="G10" s="114"/>
    </row>
    <row r="11" spans="1:16" x14ac:dyDescent="0.2">
      <c r="B11"/>
    </row>
    <row r="12" spans="1:16" x14ac:dyDescent="0.2">
      <c r="B12"/>
    </row>
    <row r="13" spans="1:16" ht="15" x14ac:dyDescent="0.2">
      <c r="B13" s="102"/>
      <c r="C13" s="4"/>
      <c r="P13" s="4" t="s">
        <v>127</v>
      </c>
    </row>
    <row r="14" spans="1:16" ht="15" x14ac:dyDescent="0.2">
      <c r="B14" s="99" t="s">
        <v>3</v>
      </c>
      <c r="P14" s="4" t="s">
        <v>128</v>
      </c>
    </row>
    <row r="15" spans="1:16" ht="15" x14ac:dyDescent="0.2">
      <c r="B15" s="102">
        <f>B5*B6</f>
        <v>1.84E-2</v>
      </c>
      <c r="C15" s="4" t="s">
        <v>129</v>
      </c>
    </row>
    <row r="16" spans="1:16" ht="15" x14ac:dyDescent="0.2">
      <c r="B16" s="50">
        <f>SQRT(B15/B7)</f>
        <v>3.5023801430836526E-2</v>
      </c>
      <c r="C16" s="4" t="s">
        <v>154</v>
      </c>
      <c r="P16" s="48" t="s">
        <v>130</v>
      </c>
    </row>
    <row r="17" spans="1:40" ht="15" x14ac:dyDescent="0.2">
      <c r="B17" s="50">
        <f>SQRT(B15*B7)</f>
        <v>0.52535702146254792</v>
      </c>
      <c r="C17" s="4" t="s">
        <v>155</v>
      </c>
    </row>
    <row r="18" spans="1:40" ht="15" x14ac:dyDescent="0.2">
      <c r="B18" s="50"/>
      <c r="C18" s="4"/>
    </row>
    <row r="19" spans="1:40" ht="15" x14ac:dyDescent="0.2">
      <c r="B19" s="50"/>
      <c r="C19" s="4"/>
    </row>
    <row r="20" spans="1:40" ht="15" x14ac:dyDescent="0.2">
      <c r="A20" s="128" t="s">
        <v>189</v>
      </c>
      <c r="B20" s="142" t="s">
        <v>145</v>
      </c>
      <c r="C20" s="4"/>
      <c r="D20" s="128">
        <v>5</v>
      </c>
      <c r="E20">
        <f>$B$8/24</f>
        <v>250</v>
      </c>
      <c r="F20">
        <f>2*$B$8/24</f>
        <v>500</v>
      </c>
      <c r="G20">
        <f>3*$B$8/24</f>
        <v>750</v>
      </c>
      <c r="H20">
        <f>4*$B$8/24</f>
        <v>1000</v>
      </c>
      <c r="I20">
        <f>5*$B$8/24</f>
        <v>1250</v>
      </c>
      <c r="J20">
        <f>6*$B$8/24</f>
        <v>1500</v>
      </c>
      <c r="K20">
        <f>7*$B$8/24</f>
        <v>1750</v>
      </c>
      <c r="L20">
        <f>8*$B$8/24</f>
        <v>2000</v>
      </c>
      <c r="M20">
        <f>9*$B$8/24</f>
        <v>2250</v>
      </c>
      <c r="N20">
        <f>10*$B$8/24</f>
        <v>2500</v>
      </c>
      <c r="O20">
        <f>11*$B$8/24</f>
        <v>2750</v>
      </c>
      <c r="P20">
        <f>$B$8/2-5</f>
        <v>2995</v>
      </c>
      <c r="Q20" s="41">
        <f>$B$8/2+5</f>
        <v>3005</v>
      </c>
      <c r="R20">
        <f>13*$B$8/24</f>
        <v>3250</v>
      </c>
      <c r="S20">
        <f>14*$B$8/24</f>
        <v>3500</v>
      </c>
      <c r="T20">
        <f>15*$B$8/24</f>
        <v>3750</v>
      </c>
      <c r="U20">
        <f>16*$B$8/24</f>
        <v>4000</v>
      </c>
      <c r="V20">
        <f>17*$B$8/24</f>
        <v>4250</v>
      </c>
      <c r="W20">
        <f>18*$B$8/24</f>
        <v>4500</v>
      </c>
      <c r="X20">
        <f>19*$B$8/24</f>
        <v>4750</v>
      </c>
      <c r="Y20">
        <f>20*$B$8/24</f>
        <v>5000</v>
      </c>
      <c r="Z20">
        <f>21*$B$8/24</f>
        <v>5250</v>
      </c>
      <c r="AA20">
        <f>22*$B$8/24</f>
        <v>5500</v>
      </c>
      <c r="AB20">
        <f>23*$B$8/24</f>
        <v>5750</v>
      </c>
      <c r="AC20">
        <f>24*$B$8/24</f>
        <v>6000</v>
      </c>
      <c r="AD20">
        <f>25*$B$8/24</f>
        <v>6250</v>
      </c>
      <c r="AE20">
        <f>26*$B$8/24</f>
        <v>6500</v>
      </c>
      <c r="AF20">
        <f>27*$B$8/24</f>
        <v>6750</v>
      </c>
      <c r="AG20">
        <f>28*$B$8/24</f>
        <v>7000</v>
      </c>
      <c r="AH20">
        <f>29*$B$8/24</f>
        <v>7250</v>
      </c>
      <c r="AI20">
        <f>30*$B$8/24</f>
        <v>7500</v>
      </c>
      <c r="AJ20">
        <f>31*$B$8/24</f>
        <v>7750</v>
      </c>
      <c r="AK20">
        <f>32*$B$8/24</f>
        <v>8000</v>
      </c>
      <c r="AL20">
        <f>33*$B$8/24</f>
        <v>8250</v>
      </c>
      <c r="AM20">
        <f>34*$B$8/24</f>
        <v>8500</v>
      </c>
      <c r="AN20">
        <f>35*$B$8/24</f>
        <v>8750</v>
      </c>
    </row>
    <row r="21" spans="1:40" ht="12" customHeight="1" x14ac:dyDescent="0.2">
      <c r="A21" s="148" t="s">
        <v>192</v>
      </c>
      <c r="B21" s="96"/>
    </row>
    <row r="22" spans="1:40" ht="12" customHeight="1" thickBot="1" x14ac:dyDescent="0.25"/>
    <row r="23" spans="1:40" x14ac:dyDescent="0.2">
      <c r="A23" s="147" t="s">
        <v>158</v>
      </c>
      <c r="B23" s="199" t="s">
        <v>187</v>
      </c>
      <c r="D23" s="146">
        <f t="shared" ref="D23:AN23" si="0">$C$42</f>
        <v>0.44892943626910448</v>
      </c>
      <c r="E23" s="146">
        <f t="shared" si="0"/>
        <v>0.44892943626910448</v>
      </c>
      <c r="F23" s="146">
        <f t="shared" si="0"/>
        <v>0.44892943626910448</v>
      </c>
      <c r="G23" s="146">
        <f t="shared" si="0"/>
        <v>0.44892943626910448</v>
      </c>
      <c r="H23" s="146">
        <f t="shared" si="0"/>
        <v>0.44892943626910448</v>
      </c>
      <c r="I23" s="146">
        <f t="shared" si="0"/>
        <v>0.44892943626910448</v>
      </c>
      <c r="J23" s="146">
        <f t="shared" si="0"/>
        <v>0.44892943626910448</v>
      </c>
      <c r="K23" s="146">
        <f t="shared" si="0"/>
        <v>0.44892943626910448</v>
      </c>
      <c r="L23" s="146">
        <f t="shared" si="0"/>
        <v>0.44892943626910448</v>
      </c>
      <c r="M23" s="146">
        <f t="shared" si="0"/>
        <v>0.44892943626910448</v>
      </c>
      <c r="N23" s="146">
        <f t="shared" si="0"/>
        <v>0.44892943626910448</v>
      </c>
      <c r="O23" s="146">
        <f t="shared" si="0"/>
        <v>0.44892943626910448</v>
      </c>
      <c r="P23" s="146">
        <f t="shared" si="0"/>
        <v>0.44892943626910448</v>
      </c>
      <c r="Q23" s="146">
        <f t="shared" si="0"/>
        <v>0.44892943626910448</v>
      </c>
      <c r="R23" s="146">
        <f t="shared" si="0"/>
        <v>0.44892943626910448</v>
      </c>
      <c r="S23" s="146">
        <f t="shared" si="0"/>
        <v>0.44892943626910448</v>
      </c>
      <c r="T23" s="146">
        <f t="shared" si="0"/>
        <v>0.44892943626910448</v>
      </c>
      <c r="U23" s="146">
        <f t="shared" si="0"/>
        <v>0.44892943626910448</v>
      </c>
      <c r="V23" s="146">
        <f t="shared" si="0"/>
        <v>0.44892943626910448</v>
      </c>
      <c r="W23" s="146">
        <f t="shared" si="0"/>
        <v>0.44892943626910448</v>
      </c>
      <c r="X23" s="146">
        <f t="shared" si="0"/>
        <v>0.44892943626910448</v>
      </c>
      <c r="Y23" s="146">
        <f t="shared" si="0"/>
        <v>0.44892943626910448</v>
      </c>
      <c r="Z23" s="146">
        <f t="shared" si="0"/>
        <v>0.44892943626910448</v>
      </c>
      <c r="AA23" s="146">
        <f t="shared" si="0"/>
        <v>0.44892943626910448</v>
      </c>
      <c r="AB23" s="146">
        <f t="shared" si="0"/>
        <v>0.44892943626910448</v>
      </c>
      <c r="AC23" s="146">
        <f t="shared" si="0"/>
        <v>0.44892943626910448</v>
      </c>
      <c r="AD23" s="146">
        <f t="shared" si="0"/>
        <v>0.44892943626910448</v>
      </c>
      <c r="AE23" s="146">
        <f t="shared" si="0"/>
        <v>0.44892943626910448</v>
      </c>
      <c r="AF23" s="146">
        <f t="shared" si="0"/>
        <v>0.44892943626910448</v>
      </c>
      <c r="AG23" s="146">
        <f t="shared" si="0"/>
        <v>0.44892943626910448</v>
      </c>
      <c r="AH23" s="146">
        <f t="shared" si="0"/>
        <v>0.44892943626910448</v>
      </c>
      <c r="AI23" s="146">
        <f t="shared" si="0"/>
        <v>0.44892943626910448</v>
      </c>
      <c r="AJ23" s="146">
        <f t="shared" si="0"/>
        <v>0.44892943626910448</v>
      </c>
      <c r="AK23" s="146">
        <f t="shared" si="0"/>
        <v>0.44892943626910448</v>
      </c>
      <c r="AL23" s="146">
        <f t="shared" si="0"/>
        <v>0.44892943626910448</v>
      </c>
      <c r="AM23" s="146">
        <f t="shared" si="0"/>
        <v>0.44892943626910448</v>
      </c>
      <c r="AN23" s="146">
        <f t="shared" si="0"/>
        <v>0.44892943626910448</v>
      </c>
    </row>
    <row r="24" spans="1:40" ht="13.5" thickBot="1" x14ac:dyDescent="0.25">
      <c r="A24" s="147" t="s">
        <v>196</v>
      </c>
      <c r="B24" s="200"/>
      <c r="D24" s="146">
        <f t="shared" ref="D24:AN24" si="1">$C$39</f>
        <v>0.97214104654487599</v>
      </c>
      <c r="E24" s="146">
        <f t="shared" si="1"/>
        <v>0.97214104654487599</v>
      </c>
      <c r="F24" s="146">
        <f t="shared" si="1"/>
        <v>0.97214104654487599</v>
      </c>
      <c r="G24" s="146">
        <f t="shared" si="1"/>
        <v>0.97214104654487599</v>
      </c>
      <c r="H24" s="146">
        <f t="shared" si="1"/>
        <v>0.97214104654487599</v>
      </c>
      <c r="I24" s="146">
        <f t="shared" si="1"/>
        <v>0.97214104654487599</v>
      </c>
      <c r="J24" s="146">
        <f t="shared" si="1"/>
        <v>0.97214104654487599</v>
      </c>
      <c r="K24" s="146">
        <f t="shared" si="1"/>
        <v>0.97214104654487599</v>
      </c>
      <c r="L24" s="146">
        <f t="shared" si="1"/>
        <v>0.97214104654487599</v>
      </c>
      <c r="M24" s="146">
        <f t="shared" si="1"/>
        <v>0.97214104654487599</v>
      </c>
      <c r="N24" s="146">
        <f t="shared" si="1"/>
        <v>0.97214104654487599</v>
      </c>
      <c r="O24" s="146">
        <f t="shared" si="1"/>
        <v>0.97214104654487599</v>
      </c>
      <c r="P24" s="146">
        <f t="shared" si="1"/>
        <v>0.97214104654487599</v>
      </c>
      <c r="Q24" s="146">
        <f t="shared" si="1"/>
        <v>0.97214104654487599</v>
      </c>
      <c r="R24" s="146">
        <f t="shared" si="1"/>
        <v>0.97214104654487599</v>
      </c>
      <c r="S24" s="146">
        <f t="shared" si="1"/>
        <v>0.97214104654487599</v>
      </c>
      <c r="T24" s="146">
        <f t="shared" si="1"/>
        <v>0.97214104654487599</v>
      </c>
      <c r="U24" s="146">
        <f t="shared" si="1"/>
        <v>0.97214104654487599</v>
      </c>
      <c r="V24" s="146">
        <f t="shared" si="1"/>
        <v>0.97214104654487599</v>
      </c>
      <c r="W24" s="146">
        <f t="shared" si="1"/>
        <v>0.97214104654487599</v>
      </c>
      <c r="X24" s="146">
        <f t="shared" si="1"/>
        <v>0.97214104654487599</v>
      </c>
      <c r="Y24" s="146">
        <f t="shared" si="1"/>
        <v>0.97214104654487599</v>
      </c>
      <c r="Z24" s="146">
        <f t="shared" si="1"/>
        <v>0.97214104654487599</v>
      </c>
      <c r="AA24" s="146">
        <f t="shared" si="1"/>
        <v>0.97214104654487599</v>
      </c>
      <c r="AB24" s="146">
        <f t="shared" si="1"/>
        <v>0.97214104654487599</v>
      </c>
      <c r="AC24" s="146">
        <f t="shared" si="1"/>
        <v>0.97214104654487599</v>
      </c>
      <c r="AD24" s="146">
        <f t="shared" si="1"/>
        <v>0.97214104654487599</v>
      </c>
      <c r="AE24" s="146">
        <f t="shared" si="1"/>
        <v>0.97214104654487599</v>
      </c>
      <c r="AF24" s="146">
        <f t="shared" si="1"/>
        <v>0.97214104654487599</v>
      </c>
      <c r="AG24" s="146">
        <f t="shared" si="1"/>
        <v>0.97214104654487599</v>
      </c>
      <c r="AH24" s="146">
        <f t="shared" si="1"/>
        <v>0.97214104654487599</v>
      </c>
      <c r="AI24" s="146">
        <f t="shared" si="1"/>
        <v>0.97214104654487599</v>
      </c>
      <c r="AJ24" s="146">
        <f t="shared" si="1"/>
        <v>0.97214104654487599</v>
      </c>
      <c r="AK24" s="146">
        <f t="shared" si="1"/>
        <v>0.97214104654487599</v>
      </c>
      <c r="AL24" s="146">
        <f t="shared" si="1"/>
        <v>0.97214104654487599</v>
      </c>
      <c r="AM24" s="146">
        <f t="shared" si="1"/>
        <v>0.97214104654487599</v>
      </c>
      <c r="AN24" s="146">
        <f t="shared" si="1"/>
        <v>0.97214104654487599</v>
      </c>
    </row>
    <row r="25" spans="1:40" ht="15.75" thickBot="1" x14ac:dyDescent="0.25">
      <c r="A25" s="145" t="s">
        <v>186</v>
      </c>
      <c r="B25" s="200"/>
      <c r="D25" s="93">
        <f t="shared" ref="D25:AN25" si="2">D23*D32</f>
        <v>2.7766232584793795E-2</v>
      </c>
      <c r="E25" s="93">
        <f t="shared" si="2"/>
        <v>0.20371500206898374</v>
      </c>
      <c r="F25" s="93">
        <f t="shared" si="2"/>
        <v>0.3739567646425726</v>
      </c>
      <c r="G25" s="93">
        <f t="shared" si="2"/>
        <v>0.53549617594458521</v>
      </c>
      <c r="H25" s="93">
        <f t="shared" si="2"/>
        <v>0.68896091672069282</v>
      </c>
      <c r="I25" s="93">
        <f t="shared" si="2"/>
        <v>0.83491980706442326</v>
      </c>
      <c r="J25" s="93">
        <f t="shared" si="2"/>
        <v>0.97388954946480388</v>
      </c>
      <c r="K25" s="93">
        <f t="shared" si="2"/>
        <v>1.1063405655875922</v>
      </c>
      <c r="L25" s="93">
        <f t="shared" si="2"/>
        <v>1.2327020657723111</v>
      </c>
      <c r="M25" s="93">
        <f t="shared" si="2"/>
        <v>1.3533664663889695</v>
      </c>
      <c r="N25" s="93">
        <f t="shared" si="2"/>
        <v>1.4686932508628161</v>
      </c>
      <c r="O25" s="93">
        <f t="shared" si="2"/>
        <v>1.5790123544168384</v>
      </c>
      <c r="P25" s="93">
        <f t="shared" si="2"/>
        <v>1.6825591019203574</v>
      </c>
      <c r="Q25" s="93">
        <f t="shared" si="2"/>
        <v>1.6866828419820794</v>
      </c>
      <c r="R25" s="93">
        <f t="shared" si="2"/>
        <v>1.7835681685307003</v>
      </c>
      <c r="S25" s="93">
        <f t="shared" si="2"/>
        <v>1.8752261841711522</v>
      </c>
      <c r="T25" s="93">
        <f t="shared" si="2"/>
        <v>1.9603641977803223</v>
      </c>
      <c r="U25" s="93">
        <f t="shared" si="2"/>
        <v>2.039642266185052</v>
      </c>
      <c r="V25" s="93">
        <f t="shared" si="2"/>
        <v>2.1136342909611066</v>
      </c>
      <c r="W25" s="93">
        <f t="shared" si="2"/>
        <v>2.1828416321388202</v>
      </c>
      <c r="X25" s="93">
        <f t="shared" si="2"/>
        <v>2.2477042195965824</v>
      </c>
      <c r="Y25" s="93">
        <f t="shared" si="2"/>
        <v>2.3086096827949927</v>
      </c>
      <c r="Z25" s="93">
        <f t="shared" si="2"/>
        <v>2.3659008992708364</v>
      </c>
      <c r="AA25" s="93">
        <f t="shared" si="2"/>
        <v>2.419882272435971</v>
      </c>
      <c r="AB25" s="93">
        <f t="shared" si="2"/>
        <v>2.4708249814267433</v>
      </c>
      <c r="AC25" s="93">
        <f t="shared" si="2"/>
        <v>2.5189713941600118</v>
      </c>
      <c r="AD25" s="93">
        <f t="shared" si="2"/>
        <v>2.5645387951778522</v>
      </c>
      <c r="AE25" s="93">
        <f t="shared" si="2"/>
        <v>2.607722549273308</v>
      </c>
      <c r="AF25" s="93">
        <f t="shared" si="2"/>
        <v>2.6486987980737022</v>
      </c>
      <c r="AG25" s="93">
        <f t="shared" si="2"/>
        <v>2.6876267680892463</v>
      </c>
      <c r="AH25" s="93">
        <f t="shared" si="2"/>
        <v>2.7246507540062375</v>
      </c>
      <c r="AI25" s="93">
        <f t="shared" si="2"/>
        <v>2.7599018293127071</v>
      </c>
      <c r="AJ25" s="93">
        <f t="shared" si="2"/>
        <v>2.7934993270101125</v>
      </c>
      <c r="AK25" s="93">
        <f t="shared" si="2"/>
        <v>2.8255521256708334</v>
      </c>
      <c r="AL25" s="93">
        <f t="shared" si="2"/>
        <v>2.8561597700532562</v>
      </c>
      <c r="AM25" s="93">
        <f t="shared" si="2"/>
        <v>2.8854134505808182</v>
      </c>
      <c r="AN25" s="93">
        <f t="shared" si="2"/>
        <v>2.9133968619932591</v>
      </c>
    </row>
    <row r="26" spans="1:40" ht="15.75" thickBot="1" x14ac:dyDescent="0.25">
      <c r="A26" s="145" t="s">
        <v>195</v>
      </c>
      <c r="B26" s="201"/>
      <c r="D26" s="93">
        <f t="shared" ref="D26:AN26" si="3">D24*D32</f>
        <v>6.0126808854230454E-2</v>
      </c>
      <c r="E26" s="93">
        <f t="shared" si="3"/>
        <v>0.44113773637583725</v>
      </c>
      <c r="F26" s="93">
        <f t="shared" si="3"/>
        <v>0.80979033935357314</v>
      </c>
      <c r="G26" s="93">
        <f t="shared" si="3"/>
        <v>1.1595983039782116</v>
      </c>
      <c r="H26" s="93">
        <f t="shared" si="3"/>
        <v>1.4919208510263269</v>
      </c>
      <c r="I26" s="93">
        <f t="shared" si="3"/>
        <v>1.8079897405838994</v>
      </c>
      <c r="J26" s="93">
        <f t="shared" si="3"/>
        <v>2.1089238738809533</v>
      </c>
      <c r="K26" s="93">
        <f t="shared" si="3"/>
        <v>2.3957419326378657</v>
      </c>
      <c r="L26" s="93">
        <f t="shared" si="3"/>
        <v>2.6693733568844986</v>
      </c>
      <c r="M26" s="93">
        <f t="shared" si="3"/>
        <v>2.9306679105922067</v>
      </c>
      <c r="N26" s="93">
        <f t="shared" si="3"/>
        <v>3.1804040425883615</v>
      </c>
      <c r="O26" s="93">
        <f t="shared" si="3"/>
        <v>3.4192962160982603</v>
      </c>
      <c r="P26" s="93">
        <f t="shared" si="3"/>
        <v>3.6435230886351913</v>
      </c>
      <c r="Q26" s="93">
        <f t="shared" si="3"/>
        <v>3.652452904003499</v>
      </c>
      <c r="R26" s="93">
        <f t="shared" si="3"/>
        <v>3.8622547016502895</v>
      </c>
      <c r="S26" s="93">
        <f t="shared" si="3"/>
        <v>4.060736939726393</v>
      </c>
      <c r="T26" s="93">
        <f t="shared" si="3"/>
        <v>4.2451003406622085</v>
      </c>
      <c r="U26" s="93">
        <f t="shared" si="3"/>
        <v>4.4167742345095977</v>
      </c>
      <c r="V26" s="93">
        <f t="shared" si="3"/>
        <v>4.5770013851272067</v>
      </c>
      <c r="W26" s="93">
        <f t="shared" si="3"/>
        <v>4.72686747018553</v>
      </c>
      <c r="X26" s="93">
        <f t="shared" si="3"/>
        <v>4.8673251425022084</v>
      </c>
      <c r="Y26" s="93">
        <f t="shared" si="3"/>
        <v>4.9992138001631234</v>
      </c>
      <c r="Z26" s="93">
        <f t="shared" si="3"/>
        <v>5.1232759325229846</v>
      </c>
      <c r="AA26" s="93">
        <f t="shared" si="3"/>
        <v>5.2401707145600138</v>
      </c>
      <c r="AB26" s="93">
        <f t="shared" si="3"/>
        <v>5.3504853752418642</v>
      </c>
      <c r="AC26" s="93">
        <f t="shared" si="3"/>
        <v>5.4547447538446177</v>
      </c>
      <c r="AD26" s="93">
        <f t="shared" si="3"/>
        <v>5.5534193724705609</v>
      </c>
      <c r="AE26" s="93">
        <f t="shared" si="3"/>
        <v>5.6469322867694753</v>
      </c>
      <c r="AF26" s="93">
        <f t="shared" si="3"/>
        <v>5.7356649252958123</v>
      </c>
      <c r="AG26" s="93">
        <f t="shared" si="3"/>
        <v>5.8199620875075002</v>
      </c>
      <c r="AH26" s="93">
        <f t="shared" si="3"/>
        <v>5.9001362385182423</v>
      </c>
      <c r="AI26" s="93">
        <f t="shared" si="3"/>
        <v>5.976471213397728</v>
      </c>
      <c r="AJ26" s="93">
        <f t="shared" si="3"/>
        <v>6.0492254236011913</v>
      </c>
      <c r="AK26" s="93">
        <f t="shared" si="3"/>
        <v>6.1186346418820952</v>
      </c>
      <c r="AL26" s="93">
        <f t="shared" si="3"/>
        <v>6.1849144289450351</v>
      </c>
      <c r="AM26" s="93">
        <f t="shared" si="3"/>
        <v>6.2482622544734694</v>
      </c>
      <c r="AN26" s="93">
        <f t="shared" si="3"/>
        <v>6.3088593565090756</v>
      </c>
    </row>
    <row r="27" spans="1:40" x14ac:dyDescent="0.2">
      <c r="A27" s="145"/>
      <c r="B27" s="86"/>
      <c r="D27" s="86"/>
      <c r="E27" s="86"/>
      <c r="F27" s="86"/>
      <c r="G27" s="86"/>
      <c r="H27" s="86"/>
      <c r="I27" s="86"/>
      <c r="J27" s="86"/>
      <c r="K27" s="86"/>
      <c r="L27" s="86"/>
      <c r="M27" s="86"/>
      <c r="N27" s="86"/>
      <c r="O27" s="86"/>
      <c r="P27" s="86"/>
      <c r="Q27" s="86"/>
      <c r="R27" s="86"/>
      <c r="S27" s="86"/>
      <c r="T27" s="86"/>
      <c r="U27" s="86"/>
      <c r="V27" s="86"/>
      <c r="W27" s="86"/>
      <c r="X27" s="86"/>
      <c r="Y27" s="86"/>
      <c r="Z27" s="86"/>
      <c r="AA27" s="86"/>
      <c r="AB27" s="86"/>
      <c r="AC27" s="86"/>
      <c r="AD27" s="86"/>
      <c r="AE27" s="86"/>
      <c r="AF27" s="86"/>
      <c r="AG27" s="86"/>
      <c r="AH27" s="86"/>
      <c r="AI27" s="86"/>
      <c r="AJ27" s="86"/>
      <c r="AK27" s="86"/>
      <c r="AL27" s="86"/>
      <c r="AM27" s="86"/>
      <c r="AN27" s="86"/>
    </row>
    <row r="28" spans="1:40" ht="13.5" thickBot="1" x14ac:dyDescent="0.25">
      <c r="A28" s="144" t="s">
        <v>185</v>
      </c>
      <c r="B28" s="143">
        <f>B30/B29</f>
        <v>0.1666134305693415</v>
      </c>
      <c r="D28" s="143">
        <f t="shared" ref="D28:AN28" si="4">D30/D29</f>
        <v>6.8700139950511087E-4</v>
      </c>
      <c r="E28" s="143">
        <f t="shared" si="4"/>
        <v>5.040384614447964E-3</v>
      </c>
      <c r="F28" s="143">
        <f t="shared" si="4"/>
        <v>9.2525631584800278E-3</v>
      </c>
      <c r="G28" s="143">
        <f t="shared" si="4"/>
        <v>1.3249425221088094E-2</v>
      </c>
      <c r="H28" s="143">
        <f t="shared" si="4"/>
        <v>1.7046501088903671E-2</v>
      </c>
      <c r="I28" s="143">
        <f t="shared" si="4"/>
        <v>2.0657864698645636E-2</v>
      </c>
      <c r="J28" s="143">
        <f t="shared" si="4"/>
        <v>2.4096300475856963E-2</v>
      </c>
      <c r="K28" s="143">
        <f t="shared" si="4"/>
        <v>2.7373447750495262E-2</v>
      </c>
      <c r="L28" s="143">
        <f t="shared" si="4"/>
        <v>3.0499926188121293E-2</v>
      </c>
      <c r="M28" s="143">
        <f t="shared" si="4"/>
        <v>3.3485445085614352E-2</v>
      </c>
      <c r="N28" s="143">
        <f t="shared" si="4"/>
        <v>3.6338898901936117E-2</v>
      </c>
      <c r="O28" s="143">
        <f t="shared" si="4"/>
        <v>3.9068451004559815E-2</v>
      </c>
      <c r="P28" s="143">
        <f t="shared" si="4"/>
        <v>4.163043921206612E-2</v>
      </c>
      <c r="Q28" s="143">
        <f t="shared" si="4"/>
        <v>4.1732470165849543E-2</v>
      </c>
      <c r="R28" s="143">
        <f t="shared" si="4"/>
        <v>4.4129639271422202E-2</v>
      </c>
      <c r="S28" s="143">
        <f t="shared" si="4"/>
        <v>4.6397472504776875E-2</v>
      </c>
      <c r="T28" s="143">
        <f t="shared" si="4"/>
        <v>4.8503985670434728E-2</v>
      </c>
      <c r="U28" s="143">
        <f t="shared" si="4"/>
        <v>5.0465510114839823E-2</v>
      </c>
      <c r="V28" s="143">
        <f t="shared" si="4"/>
        <v>5.2296245502441698E-2</v>
      </c>
      <c r="W28" s="143">
        <f t="shared" si="4"/>
        <v>5.4008596650546518E-2</v>
      </c>
      <c r="X28" s="143">
        <f t="shared" si="4"/>
        <v>5.561344845112564E-2</v>
      </c>
      <c r="Y28" s="143">
        <f t="shared" si="4"/>
        <v>5.7120391761747179E-2</v>
      </c>
      <c r="Z28" s="143">
        <f t="shared" si="4"/>
        <v>5.8537910172934429E-2</v>
      </c>
      <c r="AA28" s="143">
        <f t="shared" si="4"/>
        <v>5.9873535335563263E-2</v>
      </c>
      <c r="AB28" s="143">
        <f t="shared" si="4"/>
        <v>6.1133976854388893E-2</v>
      </c>
      <c r="AC28" s="143">
        <f t="shared" si="4"/>
        <v>6.2325231477352062E-2</v>
      </c>
      <c r="AD28" s="143">
        <f t="shared" si="4"/>
        <v>6.3452675331157782E-2</v>
      </c>
      <c r="AE28" s="143">
        <f t="shared" si="4"/>
        <v>6.4521142196760251E-2</v>
      </c>
      <c r="AF28" s="143">
        <f t="shared" si="4"/>
        <v>6.5534990229127316E-2</v>
      </c>
      <c r="AG28" s="143">
        <f t="shared" si="4"/>
        <v>6.6498159063750492E-2</v>
      </c>
      <c r="AH28" s="143">
        <f t="shared" si="4"/>
        <v>6.74142188879472E-2</v>
      </c>
      <c r="AI28" s="143">
        <f t="shared" si="4"/>
        <v>6.8286412765731927E-2</v>
      </c>
      <c r="AJ28" s="143">
        <f t="shared" si="4"/>
        <v>6.9117693274079628E-2</v>
      </c>
      <c r="AK28" s="143">
        <f t="shared" si="4"/>
        <v>6.9910754322989446E-2</v>
      </c>
      <c r="AL28" s="143">
        <f t="shared" si="4"/>
        <v>7.0668058882117676E-2</v>
      </c>
      <c r="AM28" s="143">
        <f t="shared" si="4"/>
        <v>7.1391863215375218E-2</v>
      </c>
      <c r="AN28" s="143">
        <f t="shared" si="4"/>
        <v>7.2084238125963651E-2</v>
      </c>
    </row>
    <row r="29" spans="1:40" ht="15.75" thickBot="1" x14ac:dyDescent="0.25">
      <c r="A29" s="128" t="s">
        <v>9</v>
      </c>
      <c r="B29" s="89">
        <f>B35 / $B$17 * SINH($B$16 *B33 / 1000) + B34 * COSH($B$16 * B33 / 1000)+B32</f>
        <v>7.5</v>
      </c>
      <c r="C29" s="128"/>
      <c r="D29" s="89">
        <f t="shared" ref="D29:AN29" si="5">D35 / $B$17 * SINH($B$16 *D33 / 1000) + D34 * COSH($B$16 * D33 / 1000)+D32</f>
        <v>15</v>
      </c>
      <c r="E29" s="89">
        <f t="shared" si="5"/>
        <v>15.000000000000002</v>
      </c>
      <c r="F29" s="89">
        <f t="shared" si="5"/>
        <v>14.999999999999996</v>
      </c>
      <c r="G29" s="89">
        <f t="shared" si="5"/>
        <v>15.000000000000005</v>
      </c>
      <c r="H29" s="89">
        <f t="shared" si="5"/>
        <v>15</v>
      </c>
      <c r="I29" s="89">
        <f t="shared" si="5"/>
        <v>15</v>
      </c>
      <c r="J29" s="89">
        <f t="shared" si="5"/>
        <v>15.000000000000007</v>
      </c>
      <c r="K29" s="89">
        <f t="shared" si="5"/>
        <v>14.999999999999996</v>
      </c>
      <c r="L29" s="89">
        <f t="shared" si="5"/>
        <v>14.999999999999998</v>
      </c>
      <c r="M29" s="89">
        <f t="shared" si="5"/>
        <v>15.000000000000004</v>
      </c>
      <c r="N29" s="89">
        <f t="shared" si="5"/>
        <v>14.999999999999993</v>
      </c>
      <c r="O29" s="89">
        <f t="shared" si="5"/>
        <v>14.999999999999993</v>
      </c>
      <c r="P29" s="89">
        <f t="shared" si="5"/>
        <v>15.000000000000004</v>
      </c>
      <c r="Q29" s="89">
        <f t="shared" si="5"/>
        <v>14.999999999999996</v>
      </c>
      <c r="R29" s="89">
        <f t="shared" si="5"/>
        <v>14.999999999999993</v>
      </c>
      <c r="S29" s="89">
        <f t="shared" si="5"/>
        <v>15.000000000000005</v>
      </c>
      <c r="T29" s="89">
        <f t="shared" si="5"/>
        <v>14.999999999999993</v>
      </c>
      <c r="U29" s="89">
        <f t="shared" si="5"/>
        <v>15.000000000000002</v>
      </c>
      <c r="V29" s="89">
        <f t="shared" si="5"/>
        <v>15.000000000000004</v>
      </c>
      <c r="W29" s="89">
        <f t="shared" si="5"/>
        <v>15</v>
      </c>
      <c r="X29" s="89">
        <f t="shared" si="5"/>
        <v>15</v>
      </c>
      <c r="Y29" s="89">
        <f t="shared" si="5"/>
        <v>14.999999999999986</v>
      </c>
      <c r="Z29" s="89">
        <f t="shared" si="5"/>
        <v>15.000000000000004</v>
      </c>
      <c r="AA29" s="89">
        <f t="shared" si="5"/>
        <v>15.000000000000004</v>
      </c>
      <c r="AB29" s="89">
        <f t="shared" si="5"/>
        <v>14.999999999999996</v>
      </c>
      <c r="AC29" s="89">
        <f t="shared" si="5"/>
        <v>14.999999999999995</v>
      </c>
      <c r="AD29" s="89">
        <f t="shared" si="5"/>
        <v>15.000000000000007</v>
      </c>
      <c r="AE29" s="89">
        <f t="shared" si="5"/>
        <v>14.999999999999996</v>
      </c>
      <c r="AF29" s="89">
        <f t="shared" si="5"/>
        <v>15.000000000000004</v>
      </c>
      <c r="AG29" s="89">
        <f t="shared" si="5"/>
        <v>15.000000000000004</v>
      </c>
      <c r="AH29" s="89">
        <f t="shared" si="5"/>
        <v>14.999999999999996</v>
      </c>
      <c r="AI29" s="89">
        <f t="shared" si="5"/>
        <v>15.000000000000005</v>
      </c>
      <c r="AJ29" s="89">
        <f t="shared" si="5"/>
        <v>14.999999999999996</v>
      </c>
      <c r="AK29" s="89">
        <f t="shared" si="5"/>
        <v>15</v>
      </c>
      <c r="AL29" s="89">
        <f t="shared" si="5"/>
        <v>15</v>
      </c>
      <c r="AM29" s="89">
        <f t="shared" si="5"/>
        <v>15</v>
      </c>
      <c r="AN29" s="89">
        <f t="shared" si="5"/>
        <v>15</v>
      </c>
    </row>
    <row r="30" spans="1:40" ht="15" x14ac:dyDescent="0.2">
      <c r="A30" s="128" t="s">
        <v>183</v>
      </c>
      <c r="B30" s="9">
        <f>B35 * COSH($B$16 *B33 / 1000) + (B34) * $B$17 * SINH($B$16 * B33/ 1000)</f>
        <v>1.2496007292700613</v>
      </c>
      <c r="C30" s="128"/>
      <c r="D30" s="9">
        <f t="shared" ref="D30:AN30" si="6">D35 * COSH($B$16 *D33 / 1000) + (D34) * $B$17 * SINH($B$16 * D33/ 1000)</f>
        <v>1.0305020992576663E-2</v>
      </c>
      <c r="E30" s="9">
        <f t="shared" si="6"/>
        <v>7.5605769216719465E-2</v>
      </c>
      <c r="F30" s="9">
        <f t="shared" si="6"/>
        <v>0.13878844737720039</v>
      </c>
      <c r="G30" s="9">
        <f t="shared" si="6"/>
        <v>0.19874137831632149</v>
      </c>
      <c r="H30" s="9">
        <f t="shared" si="6"/>
        <v>0.25569751633355509</v>
      </c>
      <c r="I30" s="9">
        <f t="shared" si="6"/>
        <v>0.30986797047968456</v>
      </c>
      <c r="J30" s="9">
        <f t="shared" si="6"/>
        <v>0.36144450713785459</v>
      </c>
      <c r="K30" s="9">
        <f t="shared" si="6"/>
        <v>0.41060171625742881</v>
      </c>
      <c r="L30" s="9">
        <f t="shared" si="6"/>
        <v>0.45749889282181933</v>
      </c>
      <c r="M30" s="9">
        <f t="shared" si="6"/>
        <v>0.50228167628421538</v>
      </c>
      <c r="N30" s="9">
        <f t="shared" si="6"/>
        <v>0.54508348352904146</v>
      </c>
      <c r="O30" s="9">
        <f t="shared" si="6"/>
        <v>0.5860267650683969</v>
      </c>
      <c r="P30" s="9">
        <f t="shared" si="6"/>
        <v>0.62445658818099192</v>
      </c>
      <c r="Q30" s="9">
        <f t="shared" si="6"/>
        <v>0.625987052487743</v>
      </c>
      <c r="R30" s="9">
        <f t="shared" si="6"/>
        <v>0.66194458907133269</v>
      </c>
      <c r="S30" s="9">
        <f t="shared" si="6"/>
        <v>0.69596208757165334</v>
      </c>
      <c r="T30" s="9">
        <f t="shared" si="6"/>
        <v>0.72755978505652052</v>
      </c>
      <c r="U30" s="9">
        <f t="shared" si="6"/>
        <v>0.75698265172259749</v>
      </c>
      <c r="V30" s="9">
        <f t="shared" si="6"/>
        <v>0.78444368253662566</v>
      </c>
      <c r="W30" s="9">
        <f t="shared" si="6"/>
        <v>0.81012894975819782</v>
      </c>
      <c r="X30" s="9">
        <f t="shared" si="6"/>
        <v>0.83420172676688464</v>
      </c>
      <c r="Y30" s="9">
        <f t="shared" si="6"/>
        <v>0.85680587642620687</v>
      </c>
      <c r="Z30" s="9">
        <f t="shared" si="6"/>
        <v>0.87806865259401667</v>
      </c>
      <c r="AA30" s="9">
        <f t="shared" si="6"/>
        <v>0.89810303003344916</v>
      </c>
      <c r="AB30" s="9">
        <f t="shared" si="6"/>
        <v>0.91700965281583313</v>
      </c>
      <c r="AC30" s="9">
        <f t="shared" si="6"/>
        <v>0.93487847216028064</v>
      </c>
      <c r="AD30" s="9">
        <f t="shared" si="6"/>
        <v>0.95179012996736712</v>
      </c>
      <c r="AE30" s="9">
        <f t="shared" si="6"/>
        <v>0.96781713295140348</v>
      </c>
      <c r="AF30" s="9">
        <f t="shared" si="6"/>
        <v>0.98302485343691004</v>
      </c>
      <c r="AG30" s="9">
        <f t="shared" si="6"/>
        <v>0.99747238595625753</v>
      </c>
      <c r="AH30" s="9">
        <f t="shared" si="6"/>
        <v>1.0112132833192078</v>
      </c>
      <c r="AI30" s="9">
        <f t="shared" si="6"/>
        <v>1.0242961914859792</v>
      </c>
      <c r="AJ30" s="9">
        <f t="shared" si="6"/>
        <v>1.0367653991111943</v>
      </c>
      <c r="AK30" s="9">
        <f t="shared" si="6"/>
        <v>1.0486613148448416</v>
      </c>
      <c r="AL30" s="9">
        <f t="shared" si="6"/>
        <v>1.0600208832317652</v>
      </c>
      <c r="AM30" s="9">
        <f t="shared" si="6"/>
        <v>1.0708779482306283</v>
      </c>
      <c r="AN30" s="9">
        <f t="shared" si="6"/>
        <v>1.0812635718894548</v>
      </c>
    </row>
    <row r="31" spans="1:40" x14ac:dyDescent="0.2">
      <c r="A31" s="104" t="s">
        <v>172</v>
      </c>
      <c r="B31" s="142" t="s">
        <v>145</v>
      </c>
      <c r="C31" s="128"/>
      <c r="D31" s="141">
        <f t="shared" ref="D31:AN31" si="7">$B$28</f>
        <v>0.1666134305693415</v>
      </c>
      <c r="E31" s="141">
        <f t="shared" si="7"/>
        <v>0.1666134305693415</v>
      </c>
      <c r="F31" s="141">
        <f t="shared" si="7"/>
        <v>0.1666134305693415</v>
      </c>
      <c r="G31" s="141">
        <f t="shared" si="7"/>
        <v>0.1666134305693415</v>
      </c>
      <c r="H31" s="141">
        <f t="shared" si="7"/>
        <v>0.1666134305693415</v>
      </c>
      <c r="I31" s="141">
        <f t="shared" si="7"/>
        <v>0.1666134305693415</v>
      </c>
      <c r="J31" s="141">
        <f t="shared" si="7"/>
        <v>0.1666134305693415</v>
      </c>
      <c r="K31" s="141">
        <f t="shared" si="7"/>
        <v>0.1666134305693415</v>
      </c>
      <c r="L31" s="141">
        <f t="shared" si="7"/>
        <v>0.1666134305693415</v>
      </c>
      <c r="M31" s="141">
        <f t="shared" si="7"/>
        <v>0.1666134305693415</v>
      </c>
      <c r="N31" s="141">
        <f t="shared" si="7"/>
        <v>0.1666134305693415</v>
      </c>
      <c r="O31" s="141">
        <f t="shared" si="7"/>
        <v>0.1666134305693415</v>
      </c>
      <c r="P31" s="141">
        <f t="shared" si="7"/>
        <v>0.1666134305693415</v>
      </c>
      <c r="Q31" s="141">
        <f t="shared" si="7"/>
        <v>0.1666134305693415</v>
      </c>
      <c r="R31" s="141">
        <f t="shared" si="7"/>
        <v>0.1666134305693415</v>
      </c>
      <c r="S31" s="141">
        <f t="shared" si="7"/>
        <v>0.1666134305693415</v>
      </c>
      <c r="T31" s="141">
        <f t="shared" si="7"/>
        <v>0.1666134305693415</v>
      </c>
      <c r="U31" s="141">
        <f t="shared" si="7"/>
        <v>0.1666134305693415</v>
      </c>
      <c r="V31" s="141">
        <f t="shared" si="7"/>
        <v>0.1666134305693415</v>
      </c>
      <c r="W31" s="141">
        <f t="shared" si="7"/>
        <v>0.1666134305693415</v>
      </c>
      <c r="X31" s="141">
        <f t="shared" si="7"/>
        <v>0.1666134305693415</v>
      </c>
      <c r="Y31" s="141">
        <f t="shared" si="7"/>
        <v>0.1666134305693415</v>
      </c>
      <c r="Z31" s="141">
        <f t="shared" si="7"/>
        <v>0.1666134305693415</v>
      </c>
      <c r="AA31" s="141">
        <f t="shared" si="7"/>
        <v>0.1666134305693415</v>
      </c>
      <c r="AB31" s="141">
        <f t="shared" si="7"/>
        <v>0.1666134305693415</v>
      </c>
      <c r="AC31" s="141">
        <f t="shared" si="7"/>
        <v>0.1666134305693415</v>
      </c>
      <c r="AD31" s="141">
        <f t="shared" si="7"/>
        <v>0.1666134305693415</v>
      </c>
      <c r="AE31" s="141">
        <f t="shared" si="7"/>
        <v>0.1666134305693415</v>
      </c>
      <c r="AF31" s="141">
        <f t="shared" si="7"/>
        <v>0.1666134305693415</v>
      </c>
      <c r="AG31" s="141">
        <f t="shared" si="7"/>
        <v>0.1666134305693415</v>
      </c>
      <c r="AH31" s="141">
        <f t="shared" si="7"/>
        <v>0.1666134305693415</v>
      </c>
      <c r="AI31" s="141">
        <f t="shared" si="7"/>
        <v>0.1666134305693415</v>
      </c>
      <c r="AJ31" s="141">
        <f t="shared" si="7"/>
        <v>0.1666134305693415</v>
      </c>
      <c r="AK31" s="141">
        <f t="shared" si="7"/>
        <v>0.1666134305693415</v>
      </c>
      <c r="AL31" s="141">
        <f t="shared" si="7"/>
        <v>0.1666134305693415</v>
      </c>
      <c r="AM31" s="141">
        <f t="shared" si="7"/>
        <v>0.1666134305693415</v>
      </c>
      <c r="AN31" s="141">
        <f t="shared" si="7"/>
        <v>0.1666134305693415</v>
      </c>
    </row>
    <row r="32" spans="1:40" ht="13.5" thickBot="1" x14ac:dyDescent="0.25">
      <c r="A32" s="128" t="s">
        <v>184</v>
      </c>
      <c r="B32" s="60">
        <v>0</v>
      </c>
      <c r="C32" s="128"/>
      <c r="D32" s="60">
        <f t="shared" ref="D32:AN32" si="8">D30/D31</f>
        <v>6.1849881833432985E-2</v>
      </c>
      <c r="E32" s="60">
        <f t="shared" si="8"/>
        <v>0.45377956001724429</v>
      </c>
      <c r="F32" s="60">
        <f t="shared" si="8"/>
        <v>0.83299675724184286</v>
      </c>
      <c r="G32" s="60">
        <f t="shared" si="8"/>
        <v>1.1928292793515762</v>
      </c>
      <c r="H32" s="60">
        <f t="shared" si="8"/>
        <v>1.534675298742729</v>
      </c>
      <c r="I32" s="60">
        <f t="shared" si="8"/>
        <v>1.8598018744396665</v>
      </c>
      <c r="J32" s="60">
        <f t="shared" si="8"/>
        <v>2.169359972378865</v>
      </c>
      <c r="K32" s="60">
        <f t="shared" si="8"/>
        <v>2.4643974669649684</v>
      </c>
      <c r="L32" s="60">
        <f t="shared" si="8"/>
        <v>2.7458704334847517</v>
      </c>
      <c r="M32" s="60">
        <f t="shared" si="8"/>
        <v>3.0146529878644737</v>
      </c>
      <c r="N32" s="60">
        <f t="shared" si="8"/>
        <v>3.2715458871857725</v>
      </c>
      <c r="O32" s="60">
        <f t="shared" si="8"/>
        <v>3.517284069272574</v>
      </c>
      <c r="P32" s="60">
        <f t="shared" si="8"/>
        <v>3.7479366822178504</v>
      </c>
      <c r="Q32" s="60">
        <f t="shared" si="8"/>
        <v>3.7571224021296321</v>
      </c>
      <c r="R32" s="60">
        <f t="shared" si="8"/>
        <v>3.9729365562510481</v>
      </c>
      <c r="S32" s="60">
        <f t="shared" si="8"/>
        <v>4.1771067626028291</v>
      </c>
      <c r="T32" s="60">
        <f t="shared" si="8"/>
        <v>4.3667535238326618</v>
      </c>
      <c r="U32" s="60">
        <f t="shared" si="8"/>
        <v>4.5433471307557944</v>
      </c>
      <c r="V32" s="60">
        <f t="shared" si="8"/>
        <v>4.708165961507853</v>
      </c>
      <c r="W32" s="60">
        <f t="shared" si="8"/>
        <v>4.8623268063677303</v>
      </c>
      <c r="X32" s="60">
        <f t="shared" si="8"/>
        <v>5.0068096186261828</v>
      </c>
      <c r="Y32" s="60">
        <f t="shared" si="8"/>
        <v>5.1424778512655358</v>
      </c>
      <c r="Z32" s="60">
        <f t="shared" si="8"/>
        <v>5.2700952713927851</v>
      </c>
      <c r="AA32" s="60">
        <f t="shared" si="8"/>
        <v>5.3903399441719975</v>
      </c>
      <c r="AB32" s="60">
        <f t="shared" si="8"/>
        <v>5.5038159269770892</v>
      </c>
      <c r="AC32" s="60">
        <f t="shared" si="8"/>
        <v>5.6110630995692823</v>
      </c>
      <c r="AD32" s="60">
        <f t="shared" si="8"/>
        <v>5.7125654679515723</v>
      </c>
      <c r="AE32" s="60">
        <f t="shared" si="8"/>
        <v>5.8087582114133083</v>
      </c>
      <c r="AF32" s="60">
        <f t="shared" si="8"/>
        <v>5.9000336892276692</v>
      </c>
      <c r="AG32" s="60">
        <f t="shared" si="8"/>
        <v>5.9867465818797099</v>
      </c>
      <c r="AH32" s="60">
        <f t="shared" si="8"/>
        <v>6.0692183088947269</v>
      </c>
      <c r="AI32" s="60">
        <f t="shared" si="8"/>
        <v>6.1477408392937782</v>
      </c>
      <c r="AJ32" s="60">
        <f t="shared" si="8"/>
        <v>6.2225799899109049</v>
      </c>
      <c r="AK32" s="60">
        <f t="shared" si="8"/>
        <v>6.2939782901139401</v>
      </c>
      <c r="AL32" s="60">
        <f t="shared" si="8"/>
        <v>6.362157477998772</v>
      </c>
      <c r="AM32" s="60">
        <f t="shared" si="8"/>
        <v>6.4273206822000359</v>
      </c>
      <c r="AN32" s="60">
        <f t="shared" si="8"/>
        <v>6.4896543345552953</v>
      </c>
    </row>
    <row r="33" spans="1:40" ht="13.5" thickBot="1" x14ac:dyDescent="0.25">
      <c r="A33" s="128" t="s">
        <v>173</v>
      </c>
      <c r="B33" s="92">
        <f>$B$8/4</f>
        <v>1500</v>
      </c>
      <c r="D33" s="92">
        <f t="shared" ref="D33:AN33" si="9">IF(D20&lt;$B$8/2,D20,$B$8/4)</f>
        <v>5</v>
      </c>
      <c r="E33" s="92">
        <f t="shared" si="9"/>
        <v>250</v>
      </c>
      <c r="F33" s="92">
        <f t="shared" si="9"/>
        <v>500</v>
      </c>
      <c r="G33" s="92">
        <f t="shared" si="9"/>
        <v>750</v>
      </c>
      <c r="H33" s="92">
        <f t="shared" si="9"/>
        <v>1000</v>
      </c>
      <c r="I33" s="92">
        <f t="shared" si="9"/>
        <v>1250</v>
      </c>
      <c r="J33" s="92">
        <f t="shared" si="9"/>
        <v>1500</v>
      </c>
      <c r="K33" s="92">
        <f t="shared" si="9"/>
        <v>1750</v>
      </c>
      <c r="L33" s="92">
        <f t="shared" si="9"/>
        <v>2000</v>
      </c>
      <c r="M33" s="92">
        <f t="shared" si="9"/>
        <v>2250</v>
      </c>
      <c r="N33" s="92">
        <f t="shared" si="9"/>
        <v>2500</v>
      </c>
      <c r="O33" s="92">
        <f t="shared" si="9"/>
        <v>2750</v>
      </c>
      <c r="P33" s="92">
        <f t="shared" si="9"/>
        <v>2995</v>
      </c>
      <c r="Q33" s="92">
        <f t="shared" si="9"/>
        <v>1500</v>
      </c>
      <c r="R33" s="92">
        <f t="shared" si="9"/>
        <v>1500</v>
      </c>
      <c r="S33" s="92">
        <f t="shared" si="9"/>
        <v>1500</v>
      </c>
      <c r="T33" s="92">
        <f t="shared" si="9"/>
        <v>1500</v>
      </c>
      <c r="U33" s="92">
        <f t="shared" si="9"/>
        <v>1500</v>
      </c>
      <c r="V33" s="92">
        <f t="shared" si="9"/>
        <v>1500</v>
      </c>
      <c r="W33" s="92">
        <f t="shared" si="9"/>
        <v>1500</v>
      </c>
      <c r="X33" s="92">
        <f t="shared" si="9"/>
        <v>1500</v>
      </c>
      <c r="Y33" s="92">
        <f t="shared" si="9"/>
        <v>1500</v>
      </c>
      <c r="Z33" s="92">
        <f t="shared" si="9"/>
        <v>1500</v>
      </c>
      <c r="AA33" s="92">
        <f t="shared" si="9"/>
        <v>1500</v>
      </c>
      <c r="AB33" s="92">
        <f t="shared" si="9"/>
        <v>1500</v>
      </c>
      <c r="AC33" s="92">
        <f t="shared" si="9"/>
        <v>1500</v>
      </c>
      <c r="AD33" s="92">
        <f t="shared" si="9"/>
        <v>1500</v>
      </c>
      <c r="AE33" s="92">
        <f t="shared" si="9"/>
        <v>1500</v>
      </c>
      <c r="AF33" s="92">
        <f t="shared" si="9"/>
        <v>1500</v>
      </c>
      <c r="AG33" s="92">
        <f t="shared" si="9"/>
        <v>1500</v>
      </c>
      <c r="AH33" s="92">
        <f t="shared" si="9"/>
        <v>1500</v>
      </c>
      <c r="AI33" s="92">
        <f t="shared" si="9"/>
        <v>1500</v>
      </c>
      <c r="AJ33" s="92">
        <f t="shared" si="9"/>
        <v>1500</v>
      </c>
      <c r="AK33" s="92">
        <f t="shared" si="9"/>
        <v>1500</v>
      </c>
      <c r="AL33" s="92">
        <f t="shared" si="9"/>
        <v>1500</v>
      </c>
      <c r="AM33" s="92">
        <f t="shared" si="9"/>
        <v>1500</v>
      </c>
      <c r="AN33" s="92">
        <f t="shared" si="9"/>
        <v>1500</v>
      </c>
    </row>
    <row r="34" spans="1:40" ht="15" x14ac:dyDescent="0.2">
      <c r="A34" s="128" t="s">
        <v>9</v>
      </c>
      <c r="B34" s="9">
        <f>B40 / $B$17 * SINH($B$16 *B38 / 1000) + B39 * COSH($B$16 * B38 / 1000)+B37</f>
        <v>7.3853348182254779</v>
      </c>
      <c r="C34" s="9"/>
      <c r="D34" s="9">
        <f t="shared" ref="D34:AN34" si="10">D40 / $B$17 * SINH($B$16 *D38 / 1000) + D39 * COSH($B$16 * D38 / 1000)+D37</f>
        <v>14.93814691221119</v>
      </c>
      <c r="E34" s="9">
        <f t="shared" si="10"/>
        <v>14.545517936407206</v>
      </c>
      <c r="F34" s="9">
        <f t="shared" si="10"/>
        <v>14.164549054065686</v>
      </c>
      <c r="G34" s="9">
        <f t="shared" si="10"/>
        <v>13.801996256734935</v>
      </c>
      <c r="H34" s="9">
        <f t="shared" si="10"/>
        <v>13.456534291636112</v>
      </c>
      <c r="I34" s="9">
        <f t="shared" si="10"/>
        <v>13.126962246427585</v>
      </c>
      <c r="J34" s="9">
        <f t="shared" si="10"/>
        <v>12.812189304223372</v>
      </c>
      <c r="K34" s="9">
        <f t="shared" si="10"/>
        <v>12.51122241313584</v>
      </c>
      <c r="L34" s="9">
        <f t="shared" si="10"/>
        <v>12.223155576739394</v>
      </c>
      <c r="M34" s="9">
        <f t="shared" si="10"/>
        <v>11.947160522211188</v>
      </c>
      <c r="N34" s="9">
        <f t="shared" si="10"/>
        <v>11.682478543752779</v>
      </c>
      <c r="O34" s="9">
        <f t="shared" si="10"/>
        <v>11.428413352187592</v>
      </c>
      <c r="P34" s="9">
        <f t="shared" si="10"/>
        <v>11.189112680958413</v>
      </c>
      <c r="Q34" s="9">
        <f t="shared" si="10"/>
        <v>11.195768833145879</v>
      </c>
      <c r="R34" s="9">
        <f t="shared" si="10"/>
        <v>10.976059379052741</v>
      </c>
      <c r="S34" s="9">
        <f t="shared" si="10"/>
        <v>10.7682040381357</v>
      </c>
      <c r="T34" s="9">
        <f t="shared" si="10"/>
        <v>10.575134280732771</v>
      </c>
      <c r="U34" s="9">
        <f t="shared" si="10"/>
        <v>10.395353278270862</v>
      </c>
      <c r="V34" s="9">
        <f t="shared" si="10"/>
        <v>10.227559578750904</v>
      </c>
      <c r="W34" s="9">
        <f t="shared" si="10"/>
        <v>10.070616234582451</v>
      </c>
      <c r="X34" s="9">
        <f t="shared" si="10"/>
        <v>9.9235256049785825</v>
      </c>
      <c r="Y34" s="9">
        <f t="shared" si="10"/>
        <v>9.7854086522127997</v>
      </c>
      <c r="Z34" s="9">
        <f t="shared" si="10"/>
        <v>9.6554878236968253</v>
      </c>
      <c r="AA34" s="9">
        <f t="shared" si="10"/>
        <v>9.5330728156475164</v>
      </c>
      <c r="AB34" s="9">
        <f t="shared" si="10"/>
        <v>9.4175486678626399</v>
      </c>
      <c r="AC34" s="9">
        <f t="shared" si="10"/>
        <v>9.308365756115311</v>
      </c>
      <c r="AD34" s="9">
        <f t="shared" si="10"/>
        <v>9.20503133842052</v>
      </c>
      <c r="AE34" s="9">
        <f t="shared" si="10"/>
        <v>9.1071023807961247</v>
      </c>
      <c r="AF34" s="9">
        <f t="shared" si="10"/>
        <v>9.014179442148647</v>
      </c>
      <c r="AG34" s="9">
        <f t="shared" si="10"/>
        <v>8.9259014402493904</v>
      </c>
      <c r="AH34" s="9">
        <f t="shared" si="10"/>
        <v>8.8419411541673458</v>
      </c>
      <c r="AI34" s="9">
        <f t="shared" si="10"/>
        <v>8.7620013450374987</v>
      </c>
      <c r="AJ34" s="9">
        <f t="shared" si="10"/>
        <v>8.6858113982111487</v>
      </c>
      <c r="AK34" s="9">
        <f t="shared" si="10"/>
        <v>8.6131244068289234</v>
      </c>
      <c r="AL34" s="9">
        <f t="shared" si="10"/>
        <v>8.5437146305717899</v>
      </c>
      <c r="AM34" s="9">
        <f t="shared" si="10"/>
        <v>8.4773752744702229</v>
      </c>
      <c r="AN34" s="9">
        <f t="shared" si="10"/>
        <v>8.4139165417176898</v>
      </c>
    </row>
    <row r="35" spans="1:40" ht="15" x14ac:dyDescent="0.2">
      <c r="A35" s="128" t="s">
        <v>183</v>
      </c>
      <c r="B35" s="9">
        <f>B40 * COSH($B$16 *B38 / 1000) + (B39) * $B$17 * SINH($B$16 * B38/ 1000)</f>
        <v>1.044230341794993</v>
      </c>
      <c r="C35" s="9"/>
      <c r="D35" s="9">
        <f t="shared" ref="D35:AN35" si="11">D40 * COSH($B$16 *D38 / 1000) + (D39) * $B$17 * SINH($B$16 * D38/ 1000)</f>
        <v>8.9307113326914118E-3</v>
      </c>
      <c r="E35" s="9">
        <f t="shared" si="11"/>
        <v>8.6951984346785461E-3</v>
      </c>
      <c r="F35" s="9">
        <f t="shared" si="11"/>
        <v>8.4666372410475838E-3</v>
      </c>
      <c r="G35" s="9">
        <f t="shared" si="11"/>
        <v>8.2490793536056702E-3</v>
      </c>
      <c r="H35" s="9">
        <f t="shared" si="11"/>
        <v>8.041729006307851E-3</v>
      </c>
      <c r="I35" s="9">
        <f t="shared" si="11"/>
        <v>7.8438646222472909E-3</v>
      </c>
      <c r="J35" s="9">
        <f t="shared" si="11"/>
        <v>7.6548302412377481E-3</v>
      </c>
      <c r="K35" s="9">
        <f t="shared" si="11"/>
        <v>7.4740280855574628E-3</v>
      </c>
      <c r="L35" s="9">
        <f t="shared" si="11"/>
        <v>7.3009120860842306E-3</v>
      </c>
      <c r="M35" s="9">
        <f t="shared" si="11"/>
        <v>7.1349822206609832E-3</v>
      </c>
      <c r="N35" s="9">
        <f t="shared" si="11"/>
        <v>6.9757795402672811E-3</v>
      </c>
      <c r="O35" s="9">
        <f t="shared" si="11"/>
        <v>6.8228817775383543E-3</v>
      </c>
      <c r="P35" s="9">
        <f t="shared" si="11"/>
        <v>6.6787834973903873E-3</v>
      </c>
      <c r="Q35" s="9">
        <f t="shared" si="11"/>
        <v>0.31640493235218636</v>
      </c>
      <c r="R35" s="9">
        <f t="shared" si="11"/>
        <v>0.3583713127586271</v>
      </c>
      <c r="S35" s="9">
        <f t="shared" si="11"/>
        <v>0.39807345640301384</v>
      </c>
      <c r="T35" s="9">
        <f t="shared" si="11"/>
        <v>0.43495142743795839</v>
      </c>
      <c r="U35" s="9">
        <f t="shared" si="11"/>
        <v>0.46929113289264418</v>
      </c>
      <c r="V35" s="9">
        <f t="shared" si="11"/>
        <v>0.50134116120355021</v>
      </c>
      <c r="W35" s="9">
        <f t="shared" si="11"/>
        <v>0.53131867906147612</v>
      </c>
      <c r="X35" s="9">
        <f t="shared" si="11"/>
        <v>0.55941424436911258</v>
      </c>
      <c r="Y35" s="9">
        <f t="shared" si="11"/>
        <v>0.58579576083262275</v>
      </c>
      <c r="Z35" s="9">
        <f t="shared" si="11"/>
        <v>0.61061174763085435</v>
      </c>
      <c r="AA35" s="9">
        <f t="shared" si="11"/>
        <v>0.63399405867640979</v>
      </c>
      <c r="AB35" s="9">
        <f t="shared" si="11"/>
        <v>0.65606015661507455</v>
      </c>
      <c r="AC35" s="9">
        <f t="shared" si="11"/>
        <v>0.67691502436386475</v>
      </c>
      <c r="AD35" s="9">
        <f t="shared" si="11"/>
        <v>0.69665277984624763</v>
      </c>
      <c r="AE35" s="9">
        <f t="shared" si="11"/>
        <v>0.71535804633300126</v>
      </c>
      <c r="AF35" s="9">
        <f t="shared" si="11"/>
        <v>0.73310712048122439</v>
      </c>
      <c r="AG35" s="9">
        <f t="shared" si="11"/>
        <v>0.74996897207753399</v>
      </c>
      <c r="AH35" s="9">
        <f t="shared" si="11"/>
        <v>0.76600610311177197</v>
      </c>
      <c r="AI35" s="9">
        <f t="shared" si="11"/>
        <v>0.78127528874335439</v>
      </c>
      <c r="AJ35" s="9">
        <f t="shared" si="11"/>
        <v>0.7958282186792025</v>
      </c>
      <c r="AK35" s="9">
        <f t="shared" si="11"/>
        <v>0.80971205423619785</v>
      </c>
      <c r="AL35" s="9">
        <f t="shared" si="11"/>
        <v>0.82296991374140605</v>
      </c>
      <c r="AM35" s="9">
        <f t="shared" si="11"/>
        <v>0.83564129679848886</v>
      </c>
      <c r="AN35" s="9">
        <f t="shared" si="11"/>
        <v>0.84776245621693902</v>
      </c>
    </row>
    <row r="36" spans="1:40" ht="15" x14ac:dyDescent="0.2">
      <c r="A36" s="104" t="s">
        <v>135</v>
      </c>
      <c r="B36" s="128">
        <v>9999999999</v>
      </c>
      <c r="C36" s="9"/>
      <c r="D36" s="128">
        <f t="shared" ref="D36:AN36" si="12">IF(D20&lt;$B$8/2,$B$9,9999999999)</f>
        <v>5.9999999999999995E-4</v>
      </c>
      <c r="E36" s="128">
        <f t="shared" si="12"/>
        <v>5.9999999999999995E-4</v>
      </c>
      <c r="F36" s="128">
        <f t="shared" si="12"/>
        <v>5.9999999999999995E-4</v>
      </c>
      <c r="G36" s="128">
        <f t="shared" si="12"/>
        <v>5.9999999999999995E-4</v>
      </c>
      <c r="H36" s="128">
        <f t="shared" si="12"/>
        <v>5.9999999999999995E-4</v>
      </c>
      <c r="I36" s="128">
        <f t="shared" si="12"/>
        <v>5.9999999999999995E-4</v>
      </c>
      <c r="J36" s="128">
        <f t="shared" si="12"/>
        <v>5.9999999999999995E-4</v>
      </c>
      <c r="K36" s="128">
        <f t="shared" si="12"/>
        <v>5.9999999999999995E-4</v>
      </c>
      <c r="L36" s="128">
        <f t="shared" si="12"/>
        <v>5.9999999999999995E-4</v>
      </c>
      <c r="M36" s="128">
        <f t="shared" si="12"/>
        <v>5.9999999999999995E-4</v>
      </c>
      <c r="N36" s="128">
        <f t="shared" si="12"/>
        <v>5.9999999999999995E-4</v>
      </c>
      <c r="O36" s="128">
        <f t="shared" si="12"/>
        <v>5.9999999999999995E-4</v>
      </c>
      <c r="P36" s="128">
        <f t="shared" si="12"/>
        <v>5.9999999999999995E-4</v>
      </c>
      <c r="Q36" s="128">
        <f t="shared" si="12"/>
        <v>9999999999</v>
      </c>
      <c r="R36" s="128">
        <f t="shared" si="12"/>
        <v>9999999999</v>
      </c>
      <c r="S36" s="128">
        <f t="shared" si="12"/>
        <v>9999999999</v>
      </c>
      <c r="T36" s="128">
        <f t="shared" si="12"/>
        <v>9999999999</v>
      </c>
      <c r="U36" s="128">
        <f t="shared" si="12"/>
        <v>9999999999</v>
      </c>
      <c r="V36" s="128">
        <f t="shared" si="12"/>
        <v>9999999999</v>
      </c>
      <c r="W36" s="128">
        <f t="shared" si="12"/>
        <v>9999999999</v>
      </c>
      <c r="X36" s="128">
        <f t="shared" si="12"/>
        <v>9999999999</v>
      </c>
      <c r="Y36" s="128">
        <f t="shared" si="12"/>
        <v>9999999999</v>
      </c>
      <c r="Z36" s="128">
        <f t="shared" si="12"/>
        <v>9999999999</v>
      </c>
      <c r="AA36" s="128">
        <f t="shared" si="12"/>
        <v>9999999999</v>
      </c>
      <c r="AB36" s="128">
        <f t="shared" si="12"/>
        <v>9999999999</v>
      </c>
      <c r="AC36" s="128">
        <f t="shared" si="12"/>
        <v>9999999999</v>
      </c>
      <c r="AD36" s="128">
        <f t="shared" si="12"/>
        <v>9999999999</v>
      </c>
      <c r="AE36" s="128">
        <f t="shared" si="12"/>
        <v>9999999999</v>
      </c>
      <c r="AF36" s="128">
        <f t="shared" si="12"/>
        <v>9999999999</v>
      </c>
      <c r="AG36" s="128">
        <f t="shared" si="12"/>
        <v>9999999999</v>
      </c>
      <c r="AH36" s="128">
        <f t="shared" si="12"/>
        <v>9999999999</v>
      </c>
      <c r="AI36" s="128">
        <f t="shared" si="12"/>
        <v>9999999999</v>
      </c>
      <c r="AJ36" s="128">
        <f t="shared" si="12"/>
        <v>9999999999</v>
      </c>
      <c r="AK36" s="128">
        <f t="shared" si="12"/>
        <v>9999999999</v>
      </c>
      <c r="AL36" s="128">
        <f t="shared" si="12"/>
        <v>9999999999</v>
      </c>
      <c r="AM36" s="128">
        <f t="shared" si="12"/>
        <v>9999999999</v>
      </c>
      <c r="AN36" s="128">
        <f t="shared" si="12"/>
        <v>9999999999</v>
      </c>
    </row>
    <row r="37" spans="1:40" ht="15" x14ac:dyDescent="0.2">
      <c r="A37" s="128" t="s">
        <v>184</v>
      </c>
      <c r="B37" s="50">
        <f>B35/B36</f>
        <v>1.044230341899416E-10</v>
      </c>
      <c r="C37" s="9"/>
      <c r="D37" s="50">
        <f t="shared" ref="D37:AN37" si="13">D35/D36</f>
        <v>14.884518887819022</v>
      </c>
      <c r="E37" s="50">
        <f t="shared" si="13"/>
        <v>14.491997391130912</v>
      </c>
      <c r="F37" s="50">
        <f t="shared" si="13"/>
        <v>14.111062068412641</v>
      </c>
      <c r="G37" s="50">
        <f t="shared" si="13"/>
        <v>13.748465589342786</v>
      </c>
      <c r="H37" s="50">
        <f t="shared" si="13"/>
        <v>13.402881677179753</v>
      </c>
      <c r="I37" s="50">
        <f t="shared" si="13"/>
        <v>13.073107703745485</v>
      </c>
      <c r="J37" s="50">
        <f t="shared" si="13"/>
        <v>12.758050402062915</v>
      </c>
      <c r="K37" s="50">
        <f t="shared" si="13"/>
        <v>12.456713475929106</v>
      </c>
      <c r="L37" s="50">
        <f t="shared" si="13"/>
        <v>12.168186810140385</v>
      </c>
      <c r="M37" s="50">
        <f t="shared" si="13"/>
        <v>11.891637034434973</v>
      </c>
      <c r="N37" s="50">
        <f t="shared" si="13"/>
        <v>11.626299233778802</v>
      </c>
      <c r="O37" s="50">
        <f t="shared" si="13"/>
        <v>11.371469629230591</v>
      </c>
      <c r="P37" s="50">
        <f t="shared" si="13"/>
        <v>11.131305828983979</v>
      </c>
      <c r="Q37" s="50">
        <f t="shared" si="13"/>
        <v>3.1640493238382687E-11</v>
      </c>
      <c r="R37" s="50">
        <f t="shared" si="13"/>
        <v>3.583713127944642E-11</v>
      </c>
      <c r="S37" s="50">
        <f t="shared" si="13"/>
        <v>3.9807345644282121E-11</v>
      </c>
      <c r="T37" s="50">
        <f t="shared" si="13"/>
        <v>4.3495142748145352E-11</v>
      </c>
      <c r="U37" s="50">
        <f t="shared" si="13"/>
        <v>4.6929113293957331E-11</v>
      </c>
      <c r="V37" s="50">
        <f t="shared" si="13"/>
        <v>5.0134116125368434E-11</v>
      </c>
      <c r="W37" s="50">
        <f t="shared" si="13"/>
        <v>5.3131867911460798E-11</v>
      </c>
      <c r="X37" s="50">
        <f t="shared" si="13"/>
        <v>5.5941424442505397E-11</v>
      </c>
      <c r="Y37" s="50">
        <f t="shared" si="13"/>
        <v>5.8579576089120226E-11</v>
      </c>
      <c r="Z37" s="50">
        <f t="shared" si="13"/>
        <v>6.1061174769191555E-11</v>
      </c>
      <c r="AA37" s="50">
        <f t="shared" si="13"/>
        <v>6.3399405873980922E-11</v>
      </c>
      <c r="AB37" s="50">
        <f t="shared" si="13"/>
        <v>6.5606015668068054E-11</v>
      </c>
      <c r="AC37" s="50">
        <f t="shared" si="13"/>
        <v>6.769150244315563E-11</v>
      </c>
      <c r="AD37" s="50">
        <f t="shared" si="13"/>
        <v>6.9665277991591287E-11</v>
      </c>
      <c r="AE37" s="50">
        <f t="shared" si="13"/>
        <v>7.1535804640453702E-11</v>
      </c>
      <c r="AF37" s="50">
        <f t="shared" si="13"/>
        <v>7.3310712055453517E-11</v>
      </c>
      <c r="AG37" s="50">
        <f t="shared" si="13"/>
        <v>7.4996897215253086E-11</v>
      </c>
      <c r="AH37" s="50">
        <f t="shared" si="13"/>
        <v>7.6600610318837261E-11</v>
      </c>
      <c r="AI37" s="50">
        <f t="shared" si="13"/>
        <v>7.8127528882148186E-11</v>
      </c>
      <c r="AJ37" s="50">
        <f t="shared" si="13"/>
        <v>7.9582821875878536E-11</v>
      </c>
      <c r="AK37" s="50">
        <f t="shared" si="13"/>
        <v>8.0971205431716907E-11</v>
      </c>
      <c r="AL37" s="50">
        <f t="shared" si="13"/>
        <v>8.2296991382370304E-11</v>
      </c>
      <c r="AM37" s="50">
        <f t="shared" si="13"/>
        <v>8.3564129688205305E-11</v>
      </c>
      <c r="AN37" s="50">
        <f t="shared" si="13"/>
        <v>8.4776245630171524E-11</v>
      </c>
    </row>
    <row r="38" spans="1:40" ht="13.5" thickBot="1" x14ac:dyDescent="0.25">
      <c r="A38" s="128" t="s">
        <v>174</v>
      </c>
      <c r="B38" s="80">
        <f>$B$8/4</f>
        <v>1500</v>
      </c>
      <c r="D38" s="80">
        <f t="shared" ref="D38:AN38" si="14">$B$8/2-D33</f>
        <v>2995</v>
      </c>
      <c r="E38" s="80">
        <f t="shared" si="14"/>
        <v>2750</v>
      </c>
      <c r="F38" s="80">
        <f t="shared" si="14"/>
        <v>2500</v>
      </c>
      <c r="G38" s="80">
        <f t="shared" si="14"/>
        <v>2250</v>
      </c>
      <c r="H38" s="80">
        <f t="shared" si="14"/>
        <v>2000</v>
      </c>
      <c r="I38" s="80">
        <f t="shared" si="14"/>
        <v>1750</v>
      </c>
      <c r="J38" s="80">
        <f t="shared" si="14"/>
        <v>1500</v>
      </c>
      <c r="K38" s="80">
        <f t="shared" si="14"/>
        <v>1250</v>
      </c>
      <c r="L38" s="80">
        <f t="shared" si="14"/>
        <v>1000</v>
      </c>
      <c r="M38" s="80">
        <f t="shared" si="14"/>
        <v>750</v>
      </c>
      <c r="N38" s="80">
        <f t="shared" si="14"/>
        <v>500</v>
      </c>
      <c r="O38" s="80">
        <f t="shared" si="14"/>
        <v>250</v>
      </c>
      <c r="P38" s="80">
        <f t="shared" si="14"/>
        <v>5</v>
      </c>
      <c r="Q38" s="80">
        <f t="shared" si="14"/>
        <v>1500</v>
      </c>
      <c r="R38" s="80">
        <f t="shared" si="14"/>
        <v>1500</v>
      </c>
      <c r="S38" s="80">
        <f t="shared" si="14"/>
        <v>1500</v>
      </c>
      <c r="T38" s="80">
        <f t="shared" si="14"/>
        <v>1500</v>
      </c>
      <c r="U38" s="80">
        <f t="shared" si="14"/>
        <v>1500</v>
      </c>
      <c r="V38" s="80">
        <f t="shared" si="14"/>
        <v>1500</v>
      </c>
      <c r="W38" s="80">
        <f t="shared" si="14"/>
        <v>1500</v>
      </c>
      <c r="X38" s="80">
        <f t="shared" si="14"/>
        <v>1500</v>
      </c>
      <c r="Y38" s="80">
        <f t="shared" si="14"/>
        <v>1500</v>
      </c>
      <c r="Z38" s="80">
        <f t="shared" si="14"/>
        <v>1500</v>
      </c>
      <c r="AA38" s="80">
        <f t="shared" si="14"/>
        <v>1500</v>
      </c>
      <c r="AB38" s="80">
        <f t="shared" si="14"/>
        <v>1500</v>
      </c>
      <c r="AC38" s="80">
        <f t="shared" si="14"/>
        <v>1500</v>
      </c>
      <c r="AD38" s="80">
        <f t="shared" si="14"/>
        <v>1500</v>
      </c>
      <c r="AE38" s="80">
        <f t="shared" si="14"/>
        <v>1500</v>
      </c>
      <c r="AF38" s="80">
        <f t="shared" si="14"/>
        <v>1500</v>
      </c>
      <c r="AG38" s="80">
        <f t="shared" si="14"/>
        <v>1500</v>
      </c>
      <c r="AH38" s="80">
        <f t="shared" si="14"/>
        <v>1500</v>
      </c>
      <c r="AI38" s="80">
        <f t="shared" si="14"/>
        <v>1500</v>
      </c>
      <c r="AJ38" s="80">
        <f t="shared" si="14"/>
        <v>1500</v>
      </c>
      <c r="AK38" s="80">
        <f t="shared" si="14"/>
        <v>1500</v>
      </c>
      <c r="AL38" s="80">
        <f t="shared" si="14"/>
        <v>1500</v>
      </c>
      <c r="AM38" s="80">
        <f t="shared" si="14"/>
        <v>1500</v>
      </c>
      <c r="AN38" s="80">
        <f t="shared" si="14"/>
        <v>1500</v>
      </c>
    </row>
    <row r="39" spans="1:40" ht="15.75" thickBot="1" x14ac:dyDescent="0.25">
      <c r="A39" s="128" t="s">
        <v>9</v>
      </c>
      <c r="B39" s="93">
        <f>B45 / $B$17 * SINH($B$16 *B43 / 1000) + B44 * COSH($B$16 * B43 / 1000)+B42</f>
        <v>7.2910578490865703</v>
      </c>
      <c r="C39" s="127">
        <f>B39/$B$29</f>
        <v>0.97214104654487599</v>
      </c>
      <c r="D39" s="93">
        <f t="shared" ref="D39:AN39" si="15">D45 / $B$17 * SINH($B$16 *D43 / 1000) + D44 * COSH($B$16 * D43 / 1000)+D42</f>
        <v>5.213689852721913E-2</v>
      </c>
      <c r="E39" s="93">
        <f t="shared" si="15"/>
        <v>5.2172397830188136E-2</v>
      </c>
      <c r="F39" s="93">
        <f t="shared" si="15"/>
        <v>5.227924014681698E-2</v>
      </c>
      <c r="G39" s="93">
        <f t="shared" si="15"/>
        <v>5.2458323176975935E-2</v>
      </c>
      <c r="H39" s="93">
        <f t="shared" si="15"/>
        <v>5.2711188438130496E-2</v>
      </c>
      <c r="I39" s="93">
        <f t="shared" si="15"/>
        <v>5.3040040524276216E-2</v>
      </c>
      <c r="J39" s="93">
        <f t="shared" si="15"/>
        <v>5.3447795835795495E-2</v>
      </c>
      <c r="K39" s="93">
        <f t="shared" si="15"/>
        <v>5.3938148628022799E-2</v>
      </c>
      <c r="L39" s="93">
        <f t="shared" si="15"/>
        <v>5.451565723509906E-2</v>
      </c>
      <c r="M39" s="93">
        <f t="shared" si="15"/>
        <v>5.5185854342374573E-2</v>
      </c>
      <c r="N39" s="93">
        <f t="shared" si="15"/>
        <v>5.5955386485463041E-2</v>
      </c>
      <c r="O39" s="93">
        <f t="shared" si="15"/>
        <v>5.6832189664342198E-2</v>
      </c>
      <c r="P39" s="93">
        <f t="shared" si="15"/>
        <v>5.7804626599628858E-2</v>
      </c>
      <c r="Q39" s="93">
        <f t="shared" si="15"/>
        <v>11.179567498097128</v>
      </c>
      <c r="R39" s="93">
        <f t="shared" si="15"/>
        <v>10.955356206450379</v>
      </c>
      <c r="S39" s="93">
        <f t="shared" si="15"/>
        <v>10.743241918264451</v>
      </c>
      <c r="T39" s="93">
        <f t="shared" si="15"/>
        <v>10.546216169582355</v>
      </c>
      <c r="U39" s="93">
        <f t="shared" si="15"/>
        <v>10.362751461875947</v>
      </c>
      <c r="V39" s="93">
        <f t="shared" si="15"/>
        <v>10.191519676448962</v>
      </c>
      <c r="W39" s="93">
        <f t="shared" si="15"/>
        <v>10.03136056970223</v>
      </c>
      <c r="X39" s="93">
        <f t="shared" si="15"/>
        <v>9.8812560592307044</v>
      </c>
      <c r="Y39" s="93">
        <f t="shared" si="15"/>
        <v>9.7403090958615195</v>
      </c>
      <c r="Z39" s="93">
        <f t="shared" si="15"/>
        <v>9.6077261949862862</v>
      </c>
      <c r="AA39" s="93">
        <f t="shared" si="15"/>
        <v>9.4828029085261214</v>
      </c>
      <c r="AB39" s="93">
        <f t="shared" si="15"/>
        <v>9.3649116757698998</v>
      </c>
      <c r="AC39" s="93">
        <f t="shared" si="15"/>
        <v>9.2534916107132368</v>
      </c>
      <c r="AD39" s="93">
        <f t="shared" si="15"/>
        <v>9.1480398751083936</v>
      </c>
      <c r="AE39" s="93">
        <f t="shared" si="15"/>
        <v>9.0481043572254105</v>
      </c>
      <c r="AF39" s="93">
        <f t="shared" si="15"/>
        <v>8.9532774314394548</v>
      </c>
      <c r="AG39" s="93">
        <f t="shared" si="15"/>
        <v>8.8631906169620223</v>
      </c>
      <c r="AH39" s="93">
        <f t="shared" si="15"/>
        <v>8.7775099881188723</v>
      </c>
      <c r="AI39" s="93">
        <f t="shared" si="15"/>
        <v>8.6959322156330323</v>
      </c>
      <c r="AJ39" s="93">
        <f t="shared" si="15"/>
        <v>8.6181811399729416</v>
      </c>
      <c r="AK39" s="93">
        <f t="shared" si="15"/>
        <v>8.5440047951679698</v>
      </c>
      <c r="AL39" s="93">
        <f t="shared" si="15"/>
        <v>8.4731728154893577</v>
      </c>
      <c r="AM39" s="93">
        <f t="shared" si="15"/>
        <v>8.4054741687472827</v>
      </c>
      <c r="AN39" s="93">
        <f t="shared" si="15"/>
        <v>8.3407151692065522</v>
      </c>
    </row>
    <row r="40" spans="1:40" ht="15" x14ac:dyDescent="0.2">
      <c r="A40" s="128" t="s">
        <v>183</v>
      </c>
      <c r="B40" s="9">
        <f>B45 * COSH($B$16 *B43 / 1000) + (B44) * $B$17 * SINH($B$16 * B43/ 1000)</f>
        <v>0.84174269300457094</v>
      </c>
      <c r="C40" s="9"/>
      <c r="D40" s="9">
        <f t="shared" ref="D40:AN40" si="16">D45 * COSH($B$16 *D43 / 1000) + (D44) * $B$17 * SINH($B$16 * D43/ 1000)</f>
        <v>6.019133886957918E-3</v>
      </c>
      <c r="E40" s="9">
        <f t="shared" si="16"/>
        <v>6.0232322331100685E-3</v>
      </c>
      <c r="F40" s="9">
        <f t="shared" si="16"/>
        <v>6.035567032968675E-3</v>
      </c>
      <c r="G40" s="9">
        <f t="shared" si="16"/>
        <v>6.0562419247604483E-3</v>
      </c>
      <c r="H40" s="9">
        <f t="shared" si="16"/>
        <v>6.0854348745761197E-3</v>
      </c>
      <c r="I40" s="9">
        <f t="shared" si="16"/>
        <v>6.1234003997882331E-3</v>
      </c>
      <c r="J40" s="9">
        <f t="shared" si="16"/>
        <v>6.1704751948466969E-3</v>
      </c>
      <c r="K40" s="9">
        <f t="shared" si="16"/>
        <v>6.227085756495639E-3</v>
      </c>
      <c r="L40" s="9">
        <f t="shared" si="16"/>
        <v>6.293758338199896E-3</v>
      </c>
      <c r="M40" s="9">
        <f t="shared" si="16"/>
        <v>6.3711316809436577E-3</v>
      </c>
      <c r="N40" s="9">
        <f t="shared" si="16"/>
        <v>6.4599731182061557E-3</v>
      </c>
      <c r="O40" s="9">
        <f t="shared" si="16"/>
        <v>6.5611988503702715E-3</v>
      </c>
      <c r="P40" s="9">
        <f t="shared" si="16"/>
        <v>6.6734653693895718E-3</v>
      </c>
      <c r="Q40" s="9">
        <f t="shared" si="16"/>
        <v>7.696290703125973E-3</v>
      </c>
      <c r="R40" s="9">
        <f t="shared" si="16"/>
        <v>5.5787368785164791E-2</v>
      </c>
      <c r="S40" s="9">
        <f t="shared" si="16"/>
        <v>0.10128376069542518</v>
      </c>
      <c r="T40" s="9">
        <f t="shared" si="16"/>
        <v>0.14354381189289531</v>
      </c>
      <c r="U40" s="9">
        <f t="shared" si="16"/>
        <v>0.18289515552419028</v>
      </c>
      <c r="V40" s="9">
        <f t="shared" si="16"/>
        <v>0.21962265975743062</v>
      </c>
      <c r="W40" s="9">
        <f t="shared" si="16"/>
        <v>0.25397518523256002</v>
      </c>
      <c r="X40" s="9">
        <f t="shared" si="16"/>
        <v>0.28617110043617855</v>
      </c>
      <c r="Y40" s="9">
        <f t="shared" si="16"/>
        <v>0.31640281343791615</v>
      </c>
      <c r="Z40" s="9">
        <f t="shared" si="16"/>
        <v>0.34484051874483906</v>
      </c>
      <c r="AA40" s="9">
        <f t="shared" si="16"/>
        <v>0.37163531341952449</v>
      </c>
      <c r="AB40" s="9">
        <f t="shared" si="16"/>
        <v>0.39692180295368928</v>
      </c>
      <c r="AC40" s="9">
        <f t="shared" si="16"/>
        <v>0.42082029178175456</v>
      </c>
      <c r="AD40" s="9">
        <f t="shared" si="16"/>
        <v>0.44343863367529962</v>
      </c>
      <c r="AE40" s="9">
        <f t="shared" si="16"/>
        <v>0.46487380207552131</v>
      </c>
      <c r="AF40" s="9">
        <f t="shared" si="16"/>
        <v>0.4852132285993081</v>
      </c>
      <c r="AG40" s="9">
        <f t="shared" si="16"/>
        <v>0.5045359486879204</v>
      </c>
      <c r="AH40" s="9">
        <f t="shared" si="16"/>
        <v>0.52291358605645222</v>
      </c>
      <c r="AI40" s="9">
        <f t="shared" si="16"/>
        <v>0.54041120179900193</v>
      </c>
      <c r="AJ40" s="9">
        <f t="shared" si="16"/>
        <v>0.55708802937119595</v>
      </c>
      <c r="AK40" s="9">
        <f t="shared" si="16"/>
        <v>0.57299811295198466</v>
      </c>
      <c r="AL40" s="9">
        <f t="shared" si="16"/>
        <v>0.58819086368461193</v>
      </c>
      <c r="AM40" s="9">
        <f t="shared" si="16"/>
        <v>0.60271154586172115</v>
      </c>
      <c r="AN40" s="9">
        <f t="shared" si="16"/>
        <v>0.61660170313504314</v>
      </c>
    </row>
    <row r="41" spans="1:40" ht="15.75" thickBot="1" x14ac:dyDescent="0.25">
      <c r="A41" s="104" t="s">
        <v>120</v>
      </c>
      <c r="B41" s="128">
        <f>$B$10</f>
        <v>0.25</v>
      </c>
      <c r="C41" s="9"/>
      <c r="D41" s="128">
        <f t="shared" ref="D41:AN41" si="17">$B$10</f>
        <v>0.25</v>
      </c>
      <c r="E41" s="128">
        <f t="shared" si="17"/>
        <v>0.25</v>
      </c>
      <c r="F41" s="128">
        <f t="shared" si="17"/>
        <v>0.25</v>
      </c>
      <c r="G41" s="128">
        <f t="shared" si="17"/>
        <v>0.25</v>
      </c>
      <c r="H41" s="128">
        <f t="shared" si="17"/>
        <v>0.25</v>
      </c>
      <c r="I41" s="128">
        <f t="shared" si="17"/>
        <v>0.25</v>
      </c>
      <c r="J41" s="128">
        <f t="shared" si="17"/>
        <v>0.25</v>
      </c>
      <c r="K41" s="128">
        <f t="shared" si="17"/>
        <v>0.25</v>
      </c>
      <c r="L41" s="128">
        <f t="shared" si="17"/>
        <v>0.25</v>
      </c>
      <c r="M41" s="128">
        <f t="shared" si="17"/>
        <v>0.25</v>
      </c>
      <c r="N41" s="128">
        <f t="shared" si="17"/>
        <v>0.25</v>
      </c>
      <c r="O41" s="128">
        <f t="shared" si="17"/>
        <v>0.25</v>
      </c>
      <c r="P41" s="128">
        <f t="shared" si="17"/>
        <v>0.25</v>
      </c>
      <c r="Q41" s="128">
        <f t="shared" si="17"/>
        <v>0.25</v>
      </c>
      <c r="R41" s="128">
        <f t="shared" si="17"/>
        <v>0.25</v>
      </c>
      <c r="S41" s="128">
        <f t="shared" si="17"/>
        <v>0.25</v>
      </c>
      <c r="T41" s="128">
        <f t="shared" si="17"/>
        <v>0.25</v>
      </c>
      <c r="U41" s="128">
        <f t="shared" si="17"/>
        <v>0.25</v>
      </c>
      <c r="V41" s="128">
        <f t="shared" si="17"/>
        <v>0.25</v>
      </c>
      <c r="W41" s="128">
        <f t="shared" si="17"/>
        <v>0.25</v>
      </c>
      <c r="X41" s="128">
        <f t="shared" si="17"/>
        <v>0.25</v>
      </c>
      <c r="Y41" s="128">
        <f t="shared" si="17"/>
        <v>0.25</v>
      </c>
      <c r="Z41" s="128">
        <f t="shared" si="17"/>
        <v>0.25</v>
      </c>
      <c r="AA41" s="128">
        <f t="shared" si="17"/>
        <v>0.25</v>
      </c>
      <c r="AB41" s="128">
        <f t="shared" si="17"/>
        <v>0.25</v>
      </c>
      <c r="AC41" s="128">
        <f t="shared" si="17"/>
        <v>0.25</v>
      </c>
      <c r="AD41" s="128">
        <f t="shared" si="17"/>
        <v>0.25</v>
      </c>
      <c r="AE41" s="128">
        <f t="shared" si="17"/>
        <v>0.25</v>
      </c>
      <c r="AF41" s="128">
        <f t="shared" si="17"/>
        <v>0.25</v>
      </c>
      <c r="AG41" s="128">
        <f t="shared" si="17"/>
        <v>0.25</v>
      </c>
      <c r="AH41" s="128">
        <f t="shared" si="17"/>
        <v>0.25</v>
      </c>
      <c r="AI41" s="128">
        <f t="shared" si="17"/>
        <v>0.25</v>
      </c>
      <c r="AJ41" s="128">
        <f t="shared" si="17"/>
        <v>0.25</v>
      </c>
      <c r="AK41" s="128">
        <f t="shared" si="17"/>
        <v>0.25</v>
      </c>
      <c r="AL41" s="128">
        <f t="shared" si="17"/>
        <v>0.25</v>
      </c>
      <c r="AM41" s="128">
        <f t="shared" si="17"/>
        <v>0.25</v>
      </c>
      <c r="AN41" s="128">
        <f t="shared" si="17"/>
        <v>0.25</v>
      </c>
    </row>
    <row r="42" spans="1:40" ht="15.75" thickBot="1" x14ac:dyDescent="0.25">
      <c r="A42" s="128" t="s">
        <v>184</v>
      </c>
      <c r="B42" s="125">
        <f>B40/B41</f>
        <v>3.3669707720182838</v>
      </c>
      <c r="C42" s="127">
        <f>B42/$B$29</f>
        <v>0.44892943626910448</v>
      </c>
      <c r="D42" s="126">
        <f t="shared" ref="D42:AN42" si="18">D40/D41</f>
        <v>2.4076535547831672E-2</v>
      </c>
      <c r="E42" s="93">
        <f t="shared" si="18"/>
        <v>2.4092928932440274E-2</v>
      </c>
      <c r="F42" s="93">
        <f t="shared" si="18"/>
        <v>2.41422681318747E-2</v>
      </c>
      <c r="G42" s="93">
        <f t="shared" si="18"/>
        <v>2.4224967699041793E-2</v>
      </c>
      <c r="H42" s="93">
        <f t="shared" si="18"/>
        <v>2.4341739498304479E-2</v>
      </c>
      <c r="I42" s="93">
        <f t="shared" si="18"/>
        <v>2.4493601599152932E-2</v>
      </c>
      <c r="J42" s="93">
        <f t="shared" si="18"/>
        <v>2.4681900779386787E-2</v>
      </c>
      <c r="K42" s="93">
        <f t="shared" si="18"/>
        <v>2.4908343025982556E-2</v>
      </c>
      <c r="L42" s="93">
        <f t="shared" si="18"/>
        <v>2.5175033352799584E-2</v>
      </c>
      <c r="M42" s="93">
        <f t="shared" si="18"/>
        <v>2.5484526723774631E-2</v>
      </c>
      <c r="N42" s="93">
        <f t="shared" si="18"/>
        <v>2.5839892472824623E-2</v>
      </c>
      <c r="O42" s="93">
        <f t="shared" si="18"/>
        <v>2.6244795401481086E-2</v>
      </c>
      <c r="P42" s="93">
        <f t="shared" si="18"/>
        <v>2.6693861477558287E-2</v>
      </c>
      <c r="Q42" s="93">
        <f t="shared" si="18"/>
        <v>3.0785162812503892E-2</v>
      </c>
      <c r="R42" s="93">
        <f t="shared" si="18"/>
        <v>0.22314947514065916</v>
      </c>
      <c r="S42" s="93">
        <f t="shared" si="18"/>
        <v>0.4051350427817007</v>
      </c>
      <c r="T42" s="93">
        <f t="shared" si="18"/>
        <v>0.57417524757158123</v>
      </c>
      <c r="U42" s="93">
        <f t="shared" si="18"/>
        <v>0.73158062209676111</v>
      </c>
      <c r="V42" s="93">
        <f t="shared" si="18"/>
        <v>0.87849063902972246</v>
      </c>
      <c r="W42" s="93">
        <f t="shared" si="18"/>
        <v>1.0159007409302401</v>
      </c>
      <c r="X42" s="93">
        <f t="shared" si="18"/>
        <v>1.1446844017447142</v>
      </c>
      <c r="Y42" s="93">
        <f t="shared" si="18"/>
        <v>1.2656112537516646</v>
      </c>
      <c r="Z42" s="93">
        <f t="shared" si="18"/>
        <v>1.3793620749793563</v>
      </c>
      <c r="AA42" s="93">
        <f t="shared" si="18"/>
        <v>1.486541253678098</v>
      </c>
      <c r="AB42" s="93">
        <f t="shared" si="18"/>
        <v>1.5876872118147571</v>
      </c>
      <c r="AC42" s="93">
        <f t="shared" si="18"/>
        <v>1.6832811671270183</v>
      </c>
      <c r="AD42" s="93">
        <f t="shared" si="18"/>
        <v>1.7737545347011985</v>
      </c>
      <c r="AE42" s="93">
        <f t="shared" si="18"/>
        <v>1.8594952083020853</v>
      </c>
      <c r="AF42" s="93">
        <f t="shared" si="18"/>
        <v>1.9408529143972324</v>
      </c>
      <c r="AG42" s="93">
        <f t="shared" si="18"/>
        <v>2.0181437947516816</v>
      </c>
      <c r="AH42" s="93">
        <f t="shared" si="18"/>
        <v>2.0916543442258089</v>
      </c>
      <c r="AI42" s="93">
        <f t="shared" si="18"/>
        <v>2.1616448071960077</v>
      </c>
      <c r="AJ42" s="93">
        <f t="shared" si="18"/>
        <v>2.2283521174847838</v>
      </c>
      <c r="AK42" s="93">
        <f t="shared" si="18"/>
        <v>2.2919924518079386</v>
      </c>
      <c r="AL42" s="93">
        <f t="shared" si="18"/>
        <v>2.3527634547384477</v>
      </c>
      <c r="AM42" s="93">
        <f t="shared" si="18"/>
        <v>2.4108461834468846</v>
      </c>
      <c r="AN42" s="93">
        <f t="shared" si="18"/>
        <v>2.4664068125401726</v>
      </c>
    </row>
    <row r="43" spans="1:40" ht="13.5" thickBot="1" x14ac:dyDescent="0.25">
      <c r="A43" s="128" t="s">
        <v>175</v>
      </c>
      <c r="B43" s="117">
        <f>$B$8/2</f>
        <v>3000</v>
      </c>
      <c r="D43" s="92">
        <f t="shared" ref="D43:AN43" si="19">IF(D20&gt;=$B$8/2,D20-$B$8/2,$B$8/2)</f>
        <v>3000</v>
      </c>
      <c r="E43" s="92">
        <f t="shared" si="19"/>
        <v>3000</v>
      </c>
      <c r="F43" s="92">
        <f t="shared" si="19"/>
        <v>3000</v>
      </c>
      <c r="G43" s="92">
        <f t="shared" si="19"/>
        <v>3000</v>
      </c>
      <c r="H43" s="92">
        <f t="shared" si="19"/>
        <v>3000</v>
      </c>
      <c r="I43" s="92">
        <f t="shared" si="19"/>
        <v>3000</v>
      </c>
      <c r="J43" s="92">
        <f t="shared" si="19"/>
        <v>3000</v>
      </c>
      <c r="K43" s="92">
        <f t="shared" si="19"/>
        <v>3000</v>
      </c>
      <c r="L43" s="92">
        <f t="shared" si="19"/>
        <v>3000</v>
      </c>
      <c r="M43" s="92">
        <f t="shared" si="19"/>
        <v>3000</v>
      </c>
      <c r="N43" s="92">
        <f t="shared" si="19"/>
        <v>3000</v>
      </c>
      <c r="O43" s="92">
        <f t="shared" si="19"/>
        <v>3000</v>
      </c>
      <c r="P43" s="92">
        <f t="shared" si="19"/>
        <v>3000</v>
      </c>
      <c r="Q43" s="92">
        <f t="shared" si="19"/>
        <v>5</v>
      </c>
      <c r="R43" s="92">
        <f t="shared" si="19"/>
        <v>250</v>
      </c>
      <c r="S43" s="92">
        <f t="shared" si="19"/>
        <v>500</v>
      </c>
      <c r="T43" s="92">
        <f t="shared" si="19"/>
        <v>750</v>
      </c>
      <c r="U43" s="92">
        <f t="shared" si="19"/>
        <v>1000</v>
      </c>
      <c r="V43" s="92">
        <f t="shared" si="19"/>
        <v>1250</v>
      </c>
      <c r="W43" s="92">
        <f t="shared" si="19"/>
        <v>1500</v>
      </c>
      <c r="X43" s="92">
        <f t="shared" si="19"/>
        <v>1750</v>
      </c>
      <c r="Y43" s="92">
        <f t="shared" si="19"/>
        <v>2000</v>
      </c>
      <c r="Z43" s="92">
        <f t="shared" si="19"/>
        <v>2250</v>
      </c>
      <c r="AA43" s="92">
        <f t="shared" si="19"/>
        <v>2500</v>
      </c>
      <c r="AB43" s="92">
        <f t="shared" si="19"/>
        <v>2750</v>
      </c>
      <c r="AC43" s="92">
        <f t="shared" si="19"/>
        <v>3000</v>
      </c>
      <c r="AD43" s="92">
        <f t="shared" si="19"/>
        <v>3250</v>
      </c>
      <c r="AE43" s="92">
        <f t="shared" si="19"/>
        <v>3500</v>
      </c>
      <c r="AF43" s="92">
        <f t="shared" si="19"/>
        <v>3750</v>
      </c>
      <c r="AG43" s="92">
        <f t="shared" si="19"/>
        <v>4000</v>
      </c>
      <c r="AH43" s="92">
        <f t="shared" si="19"/>
        <v>4250</v>
      </c>
      <c r="AI43" s="92">
        <f t="shared" si="19"/>
        <v>4500</v>
      </c>
      <c r="AJ43" s="92">
        <f t="shared" si="19"/>
        <v>4750</v>
      </c>
      <c r="AK43" s="92">
        <f t="shared" si="19"/>
        <v>5000</v>
      </c>
      <c r="AL43" s="92">
        <f t="shared" si="19"/>
        <v>5250</v>
      </c>
      <c r="AM43" s="92">
        <f t="shared" si="19"/>
        <v>5500</v>
      </c>
      <c r="AN43" s="92">
        <f t="shared" si="19"/>
        <v>5750</v>
      </c>
    </row>
    <row r="44" spans="1:40" ht="15" x14ac:dyDescent="0.2">
      <c r="A44" s="128" t="s">
        <v>9</v>
      </c>
      <c r="B44" s="9">
        <f>B50 / $B$17 * SINH($B$16 *B48 / 1000) + B49 * COSH($B$16 * B48 / 1000)+B47</f>
        <v>3.77710950220736</v>
      </c>
      <c r="C44" s="9"/>
      <c r="D44" s="9">
        <f t="shared" ref="D44:AN44" si="20">D50 / $B$17 * SINH($B$16 *D48 / 1000) + D49 * COSH($B$16 * D48 / 1000)+D47</f>
        <v>2.7009355695545804E-2</v>
      </c>
      <c r="E44" s="9">
        <f t="shared" si="20"/>
        <v>2.7027745997384209E-2</v>
      </c>
      <c r="F44" s="9">
        <f t="shared" si="20"/>
        <v>2.7083095322232482E-2</v>
      </c>
      <c r="G44" s="9">
        <f t="shared" si="20"/>
        <v>2.7175868720674554E-2</v>
      </c>
      <c r="H44" s="9">
        <f t="shared" si="20"/>
        <v>2.7306864770967127E-2</v>
      </c>
      <c r="I44" s="9">
        <f t="shared" si="20"/>
        <v>2.7477225556070118E-2</v>
      </c>
      <c r="J44" s="9">
        <f t="shared" si="20"/>
        <v>2.768846190799509E-2</v>
      </c>
      <c r="K44" s="9">
        <f t="shared" si="20"/>
        <v>2.7942487624055993E-2</v>
      </c>
      <c r="L44" s="9">
        <f t="shared" si="20"/>
        <v>2.8241664134864716E-2</v>
      </c>
      <c r="M44" s="9">
        <f t="shared" si="20"/>
        <v>2.858885763060133E-2</v>
      </c>
      <c r="N44" s="9">
        <f t="shared" si="20"/>
        <v>2.8987511328058633E-2</v>
      </c>
      <c r="O44" s="9">
        <f t="shared" si="20"/>
        <v>2.9441736446972618E-2</v>
      </c>
      <c r="P44" s="9">
        <f t="shared" si="20"/>
        <v>2.9945504331495548E-2</v>
      </c>
      <c r="Q44" s="9">
        <f t="shared" si="20"/>
        <v>11.148779940802374</v>
      </c>
      <c r="R44" s="9">
        <f t="shared" si="20"/>
        <v>10.731688333835715</v>
      </c>
      <c r="S44" s="9">
        <f t="shared" si="20"/>
        <v>10.336315794464124</v>
      </c>
      <c r="T44" s="9">
        <f t="shared" si="20"/>
        <v>9.9683034579537413</v>
      </c>
      <c r="U44" s="9">
        <f t="shared" si="20"/>
        <v>9.6248830584432756</v>
      </c>
      <c r="V44" s="9">
        <f t="shared" si="20"/>
        <v>9.3036477138798279</v>
      </c>
      <c r="W44" s="9">
        <f t="shared" si="20"/>
        <v>9.0024948221117995</v>
      </c>
      <c r="X44" s="9">
        <f t="shared" si="20"/>
        <v>8.7195794531449877</v>
      </c>
      <c r="Y44" s="9">
        <f t="shared" si="20"/>
        <v>8.4532760536391542</v>
      </c>
      <c r="Z44" s="9">
        <f t="shared" si="20"/>
        <v>8.2021467840529674</v>
      </c>
      <c r="AA44" s="9">
        <f t="shared" si="20"/>
        <v>7.9649151858290308</v>
      </c>
      <c r="AB44" s="9">
        <f t="shared" si="20"/>
        <v>7.7404441604024523</v>
      </c>
      <c r="AC44" s="9">
        <f t="shared" si="20"/>
        <v>7.5277174582119661</v>
      </c>
      <c r="AD44" s="9">
        <f t="shared" si="20"/>
        <v>7.3258240418900638</v>
      </c>
      <c r="AE44" s="9">
        <f t="shared" si="20"/>
        <v>7.1339448161194152</v>
      </c>
      <c r="AF44" s="9">
        <f t="shared" si="20"/>
        <v>6.951341316540752</v>
      </c>
      <c r="AG44" s="9">
        <f t="shared" si="20"/>
        <v>6.7773460284046143</v>
      </c>
      <c r="AH44" s="9">
        <f t="shared" si="20"/>
        <v>6.6113540674401143</v>
      </c>
      <c r="AI44" s="9">
        <f t="shared" si="20"/>
        <v>6.4528160044537106</v>
      </c>
      <c r="AJ44" s="9">
        <f t="shared" si="20"/>
        <v>6.3012316543249893</v>
      </c>
      <c r="AK44" s="9">
        <f t="shared" si="20"/>
        <v>6.1561446815001188</v>
      </c>
      <c r="AL44" s="9">
        <f t="shared" si="20"/>
        <v>6.0171378994521181</v>
      </c>
      <c r="AM44" s="9">
        <f t="shared" si="20"/>
        <v>5.8838291621541368</v>
      </c>
      <c r="AN44" s="9">
        <f t="shared" si="20"/>
        <v>5.7558677623820076</v>
      </c>
    </row>
    <row r="45" spans="1:40" ht="15" x14ac:dyDescent="0.2">
      <c r="A45" s="128" t="s">
        <v>183</v>
      </c>
      <c r="B45" s="9">
        <f>B50 * COSH($B$16 *B48 / 1000) + (B49) * $B$17 * SINH($B$16 * B48/ 1000)</f>
        <v>0.6293850005551529</v>
      </c>
      <c r="D45" s="9">
        <f t="shared" ref="D45:AN45" si="21">D50 * COSH($B$16 *D48 / 1000) + (D49) * $B$17 * SINH($B$16 * D48/ 1000)</f>
        <v>4.5006064397923751E-3</v>
      </c>
      <c r="E45" s="9">
        <f t="shared" si="21"/>
        <v>4.503670841321113E-3</v>
      </c>
      <c r="F45" s="9">
        <f t="shared" si="21"/>
        <v>4.5128937761685136E-3</v>
      </c>
      <c r="G45" s="9">
        <f t="shared" si="21"/>
        <v>4.5283527363590616E-3</v>
      </c>
      <c r="H45" s="9">
        <f t="shared" si="21"/>
        <v>4.5501807900964327E-3</v>
      </c>
      <c r="I45" s="9">
        <f t="shared" si="21"/>
        <v>4.5785682442499231E-3</v>
      </c>
      <c r="J45" s="9">
        <f t="shared" si="21"/>
        <v>4.6137668508552838E-3</v>
      </c>
      <c r="K45" s="9">
        <f t="shared" si="21"/>
        <v>4.6560955086160866E-3</v>
      </c>
      <c r="L45" s="9">
        <f t="shared" si="21"/>
        <v>4.7059477059938418E-3</v>
      </c>
      <c r="M45" s="9">
        <f t="shared" si="21"/>
        <v>4.7638010402377218E-3</v>
      </c>
      <c r="N45" s="9">
        <f t="shared" si="21"/>
        <v>4.8302292593425285E-3</v>
      </c>
      <c r="O45" s="9">
        <f t="shared" si="21"/>
        <v>4.9059174215609581E-3</v>
      </c>
      <c r="P45" s="9">
        <f t="shared" si="21"/>
        <v>4.9898609635988141E-3</v>
      </c>
      <c r="Q45" s="9">
        <f t="shared" si="21"/>
        <v>6.670602841047174E-3</v>
      </c>
      <c r="R45" s="9">
        <f t="shared" si="21"/>
        <v>6.4207255329258453E-3</v>
      </c>
      <c r="S45" s="9">
        <f t="shared" si="21"/>
        <v>6.1838467323825424E-3</v>
      </c>
      <c r="T45" s="9">
        <f t="shared" si="21"/>
        <v>5.9633464569291269E-3</v>
      </c>
      <c r="U45" s="9">
        <f t="shared" si="21"/>
        <v>5.7575666883286428E-3</v>
      </c>
      <c r="V45" s="9">
        <f t="shared" si="21"/>
        <v>5.5650657799620942E-3</v>
      </c>
      <c r="W45" s="9">
        <f t="shared" si="21"/>
        <v>5.3845842586720018E-3</v>
      </c>
      <c r="X45" s="9">
        <f t="shared" si="21"/>
        <v>5.215016911375275E-3</v>
      </c>
      <c r="Y45" s="9">
        <f t="shared" si="21"/>
        <v>5.0553898485974852E-3</v>
      </c>
      <c r="Z45" s="9">
        <f t="shared" si="21"/>
        <v>4.9048415390650947E-3</v>
      </c>
      <c r="AA45" s="9">
        <f t="shared" si="21"/>
        <v>4.7626070352158722E-3</v>
      </c>
      <c r="AB45" s="9">
        <f t="shared" si="21"/>
        <v>4.6280047797611981E-3</v>
      </c>
      <c r="AC45" s="9">
        <f t="shared" si="21"/>
        <v>4.500425512984527E-3</v>
      </c>
      <c r="AD45" s="9">
        <f t="shared" si="21"/>
        <v>4.379322899824109E-3</v>
      </c>
      <c r="AE45" s="9">
        <f t="shared" si="21"/>
        <v>4.2642055725751575E-3</v>
      </c>
      <c r="AF45" s="9">
        <f t="shared" si="21"/>
        <v>4.1546303448072742E-3</v>
      </c>
      <c r="AG45" s="9">
        <f t="shared" si="21"/>
        <v>4.0501963989087921E-3</v>
      </c>
      <c r="AH45" s="9">
        <f t="shared" si="21"/>
        <v>3.9505402865683782E-3</v>
      </c>
      <c r="AI45" s="9">
        <f t="shared" si="21"/>
        <v>3.8553316107460336E-3</v>
      </c>
      <c r="AJ45" s="9">
        <f t="shared" si="21"/>
        <v>3.7642692809711931E-3</v>
      </c>
      <c r="AK45" s="9">
        <f t="shared" si="21"/>
        <v>3.6770782524194671E-3</v>
      </c>
      <c r="AL45" s="9">
        <f t="shared" si="21"/>
        <v>3.5935066741357657E-3</v>
      </c>
      <c r="AM45" s="9">
        <f t="shared" si="21"/>
        <v>3.5133233837291132E-3</v>
      </c>
      <c r="AN45" s="9">
        <f t="shared" si="21"/>
        <v>3.4363156954193338E-3</v>
      </c>
    </row>
    <row r="46" spans="1:40" ht="15" x14ac:dyDescent="0.2">
      <c r="A46" s="104" t="s">
        <v>135</v>
      </c>
      <c r="B46" s="128">
        <v>9999999999</v>
      </c>
      <c r="C46" s="9"/>
      <c r="D46" s="128">
        <f t="shared" ref="D46:AN46" si="22">IF(D20&gt;=$B$8/2,$B$9,9999999999)</f>
        <v>9999999999</v>
      </c>
      <c r="E46" s="128">
        <f t="shared" si="22"/>
        <v>9999999999</v>
      </c>
      <c r="F46" s="128">
        <f t="shared" si="22"/>
        <v>9999999999</v>
      </c>
      <c r="G46" s="128">
        <f t="shared" si="22"/>
        <v>9999999999</v>
      </c>
      <c r="H46" s="128">
        <f t="shared" si="22"/>
        <v>9999999999</v>
      </c>
      <c r="I46" s="128">
        <f t="shared" si="22"/>
        <v>9999999999</v>
      </c>
      <c r="J46" s="128">
        <f t="shared" si="22"/>
        <v>9999999999</v>
      </c>
      <c r="K46" s="128">
        <f t="shared" si="22"/>
        <v>9999999999</v>
      </c>
      <c r="L46" s="128">
        <f t="shared" si="22"/>
        <v>9999999999</v>
      </c>
      <c r="M46" s="128">
        <f t="shared" si="22"/>
        <v>9999999999</v>
      </c>
      <c r="N46" s="128">
        <f t="shared" si="22"/>
        <v>9999999999</v>
      </c>
      <c r="O46" s="128">
        <f t="shared" si="22"/>
        <v>9999999999</v>
      </c>
      <c r="P46" s="128">
        <f t="shared" si="22"/>
        <v>9999999999</v>
      </c>
      <c r="Q46" s="128">
        <f t="shared" si="22"/>
        <v>5.9999999999999995E-4</v>
      </c>
      <c r="R46" s="128">
        <f t="shared" si="22"/>
        <v>5.9999999999999995E-4</v>
      </c>
      <c r="S46" s="128">
        <f t="shared" si="22"/>
        <v>5.9999999999999995E-4</v>
      </c>
      <c r="T46" s="128">
        <f t="shared" si="22"/>
        <v>5.9999999999999995E-4</v>
      </c>
      <c r="U46" s="128">
        <f t="shared" si="22"/>
        <v>5.9999999999999995E-4</v>
      </c>
      <c r="V46" s="128">
        <f t="shared" si="22"/>
        <v>5.9999999999999995E-4</v>
      </c>
      <c r="W46" s="128">
        <f t="shared" si="22"/>
        <v>5.9999999999999995E-4</v>
      </c>
      <c r="X46" s="128">
        <f t="shared" si="22"/>
        <v>5.9999999999999995E-4</v>
      </c>
      <c r="Y46" s="128">
        <f t="shared" si="22"/>
        <v>5.9999999999999995E-4</v>
      </c>
      <c r="Z46" s="128">
        <f t="shared" si="22"/>
        <v>5.9999999999999995E-4</v>
      </c>
      <c r="AA46" s="128">
        <f t="shared" si="22"/>
        <v>5.9999999999999995E-4</v>
      </c>
      <c r="AB46" s="128">
        <f t="shared" si="22"/>
        <v>5.9999999999999995E-4</v>
      </c>
      <c r="AC46" s="128">
        <f t="shared" si="22"/>
        <v>5.9999999999999995E-4</v>
      </c>
      <c r="AD46" s="128">
        <f t="shared" si="22"/>
        <v>5.9999999999999995E-4</v>
      </c>
      <c r="AE46" s="128">
        <f t="shared" si="22"/>
        <v>5.9999999999999995E-4</v>
      </c>
      <c r="AF46" s="128">
        <f t="shared" si="22"/>
        <v>5.9999999999999995E-4</v>
      </c>
      <c r="AG46" s="128">
        <f t="shared" si="22"/>
        <v>5.9999999999999995E-4</v>
      </c>
      <c r="AH46" s="128">
        <f t="shared" si="22"/>
        <v>5.9999999999999995E-4</v>
      </c>
      <c r="AI46" s="128">
        <f t="shared" si="22"/>
        <v>5.9999999999999995E-4</v>
      </c>
      <c r="AJ46" s="128">
        <f t="shared" si="22"/>
        <v>5.9999999999999995E-4</v>
      </c>
      <c r="AK46" s="128">
        <f t="shared" si="22"/>
        <v>5.9999999999999995E-4</v>
      </c>
      <c r="AL46" s="128">
        <f t="shared" si="22"/>
        <v>5.9999999999999995E-4</v>
      </c>
      <c r="AM46" s="128">
        <f t="shared" si="22"/>
        <v>5.9999999999999995E-4</v>
      </c>
      <c r="AN46" s="128">
        <f t="shared" si="22"/>
        <v>5.9999999999999995E-4</v>
      </c>
    </row>
    <row r="47" spans="1:40" ht="15" x14ac:dyDescent="0.2">
      <c r="A47" s="128" t="s">
        <v>184</v>
      </c>
      <c r="B47" s="50">
        <f>B45/B46</f>
        <v>6.2938500061809137E-11</v>
      </c>
      <c r="C47" s="9"/>
      <c r="D47" s="50">
        <f t="shared" ref="D47:AN47" si="23">D45/D46</f>
        <v>4.5006064402424356E-13</v>
      </c>
      <c r="E47" s="50">
        <f t="shared" si="23"/>
        <v>4.5036708417714799E-13</v>
      </c>
      <c r="F47" s="50">
        <f t="shared" si="23"/>
        <v>4.5128937766198028E-13</v>
      </c>
      <c r="G47" s="50">
        <f t="shared" si="23"/>
        <v>4.5283527368118968E-13</v>
      </c>
      <c r="H47" s="50">
        <f t="shared" si="23"/>
        <v>4.5501807905514513E-13</v>
      </c>
      <c r="I47" s="50">
        <f t="shared" si="23"/>
        <v>4.57856824470778E-13</v>
      </c>
      <c r="J47" s="50">
        <f t="shared" si="23"/>
        <v>4.6137668513166609E-13</v>
      </c>
      <c r="K47" s="50">
        <f t="shared" si="23"/>
        <v>4.6560955090816961E-13</v>
      </c>
      <c r="L47" s="50">
        <f t="shared" si="23"/>
        <v>4.7059477064644367E-13</v>
      </c>
      <c r="M47" s="50">
        <f t="shared" si="23"/>
        <v>4.7638010407141023E-13</v>
      </c>
      <c r="N47" s="50">
        <f t="shared" si="23"/>
        <v>4.8302292598255513E-13</v>
      </c>
      <c r="O47" s="50">
        <f t="shared" si="23"/>
        <v>4.9059174220515501E-13</v>
      </c>
      <c r="P47" s="50">
        <f t="shared" si="23"/>
        <v>4.9898609640978002E-13</v>
      </c>
      <c r="Q47" s="50">
        <f t="shared" si="23"/>
        <v>11.117671401745291</v>
      </c>
      <c r="R47" s="50">
        <f t="shared" si="23"/>
        <v>10.701209221543076</v>
      </c>
      <c r="S47" s="50">
        <f t="shared" si="23"/>
        <v>10.306411220637571</v>
      </c>
      <c r="T47" s="50">
        <f t="shared" si="23"/>
        <v>9.938910761548545</v>
      </c>
      <c r="U47" s="50">
        <f t="shared" si="23"/>
        <v>9.5959444805477396</v>
      </c>
      <c r="V47" s="50">
        <f t="shared" si="23"/>
        <v>9.2751096332701586</v>
      </c>
      <c r="W47" s="50">
        <f t="shared" si="23"/>
        <v>8.9743070977866708</v>
      </c>
      <c r="X47" s="50">
        <f t="shared" si="23"/>
        <v>8.6916948522921249</v>
      </c>
      <c r="Y47" s="50">
        <f t="shared" si="23"/>
        <v>8.4256497476624759</v>
      </c>
      <c r="Z47" s="50">
        <f t="shared" si="23"/>
        <v>8.1747358984418259</v>
      </c>
      <c r="AA47" s="50">
        <f t="shared" si="23"/>
        <v>7.937678392026454</v>
      </c>
      <c r="AB47" s="50">
        <f t="shared" si="23"/>
        <v>7.7133412996019972</v>
      </c>
      <c r="AC47" s="50">
        <f t="shared" si="23"/>
        <v>7.5007091883075461</v>
      </c>
      <c r="AD47" s="50">
        <f t="shared" si="23"/>
        <v>7.2988714997068493</v>
      </c>
      <c r="AE47" s="50">
        <f t="shared" si="23"/>
        <v>7.1070092876252628</v>
      </c>
      <c r="AF47" s="50">
        <f t="shared" si="23"/>
        <v>6.9243839080121239</v>
      </c>
      <c r="AG47" s="50">
        <f t="shared" si="23"/>
        <v>6.7503273315146544</v>
      </c>
      <c r="AH47" s="50">
        <f t="shared" si="23"/>
        <v>6.584233810947298</v>
      </c>
      <c r="AI47" s="50">
        <f t="shared" si="23"/>
        <v>6.425552684576723</v>
      </c>
      <c r="AJ47" s="50">
        <f t="shared" si="23"/>
        <v>6.2737821349519889</v>
      </c>
      <c r="AK47" s="50">
        <f t="shared" si="23"/>
        <v>6.1284637540324454</v>
      </c>
      <c r="AL47" s="50">
        <f t="shared" si="23"/>
        <v>5.9891777902262771</v>
      </c>
      <c r="AM47" s="50">
        <f t="shared" si="23"/>
        <v>5.8555389728818561</v>
      </c>
      <c r="AN47" s="50">
        <f t="shared" si="23"/>
        <v>5.7271928256988902</v>
      </c>
    </row>
    <row r="48" spans="1:40" x14ac:dyDescent="0.2">
      <c r="A48" s="128" t="s">
        <v>176</v>
      </c>
      <c r="B48" s="80">
        <f>$B$8/2</f>
        <v>3000</v>
      </c>
      <c r="D48" s="80">
        <f t="shared" ref="D48:AN48" si="24">$B$8-D43</f>
        <v>3000</v>
      </c>
      <c r="E48" s="80">
        <f t="shared" si="24"/>
        <v>3000</v>
      </c>
      <c r="F48" s="80">
        <f t="shared" si="24"/>
        <v>3000</v>
      </c>
      <c r="G48" s="80">
        <f t="shared" si="24"/>
        <v>3000</v>
      </c>
      <c r="H48" s="80">
        <f t="shared" si="24"/>
        <v>3000</v>
      </c>
      <c r="I48" s="80">
        <f t="shared" si="24"/>
        <v>3000</v>
      </c>
      <c r="J48" s="80">
        <f t="shared" si="24"/>
        <v>3000</v>
      </c>
      <c r="K48" s="80">
        <f t="shared" si="24"/>
        <v>3000</v>
      </c>
      <c r="L48" s="80">
        <f t="shared" si="24"/>
        <v>3000</v>
      </c>
      <c r="M48" s="80">
        <f t="shared" si="24"/>
        <v>3000</v>
      </c>
      <c r="N48" s="80">
        <f t="shared" si="24"/>
        <v>3000</v>
      </c>
      <c r="O48" s="80">
        <f t="shared" si="24"/>
        <v>3000</v>
      </c>
      <c r="P48" s="80">
        <f t="shared" si="24"/>
        <v>3000</v>
      </c>
      <c r="Q48" s="80">
        <f t="shared" si="24"/>
        <v>5995</v>
      </c>
      <c r="R48" s="80">
        <f t="shared" si="24"/>
        <v>5750</v>
      </c>
      <c r="S48" s="80">
        <f t="shared" si="24"/>
        <v>5500</v>
      </c>
      <c r="T48" s="80">
        <f t="shared" si="24"/>
        <v>5250</v>
      </c>
      <c r="U48" s="80">
        <f t="shared" si="24"/>
        <v>5000</v>
      </c>
      <c r="V48" s="80">
        <f t="shared" si="24"/>
        <v>4750</v>
      </c>
      <c r="W48" s="80">
        <f t="shared" si="24"/>
        <v>4500</v>
      </c>
      <c r="X48" s="80">
        <f t="shared" si="24"/>
        <v>4250</v>
      </c>
      <c r="Y48" s="80">
        <f t="shared" si="24"/>
        <v>4000</v>
      </c>
      <c r="Z48" s="80">
        <f t="shared" si="24"/>
        <v>3750</v>
      </c>
      <c r="AA48" s="80">
        <f t="shared" si="24"/>
        <v>3500</v>
      </c>
      <c r="AB48" s="80">
        <f t="shared" si="24"/>
        <v>3250</v>
      </c>
      <c r="AC48" s="80">
        <f t="shared" si="24"/>
        <v>3000</v>
      </c>
      <c r="AD48" s="80">
        <f t="shared" si="24"/>
        <v>2750</v>
      </c>
      <c r="AE48" s="80">
        <f t="shared" si="24"/>
        <v>2500</v>
      </c>
      <c r="AF48" s="80">
        <f t="shared" si="24"/>
        <v>2250</v>
      </c>
      <c r="AG48" s="80">
        <f t="shared" si="24"/>
        <v>2000</v>
      </c>
      <c r="AH48" s="80">
        <f t="shared" si="24"/>
        <v>1750</v>
      </c>
      <c r="AI48" s="80">
        <f t="shared" si="24"/>
        <v>1500</v>
      </c>
      <c r="AJ48" s="80">
        <f t="shared" si="24"/>
        <v>1250</v>
      </c>
      <c r="AK48" s="80">
        <f t="shared" si="24"/>
        <v>1000</v>
      </c>
      <c r="AL48" s="80">
        <f t="shared" si="24"/>
        <v>750</v>
      </c>
      <c r="AM48" s="80">
        <f t="shared" si="24"/>
        <v>500</v>
      </c>
      <c r="AN48" s="80">
        <f t="shared" si="24"/>
        <v>250</v>
      </c>
    </row>
    <row r="49" spans="1:40" ht="15" x14ac:dyDescent="0.2">
      <c r="A49" s="128" t="s">
        <v>9</v>
      </c>
      <c r="B49" s="9">
        <f>B55 / $B$17 * SINH($B$16 *B53 / 1000) + B54 * COSH($B$16 * B53 / 1000)+B52</f>
        <v>3.6718695936538039</v>
      </c>
      <c r="C49" s="9"/>
      <c r="D49" s="9">
        <f t="shared" ref="D49:AN49" si="25">D55 / $B$17 * SINH($B$16 *D53 / 1000) + D54 * COSH($B$16 * D53 / 1000)+D52</f>
        <v>2.6256806127727194E-2</v>
      </c>
      <c r="E49" s="9">
        <f t="shared" si="25"/>
        <v>2.6274684028830961E-2</v>
      </c>
      <c r="F49" s="9">
        <f t="shared" si="25"/>
        <v>2.6328491180257433E-2</v>
      </c>
      <c r="G49" s="9">
        <f t="shared" si="25"/>
        <v>2.641867967509463E-2</v>
      </c>
      <c r="H49" s="9">
        <f t="shared" si="25"/>
        <v>2.6546025841171349E-2</v>
      </c>
      <c r="I49" s="9">
        <f t="shared" si="25"/>
        <v>2.6711639940102054E-2</v>
      </c>
      <c r="J49" s="9">
        <f t="shared" si="25"/>
        <v>2.6916990708263359E-2</v>
      </c>
      <c r="K49" s="9">
        <f t="shared" si="25"/>
        <v>2.7163938619692737E-2</v>
      </c>
      <c r="L49" s="9">
        <f t="shared" si="25"/>
        <v>2.7454779309519704E-2</v>
      </c>
      <c r="M49" s="9">
        <f t="shared" si="25"/>
        <v>2.7792299108552437E-2</v>
      </c>
      <c r="N49" s="9">
        <f t="shared" si="25"/>
        <v>2.8179845296778031E-2</v>
      </c>
      <c r="O49" s="9">
        <f t="shared" si="25"/>
        <v>2.8621414544860287E-2</v>
      </c>
      <c r="P49" s="9">
        <f t="shared" si="25"/>
        <v>2.9111146170686338E-2</v>
      </c>
      <c r="Q49" s="9">
        <f t="shared" si="25"/>
        <v>2.9111144249456988E-2</v>
      </c>
      <c r="R49" s="9">
        <f t="shared" si="25"/>
        <v>2.8621320844368137E-2</v>
      </c>
      <c r="S49" s="9">
        <f t="shared" si="25"/>
        <v>2.8179661950273785E-2</v>
      </c>
      <c r="T49" s="9">
        <f t="shared" si="25"/>
        <v>2.779202911768467E-2</v>
      </c>
      <c r="U49" s="9">
        <f t="shared" si="25"/>
        <v>2.745442474439122E-2</v>
      </c>
      <c r="V49" s="9">
        <f t="shared" si="25"/>
        <v>2.7163500709843209E-2</v>
      </c>
      <c r="W49" s="9">
        <f t="shared" si="25"/>
        <v>2.6916469908805425E-2</v>
      </c>
      <c r="X49" s="9">
        <f t="shared" si="25"/>
        <v>2.6711035976986024E-2</v>
      </c>
      <c r="Y49" s="9">
        <f t="shared" si="25"/>
        <v>2.6545337738383835E-2</v>
      </c>
      <c r="Z49" s="9">
        <f t="shared" si="25"/>
        <v>2.6417905765674266E-2</v>
      </c>
      <c r="AA49" s="9">
        <f t="shared" si="25"/>
        <v>2.632762910225326E-2</v>
      </c>
      <c r="AB49" s="9">
        <f t="shared" si="25"/>
        <v>2.6273730706678051E-2</v>
      </c>
      <c r="AC49" s="9">
        <f t="shared" si="25"/>
        <v>2.6255750589950111E-2</v>
      </c>
      <c r="AD49" s="9">
        <f t="shared" si="25"/>
        <v>2.6273535955210314E-2</v>
      </c>
      <c r="AE49" s="9">
        <f t="shared" si="25"/>
        <v>2.6327237942553785E-2</v>
      </c>
      <c r="AF49" s="9">
        <f t="shared" si="25"/>
        <v>2.641731484886551E-2</v>
      </c>
      <c r="AG49" s="9">
        <f t="shared" si="25"/>
        <v>2.6544541951359461E-2</v>
      </c>
      <c r="AH49" s="9">
        <f t="shared" si="25"/>
        <v>2.6710028330607483E-2</v>
      </c>
      <c r="AI49" s="9">
        <f t="shared" si="25"/>
        <v>2.6915241381787417E-2</v>
      </c>
      <c r="AJ49" s="9">
        <f t="shared" si="25"/>
        <v>2.7162040041693723E-2</v>
      </c>
      <c r="AK49" s="9">
        <f t="shared" si="25"/>
        <v>2.7452718168299202E-2</v>
      </c>
      <c r="AL49" s="9">
        <f t="shared" si="25"/>
        <v>2.7790060021112763E-2</v>
      </c>
      <c r="AM49" s="9">
        <f t="shared" si="25"/>
        <v>2.8177410446948031E-2</v>
      </c>
      <c r="AN49" s="9">
        <f t="shared" si="25"/>
        <v>2.8618763235978929E-2</v>
      </c>
    </row>
    <row r="50" spans="1:40" ht="15" x14ac:dyDescent="0.2">
      <c r="A50" s="128" t="s">
        <v>183</v>
      </c>
      <c r="B50" s="9">
        <f>B55 * COSH($B$16 *B53 / 1000) + (B54) * $B$17 * SINH($B$16 * B53/ 1000)</f>
        <v>0.42398211340583558</v>
      </c>
      <c r="C50" s="9"/>
      <c r="D50" s="9">
        <f t="shared" ref="D50:AN50" si="26">D55 * COSH($B$16 *D53 / 1000) + (D54) * $B$17 * SINH($B$16 * D53/ 1000)</f>
        <v>3.0318114163317622E-3</v>
      </c>
      <c r="E50" s="9">
        <f t="shared" si="26"/>
        <v>3.0338757353659497E-3</v>
      </c>
      <c r="F50" s="9">
        <f t="shared" si="26"/>
        <v>3.0400887201128953E-3</v>
      </c>
      <c r="G50" s="9">
        <f t="shared" si="26"/>
        <v>3.0505025726941673E-3</v>
      </c>
      <c r="H50" s="9">
        <f t="shared" si="26"/>
        <v>3.0652069338513981E-3</v>
      </c>
      <c r="I50" s="9">
        <f t="shared" si="26"/>
        <v>3.0843300028720955E-3</v>
      </c>
      <c r="J50" s="9">
        <f t="shared" si="26"/>
        <v>3.1080413712782666E-3</v>
      </c>
      <c r="K50" s="9">
        <f t="shared" si="26"/>
        <v>3.1365558636147978E-3</v>
      </c>
      <c r="L50" s="9">
        <f t="shared" si="26"/>
        <v>3.1701385514505452E-3</v>
      </c>
      <c r="M50" s="9">
        <f t="shared" si="26"/>
        <v>3.2091111658259413E-3</v>
      </c>
      <c r="N50" s="9">
        <f t="shared" si="26"/>
        <v>3.253860209258815E-3</v>
      </c>
      <c r="O50" s="9">
        <f t="shared" si="26"/>
        <v>3.30484716787535E-3</v>
      </c>
      <c r="P50" s="9">
        <f t="shared" si="26"/>
        <v>3.3613953225479104E-3</v>
      </c>
      <c r="Q50" s="9">
        <f t="shared" si="26"/>
        <v>3.361395100708093E-3</v>
      </c>
      <c r="R50" s="9">
        <f t="shared" si="26"/>
        <v>3.3048363485007307E-3</v>
      </c>
      <c r="S50" s="9">
        <f t="shared" si="26"/>
        <v>3.2538390386708154E-3</v>
      </c>
      <c r="T50" s="9">
        <f t="shared" si="26"/>
        <v>3.2090799906178361E-3</v>
      </c>
      <c r="U50" s="9">
        <f t="shared" si="26"/>
        <v>3.1700976106522191E-3</v>
      </c>
      <c r="V50" s="9">
        <f t="shared" si="26"/>
        <v>3.1365052991982932E-3</v>
      </c>
      <c r="W50" s="9">
        <f t="shared" si="26"/>
        <v>3.107981235794365E-3</v>
      </c>
      <c r="X50" s="9">
        <f t="shared" si="26"/>
        <v>3.0842602646769276E-3</v>
      </c>
      <c r="Y50" s="9">
        <f t="shared" si="26"/>
        <v>3.065127480247001E-3</v>
      </c>
      <c r="Z50" s="9">
        <f t="shared" si="26"/>
        <v>3.0504132112004487E-3</v>
      </c>
      <c r="AA50" s="9">
        <f t="shared" si="26"/>
        <v>3.0399891780009524E-3</v>
      </c>
      <c r="AB50" s="9">
        <f t="shared" si="26"/>
        <v>3.0337656575075626E-3</v>
      </c>
      <c r="AC50" s="9">
        <f t="shared" si="26"/>
        <v>3.0316895358765625E-3</v>
      </c>
      <c r="AD50" s="9">
        <f t="shared" si="26"/>
        <v>3.0337431700153536E-3</v>
      </c>
      <c r="AE50" s="9">
        <f t="shared" si="26"/>
        <v>3.0399440117139069E-3</v>
      </c>
      <c r="AF50" s="9">
        <f t="shared" si="26"/>
        <v>3.0503449794315814E-3</v>
      </c>
      <c r="AG50" s="9">
        <f t="shared" si="26"/>
        <v>3.0650355925979957E-3</v>
      </c>
      <c r="AH50" s="9">
        <f t="shared" si="26"/>
        <v>3.0841439141284554E-3</v>
      </c>
      <c r="AI50" s="9">
        <f t="shared" si="26"/>
        <v>3.1078393806799106E-3</v>
      </c>
      <c r="AJ50" s="9">
        <f t="shared" si="26"/>
        <v>3.1363366392954273E-3</v>
      </c>
      <c r="AK50" s="9">
        <f t="shared" si="26"/>
        <v>3.1699005563397692E-3</v>
      </c>
      <c r="AL50" s="9">
        <f t="shared" si="26"/>
        <v>3.2088526236853342E-3</v>
      </c>
      <c r="AM50" s="9">
        <f t="shared" si="26"/>
        <v>3.253579062897154E-3</v>
      </c>
      <c r="AN50" s="9">
        <f t="shared" si="26"/>
        <v>3.3045410274980471E-3</v>
      </c>
    </row>
    <row r="51" spans="1:40" ht="15" x14ac:dyDescent="0.2">
      <c r="A51" s="104" t="s">
        <v>120</v>
      </c>
      <c r="B51" s="128">
        <f>$B$10</f>
        <v>0.25</v>
      </c>
      <c r="C51" s="9"/>
      <c r="D51" s="128">
        <f t="shared" ref="D51:AN51" si="27">$B$10</f>
        <v>0.25</v>
      </c>
      <c r="E51" s="128">
        <f t="shared" si="27"/>
        <v>0.25</v>
      </c>
      <c r="F51" s="128">
        <f t="shared" si="27"/>
        <v>0.25</v>
      </c>
      <c r="G51" s="128">
        <f t="shared" si="27"/>
        <v>0.25</v>
      </c>
      <c r="H51" s="128">
        <f t="shared" si="27"/>
        <v>0.25</v>
      </c>
      <c r="I51" s="128">
        <f t="shared" si="27"/>
        <v>0.25</v>
      </c>
      <c r="J51" s="128">
        <f t="shared" si="27"/>
        <v>0.25</v>
      </c>
      <c r="K51" s="128">
        <f t="shared" si="27"/>
        <v>0.25</v>
      </c>
      <c r="L51" s="128">
        <f t="shared" si="27"/>
        <v>0.25</v>
      </c>
      <c r="M51" s="128">
        <f t="shared" si="27"/>
        <v>0.25</v>
      </c>
      <c r="N51" s="128">
        <f t="shared" si="27"/>
        <v>0.25</v>
      </c>
      <c r="O51" s="128">
        <f t="shared" si="27"/>
        <v>0.25</v>
      </c>
      <c r="P51" s="128">
        <f t="shared" si="27"/>
        <v>0.25</v>
      </c>
      <c r="Q51" s="128">
        <f t="shared" si="27"/>
        <v>0.25</v>
      </c>
      <c r="R51" s="128">
        <f t="shared" si="27"/>
        <v>0.25</v>
      </c>
      <c r="S51" s="128">
        <f t="shared" si="27"/>
        <v>0.25</v>
      </c>
      <c r="T51" s="128">
        <f t="shared" si="27"/>
        <v>0.25</v>
      </c>
      <c r="U51" s="128">
        <f t="shared" si="27"/>
        <v>0.25</v>
      </c>
      <c r="V51" s="128">
        <f t="shared" si="27"/>
        <v>0.25</v>
      </c>
      <c r="W51" s="128">
        <f t="shared" si="27"/>
        <v>0.25</v>
      </c>
      <c r="X51" s="128">
        <f t="shared" si="27"/>
        <v>0.25</v>
      </c>
      <c r="Y51" s="128">
        <f t="shared" si="27"/>
        <v>0.25</v>
      </c>
      <c r="Z51" s="128">
        <f t="shared" si="27"/>
        <v>0.25</v>
      </c>
      <c r="AA51" s="128">
        <f t="shared" si="27"/>
        <v>0.25</v>
      </c>
      <c r="AB51" s="128">
        <f t="shared" si="27"/>
        <v>0.25</v>
      </c>
      <c r="AC51" s="128">
        <f t="shared" si="27"/>
        <v>0.25</v>
      </c>
      <c r="AD51" s="128">
        <f t="shared" si="27"/>
        <v>0.25</v>
      </c>
      <c r="AE51" s="128">
        <f t="shared" si="27"/>
        <v>0.25</v>
      </c>
      <c r="AF51" s="128">
        <f t="shared" si="27"/>
        <v>0.25</v>
      </c>
      <c r="AG51" s="128">
        <f t="shared" si="27"/>
        <v>0.25</v>
      </c>
      <c r="AH51" s="128">
        <f t="shared" si="27"/>
        <v>0.25</v>
      </c>
      <c r="AI51" s="128">
        <f t="shared" si="27"/>
        <v>0.25</v>
      </c>
      <c r="AJ51" s="128">
        <f t="shared" si="27"/>
        <v>0.25</v>
      </c>
      <c r="AK51" s="128">
        <f t="shared" si="27"/>
        <v>0.25</v>
      </c>
      <c r="AL51" s="128">
        <f t="shared" si="27"/>
        <v>0.25</v>
      </c>
      <c r="AM51" s="128">
        <f t="shared" si="27"/>
        <v>0.25</v>
      </c>
      <c r="AN51" s="128">
        <f t="shared" si="27"/>
        <v>0.25</v>
      </c>
    </row>
    <row r="52" spans="1:40" ht="15" x14ac:dyDescent="0.2">
      <c r="A52" s="128" t="s">
        <v>184</v>
      </c>
      <c r="B52" s="50">
        <f>B50/B51</f>
        <v>1.6959284536233423</v>
      </c>
      <c r="C52" s="9"/>
      <c r="D52" s="50">
        <f t="shared" ref="D52:AN52" si="28">D50/D51</f>
        <v>1.2127245665327049E-2</v>
      </c>
      <c r="E52" s="50">
        <f t="shared" si="28"/>
        <v>1.2135502941463799E-2</v>
      </c>
      <c r="F52" s="50">
        <f t="shared" si="28"/>
        <v>1.2160354880451581E-2</v>
      </c>
      <c r="G52" s="50">
        <f t="shared" si="28"/>
        <v>1.2202010290776669E-2</v>
      </c>
      <c r="H52" s="50">
        <f t="shared" si="28"/>
        <v>1.2260827735405593E-2</v>
      </c>
      <c r="I52" s="50">
        <f t="shared" si="28"/>
        <v>1.2337320011488382E-2</v>
      </c>
      <c r="J52" s="50">
        <f t="shared" si="28"/>
        <v>1.2432165485113066E-2</v>
      </c>
      <c r="K52" s="50">
        <f t="shared" si="28"/>
        <v>1.2546223454459191E-2</v>
      </c>
      <c r="L52" s="50">
        <f t="shared" si="28"/>
        <v>1.2680554205802181E-2</v>
      </c>
      <c r="M52" s="50">
        <f t="shared" si="28"/>
        <v>1.2836444663303765E-2</v>
      </c>
      <c r="N52" s="50">
        <f t="shared" si="28"/>
        <v>1.301544083703526E-2</v>
      </c>
      <c r="O52" s="50">
        <f t="shared" si="28"/>
        <v>1.32193886715014E-2</v>
      </c>
      <c r="P52" s="50">
        <f t="shared" si="28"/>
        <v>1.3445581290191641E-2</v>
      </c>
      <c r="Q52" s="50">
        <f t="shared" si="28"/>
        <v>1.3445580402832372E-2</v>
      </c>
      <c r="R52" s="50">
        <f t="shared" si="28"/>
        <v>1.3219345394002923E-2</v>
      </c>
      <c r="S52" s="50">
        <f t="shared" si="28"/>
        <v>1.3015356154683261E-2</v>
      </c>
      <c r="T52" s="50">
        <f t="shared" si="28"/>
        <v>1.2836319962471344E-2</v>
      </c>
      <c r="U52" s="50">
        <f t="shared" si="28"/>
        <v>1.2680390442608876E-2</v>
      </c>
      <c r="V52" s="50">
        <f t="shared" si="28"/>
        <v>1.2546021196793173E-2</v>
      </c>
      <c r="W52" s="50">
        <f t="shared" si="28"/>
        <v>1.243192494317746E-2</v>
      </c>
      <c r="X52" s="50">
        <f t="shared" si="28"/>
        <v>1.2337041058707711E-2</v>
      </c>
      <c r="Y52" s="50">
        <f t="shared" si="28"/>
        <v>1.2260509920988004E-2</v>
      </c>
      <c r="Z52" s="50">
        <f t="shared" si="28"/>
        <v>1.2201652844801795E-2</v>
      </c>
      <c r="AA52" s="50">
        <f t="shared" si="28"/>
        <v>1.215995671200381E-2</v>
      </c>
      <c r="AB52" s="50">
        <f t="shared" si="28"/>
        <v>1.213506263003025E-2</v>
      </c>
      <c r="AC52" s="50">
        <f t="shared" si="28"/>
        <v>1.212675814350625E-2</v>
      </c>
      <c r="AD52" s="50">
        <f t="shared" si="28"/>
        <v>1.2134972680061414E-2</v>
      </c>
      <c r="AE52" s="50">
        <f t="shared" si="28"/>
        <v>1.2159776046855628E-2</v>
      </c>
      <c r="AF52" s="50">
        <f t="shared" si="28"/>
        <v>1.2201379917726326E-2</v>
      </c>
      <c r="AG52" s="50">
        <f t="shared" si="28"/>
        <v>1.2260142370391983E-2</v>
      </c>
      <c r="AH52" s="50">
        <f t="shared" si="28"/>
        <v>1.2336575656513821E-2</v>
      </c>
      <c r="AI52" s="50">
        <f t="shared" si="28"/>
        <v>1.2431357522719642E-2</v>
      </c>
      <c r="AJ52" s="50">
        <f t="shared" si="28"/>
        <v>1.2545346557181709E-2</v>
      </c>
      <c r="AK52" s="50">
        <f t="shared" si="28"/>
        <v>1.2679602225359077E-2</v>
      </c>
      <c r="AL52" s="50">
        <f t="shared" si="28"/>
        <v>1.2835410494741337E-2</v>
      </c>
      <c r="AM52" s="50">
        <f t="shared" si="28"/>
        <v>1.3014316251588616E-2</v>
      </c>
      <c r="AN52" s="50">
        <f t="shared" si="28"/>
        <v>1.3218164109992188E-2</v>
      </c>
    </row>
    <row r="53" spans="1:40" x14ac:dyDescent="0.2">
      <c r="A53" s="128" t="s">
        <v>177</v>
      </c>
      <c r="B53" s="80">
        <f>$B$8</f>
        <v>6000</v>
      </c>
      <c r="D53" s="80">
        <f t="shared" ref="D53:AN53" si="29">$B$8</f>
        <v>6000</v>
      </c>
      <c r="E53" s="80">
        <f t="shared" si="29"/>
        <v>6000</v>
      </c>
      <c r="F53" s="80">
        <f t="shared" si="29"/>
        <v>6000</v>
      </c>
      <c r="G53" s="80">
        <f t="shared" si="29"/>
        <v>6000</v>
      </c>
      <c r="H53" s="80">
        <f t="shared" si="29"/>
        <v>6000</v>
      </c>
      <c r="I53" s="80">
        <f t="shared" si="29"/>
        <v>6000</v>
      </c>
      <c r="J53" s="80">
        <f t="shared" si="29"/>
        <v>6000</v>
      </c>
      <c r="K53" s="80">
        <f t="shared" si="29"/>
        <v>6000</v>
      </c>
      <c r="L53" s="80">
        <f t="shared" si="29"/>
        <v>6000</v>
      </c>
      <c r="M53" s="80">
        <f t="shared" si="29"/>
        <v>6000</v>
      </c>
      <c r="N53" s="80">
        <f t="shared" si="29"/>
        <v>6000</v>
      </c>
      <c r="O53" s="80">
        <f t="shared" si="29"/>
        <v>6000</v>
      </c>
      <c r="P53" s="80">
        <f t="shared" si="29"/>
        <v>6000</v>
      </c>
      <c r="Q53" s="80">
        <f t="shared" si="29"/>
        <v>6000</v>
      </c>
      <c r="R53" s="80">
        <f t="shared" si="29"/>
        <v>6000</v>
      </c>
      <c r="S53" s="80">
        <f t="shared" si="29"/>
        <v>6000</v>
      </c>
      <c r="T53" s="80">
        <f t="shared" si="29"/>
        <v>6000</v>
      </c>
      <c r="U53" s="80">
        <f t="shared" si="29"/>
        <v>6000</v>
      </c>
      <c r="V53" s="80">
        <f t="shared" si="29"/>
        <v>6000</v>
      </c>
      <c r="W53" s="80">
        <f t="shared" si="29"/>
        <v>6000</v>
      </c>
      <c r="X53" s="80">
        <f t="shared" si="29"/>
        <v>6000</v>
      </c>
      <c r="Y53" s="80">
        <f t="shared" si="29"/>
        <v>6000</v>
      </c>
      <c r="Z53" s="80">
        <f t="shared" si="29"/>
        <v>6000</v>
      </c>
      <c r="AA53" s="80">
        <f t="shared" si="29"/>
        <v>6000</v>
      </c>
      <c r="AB53" s="80">
        <f t="shared" si="29"/>
        <v>6000</v>
      </c>
      <c r="AC53" s="80">
        <f t="shared" si="29"/>
        <v>6000</v>
      </c>
      <c r="AD53" s="80">
        <f t="shared" si="29"/>
        <v>6000</v>
      </c>
      <c r="AE53" s="80">
        <f t="shared" si="29"/>
        <v>6000</v>
      </c>
      <c r="AF53" s="80">
        <f t="shared" si="29"/>
        <v>6000</v>
      </c>
      <c r="AG53" s="80">
        <f t="shared" si="29"/>
        <v>6000</v>
      </c>
      <c r="AH53" s="80">
        <f t="shared" si="29"/>
        <v>6000</v>
      </c>
      <c r="AI53" s="80">
        <f t="shared" si="29"/>
        <v>6000</v>
      </c>
      <c r="AJ53" s="80">
        <f t="shared" si="29"/>
        <v>6000</v>
      </c>
      <c r="AK53" s="80">
        <f t="shared" si="29"/>
        <v>6000</v>
      </c>
      <c r="AL53" s="80">
        <f t="shared" si="29"/>
        <v>6000</v>
      </c>
      <c r="AM53" s="80">
        <f t="shared" si="29"/>
        <v>6000</v>
      </c>
      <c r="AN53" s="80">
        <f t="shared" si="29"/>
        <v>6000</v>
      </c>
    </row>
    <row r="54" spans="1:40" ht="15" x14ac:dyDescent="0.2">
      <c r="A54" s="128" t="s">
        <v>9</v>
      </c>
      <c r="B54" s="9">
        <f>B60 / $B$17 * SINH($B$16 *B58 / 1000) + B59 * COSH($B$16 * B58 / 1000)+B57</f>
        <v>1.8488869031991899</v>
      </c>
      <c r="C54" s="9"/>
      <c r="D54" s="9">
        <f t="shared" ref="D54:AN54" si="30">D60 / $B$17 * SINH($B$16 *D58 / 1000) + D59 * COSH($B$16 * D58 / 1000)+D57</f>
        <v>1.3221020989769962E-2</v>
      </c>
      <c r="E54" s="9">
        <f t="shared" si="30"/>
        <v>1.3230023002604126E-2</v>
      </c>
      <c r="F54" s="9">
        <f t="shared" si="30"/>
        <v>1.3257116376982889E-2</v>
      </c>
      <c r="G54" s="9">
        <f t="shared" si="30"/>
        <v>1.3302528754157703E-2</v>
      </c>
      <c r="H54" s="9">
        <f t="shared" si="30"/>
        <v>1.3366651036451935E-2</v>
      </c>
      <c r="I54" s="9">
        <f t="shared" si="30"/>
        <v>1.3450042270995593E-2</v>
      </c>
      <c r="J54" s="9">
        <f t="shared" si="30"/>
        <v>1.3553442006779111E-2</v>
      </c>
      <c r="K54" s="9">
        <f t="shared" si="30"/>
        <v>1.3677787043433812E-2</v>
      </c>
      <c r="L54" s="9">
        <f t="shared" si="30"/>
        <v>1.3824233296118787E-2</v>
      </c>
      <c r="M54" s="9">
        <f t="shared" si="30"/>
        <v>1.3994183758706178E-2</v>
      </c>
      <c r="N54" s="9">
        <f t="shared" si="30"/>
        <v>1.4189323878342635E-2</v>
      </c>
      <c r="O54" s="9">
        <f t="shared" si="30"/>
        <v>1.4411666088165614E-2</v>
      </c>
      <c r="P54" s="9">
        <f t="shared" si="30"/>
        <v>1.4658259374222713E-2</v>
      </c>
      <c r="Q54" s="9">
        <f t="shared" si="30"/>
        <v>1.465825840683112E-2</v>
      </c>
      <c r="R54" s="9">
        <f t="shared" si="30"/>
        <v>1.441161890740161E-2</v>
      </c>
      <c r="S54" s="9">
        <f t="shared" si="30"/>
        <v>1.4189231558356372E-2</v>
      </c>
      <c r="T54" s="9">
        <f t="shared" si="30"/>
        <v>1.3994047810909922E-2</v>
      </c>
      <c r="U54" s="9">
        <f t="shared" si="30"/>
        <v>1.3824054762865993E-2</v>
      </c>
      <c r="V54" s="9">
        <f t="shared" si="30"/>
        <v>1.3677566543831383E-2</v>
      </c>
      <c r="W54" s="9">
        <f t="shared" si="30"/>
        <v>1.3553179769988721E-2</v>
      </c>
      <c r="X54" s="9">
        <f t="shared" si="30"/>
        <v>1.3449738159025721E-2</v>
      </c>
      <c r="Y54" s="9">
        <f t="shared" si="30"/>
        <v>1.3366304557853106E-2</v>
      </c>
      <c r="Z54" s="9">
        <f t="shared" si="30"/>
        <v>1.3302139069569219E-2</v>
      </c>
      <c r="AA54" s="9">
        <f t="shared" si="30"/>
        <v>1.325668229709775E-2</v>
      </c>
      <c r="AB54" s="9">
        <f t="shared" si="30"/>
        <v>1.3229542978791163E-2</v>
      </c>
      <c r="AC54" s="9">
        <f t="shared" si="30"/>
        <v>1.3220489497590813E-2</v>
      </c>
      <c r="AD54" s="9">
        <f t="shared" si="30"/>
        <v>1.322944491609343E-2</v>
      </c>
      <c r="AE54" s="9">
        <f t="shared" si="30"/>
        <v>1.3256485337476236E-2</v>
      </c>
      <c r="AF54" s="9">
        <f t="shared" si="30"/>
        <v>1.330184152677236E-2</v>
      </c>
      <c r="AG54" s="9">
        <f t="shared" si="30"/>
        <v>1.3365903857291833E-2</v>
      </c>
      <c r="AH54" s="9">
        <f t="shared" si="30"/>
        <v>1.3449230781477356E-2</v>
      </c>
      <c r="AI54" s="9">
        <f t="shared" si="30"/>
        <v>1.3552561172989048E-2</v>
      </c>
      <c r="AJ54" s="9">
        <f t="shared" si="30"/>
        <v>1.3676831057414282E-2</v>
      </c>
      <c r="AK54" s="9">
        <f t="shared" si="30"/>
        <v>1.3823195455065058E-2</v>
      </c>
      <c r="AL54" s="9">
        <f t="shared" si="30"/>
        <v>1.3993056316857622E-2</v>
      </c>
      <c r="AM54" s="9">
        <f t="shared" si="30"/>
        <v>1.4188097864769135E-2</v>
      </c>
      <c r="AN54" s="9">
        <f t="shared" si="30"/>
        <v>1.4410331081531516E-2</v>
      </c>
    </row>
    <row r="55" spans="1:40" ht="15" x14ac:dyDescent="0.2">
      <c r="A55" s="128" t="s">
        <v>183</v>
      </c>
      <c r="B55" s="9">
        <f>B60 * COSH($B$16 *B58 / 1000) + (B59) * $B$17 * SINH($B$16 * B58/ 1000)</f>
        <v>0.21362514989603471</v>
      </c>
      <c r="C55" s="9"/>
      <c r="D55" s="9">
        <f t="shared" ref="D55:AN55" si="31">D60 * COSH($B$16 *D58 / 1000) + (D59) * $B$17 * SINH($B$16 * D58/ 1000)</f>
        <v>1.5275907822329081E-3</v>
      </c>
      <c r="E55" s="9">
        <f t="shared" si="31"/>
        <v>1.5286308979575295E-3</v>
      </c>
      <c r="F55" s="9">
        <f t="shared" si="31"/>
        <v>1.5317613361432499E-3</v>
      </c>
      <c r="G55" s="9">
        <f t="shared" si="31"/>
        <v>1.5370083990459719E-3</v>
      </c>
      <c r="H55" s="9">
        <f t="shared" si="31"/>
        <v>1.544417252525911E-3</v>
      </c>
      <c r="I55" s="9">
        <f t="shared" si="31"/>
        <v>1.5540524903268707E-3</v>
      </c>
      <c r="J55" s="9">
        <f t="shared" si="31"/>
        <v>1.565999561842031E-3</v>
      </c>
      <c r="K55" s="9">
        <f t="shared" si="31"/>
        <v>1.5803667073111378E-3</v>
      </c>
      <c r="L55" s="9">
        <f t="shared" si="31"/>
        <v>1.5972874841457874E-3</v>
      </c>
      <c r="M55" s="9">
        <f t="shared" si="31"/>
        <v>1.6169239978678063E-3</v>
      </c>
      <c r="N55" s="9">
        <f t="shared" si="31"/>
        <v>1.6394709893770955E-3</v>
      </c>
      <c r="O55" s="9">
        <f t="shared" si="31"/>
        <v>1.6651609803762543E-3</v>
      </c>
      <c r="P55" s="9">
        <f t="shared" si="31"/>
        <v>1.6936530031203996E-3</v>
      </c>
      <c r="Q55" s="9">
        <f t="shared" si="31"/>
        <v>1.6936528913454856E-3</v>
      </c>
      <c r="R55" s="9">
        <f t="shared" si="31"/>
        <v>1.6651555289893872E-3</v>
      </c>
      <c r="S55" s="9">
        <f t="shared" si="31"/>
        <v>1.6394603224883476E-3</v>
      </c>
      <c r="T55" s="9">
        <f t="shared" si="31"/>
        <v>1.6169082901096395E-3</v>
      </c>
      <c r="U55" s="9">
        <f t="shared" si="31"/>
        <v>1.5972668559544019E-3</v>
      </c>
      <c r="V55" s="9">
        <f t="shared" si="31"/>
        <v>1.5803412302197377E-3</v>
      </c>
      <c r="W55" s="9">
        <f t="shared" si="31"/>
        <v>1.5659692623285464E-3</v>
      </c>
      <c r="X55" s="9">
        <f t="shared" si="31"/>
        <v>1.5540173524474057E-3</v>
      </c>
      <c r="Y55" s="9">
        <f t="shared" si="31"/>
        <v>1.5443772194971288E-3</v>
      </c>
      <c r="Z55" s="9">
        <f t="shared" si="31"/>
        <v>1.5369633738859779E-3</v>
      </c>
      <c r="AA55" s="9">
        <f t="shared" si="31"/>
        <v>1.5317111814364534E-3</v>
      </c>
      <c r="AB55" s="9">
        <f t="shared" si="31"/>
        <v>1.528575434771101E-3</v>
      </c>
      <c r="AC55" s="9">
        <f t="shared" si="31"/>
        <v>1.5275293722590245E-3</v>
      </c>
      <c r="AD55" s="9">
        <f t="shared" si="31"/>
        <v>1.5285641043546942E-3</v>
      </c>
      <c r="AE55" s="9">
        <f t="shared" si="31"/>
        <v>1.5316884242150158E-3</v>
      </c>
      <c r="AF55" s="9">
        <f t="shared" si="31"/>
        <v>1.5369289950256651E-3</v>
      </c>
      <c r="AG55" s="9">
        <f t="shared" si="31"/>
        <v>1.5443309215232952E-3</v>
      </c>
      <c r="AH55" s="9">
        <f t="shared" si="31"/>
        <v>1.5539587287400087E-3</v>
      </c>
      <c r="AI55" s="9">
        <f t="shared" si="31"/>
        <v>1.5658977880395829E-3</v>
      </c>
      <c r="AJ55" s="9">
        <f t="shared" si="31"/>
        <v>1.5802562502267334E-3</v>
      </c>
      <c r="AK55" s="9">
        <f t="shared" si="31"/>
        <v>1.5971675693201228E-3</v>
      </c>
      <c r="AL55" s="9">
        <f t="shared" si="31"/>
        <v>1.6167937303357685E-3</v>
      </c>
      <c r="AM55" s="9">
        <f t="shared" si="31"/>
        <v>1.6393293326143372E-3</v>
      </c>
      <c r="AN55" s="9">
        <f t="shared" si="31"/>
        <v>1.6650067302748403E-3</v>
      </c>
    </row>
    <row r="56" spans="1:40" ht="15" x14ac:dyDescent="0.2">
      <c r="A56" s="104" t="s">
        <v>120</v>
      </c>
      <c r="B56" s="128">
        <f>$B$10</f>
        <v>0.25</v>
      </c>
      <c r="C56" s="9"/>
      <c r="D56" s="128">
        <f t="shared" ref="D56:AN56" si="32">$B$10</f>
        <v>0.25</v>
      </c>
      <c r="E56" s="128">
        <f t="shared" si="32"/>
        <v>0.25</v>
      </c>
      <c r="F56" s="128">
        <f t="shared" si="32"/>
        <v>0.25</v>
      </c>
      <c r="G56" s="128">
        <f t="shared" si="32"/>
        <v>0.25</v>
      </c>
      <c r="H56" s="128">
        <f t="shared" si="32"/>
        <v>0.25</v>
      </c>
      <c r="I56" s="128">
        <f t="shared" si="32"/>
        <v>0.25</v>
      </c>
      <c r="J56" s="128">
        <f t="shared" si="32"/>
        <v>0.25</v>
      </c>
      <c r="K56" s="128">
        <f t="shared" si="32"/>
        <v>0.25</v>
      </c>
      <c r="L56" s="128">
        <f t="shared" si="32"/>
        <v>0.25</v>
      </c>
      <c r="M56" s="128">
        <f t="shared" si="32"/>
        <v>0.25</v>
      </c>
      <c r="N56" s="128">
        <f t="shared" si="32"/>
        <v>0.25</v>
      </c>
      <c r="O56" s="128">
        <f t="shared" si="32"/>
        <v>0.25</v>
      </c>
      <c r="P56" s="128">
        <f t="shared" si="32"/>
        <v>0.25</v>
      </c>
      <c r="Q56" s="128">
        <f t="shared" si="32"/>
        <v>0.25</v>
      </c>
      <c r="R56" s="128">
        <f t="shared" si="32"/>
        <v>0.25</v>
      </c>
      <c r="S56" s="128">
        <f t="shared" si="32"/>
        <v>0.25</v>
      </c>
      <c r="T56" s="128">
        <f t="shared" si="32"/>
        <v>0.25</v>
      </c>
      <c r="U56" s="128">
        <f t="shared" si="32"/>
        <v>0.25</v>
      </c>
      <c r="V56" s="128">
        <f t="shared" si="32"/>
        <v>0.25</v>
      </c>
      <c r="W56" s="128">
        <f t="shared" si="32"/>
        <v>0.25</v>
      </c>
      <c r="X56" s="128">
        <f t="shared" si="32"/>
        <v>0.25</v>
      </c>
      <c r="Y56" s="128">
        <f t="shared" si="32"/>
        <v>0.25</v>
      </c>
      <c r="Z56" s="128">
        <f t="shared" si="32"/>
        <v>0.25</v>
      </c>
      <c r="AA56" s="128">
        <f t="shared" si="32"/>
        <v>0.25</v>
      </c>
      <c r="AB56" s="128">
        <f t="shared" si="32"/>
        <v>0.25</v>
      </c>
      <c r="AC56" s="128">
        <f t="shared" si="32"/>
        <v>0.25</v>
      </c>
      <c r="AD56" s="128">
        <f t="shared" si="32"/>
        <v>0.25</v>
      </c>
      <c r="AE56" s="128">
        <f t="shared" si="32"/>
        <v>0.25</v>
      </c>
      <c r="AF56" s="128">
        <f t="shared" si="32"/>
        <v>0.25</v>
      </c>
      <c r="AG56" s="128">
        <f t="shared" si="32"/>
        <v>0.25</v>
      </c>
      <c r="AH56" s="128">
        <f t="shared" si="32"/>
        <v>0.25</v>
      </c>
      <c r="AI56" s="128">
        <f t="shared" si="32"/>
        <v>0.25</v>
      </c>
      <c r="AJ56" s="128">
        <f t="shared" si="32"/>
        <v>0.25</v>
      </c>
      <c r="AK56" s="128">
        <f t="shared" si="32"/>
        <v>0.25</v>
      </c>
      <c r="AL56" s="128">
        <f t="shared" si="32"/>
        <v>0.25</v>
      </c>
      <c r="AM56" s="128">
        <f t="shared" si="32"/>
        <v>0.25</v>
      </c>
      <c r="AN56" s="128">
        <f t="shared" si="32"/>
        <v>0.25</v>
      </c>
    </row>
    <row r="57" spans="1:40" ht="15" x14ac:dyDescent="0.2">
      <c r="A57" s="128" t="s">
        <v>184</v>
      </c>
      <c r="B57" s="50">
        <f>B55/B56</f>
        <v>0.85450059958413882</v>
      </c>
      <c r="C57" s="9"/>
      <c r="D57" s="50">
        <f t="shared" ref="D57:AN57" si="33">D55/D56</f>
        <v>6.1103631289316325E-3</v>
      </c>
      <c r="E57" s="50">
        <f t="shared" si="33"/>
        <v>6.1145235918301181E-3</v>
      </c>
      <c r="F57" s="50">
        <f t="shared" si="33"/>
        <v>6.1270453445729997E-3</v>
      </c>
      <c r="G57" s="50">
        <f t="shared" si="33"/>
        <v>6.1480335961838876E-3</v>
      </c>
      <c r="H57" s="50">
        <f t="shared" si="33"/>
        <v>6.1776690101036438E-3</v>
      </c>
      <c r="I57" s="50">
        <f t="shared" si="33"/>
        <v>6.2162099613074827E-3</v>
      </c>
      <c r="J57" s="50">
        <f t="shared" si="33"/>
        <v>6.263998247368124E-3</v>
      </c>
      <c r="K57" s="50">
        <f t="shared" si="33"/>
        <v>6.321466829244551E-3</v>
      </c>
      <c r="L57" s="50">
        <f t="shared" si="33"/>
        <v>6.3891499365831498E-3</v>
      </c>
      <c r="M57" s="50">
        <f t="shared" si="33"/>
        <v>6.4676959914712253E-3</v>
      </c>
      <c r="N57" s="50">
        <f t="shared" si="33"/>
        <v>6.5578839575083821E-3</v>
      </c>
      <c r="O57" s="50">
        <f t="shared" si="33"/>
        <v>6.6606439215050172E-3</v>
      </c>
      <c r="P57" s="50">
        <f t="shared" si="33"/>
        <v>6.7746120124815984E-3</v>
      </c>
      <c r="Q57" s="50">
        <f t="shared" si="33"/>
        <v>6.7746115653819425E-3</v>
      </c>
      <c r="R57" s="50">
        <f t="shared" si="33"/>
        <v>6.6606221159575488E-3</v>
      </c>
      <c r="S57" s="50">
        <f t="shared" si="33"/>
        <v>6.5578412899533903E-3</v>
      </c>
      <c r="T57" s="50">
        <f t="shared" si="33"/>
        <v>6.4676331604385578E-3</v>
      </c>
      <c r="U57" s="50">
        <f t="shared" si="33"/>
        <v>6.3890674238176078E-3</v>
      </c>
      <c r="V57" s="50">
        <f t="shared" si="33"/>
        <v>6.3213649208789507E-3</v>
      </c>
      <c r="W57" s="50">
        <f t="shared" si="33"/>
        <v>6.2638770493141857E-3</v>
      </c>
      <c r="X57" s="50">
        <f t="shared" si="33"/>
        <v>6.2160694097896227E-3</v>
      </c>
      <c r="Y57" s="50">
        <f t="shared" si="33"/>
        <v>6.1775088779885152E-3</v>
      </c>
      <c r="Z57" s="50">
        <f t="shared" si="33"/>
        <v>6.1478534955439115E-3</v>
      </c>
      <c r="AA57" s="50">
        <f t="shared" si="33"/>
        <v>6.1268447257458135E-3</v>
      </c>
      <c r="AB57" s="50">
        <f t="shared" si="33"/>
        <v>6.1143017390844039E-3</v>
      </c>
      <c r="AC57" s="50">
        <f t="shared" si="33"/>
        <v>6.1101174890360981E-3</v>
      </c>
      <c r="AD57" s="50">
        <f t="shared" si="33"/>
        <v>6.1142564174187768E-3</v>
      </c>
      <c r="AE57" s="50">
        <f t="shared" si="33"/>
        <v>6.1267536968600631E-3</v>
      </c>
      <c r="AF57" s="50">
        <f t="shared" si="33"/>
        <v>6.1477159801026603E-3</v>
      </c>
      <c r="AG57" s="50">
        <f t="shared" si="33"/>
        <v>6.1773236860931807E-3</v>
      </c>
      <c r="AH57" s="50">
        <f t="shared" si="33"/>
        <v>6.2158349149600348E-3</v>
      </c>
      <c r="AI57" s="50">
        <f t="shared" si="33"/>
        <v>6.2635911521583317E-3</v>
      </c>
      <c r="AJ57" s="50">
        <f t="shared" si="33"/>
        <v>6.3210250009069335E-3</v>
      </c>
      <c r="AK57" s="50">
        <f t="shared" si="33"/>
        <v>6.388670277280491E-3</v>
      </c>
      <c r="AL57" s="50">
        <f t="shared" si="33"/>
        <v>6.4671749213430739E-3</v>
      </c>
      <c r="AM57" s="50">
        <f t="shared" si="33"/>
        <v>6.557317330457349E-3</v>
      </c>
      <c r="AN57" s="50">
        <f t="shared" si="33"/>
        <v>6.6600269210993612E-3</v>
      </c>
    </row>
    <row r="58" spans="1:40" x14ac:dyDescent="0.2">
      <c r="A58" s="128" t="s">
        <v>178</v>
      </c>
      <c r="B58" s="80">
        <f>$B$8</f>
        <v>6000</v>
      </c>
      <c r="D58" s="80">
        <f t="shared" ref="D58:AN58" si="34">$B$8</f>
        <v>6000</v>
      </c>
      <c r="E58" s="80">
        <f t="shared" si="34"/>
        <v>6000</v>
      </c>
      <c r="F58" s="80">
        <f t="shared" si="34"/>
        <v>6000</v>
      </c>
      <c r="G58" s="80">
        <f t="shared" si="34"/>
        <v>6000</v>
      </c>
      <c r="H58" s="80">
        <f t="shared" si="34"/>
        <v>6000</v>
      </c>
      <c r="I58" s="80">
        <f t="shared" si="34"/>
        <v>6000</v>
      </c>
      <c r="J58" s="80">
        <f t="shared" si="34"/>
        <v>6000</v>
      </c>
      <c r="K58" s="80">
        <f t="shared" si="34"/>
        <v>6000</v>
      </c>
      <c r="L58" s="80">
        <f t="shared" si="34"/>
        <v>6000</v>
      </c>
      <c r="M58" s="80">
        <f t="shared" si="34"/>
        <v>6000</v>
      </c>
      <c r="N58" s="80">
        <f t="shared" si="34"/>
        <v>6000</v>
      </c>
      <c r="O58" s="80">
        <f t="shared" si="34"/>
        <v>6000</v>
      </c>
      <c r="P58" s="80">
        <f t="shared" si="34"/>
        <v>6000</v>
      </c>
      <c r="Q58" s="80">
        <f t="shared" si="34"/>
        <v>6000</v>
      </c>
      <c r="R58" s="80">
        <f t="shared" si="34"/>
        <v>6000</v>
      </c>
      <c r="S58" s="80">
        <f t="shared" si="34"/>
        <v>6000</v>
      </c>
      <c r="T58" s="80">
        <f t="shared" si="34"/>
        <v>6000</v>
      </c>
      <c r="U58" s="80">
        <f t="shared" si="34"/>
        <v>6000</v>
      </c>
      <c r="V58" s="80">
        <f t="shared" si="34"/>
        <v>6000</v>
      </c>
      <c r="W58" s="80">
        <f t="shared" si="34"/>
        <v>6000</v>
      </c>
      <c r="X58" s="80">
        <f t="shared" si="34"/>
        <v>6000</v>
      </c>
      <c r="Y58" s="80">
        <f t="shared" si="34"/>
        <v>6000</v>
      </c>
      <c r="Z58" s="80">
        <f t="shared" si="34"/>
        <v>6000</v>
      </c>
      <c r="AA58" s="80">
        <f t="shared" si="34"/>
        <v>6000</v>
      </c>
      <c r="AB58" s="80">
        <f t="shared" si="34"/>
        <v>6000</v>
      </c>
      <c r="AC58" s="80">
        <f t="shared" si="34"/>
        <v>6000</v>
      </c>
      <c r="AD58" s="80">
        <f t="shared" si="34"/>
        <v>6000</v>
      </c>
      <c r="AE58" s="80">
        <f t="shared" si="34"/>
        <v>6000</v>
      </c>
      <c r="AF58" s="80">
        <f t="shared" si="34"/>
        <v>6000</v>
      </c>
      <c r="AG58" s="80">
        <f t="shared" si="34"/>
        <v>6000</v>
      </c>
      <c r="AH58" s="80">
        <f t="shared" si="34"/>
        <v>6000</v>
      </c>
      <c r="AI58" s="80">
        <f t="shared" si="34"/>
        <v>6000</v>
      </c>
      <c r="AJ58" s="80">
        <f t="shared" si="34"/>
        <v>6000</v>
      </c>
      <c r="AK58" s="80">
        <f t="shared" si="34"/>
        <v>6000</v>
      </c>
      <c r="AL58" s="80">
        <f t="shared" si="34"/>
        <v>6000</v>
      </c>
      <c r="AM58" s="80">
        <f t="shared" si="34"/>
        <v>6000</v>
      </c>
      <c r="AN58" s="80">
        <f t="shared" si="34"/>
        <v>6000</v>
      </c>
    </row>
    <row r="59" spans="1:40" ht="15" x14ac:dyDescent="0.2">
      <c r="A59" s="128" t="s">
        <v>9</v>
      </c>
      <c r="B59" s="9">
        <f>B65 / $B$17 * SINH($B$16 *B63 / 1000) + B64 * COSH($B$16 * B63 / 1000)+B62</f>
        <v>0.93034290799088848</v>
      </c>
      <c r="C59" s="9"/>
      <c r="D59" s="9">
        <f t="shared" ref="D59:AN59" si="35">D65 / $B$17 * SINH($B$16 *D63 / 1000) + D64 * COSH($B$16 * D63 / 1000)+D62</f>
        <v>6.6526963293146394E-3</v>
      </c>
      <c r="E59" s="9">
        <f t="shared" si="35"/>
        <v>6.6572260594908962E-3</v>
      </c>
      <c r="F59" s="9">
        <f t="shared" si="35"/>
        <v>6.6708591966304423E-3</v>
      </c>
      <c r="G59" s="9">
        <f t="shared" si="35"/>
        <v>6.6937102877201622E-3</v>
      </c>
      <c r="H59" s="9">
        <f t="shared" si="35"/>
        <v>6.7259760312188069E-3</v>
      </c>
      <c r="I59" s="9">
        <f t="shared" si="35"/>
        <v>6.767937734507447E-3</v>
      </c>
      <c r="J59" s="9">
        <f t="shared" si="35"/>
        <v>6.8199675318454424E-3</v>
      </c>
      <c r="K59" s="9">
        <f t="shared" si="35"/>
        <v>6.8825368122029367E-3</v>
      </c>
      <c r="L59" s="9">
        <f t="shared" si="35"/>
        <v>6.9562272214711059E-3</v>
      </c>
      <c r="M59" s="9">
        <f t="shared" si="35"/>
        <v>7.0417447332801631E-3</v>
      </c>
      <c r="N59" s="9">
        <f t="shared" si="35"/>
        <v>7.1399374491537713E-3</v>
      </c>
      <c r="O59" s="9">
        <f t="shared" si="35"/>
        <v>7.2518180069628523E-3</v>
      </c>
      <c r="P59" s="9">
        <f t="shared" si="35"/>
        <v>7.3759014835911019E-3</v>
      </c>
      <c r="Q59" s="9">
        <f t="shared" si="35"/>
        <v>7.3759009968085362E-3</v>
      </c>
      <c r="R59" s="9">
        <f t="shared" si="35"/>
        <v>7.2517942660357531E-3</v>
      </c>
      <c r="S59" s="9">
        <f t="shared" si="35"/>
        <v>7.1398909945846259E-3</v>
      </c>
      <c r="T59" s="9">
        <f t="shared" si="35"/>
        <v>7.0416763255977443E-3</v>
      </c>
      <c r="U59" s="9">
        <f t="shared" si="35"/>
        <v>6.9561373851780971E-3</v>
      </c>
      <c r="V59" s="9">
        <f t="shared" si="35"/>
        <v>6.8824258588282439E-3</v>
      </c>
      <c r="W59" s="9">
        <f t="shared" si="35"/>
        <v>6.8198355767011172E-3</v>
      </c>
      <c r="X59" s="9">
        <f t="shared" si="35"/>
        <v>6.7677847081574214E-3</v>
      </c>
      <c r="Y59" s="9">
        <f t="shared" si="35"/>
        <v>6.7258016863702211E-3</v>
      </c>
      <c r="Z59" s="9">
        <f t="shared" si="35"/>
        <v>6.6935142020144211E-3</v>
      </c>
      <c r="AA59" s="9">
        <f t="shared" si="35"/>
        <v>6.6706407716191872E-3</v>
      </c>
      <c r="AB59" s="9">
        <f t="shared" si="35"/>
        <v>6.6569845159171479E-3</v>
      </c>
      <c r="AC59" s="9">
        <f t="shared" si="35"/>
        <v>6.6524288873317534E-3</v>
      </c>
      <c r="AD59" s="9">
        <f t="shared" si="35"/>
        <v>6.6569351716683368E-3</v>
      </c>
      <c r="AE59" s="9">
        <f t="shared" si="35"/>
        <v>6.67054166334668E-3</v>
      </c>
      <c r="AF59" s="9">
        <f t="shared" si="35"/>
        <v>6.6933644812119195E-3</v>
      </c>
      <c r="AG59" s="9">
        <f t="shared" si="35"/>
        <v>6.7256000575281515E-3</v>
      </c>
      <c r="AH59" s="9">
        <f t="shared" si="35"/>
        <v>6.7675294004352574E-3</v>
      </c>
      <c r="AI59" s="9">
        <f t="shared" si="35"/>
        <v>6.8195243043725857E-3</v>
      </c>
      <c r="AJ59" s="9">
        <f t="shared" si="35"/>
        <v>6.8820557688184713E-3</v>
      </c>
      <c r="AK59" s="9">
        <f t="shared" si="35"/>
        <v>6.9557049893852561E-3</v>
      </c>
      <c r="AL59" s="9">
        <f t="shared" si="35"/>
        <v>7.0411774148973249E-3</v>
      </c>
      <c r="AM59" s="9">
        <f t="shared" si="35"/>
        <v>7.1393205303843044E-3</v>
      </c>
      <c r="AN59" s="9">
        <f t="shared" si="35"/>
        <v>7.2511462438863738E-3</v>
      </c>
    </row>
    <row r="60" spans="1:40" ht="15" x14ac:dyDescent="0.2">
      <c r="A60" s="128" t="s">
        <v>183</v>
      </c>
      <c r="B60" s="9">
        <f>B65 * COSH($B$16 *B63 / 1000) + (B64) * $B$17 * SINH($B$16 * B63/ 1000)</f>
        <v>0.10776936031388107</v>
      </c>
      <c r="C60" s="9"/>
      <c r="D60" s="9">
        <f t="shared" ref="D60:AN60" si="36">D65 * COSH($B$16 *D63 / 1000) + (D64) * $B$17 * SINH($B$16 * D63/ 1000)</f>
        <v>7.7063717218099658E-4</v>
      </c>
      <c r="E60" s="9">
        <f t="shared" si="36"/>
        <v>7.7116188851870026E-4</v>
      </c>
      <c r="F60" s="9">
        <f t="shared" si="36"/>
        <v>7.7274112823341279E-4</v>
      </c>
      <c r="G60" s="9">
        <f t="shared" si="36"/>
        <v>7.7538816025575768E-4</v>
      </c>
      <c r="H60" s="9">
        <f t="shared" si="36"/>
        <v>7.7912576980491836E-4</v>
      </c>
      <c r="I60" s="9">
        <f t="shared" si="36"/>
        <v>7.8398654305557227E-4</v>
      </c>
      <c r="J60" s="9">
        <f t="shared" si="36"/>
        <v>7.9001358741546913E-4</v>
      </c>
      <c r="K60" s="9">
        <f t="shared" si="36"/>
        <v>7.9726150779139699E-4</v>
      </c>
      <c r="L60" s="9">
        <f t="shared" si="36"/>
        <v>8.0579768106674209E-4</v>
      </c>
      <c r="M60" s="9">
        <f t="shared" si="36"/>
        <v>8.1570388604142142E-4</v>
      </c>
      <c r="N60" s="9">
        <f t="shared" si="36"/>
        <v>8.2707836537188029E-4</v>
      </c>
      <c r="O60" s="9">
        <f t="shared" si="36"/>
        <v>8.4003842132875659E-4</v>
      </c>
      <c r="P60" s="9">
        <f t="shared" si="36"/>
        <v>8.5441204291160605E-4</v>
      </c>
      <c r="Q60" s="9">
        <f t="shared" si="36"/>
        <v>8.5441198652353096E-4</v>
      </c>
      <c r="R60" s="9">
        <f t="shared" si="36"/>
        <v>8.4003567121962485E-4</v>
      </c>
      <c r="S60" s="9">
        <f t="shared" si="36"/>
        <v>8.2707298415259285E-4</v>
      </c>
      <c r="T60" s="9">
        <f t="shared" si="36"/>
        <v>8.1569596181035398E-4</v>
      </c>
      <c r="U60" s="9">
        <f t="shared" si="36"/>
        <v>8.057872745814049E-4</v>
      </c>
      <c r="V60" s="9">
        <f t="shared" si="36"/>
        <v>7.9724865513877544E-4</v>
      </c>
      <c r="W60" s="9">
        <f t="shared" si="36"/>
        <v>7.8999830195311776E-4</v>
      </c>
      <c r="X60" s="9">
        <f t="shared" si="36"/>
        <v>7.8396881674013333E-4</v>
      </c>
      <c r="Y60" s="9">
        <f t="shared" si="36"/>
        <v>7.7910557399040229E-4</v>
      </c>
      <c r="Z60" s="9">
        <f t="shared" si="36"/>
        <v>7.7536544601685407E-4</v>
      </c>
      <c r="AA60" s="9">
        <f t="shared" si="36"/>
        <v>7.7271582624686855E-4</v>
      </c>
      <c r="AB60" s="9">
        <f t="shared" si="36"/>
        <v>7.7113390851669549E-4</v>
      </c>
      <c r="AC60" s="9">
        <f t="shared" si="36"/>
        <v>7.7060619215076347E-4</v>
      </c>
      <c r="AD60" s="9">
        <f t="shared" si="36"/>
        <v>7.7112819256176758E-4</v>
      </c>
      <c r="AE60" s="9">
        <f t="shared" si="36"/>
        <v>7.7270434571099502E-4</v>
      </c>
      <c r="AF60" s="9">
        <f t="shared" si="36"/>
        <v>7.7534810261048991E-4</v>
      </c>
      <c r="AG60" s="9">
        <f t="shared" si="36"/>
        <v>7.7908221764389396E-4</v>
      </c>
      <c r="AH60" s="9">
        <f t="shared" si="36"/>
        <v>7.8393924232228755E-4</v>
      </c>
      <c r="AI60" s="9">
        <f t="shared" si="36"/>
        <v>7.8996224468924105E-4</v>
      </c>
      <c r="AJ60" s="9">
        <f t="shared" si="36"/>
        <v>7.9720578453346515E-4</v>
      </c>
      <c r="AK60" s="9">
        <f t="shared" si="36"/>
        <v>8.0573718657880227E-4</v>
      </c>
      <c r="AL60" s="9">
        <f t="shared" si="36"/>
        <v>8.1563816883254315E-4</v>
      </c>
      <c r="AM60" s="9">
        <f t="shared" si="36"/>
        <v>8.2700690253749952E-4</v>
      </c>
      <c r="AN60" s="9">
        <f t="shared" si="36"/>
        <v>8.3996060542194115E-4</v>
      </c>
    </row>
    <row r="61" spans="1:40" ht="15" x14ac:dyDescent="0.2">
      <c r="A61" s="104" t="s">
        <v>120</v>
      </c>
      <c r="B61" s="128">
        <f>$B$10</f>
        <v>0.25</v>
      </c>
      <c r="C61" s="9"/>
      <c r="D61" s="128">
        <f t="shared" ref="D61:AN61" si="37">$B$10</f>
        <v>0.25</v>
      </c>
      <c r="E61" s="128">
        <f t="shared" si="37"/>
        <v>0.25</v>
      </c>
      <c r="F61" s="128">
        <f t="shared" si="37"/>
        <v>0.25</v>
      </c>
      <c r="G61" s="128">
        <f t="shared" si="37"/>
        <v>0.25</v>
      </c>
      <c r="H61" s="128">
        <f t="shared" si="37"/>
        <v>0.25</v>
      </c>
      <c r="I61" s="128">
        <f t="shared" si="37"/>
        <v>0.25</v>
      </c>
      <c r="J61" s="128">
        <f t="shared" si="37"/>
        <v>0.25</v>
      </c>
      <c r="K61" s="128">
        <f t="shared" si="37"/>
        <v>0.25</v>
      </c>
      <c r="L61" s="128">
        <f t="shared" si="37"/>
        <v>0.25</v>
      </c>
      <c r="M61" s="128">
        <f t="shared" si="37"/>
        <v>0.25</v>
      </c>
      <c r="N61" s="128">
        <f t="shared" si="37"/>
        <v>0.25</v>
      </c>
      <c r="O61" s="128">
        <f t="shared" si="37"/>
        <v>0.25</v>
      </c>
      <c r="P61" s="128">
        <f t="shared" si="37"/>
        <v>0.25</v>
      </c>
      <c r="Q61" s="128">
        <f t="shared" si="37"/>
        <v>0.25</v>
      </c>
      <c r="R61" s="128">
        <f t="shared" si="37"/>
        <v>0.25</v>
      </c>
      <c r="S61" s="128">
        <f t="shared" si="37"/>
        <v>0.25</v>
      </c>
      <c r="T61" s="128">
        <f t="shared" si="37"/>
        <v>0.25</v>
      </c>
      <c r="U61" s="128">
        <f t="shared" si="37"/>
        <v>0.25</v>
      </c>
      <c r="V61" s="128">
        <f t="shared" si="37"/>
        <v>0.25</v>
      </c>
      <c r="W61" s="128">
        <f t="shared" si="37"/>
        <v>0.25</v>
      </c>
      <c r="X61" s="128">
        <f t="shared" si="37"/>
        <v>0.25</v>
      </c>
      <c r="Y61" s="128">
        <f t="shared" si="37"/>
        <v>0.25</v>
      </c>
      <c r="Z61" s="128">
        <f t="shared" si="37"/>
        <v>0.25</v>
      </c>
      <c r="AA61" s="128">
        <f t="shared" si="37"/>
        <v>0.25</v>
      </c>
      <c r="AB61" s="128">
        <f t="shared" si="37"/>
        <v>0.25</v>
      </c>
      <c r="AC61" s="128">
        <f t="shared" si="37"/>
        <v>0.25</v>
      </c>
      <c r="AD61" s="128">
        <f t="shared" si="37"/>
        <v>0.25</v>
      </c>
      <c r="AE61" s="128">
        <f t="shared" si="37"/>
        <v>0.25</v>
      </c>
      <c r="AF61" s="128">
        <f t="shared" si="37"/>
        <v>0.25</v>
      </c>
      <c r="AG61" s="128">
        <f t="shared" si="37"/>
        <v>0.25</v>
      </c>
      <c r="AH61" s="128">
        <f t="shared" si="37"/>
        <v>0.25</v>
      </c>
      <c r="AI61" s="128">
        <f t="shared" si="37"/>
        <v>0.25</v>
      </c>
      <c r="AJ61" s="128">
        <f t="shared" si="37"/>
        <v>0.25</v>
      </c>
      <c r="AK61" s="128">
        <f t="shared" si="37"/>
        <v>0.25</v>
      </c>
      <c r="AL61" s="128">
        <f t="shared" si="37"/>
        <v>0.25</v>
      </c>
      <c r="AM61" s="128">
        <f t="shared" si="37"/>
        <v>0.25</v>
      </c>
      <c r="AN61" s="128">
        <f t="shared" si="37"/>
        <v>0.25</v>
      </c>
    </row>
    <row r="62" spans="1:40" ht="15" x14ac:dyDescent="0.2">
      <c r="A62" s="128" t="s">
        <v>184</v>
      </c>
      <c r="B62" s="50">
        <f>B60/B61</f>
        <v>0.43107744125552427</v>
      </c>
      <c r="C62" s="9"/>
      <c r="D62" s="50">
        <f t="shared" ref="D62:AN62" si="38">D60/D61</f>
        <v>3.0825486887239863E-3</v>
      </c>
      <c r="E62" s="50">
        <f t="shared" si="38"/>
        <v>3.0846475540748011E-3</v>
      </c>
      <c r="F62" s="50">
        <f t="shared" si="38"/>
        <v>3.0909645129336511E-3</v>
      </c>
      <c r="G62" s="50">
        <f t="shared" si="38"/>
        <v>3.1015526410230307E-3</v>
      </c>
      <c r="H62" s="50">
        <f t="shared" si="38"/>
        <v>3.1165030792196734E-3</v>
      </c>
      <c r="I62" s="50">
        <f t="shared" si="38"/>
        <v>3.1359461722222891E-3</v>
      </c>
      <c r="J62" s="50">
        <f t="shared" si="38"/>
        <v>3.1600543496618765E-3</v>
      </c>
      <c r="K62" s="50">
        <f t="shared" si="38"/>
        <v>3.189046031165588E-3</v>
      </c>
      <c r="L62" s="50">
        <f t="shared" si="38"/>
        <v>3.2231907242669684E-3</v>
      </c>
      <c r="M62" s="50">
        <f t="shared" si="38"/>
        <v>3.2628155441656857E-3</v>
      </c>
      <c r="N62" s="50">
        <f t="shared" si="38"/>
        <v>3.3083134614875212E-3</v>
      </c>
      <c r="O62" s="50">
        <f t="shared" si="38"/>
        <v>3.3601536853150264E-3</v>
      </c>
      <c r="P62" s="50">
        <f t="shared" si="38"/>
        <v>3.4176481716464242E-3</v>
      </c>
      <c r="Q62" s="50">
        <f t="shared" si="38"/>
        <v>3.4176479460941238E-3</v>
      </c>
      <c r="R62" s="50">
        <f t="shared" si="38"/>
        <v>3.3601426848784994E-3</v>
      </c>
      <c r="S62" s="50">
        <f t="shared" si="38"/>
        <v>3.3082919366103714E-3</v>
      </c>
      <c r="T62" s="50">
        <f t="shared" si="38"/>
        <v>3.2627838472414159E-3</v>
      </c>
      <c r="U62" s="50">
        <f t="shared" si="38"/>
        <v>3.2231490983256196E-3</v>
      </c>
      <c r="V62" s="50">
        <f t="shared" si="38"/>
        <v>3.1889946205551018E-3</v>
      </c>
      <c r="W62" s="50">
        <f t="shared" si="38"/>
        <v>3.1599932078124711E-3</v>
      </c>
      <c r="X62" s="50">
        <f t="shared" si="38"/>
        <v>3.1358752669605333E-3</v>
      </c>
      <c r="Y62" s="50">
        <f t="shared" si="38"/>
        <v>3.1164222959616092E-3</v>
      </c>
      <c r="Z62" s="50">
        <f t="shared" si="38"/>
        <v>3.1014617840674163E-3</v>
      </c>
      <c r="AA62" s="50">
        <f t="shared" si="38"/>
        <v>3.0908633049874742E-3</v>
      </c>
      <c r="AB62" s="50">
        <f t="shared" si="38"/>
        <v>3.0845356340667819E-3</v>
      </c>
      <c r="AC62" s="50">
        <f t="shared" si="38"/>
        <v>3.0824247686030539E-3</v>
      </c>
      <c r="AD62" s="50">
        <f t="shared" si="38"/>
        <v>3.0845127702470703E-3</v>
      </c>
      <c r="AE62" s="50">
        <f t="shared" si="38"/>
        <v>3.0908173828439801E-3</v>
      </c>
      <c r="AF62" s="50">
        <f t="shared" si="38"/>
        <v>3.1013924104419596E-3</v>
      </c>
      <c r="AG62" s="50">
        <f t="shared" si="38"/>
        <v>3.1163288705755758E-3</v>
      </c>
      <c r="AH62" s="50">
        <f t="shared" si="38"/>
        <v>3.1357569692891502E-3</v>
      </c>
      <c r="AI62" s="50">
        <f t="shared" si="38"/>
        <v>3.1598489787569642E-3</v>
      </c>
      <c r="AJ62" s="50">
        <f t="shared" si="38"/>
        <v>3.1888231381338606E-3</v>
      </c>
      <c r="AK62" s="50">
        <f t="shared" si="38"/>
        <v>3.2229487463152091E-3</v>
      </c>
      <c r="AL62" s="50">
        <f t="shared" si="38"/>
        <v>3.2625526753301726E-3</v>
      </c>
      <c r="AM62" s="50">
        <f t="shared" si="38"/>
        <v>3.3080276101499981E-3</v>
      </c>
      <c r="AN62" s="50">
        <f t="shared" si="38"/>
        <v>3.3598424216877646E-3</v>
      </c>
    </row>
    <row r="63" spans="1:40" x14ac:dyDescent="0.2">
      <c r="A63" s="128" t="s">
        <v>179</v>
      </c>
      <c r="B63" s="80">
        <f>$B$8</f>
        <v>6000</v>
      </c>
      <c r="D63" s="80">
        <f t="shared" ref="D63:AN63" si="39">$B$8</f>
        <v>6000</v>
      </c>
      <c r="E63" s="80">
        <f t="shared" si="39"/>
        <v>6000</v>
      </c>
      <c r="F63" s="80">
        <f t="shared" si="39"/>
        <v>6000</v>
      </c>
      <c r="G63" s="80">
        <f t="shared" si="39"/>
        <v>6000</v>
      </c>
      <c r="H63" s="80">
        <f t="shared" si="39"/>
        <v>6000</v>
      </c>
      <c r="I63" s="80">
        <f t="shared" si="39"/>
        <v>6000</v>
      </c>
      <c r="J63" s="80">
        <f t="shared" si="39"/>
        <v>6000</v>
      </c>
      <c r="K63" s="80">
        <f t="shared" si="39"/>
        <v>6000</v>
      </c>
      <c r="L63" s="80">
        <f t="shared" si="39"/>
        <v>6000</v>
      </c>
      <c r="M63" s="80">
        <f t="shared" si="39"/>
        <v>6000</v>
      </c>
      <c r="N63" s="80">
        <f t="shared" si="39"/>
        <v>6000</v>
      </c>
      <c r="O63" s="80">
        <f t="shared" si="39"/>
        <v>6000</v>
      </c>
      <c r="P63" s="80">
        <f t="shared" si="39"/>
        <v>6000</v>
      </c>
      <c r="Q63" s="80">
        <f t="shared" si="39"/>
        <v>6000</v>
      </c>
      <c r="R63" s="80">
        <f t="shared" si="39"/>
        <v>6000</v>
      </c>
      <c r="S63" s="80">
        <f t="shared" si="39"/>
        <v>6000</v>
      </c>
      <c r="T63" s="80">
        <f t="shared" si="39"/>
        <v>6000</v>
      </c>
      <c r="U63" s="80">
        <f t="shared" si="39"/>
        <v>6000</v>
      </c>
      <c r="V63" s="80">
        <f t="shared" si="39"/>
        <v>6000</v>
      </c>
      <c r="W63" s="80">
        <f t="shared" si="39"/>
        <v>6000</v>
      </c>
      <c r="X63" s="80">
        <f t="shared" si="39"/>
        <v>6000</v>
      </c>
      <c r="Y63" s="80">
        <f t="shared" si="39"/>
        <v>6000</v>
      </c>
      <c r="Z63" s="80">
        <f t="shared" si="39"/>
        <v>6000</v>
      </c>
      <c r="AA63" s="80">
        <f t="shared" si="39"/>
        <v>6000</v>
      </c>
      <c r="AB63" s="80">
        <f t="shared" si="39"/>
        <v>6000</v>
      </c>
      <c r="AC63" s="80">
        <f t="shared" si="39"/>
        <v>6000</v>
      </c>
      <c r="AD63" s="80">
        <f t="shared" si="39"/>
        <v>6000</v>
      </c>
      <c r="AE63" s="80">
        <f t="shared" si="39"/>
        <v>6000</v>
      </c>
      <c r="AF63" s="80">
        <f t="shared" si="39"/>
        <v>6000</v>
      </c>
      <c r="AG63" s="80">
        <f t="shared" si="39"/>
        <v>6000</v>
      </c>
      <c r="AH63" s="80">
        <f t="shared" si="39"/>
        <v>6000</v>
      </c>
      <c r="AI63" s="80">
        <f t="shared" si="39"/>
        <v>6000</v>
      </c>
      <c r="AJ63" s="80">
        <f t="shared" si="39"/>
        <v>6000</v>
      </c>
      <c r="AK63" s="80">
        <f t="shared" si="39"/>
        <v>6000</v>
      </c>
      <c r="AL63" s="80">
        <f t="shared" si="39"/>
        <v>6000</v>
      </c>
      <c r="AM63" s="80">
        <f t="shared" si="39"/>
        <v>6000</v>
      </c>
      <c r="AN63" s="80">
        <f t="shared" si="39"/>
        <v>6000</v>
      </c>
    </row>
    <row r="64" spans="1:40" ht="15" x14ac:dyDescent="0.2">
      <c r="A64" s="128" t="s">
        <v>9</v>
      </c>
      <c r="B64" s="9">
        <f>B70 / $B$17 * SINH($B$16 *B68 / 1000) + B69 * COSH($B$16 * B68 / 1000)+B67</f>
        <v>0.46690415712120603</v>
      </c>
      <c r="C64" s="9"/>
      <c r="D64" s="9">
        <f t="shared" ref="D64:AN64" si="40">D70 / $B$17 * SINH($B$16 *D68 / 1000) + D69 * COSH($B$16 * D68 / 1000)+D67</f>
        <v>3.3387383786585645E-3</v>
      </c>
      <c r="E64" s="9">
        <f t="shared" si="40"/>
        <v>3.3410116800743823E-3</v>
      </c>
      <c r="F64" s="9">
        <f t="shared" si="40"/>
        <v>3.3478536394749262E-3</v>
      </c>
      <c r="G64" s="9">
        <f t="shared" si="40"/>
        <v>3.3593217436899475E-3</v>
      </c>
      <c r="H64" s="9">
        <f t="shared" si="40"/>
        <v>3.3755147082869014E-3</v>
      </c>
      <c r="I64" s="9">
        <f t="shared" si="40"/>
        <v>3.3965737108730149E-3</v>
      </c>
      <c r="J64" s="9">
        <f t="shared" si="40"/>
        <v>3.4226855116538104E-3</v>
      </c>
      <c r="K64" s="9">
        <f t="shared" si="40"/>
        <v>3.4540866830456416E-3</v>
      </c>
      <c r="L64" s="9">
        <f t="shared" si="40"/>
        <v>3.491069131271719E-3</v>
      </c>
      <c r="M64" s="9">
        <f t="shared" si="40"/>
        <v>3.5339871579770955E-3</v>
      </c>
      <c r="N64" s="9">
        <f t="shared" si="40"/>
        <v>3.5832663934575021E-3</v>
      </c>
      <c r="O64" s="9">
        <f t="shared" si="40"/>
        <v>3.6394150426205382E-3</v>
      </c>
      <c r="P64" s="9">
        <f t="shared" si="40"/>
        <v>3.7016878783353762E-3</v>
      </c>
      <c r="Q64" s="9">
        <f t="shared" si="40"/>
        <v>3.7016876340374926E-3</v>
      </c>
      <c r="R64" s="9">
        <f t="shared" si="40"/>
        <v>3.6394031279410564E-3</v>
      </c>
      <c r="S64" s="9">
        <f t="shared" si="40"/>
        <v>3.5832430796543168E-3</v>
      </c>
      <c r="T64" s="9">
        <f t="shared" si="40"/>
        <v>3.533952826731029E-3</v>
      </c>
      <c r="U64" s="9">
        <f t="shared" si="40"/>
        <v>3.4910240458109645E-3</v>
      </c>
      <c r="V64" s="9">
        <f t="shared" si="40"/>
        <v>3.4540309997148546E-3</v>
      </c>
      <c r="W64" s="9">
        <f t="shared" si="40"/>
        <v>3.4226192883237785E-3</v>
      </c>
      <c r="X64" s="9">
        <f t="shared" si="40"/>
        <v>3.3964969126963835E-3</v>
      </c>
      <c r="Y64" s="9">
        <f t="shared" si="40"/>
        <v>3.3754272111566732E-3</v>
      </c>
      <c r="Z64" s="9">
        <f t="shared" si="40"/>
        <v>3.3592233356402098E-3</v>
      </c>
      <c r="AA64" s="9">
        <f t="shared" si="40"/>
        <v>3.3477440201669286E-3</v>
      </c>
      <c r="AB64" s="9">
        <f t="shared" si="40"/>
        <v>3.34089045842832E-3</v>
      </c>
      <c r="AC64" s="9">
        <f t="shared" si="40"/>
        <v>3.3386041595738318E-3</v>
      </c>
      <c r="AD64" s="9">
        <f t="shared" si="40"/>
        <v>3.340865694403462E-3</v>
      </c>
      <c r="AE64" s="9">
        <f t="shared" si="40"/>
        <v>3.3476942814479669E-3</v>
      </c>
      <c r="AF64" s="9">
        <f t="shared" si="40"/>
        <v>3.359148196393707E-3</v>
      </c>
      <c r="AG64" s="9">
        <f t="shared" si="40"/>
        <v>3.3753260212150407E-3</v>
      </c>
      <c r="AH64" s="9">
        <f t="shared" si="40"/>
        <v>3.3963687833412828E-3</v>
      </c>
      <c r="AI64" s="9">
        <f t="shared" si="40"/>
        <v>3.4224630724350564E-3</v>
      </c>
      <c r="AJ64" s="9">
        <f t="shared" si="40"/>
        <v>3.4538452654414085E-3</v>
      </c>
      <c r="AK64" s="9">
        <f t="shared" si="40"/>
        <v>3.4908070426055175E-3</v>
      </c>
      <c r="AL64" s="9">
        <f t="shared" si="40"/>
        <v>3.5337024421921055E-3</v>
      </c>
      <c r="AM64" s="9">
        <f t="shared" si="40"/>
        <v>3.582956785101705E-3</v>
      </c>
      <c r="AN64" s="9">
        <f t="shared" si="40"/>
        <v>3.6390779099672826E-3</v>
      </c>
    </row>
    <row r="65" spans="1:40" ht="15" x14ac:dyDescent="0.2">
      <c r="A65" s="128" t="s">
        <v>183</v>
      </c>
      <c r="B65" s="9">
        <f>B70 * COSH($B$16 *B68 / 1000) + (B69) * $B$17 * SINH($B$16 * B68/ 1000)</f>
        <v>5.4632198064291385E-2</v>
      </c>
      <c r="C65" s="9"/>
      <c r="D65" s="9">
        <f t="shared" ref="D65:AN65" si="41">D70 * COSH($B$16 *D68 / 1000) + (D69) * $B$17 * SINH($B$16 * D68/ 1000)</f>
        <v>3.9066393735358188E-4</v>
      </c>
      <c r="E65" s="9">
        <f t="shared" si="41"/>
        <v>3.9092993509918887E-4</v>
      </c>
      <c r="F65" s="9">
        <f t="shared" si="41"/>
        <v>3.9173050899731616E-4</v>
      </c>
      <c r="G65" s="9">
        <f t="shared" si="41"/>
        <v>3.9307238555022576E-4</v>
      </c>
      <c r="H65" s="9">
        <f t="shared" si="41"/>
        <v>3.9496711541205304E-4</v>
      </c>
      <c r="I65" s="9">
        <f t="shared" si="41"/>
        <v>3.9743121769680168E-4</v>
      </c>
      <c r="J65" s="9">
        <f t="shared" si="41"/>
        <v>4.0048654511317631E-4</v>
      </c>
      <c r="K65" s="9">
        <f t="shared" si="41"/>
        <v>4.0416077886921449E-4</v>
      </c>
      <c r="L65" s="9">
        <f t="shared" si="41"/>
        <v>4.084880747511935E-4</v>
      </c>
      <c r="M65" s="9">
        <f t="shared" si="41"/>
        <v>4.1350988939930773E-4</v>
      </c>
      <c r="N65" s="9">
        <f t="shared" si="41"/>
        <v>4.1927602557985047E-4</v>
      </c>
      <c r="O65" s="9">
        <f t="shared" si="41"/>
        <v>4.2584594806893445E-4</v>
      </c>
      <c r="P65" s="9">
        <f t="shared" si="41"/>
        <v>4.3313245825075519E-4</v>
      </c>
      <c r="Q65" s="9">
        <f t="shared" si="41"/>
        <v>4.3313242966559447E-4</v>
      </c>
      <c r="R65" s="9">
        <f t="shared" si="41"/>
        <v>4.2584455393885571E-4</v>
      </c>
      <c r="S65" s="9">
        <f t="shared" si="41"/>
        <v>4.1927329764459052E-4</v>
      </c>
      <c r="T65" s="9">
        <f t="shared" si="41"/>
        <v>4.1350587231912903E-4</v>
      </c>
      <c r="U65" s="9">
        <f t="shared" si="41"/>
        <v>4.0848279932628197E-4</v>
      </c>
      <c r="V65" s="9">
        <f t="shared" si="41"/>
        <v>4.0415426339337216E-4</v>
      </c>
      <c r="W65" s="9">
        <f t="shared" si="41"/>
        <v>4.0047879635783201E-4</v>
      </c>
      <c r="X65" s="9">
        <f t="shared" si="41"/>
        <v>3.9742223158448567E-4</v>
      </c>
      <c r="Y65" s="9">
        <f t="shared" si="41"/>
        <v>3.9495687742107402E-4</v>
      </c>
      <c r="Z65" s="9">
        <f t="shared" si="41"/>
        <v>3.9306087087856916E-4</v>
      </c>
      <c r="AA65" s="9">
        <f t="shared" si="41"/>
        <v>3.9171768250251021E-4</v>
      </c>
      <c r="AB65" s="9">
        <f t="shared" si="41"/>
        <v>3.9091575102120126E-4</v>
      </c>
      <c r="AC65" s="9">
        <f t="shared" si="41"/>
        <v>3.9064823245245968E-4</v>
      </c>
      <c r="AD65" s="9">
        <f t="shared" si="41"/>
        <v>3.9091285339630272E-4</v>
      </c>
      <c r="AE65" s="9">
        <f t="shared" si="41"/>
        <v>3.917118626024208E-4</v>
      </c>
      <c r="AF65" s="9">
        <f t="shared" si="41"/>
        <v>3.9305207887675307E-4</v>
      </c>
      <c r="AG65" s="9">
        <f t="shared" si="41"/>
        <v>3.9494503724178014E-4</v>
      </c>
      <c r="AH65" s="9">
        <f t="shared" si="41"/>
        <v>3.9740723923927098E-4</v>
      </c>
      <c r="AI65" s="9">
        <f t="shared" si="41"/>
        <v>4.0046051762279982E-4</v>
      </c>
      <c r="AJ65" s="9">
        <f t="shared" si="41"/>
        <v>4.0413253072841404E-4</v>
      </c>
      <c r="AK65" s="9">
        <f t="shared" si="41"/>
        <v>4.0845740790082611E-4</v>
      </c>
      <c r="AL65" s="9">
        <f t="shared" si="41"/>
        <v>4.134765749622431E-4</v>
      </c>
      <c r="AM65" s="9">
        <f t="shared" si="41"/>
        <v>4.1923979847679669E-4</v>
      </c>
      <c r="AN65" s="9">
        <f t="shared" si="41"/>
        <v>4.258065003630066E-4</v>
      </c>
    </row>
    <row r="66" spans="1:40" ht="15" x14ac:dyDescent="0.2">
      <c r="A66" s="104" t="s">
        <v>120</v>
      </c>
      <c r="B66" s="128">
        <f>$B$10</f>
        <v>0.25</v>
      </c>
      <c r="C66" s="9"/>
      <c r="D66" s="128">
        <f t="shared" ref="D66:AN66" si="42">$B$10</f>
        <v>0.25</v>
      </c>
      <c r="E66" s="128">
        <f t="shared" si="42"/>
        <v>0.25</v>
      </c>
      <c r="F66" s="128">
        <f t="shared" si="42"/>
        <v>0.25</v>
      </c>
      <c r="G66" s="128">
        <f t="shared" si="42"/>
        <v>0.25</v>
      </c>
      <c r="H66" s="128">
        <f t="shared" si="42"/>
        <v>0.25</v>
      </c>
      <c r="I66" s="128">
        <f t="shared" si="42"/>
        <v>0.25</v>
      </c>
      <c r="J66" s="128">
        <f t="shared" si="42"/>
        <v>0.25</v>
      </c>
      <c r="K66" s="128">
        <f t="shared" si="42"/>
        <v>0.25</v>
      </c>
      <c r="L66" s="128">
        <f t="shared" si="42"/>
        <v>0.25</v>
      </c>
      <c r="M66" s="128">
        <f t="shared" si="42"/>
        <v>0.25</v>
      </c>
      <c r="N66" s="128">
        <f t="shared" si="42"/>
        <v>0.25</v>
      </c>
      <c r="O66" s="128">
        <f t="shared" si="42"/>
        <v>0.25</v>
      </c>
      <c r="P66" s="128">
        <f t="shared" si="42"/>
        <v>0.25</v>
      </c>
      <c r="Q66" s="128">
        <f t="shared" si="42"/>
        <v>0.25</v>
      </c>
      <c r="R66" s="128">
        <f t="shared" si="42"/>
        <v>0.25</v>
      </c>
      <c r="S66" s="128">
        <f t="shared" si="42"/>
        <v>0.25</v>
      </c>
      <c r="T66" s="128">
        <f t="shared" si="42"/>
        <v>0.25</v>
      </c>
      <c r="U66" s="128">
        <f t="shared" si="42"/>
        <v>0.25</v>
      </c>
      <c r="V66" s="128">
        <f t="shared" si="42"/>
        <v>0.25</v>
      </c>
      <c r="W66" s="128">
        <f t="shared" si="42"/>
        <v>0.25</v>
      </c>
      <c r="X66" s="128">
        <f t="shared" si="42"/>
        <v>0.25</v>
      </c>
      <c r="Y66" s="128">
        <f t="shared" si="42"/>
        <v>0.25</v>
      </c>
      <c r="Z66" s="128">
        <f t="shared" si="42"/>
        <v>0.25</v>
      </c>
      <c r="AA66" s="128">
        <f t="shared" si="42"/>
        <v>0.25</v>
      </c>
      <c r="AB66" s="128">
        <f t="shared" si="42"/>
        <v>0.25</v>
      </c>
      <c r="AC66" s="128">
        <f t="shared" si="42"/>
        <v>0.25</v>
      </c>
      <c r="AD66" s="128">
        <f t="shared" si="42"/>
        <v>0.25</v>
      </c>
      <c r="AE66" s="128">
        <f t="shared" si="42"/>
        <v>0.25</v>
      </c>
      <c r="AF66" s="128">
        <f t="shared" si="42"/>
        <v>0.25</v>
      </c>
      <c r="AG66" s="128">
        <f t="shared" si="42"/>
        <v>0.25</v>
      </c>
      <c r="AH66" s="128">
        <f t="shared" si="42"/>
        <v>0.25</v>
      </c>
      <c r="AI66" s="128">
        <f t="shared" si="42"/>
        <v>0.25</v>
      </c>
      <c r="AJ66" s="128">
        <f t="shared" si="42"/>
        <v>0.25</v>
      </c>
      <c r="AK66" s="128">
        <f t="shared" si="42"/>
        <v>0.25</v>
      </c>
      <c r="AL66" s="128">
        <f t="shared" si="42"/>
        <v>0.25</v>
      </c>
      <c r="AM66" s="128">
        <f t="shared" si="42"/>
        <v>0.25</v>
      </c>
      <c r="AN66" s="128">
        <f t="shared" si="42"/>
        <v>0.25</v>
      </c>
    </row>
    <row r="67" spans="1:40" ht="15" x14ac:dyDescent="0.2">
      <c r="A67" s="128" t="s">
        <v>184</v>
      </c>
      <c r="B67" s="50">
        <f>B65/B66</f>
        <v>0.21852879225716554</v>
      </c>
      <c r="C67" s="9"/>
      <c r="D67" s="50">
        <f t="shared" ref="D67:AN67" si="43">D65/D66</f>
        <v>1.5626557494143275E-3</v>
      </c>
      <c r="E67" s="50">
        <f t="shared" si="43"/>
        <v>1.5637197403967555E-3</v>
      </c>
      <c r="F67" s="50">
        <f t="shared" si="43"/>
        <v>1.5669220359892646E-3</v>
      </c>
      <c r="G67" s="50">
        <f t="shared" si="43"/>
        <v>1.572289542200903E-3</v>
      </c>
      <c r="H67" s="50">
        <f t="shared" si="43"/>
        <v>1.5798684616482122E-3</v>
      </c>
      <c r="I67" s="50">
        <f t="shared" si="43"/>
        <v>1.5897248707872067E-3</v>
      </c>
      <c r="J67" s="50">
        <f t="shared" si="43"/>
        <v>1.6019461804527052E-3</v>
      </c>
      <c r="K67" s="50">
        <f t="shared" si="43"/>
        <v>1.616643115476858E-3</v>
      </c>
      <c r="L67" s="50">
        <f t="shared" si="43"/>
        <v>1.633952299004774E-3</v>
      </c>
      <c r="M67" s="50">
        <f t="shared" si="43"/>
        <v>1.6540395575972309E-3</v>
      </c>
      <c r="N67" s="50">
        <f t="shared" si="43"/>
        <v>1.6771041023194019E-3</v>
      </c>
      <c r="O67" s="50">
        <f t="shared" si="43"/>
        <v>1.7033837922757378E-3</v>
      </c>
      <c r="P67" s="50">
        <f t="shared" si="43"/>
        <v>1.7325298330030207E-3</v>
      </c>
      <c r="Q67" s="50">
        <f t="shared" si="43"/>
        <v>1.7325297186623779E-3</v>
      </c>
      <c r="R67" s="50">
        <f t="shared" si="43"/>
        <v>1.7033782157554228E-3</v>
      </c>
      <c r="S67" s="50">
        <f t="shared" si="43"/>
        <v>1.6770931905783621E-3</v>
      </c>
      <c r="T67" s="50">
        <f t="shared" si="43"/>
        <v>1.6540234892765161E-3</v>
      </c>
      <c r="U67" s="50">
        <f t="shared" si="43"/>
        <v>1.6339311973051279E-3</v>
      </c>
      <c r="V67" s="50">
        <f t="shared" si="43"/>
        <v>1.6166170535734886E-3</v>
      </c>
      <c r="W67" s="50">
        <f t="shared" si="43"/>
        <v>1.601915185431328E-3</v>
      </c>
      <c r="X67" s="50">
        <f t="shared" si="43"/>
        <v>1.5896889263379427E-3</v>
      </c>
      <c r="Y67" s="50">
        <f t="shared" si="43"/>
        <v>1.5798275096842961E-3</v>
      </c>
      <c r="Z67" s="50">
        <f t="shared" si="43"/>
        <v>1.5722434835142767E-3</v>
      </c>
      <c r="AA67" s="50">
        <f t="shared" si="43"/>
        <v>1.5668707300100409E-3</v>
      </c>
      <c r="AB67" s="50">
        <f t="shared" si="43"/>
        <v>1.5636630040848051E-3</v>
      </c>
      <c r="AC67" s="50">
        <f t="shared" si="43"/>
        <v>1.5625929298098387E-3</v>
      </c>
      <c r="AD67" s="50">
        <f t="shared" si="43"/>
        <v>1.5636514135852109E-3</v>
      </c>
      <c r="AE67" s="50">
        <f t="shared" si="43"/>
        <v>1.5668474504096832E-3</v>
      </c>
      <c r="AF67" s="50">
        <f t="shared" si="43"/>
        <v>1.5722083155070123E-3</v>
      </c>
      <c r="AG67" s="50">
        <f t="shared" si="43"/>
        <v>1.5797801489671206E-3</v>
      </c>
      <c r="AH67" s="50">
        <f t="shared" si="43"/>
        <v>1.5896289569570839E-3</v>
      </c>
      <c r="AI67" s="50">
        <f t="shared" si="43"/>
        <v>1.6018420704911993E-3</v>
      </c>
      <c r="AJ67" s="50">
        <f t="shared" si="43"/>
        <v>1.6165301229136562E-3</v>
      </c>
      <c r="AK67" s="50">
        <f t="shared" si="43"/>
        <v>1.6338296316033044E-3</v>
      </c>
      <c r="AL67" s="50">
        <f t="shared" si="43"/>
        <v>1.6539062998489724E-3</v>
      </c>
      <c r="AM67" s="50">
        <f t="shared" si="43"/>
        <v>1.6769591939071868E-3</v>
      </c>
      <c r="AN67" s="50">
        <f t="shared" si="43"/>
        <v>1.7032260014520264E-3</v>
      </c>
    </row>
    <row r="68" spans="1:40" x14ac:dyDescent="0.2">
      <c r="A68" s="128" t="s">
        <v>180</v>
      </c>
      <c r="B68" s="80">
        <f>$B$8</f>
        <v>6000</v>
      </c>
      <c r="C68" s="128"/>
      <c r="D68" s="80">
        <f t="shared" ref="D68:AN68" si="44">$B$8</f>
        <v>6000</v>
      </c>
      <c r="E68" s="80">
        <f t="shared" si="44"/>
        <v>6000</v>
      </c>
      <c r="F68" s="80">
        <f t="shared" si="44"/>
        <v>6000</v>
      </c>
      <c r="G68" s="80">
        <f t="shared" si="44"/>
        <v>6000</v>
      </c>
      <c r="H68" s="80">
        <f t="shared" si="44"/>
        <v>6000</v>
      </c>
      <c r="I68" s="80">
        <f t="shared" si="44"/>
        <v>6000</v>
      </c>
      <c r="J68" s="80">
        <f t="shared" si="44"/>
        <v>6000</v>
      </c>
      <c r="K68" s="80">
        <f t="shared" si="44"/>
        <v>6000</v>
      </c>
      <c r="L68" s="80">
        <f t="shared" si="44"/>
        <v>6000</v>
      </c>
      <c r="M68" s="80">
        <f t="shared" si="44"/>
        <v>6000</v>
      </c>
      <c r="N68" s="80">
        <f t="shared" si="44"/>
        <v>6000</v>
      </c>
      <c r="O68" s="80">
        <f t="shared" si="44"/>
        <v>6000</v>
      </c>
      <c r="P68" s="80">
        <f t="shared" si="44"/>
        <v>6000</v>
      </c>
      <c r="Q68" s="80">
        <f t="shared" si="44"/>
        <v>6000</v>
      </c>
      <c r="R68" s="80">
        <f t="shared" si="44"/>
        <v>6000</v>
      </c>
      <c r="S68" s="80">
        <f t="shared" si="44"/>
        <v>6000</v>
      </c>
      <c r="T68" s="80">
        <f t="shared" si="44"/>
        <v>6000</v>
      </c>
      <c r="U68" s="80">
        <f t="shared" si="44"/>
        <v>6000</v>
      </c>
      <c r="V68" s="80">
        <f t="shared" si="44"/>
        <v>6000</v>
      </c>
      <c r="W68" s="80">
        <f t="shared" si="44"/>
        <v>6000</v>
      </c>
      <c r="X68" s="80">
        <f t="shared" si="44"/>
        <v>6000</v>
      </c>
      <c r="Y68" s="80">
        <f t="shared" si="44"/>
        <v>6000</v>
      </c>
      <c r="Z68" s="80">
        <f t="shared" si="44"/>
        <v>6000</v>
      </c>
      <c r="AA68" s="80">
        <f t="shared" si="44"/>
        <v>6000</v>
      </c>
      <c r="AB68" s="80">
        <f t="shared" si="44"/>
        <v>6000</v>
      </c>
      <c r="AC68" s="80">
        <f t="shared" si="44"/>
        <v>6000</v>
      </c>
      <c r="AD68" s="80">
        <f t="shared" si="44"/>
        <v>6000</v>
      </c>
      <c r="AE68" s="80">
        <f t="shared" si="44"/>
        <v>6000</v>
      </c>
      <c r="AF68" s="80">
        <f t="shared" si="44"/>
        <v>6000</v>
      </c>
      <c r="AG68" s="80">
        <f t="shared" si="44"/>
        <v>6000</v>
      </c>
      <c r="AH68" s="80">
        <f t="shared" si="44"/>
        <v>6000</v>
      </c>
      <c r="AI68" s="80">
        <f t="shared" si="44"/>
        <v>6000</v>
      </c>
      <c r="AJ68" s="80">
        <f t="shared" si="44"/>
        <v>6000</v>
      </c>
      <c r="AK68" s="80">
        <f t="shared" si="44"/>
        <v>6000</v>
      </c>
      <c r="AL68" s="80">
        <f t="shared" si="44"/>
        <v>6000</v>
      </c>
      <c r="AM68" s="80">
        <f t="shared" si="44"/>
        <v>6000</v>
      </c>
      <c r="AN68" s="80">
        <f t="shared" si="44"/>
        <v>6000</v>
      </c>
    </row>
    <row r="69" spans="1:40" ht="15" x14ac:dyDescent="0.2">
      <c r="A69" s="128" t="s">
        <v>9</v>
      </c>
      <c r="B69" s="9">
        <f>B75 / $B$17 * SINH($B$16 *B73 / 1000) + B74 * COSH($B$16 * B73 / 1000)+B72</f>
        <v>0.23186563232326834</v>
      </c>
      <c r="C69" s="9"/>
      <c r="D69" s="9">
        <f t="shared" ref="D69:AN69" si="45">D75 / $B$17 * SINH($B$16 *D73 / 1000) + D74 * COSH($B$16 * D73 / 1000)+D72</f>
        <v>1.6580248291271247E-3</v>
      </c>
      <c r="E69" s="9">
        <f t="shared" si="45"/>
        <v>1.6591537556149287E-3</v>
      </c>
      <c r="F69" s="9">
        <f t="shared" si="45"/>
        <v>1.6625514877159206E-3</v>
      </c>
      <c r="G69" s="9">
        <f t="shared" si="45"/>
        <v>1.6682465735163125E-3</v>
      </c>
      <c r="H69" s="9">
        <f t="shared" si="45"/>
        <v>1.6762880353842274E-3</v>
      </c>
      <c r="I69" s="9">
        <f t="shared" si="45"/>
        <v>1.6867459824302183E-3</v>
      </c>
      <c r="J69" s="9">
        <f t="shared" si="45"/>
        <v>1.699713160183503E-3</v>
      </c>
      <c r="K69" s="9">
        <f t="shared" si="45"/>
        <v>1.7153070510268612E-3</v>
      </c>
      <c r="L69" s="9">
        <f t="shared" si="45"/>
        <v>1.7336726162333754E-3</v>
      </c>
      <c r="M69" s="9">
        <f t="shared" si="45"/>
        <v>1.7549858027799791E-3</v>
      </c>
      <c r="N69" s="9">
        <f t="shared" si="45"/>
        <v>1.7794579796085643E-3</v>
      </c>
      <c r="O69" s="9">
        <f t="shared" si="45"/>
        <v>1.8073415223950661E-3</v>
      </c>
      <c r="P69" s="9">
        <f t="shared" si="45"/>
        <v>1.8382663497056861E-3</v>
      </c>
      <c r="Q69" s="9">
        <f t="shared" si="45"/>
        <v>1.8382662283868193E-3</v>
      </c>
      <c r="R69" s="9">
        <f t="shared" si="45"/>
        <v>1.8073356055390052E-3</v>
      </c>
      <c r="S69" s="9">
        <f t="shared" si="45"/>
        <v>1.7794464019225769E-3</v>
      </c>
      <c r="T69" s="9">
        <f t="shared" si="45"/>
        <v>1.7549687538076018E-3</v>
      </c>
      <c r="U69" s="9">
        <f t="shared" si="45"/>
        <v>1.7336502266943083E-3</v>
      </c>
      <c r="V69" s="9">
        <f t="shared" si="45"/>
        <v>1.7152793985622048E-3</v>
      </c>
      <c r="W69" s="9">
        <f t="shared" si="45"/>
        <v>1.6996802735320176E-3</v>
      </c>
      <c r="X69" s="9">
        <f t="shared" si="45"/>
        <v>1.6867078442866306E-3</v>
      </c>
      <c r="Y69" s="9">
        <f t="shared" si="45"/>
        <v>1.6762445841167297E-3</v>
      </c>
      <c r="Z69" s="9">
        <f t="shared" si="45"/>
        <v>1.6681977038621662E-3</v>
      </c>
      <c r="AA69" s="9">
        <f t="shared" si="45"/>
        <v>1.6624970505262401E-3</v>
      </c>
      <c r="AB69" s="9">
        <f t="shared" si="45"/>
        <v>1.6590935566786228E-3</v>
      </c>
      <c r="AC69" s="9">
        <f t="shared" si="45"/>
        <v>1.657958175634161E-3</v>
      </c>
      <c r="AD69" s="9">
        <f t="shared" si="45"/>
        <v>1.65908125880936E-3</v>
      </c>
      <c r="AE69" s="9">
        <f t="shared" si="45"/>
        <v>1.6624723501689033E-3</v>
      </c>
      <c r="AF69" s="9">
        <f t="shared" si="45"/>
        <v>1.6681603895469326E-3</v>
      </c>
      <c r="AG69" s="9">
        <f t="shared" si="45"/>
        <v>1.6761943329689439E-3</v>
      </c>
      <c r="AH69" s="9">
        <f t="shared" si="45"/>
        <v>1.6866442149668088E-3</v>
      </c>
      <c r="AI69" s="9">
        <f t="shared" si="45"/>
        <v>1.6996026963777664E-3</v>
      </c>
      <c r="AJ69" s="9">
        <f t="shared" si="45"/>
        <v>1.7151871625131145E-3</v>
      </c>
      <c r="AK69" s="9">
        <f t="shared" si="45"/>
        <v>1.7335424624247472E-3</v>
      </c>
      <c r="AL69" s="9">
        <f t="shared" si="45"/>
        <v>1.7548444122943469E-3</v>
      </c>
      <c r="AM69" s="9">
        <f t="shared" si="45"/>
        <v>1.7793042274174679E-3</v>
      </c>
      <c r="AN69" s="9">
        <f t="shared" si="45"/>
        <v>1.8071741015772565E-3</v>
      </c>
    </row>
    <row r="70" spans="1:40" ht="15" x14ac:dyDescent="0.2">
      <c r="A70" s="128" t="s">
        <v>183</v>
      </c>
      <c r="B70" s="9">
        <f>B75 * COSH($B$16 *B73 / 1000) + (B74) * $B$17 * SINH($B$16 * B73/ 1000)</f>
        <v>2.8220020371738434E-2</v>
      </c>
      <c r="C70" s="9"/>
      <c r="D70" s="9">
        <f t="shared" ref="D70:AN70" si="46">D75 * COSH($B$16 *D73 / 1000) + (D74) * $B$17 * SINH($B$16 * D73/ 1000)</f>
        <v>2.0179572964733916E-4</v>
      </c>
      <c r="E70" s="9">
        <f t="shared" si="46"/>
        <v>2.0193312960681053E-4</v>
      </c>
      <c r="F70" s="9">
        <f t="shared" si="46"/>
        <v>2.0234666251441288E-4</v>
      </c>
      <c r="G70" s="9">
        <f t="shared" si="46"/>
        <v>2.0303980291515064E-4</v>
      </c>
      <c r="H70" s="9">
        <f t="shared" si="46"/>
        <v>2.0401851724834998E-4</v>
      </c>
      <c r="I70" s="9">
        <f t="shared" si="46"/>
        <v>2.0529133838931564E-4</v>
      </c>
      <c r="J70" s="9">
        <f t="shared" si="46"/>
        <v>2.0686955425811444E-4</v>
      </c>
      <c r="K70" s="9">
        <f t="shared" si="46"/>
        <v>2.0876746346037473E-4</v>
      </c>
      <c r="L70" s="9">
        <f t="shared" si="46"/>
        <v>2.1100270901648946E-4</v>
      </c>
      <c r="M70" s="9">
        <f t="shared" si="46"/>
        <v>2.1359670517066408E-4</v>
      </c>
      <c r="N70" s="9">
        <f t="shared" si="46"/>
        <v>2.1657517732164076E-4</v>
      </c>
      <c r="O70" s="9">
        <f t="shared" si="46"/>
        <v>2.1996884173661652E-4</v>
      </c>
      <c r="P70" s="9">
        <f t="shared" si="46"/>
        <v>2.2373265635611763E-4</v>
      </c>
      <c r="Q70" s="9">
        <f t="shared" si="46"/>
        <v>2.2373264159057923E-4</v>
      </c>
      <c r="R70" s="9">
        <f t="shared" si="46"/>
        <v>2.1996812160488804E-4</v>
      </c>
      <c r="S70" s="9">
        <f t="shared" si="46"/>
        <v>2.1657376821874292E-4</v>
      </c>
      <c r="T70" s="9">
        <f t="shared" si="46"/>
        <v>2.1359463016565802E-4</v>
      </c>
      <c r="U70" s="9">
        <f t="shared" si="46"/>
        <v>2.1099998401907501E-4</v>
      </c>
      <c r="V70" s="9">
        <f t="shared" si="46"/>
        <v>2.0876409792013441E-4</v>
      </c>
      <c r="W70" s="9">
        <f t="shared" si="46"/>
        <v>2.0686555167279992E-4</v>
      </c>
      <c r="X70" s="9">
        <f t="shared" si="46"/>
        <v>2.0528669665272796E-4</v>
      </c>
      <c r="Y70" s="9">
        <f t="shared" si="46"/>
        <v>2.0401322885937369E-4</v>
      </c>
      <c r="Z70" s="9">
        <f t="shared" si="46"/>
        <v>2.0303385506241479E-4</v>
      </c>
      <c r="AA70" s="9">
        <f t="shared" si="46"/>
        <v>2.0234003704522899E-4</v>
      </c>
      <c r="AB70" s="9">
        <f t="shared" si="46"/>
        <v>2.0192580288403629E-4</v>
      </c>
      <c r="AC70" s="9">
        <f t="shared" si="46"/>
        <v>2.0178761735009854E-4</v>
      </c>
      <c r="AD70" s="9">
        <f t="shared" si="46"/>
        <v>2.0192430612870583E-4</v>
      </c>
      <c r="AE70" s="9">
        <f t="shared" si="46"/>
        <v>2.0233703080156862E-4</v>
      </c>
      <c r="AF70" s="9">
        <f t="shared" si="46"/>
        <v>2.0302931359274761E-4</v>
      </c>
      <c r="AG70" s="9">
        <f t="shared" si="46"/>
        <v>2.0400711286710691E-4</v>
      </c>
      <c r="AH70" s="9">
        <f t="shared" si="46"/>
        <v>2.0527895242309106E-4</v>
      </c>
      <c r="AI70" s="9">
        <f t="shared" si="46"/>
        <v>2.0685610987303249E-4</v>
      </c>
      <c r="AJ70" s="9">
        <f t="shared" si="46"/>
        <v>2.0875287200813417E-4</v>
      </c>
      <c r="AK70" s="9">
        <f t="shared" si="46"/>
        <v>2.1098686819051563E-4</v>
      </c>
      <c r="AL70" s="9">
        <f t="shared" si="46"/>
        <v>2.1357949674548723E-4</v>
      </c>
      <c r="AM70" s="9">
        <f t="shared" si="46"/>
        <v>2.1655646437172463E-4</v>
      </c>
      <c r="AN70" s="9">
        <f t="shared" si="46"/>
        <v>2.1994846519852459E-4</v>
      </c>
    </row>
    <row r="71" spans="1:40" ht="15" x14ac:dyDescent="0.2">
      <c r="A71" s="104" t="s">
        <v>120</v>
      </c>
      <c r="B71" s="128">
        <f>$B$10</f>
        <v>0.25</v>
      </c>
      <c r="C71" s="9"/>
      <c r="D71" s="128">
        <f t="shared" ref="D71:AN71" si="47">$B$10</f>
        <v>0.25</v>
      </c>
      <c r="E71" s="128">
        <f t="shared" si="47"/>
        <v>0.25</v>
      </c>
      <c r="F71" s="128">
        <f t="shared" si="47"/>
        <v>0.25</v>
      </c>
      <c r="G71" s="128">
        <f t="shared" si="47"/>
        <v>0.25</v>
      </c>
      <c r="H71" s="128">
        <f t="shared" si="47"/>
        <v>0.25</v>
      </c>
      <c r="I71" s="128">
        <f t="shared" si="47"/>
        <v>0.25</v>
      </c>
      <c r="J71" s="128">
        <f t="shared" si="47"/>
        <v>0.25</v>
      </c>
      <c r="K71" s="128">
        <f t="shared" si="47"/>
        <v>0.25</v>
      </c>
      <c r="L71" s="128">
        <f t="shared" si="47"/>
        <v>0.25</v>
      </c>
      <c r="M71" s="128">
        <f t="shared" si="47"/>
        <v>0.25</v>
      </c>
      <c r="N71" s="128">
        <f t="shared" si="47"/>
        <v>0.25</v>
      </c>
      <c r="O71" s="128">
        <f t="shared" si="47"/>
        <v>0.25</v>
      </c>
      <c r="P71" s="128">
        <f t="shared" si="47"/>
        <v>0.25</v>
      </c>
      <c r="Q71" s="128">
        <f t="shared" si="47"/>
        <v>0.25</v>
      </c>
      <c r="R71" s="128">
        <f t="shared" si="47"/>
        <v>0.25</v>
      </c>
      <c r="S71" s="128">
        <f t="shared" si="47"/>
        <v>0.25</v>
      </c>
      <c r="T71" s="128">
        <f t="shared" si="47"/>
        <v>0.25</v>
      </c>
      <c r="U71" s="128">
        <f t="shared" si="47"/>
        <v>0.25</v>
      </c>
      <c r="V71" s="128">
        <f t="shared" si="47"/>
        <v>0.25</v>
      </c>
      <c r="W71" s="128">
        <f t="shared" si="47"/>
        <v>0.25</v>
      </c>
      <c r="X71" s="128">
        <f t="shared" si="47"/>
        <v>0.25</v>
      </c>
      <c r="Y71" s="128">
        <f t="shared" si="47"/>
        <v>0.25</v>
      </c>
      <c r="Z71" s="128">
        <f t="shared" si="47"/>
        <v>0.25</v>
      </c>
      <c r="AA71" s="128">
        <f t="shared" si="47"/>
        <v>0.25</v>
      </c>
      <c r="AB71" s="128">
        <f t="shared" si="47"/>
        <v>0.25</v>
      </c>
      <c r="AC71" s="128">
        <f t="shared" si="47"/>
        <v>0.25</v>
      </c>
      <c r="AD71" s="128">
        <f t="shared" si="47"/>
        <v>0.25</v>
      </c>
      <c r="AE71" s="128">
        <f t="shared" si="47"/>
        <v>0.25</v>
      </c>
      <c r="AF71" s="128">
        <f t="shared" si="47"/>
        <v>0.25</v>
      </c>
      <c r="AG71" s="128">
        <f t="shared" si="47"/>
        <v>0.25</v>
      </c>
      <c r="AH71" s="128">
        <f t="shared" si="47"/>
        <v>0.25</v>
      </c>
      <c r="AI71" s="128">
        <f t="shared" si="47"/>
        <v>0.25</v>
      </c>
      <c r="AJ71" s="128">
        <f t="shared" si="47"/>
        <v>0.25</v>
      </c>
      <c r="AK71" s="128">
        <f t="shared" si="47"/>
        <v>0.25</v>
      </c>
      <c r="AL71" s="128">
        <f t="shared" si="47"/>
        <v>0.25</v>
      </c>
      <c r="AM71" s="128">
        <f t="shared" si="47"/>
        <v>0.25</v>
      </c>
      <c r="AN71" s="128">
        <f t="shared" si="47"/>
        <v>0.25</v>
      </c>
    </row>
    <row r="72" spans="1:40" ht="15" x14ac:dyDescent="0.2">
      <c r="A72" s="128" t="s">
        <v>184</v>
      </c>
      <c r="B72" s="50">
        <f>B70/B71</f>
        <v>0.11288008148695373</v>
      </c>
      <c r="C72" s="9"/>
      <c r="D72" s="50">
        <f t="shared" ref="D72:AN72" si="48">D70/D71</f>
        <v>8.0718291858935664E-4</v>
      </c>
      <c r="E72" s="50">
        <f t="shared" si="48"/>
        <v>8.0773251842724213E-4</v>
      </c>
      <c r="F72" s="50">
        <f t="shared" si="48"/>
        <v>8.0938665005765153E-4</v>
      </c>
      <c r="G72" s="50">
        <f t="shared" si="48"/>
        <v>8.1215921166060258E-4</v>
      </c>
      <c r="H72" s="50">
        <f t="shared" si="48"/>
        <v>8.1607406899339993E-4</v>
      </c>
      <c r="I72" s="50">
        <f t="shared" si="48"/>
        <v>8.2116535355726257E-4</v>
      </c>
      <c r="J72" s="50">
        <f t="shared" si="48"/>
        <v>8.2747821703245774E-4</v>
      </c>
      <c r="K72" s="50">
        <f t="shared" si="48"/>
        <v>8.3506985384149894E-4</v>
      </c>
      <c r="L72" s="50">
        <f t="shared" si="48"/>
        <v>8.4401083606595786E-4</v>
      </c>
      <c r="M72" s="50">
        <f t="shared" si="48"/>
        <v>8.5438682068265633E-4</v>
      </c>
      <c r="N72" s="50">
        <f t="shared" si="48"/>
        <v>8.6630070928656305E-4</v>
      </c>
      <c r="O72" s="50">
        <f t="shared" si="48"/>
        <v>8.7987536694646607E-4</v>
      </c>
      <c r="P72" s="50">
        <f t="shared" si="48"/>
        <v>8.9493062542447051E-4</v>
      </c>
      <c r="Q72" s="50">
        <f t="shared" si="48"/>
        <v>8.9493056636231691E-4</v>
      </c>
      <c r="R72" s="50">
        <f t="shared" si="48"/>
        <v>8.7987248641955217E-4</v>
      </c>
      <c r="S72" s="50">
        <f t="shared" si="48"/>
        <v>8.6629507287497168E-4</v>
      </c>
      <c r="T72" s="50">
        <f t="shared" si="48"/>
        <v>8.5437852066263208E-4</v>
      </c>
      <c r="U72" s="50">
        <f t="shared" si="48"/>
        <v>8.4399993607630003E-4</v>
      </c>
      <c r="V72" s="50">
        <f t="shared" si="48"/>
        <v>8.3505639168053765E-4</v>
      </c>
      <c r="W72" s="50">
        <f t="shared" si="48"/>
        <v>8.2746220669119969E-4</v>
      </c>
      <c r="X72" s="50">
        <f t="shared" si="48"/>
        <v>8.2114678661091185E-4</v>
      </c>
      <c r="Y72" s="50">
        <f t="shared" si="48"/>
        <v>8.1605291543749474E-4</v>
      </c>
      <c r="Z72" s="50">
        <f t="shared" si="48"/>
        <v>8.1213542024965914E-4</v>
      </c>
      <c r="AA72" s="50">
        <f t="shared" si="48"/>
        <v>8.0936014818091596E-4</v>
      </c>
      <c r="AB72" s="50">
        <f t="shared" si="48"/>
        <v>8.0770321153614516E-4</v>
      </c>
      <c r="AC72" s="50">
        <f t="shared" si="48"/>
        <v>8.0715046940039417E-4</v>
      </c>
      <c r="AD72" s="50">
        <f t="shared" si="48"/>
        <v>8.0769722451482331E-4</v>
      </c>
      <c r="AE72" s="50">
        <f t="shared" si="48"/>
        <v>8.0934812320627449E-4</v>
      </c>
      <c r="AF72" s="50">
        <f t="shared" si="48"/>
        <v>8.1211725437099042E-4</v>
      </c>
      <c r="AG72" s="50">
        <f t="shared" si="48"/>
        <v>8.1602845146842764E-4</v>
      </c>
      <c r="AH72" s="50">
        <f t="shared" si="48"/>
        <v>8.2111580969236424E-4</v>
      </c>
      <c r="AI72" s="50">
        <f t="shared" si="48"/>
        <v>8.2742443949212997E-4</v>
      </c>
      <c r="AJ72" s="50">
        <f t="shared" si="48"/>
        <v>8.3501148803253667E-4</v>
      </c>
      <c r="AK72" s="50">
        <f t="shared" si="48"/>
        <v>8.4394747276206252E-4</v>
      </c>
      <c r="AL72" s="50">
        <f t="shared" si="48"/>
        <v>8.5431798698194891E-4</v>
      </c>
      <c r="AM72" s="50">
        <f t="shared" si="48"/>
        <v>8.6622585748689853E-4</v>
      </c>
      <c r="AN72" s="50">
        <f t="shared" si="48"/>
        <v>8.7979386079409835E-4</v>
      </c>
    </row>
    <row r="73" spans="1:40" x14ac:dyDescent="0.2">
      <c r="A73" s="128" t="s">
        <v>181</v>
      </c>
      <c r="B73" s="80">
        <f>$B$8</f>
        <v>6000</v>
      </c>
      <c r="D73" s="80">
        <f t="shared" ref="D73:AN73" si="49">$B$8</f>
        <v>6000</v>
      </c>
      <c r="E73" s="80">
        <f t="shared" si="49"/>
        <v>6000</v>
      </c>
      <c r="F73" s="80">
        <f t="shared" si="49"/>
        <v>6000</v>
      </c>
      <c r="G73" s="80">
        <f t="shared" si="49"/>
        <v>6000</v>
      </c>
      <c r="H73" s="80">
        <f t="shared" si="49"/>
        <v>6000</v>
      </c>
      <c r="I73" s="80">
        <f t="shared" si="49"/>
        <v>6000</v>
      </c>
      <c r="J73" s="80">
        <f t="shared" si="49"/>
        <v>6000</v>
      </c>
      <c r="K73" s="80">
        <f t="shared" si="49"/>
        <v>6000</v>
      </c>
      <c r="L73" s="80">
        <f t="shared" si="49"/>
        <v>6000</v>
      </c>
      <c r="M73" s="80">
        <f t="shared" si="49"/>
        <v>6000</v>
      </c>
      <c r="N73" s="80">
        <f t="shared" si="49"/>
        <v>6000</v>
      </c>
      <c r="O73" s="80">
        <f t="shared" si="49"/>
        <v>6000</v>
      </c>
      <c r="P73" s="80">
        <f t="shared" si="49"/>
        <v>6000</v>
      </c>
      <c r="Q73" s="80">
        <f t="shared" si="49"/>
        <v>6000</v>
      </c>
      <c r="R73" s="80">
        <f t="shared" si="49"/>
        <v>6000</v>
      </c>
      <c r="S73" s="80">
        <f t="shared" si="49"/>
        <v>6000</v>
      </c>
      <c r="T73" s="80">
        <f t="shared" si="49"/>
        <v>6000</v>
      </c>
      <c r="U73" s="80">
        <f t="shared" si="49"/>
        <v>6000</v>
      </c>
      <c r="V73" s="80">
        <f t="shared" si="49"/>
        <v>6000</v>
      </c>
      <c r="W73" s="80">
        <f t="shared" si="49"/>
        <v>6000</v>
      </c>
      <c r="X73" s="80">
        <f t="shared" si="49"/>
        <v>6000</v>
      </c>
      <c r="Y73" s="80">
        <f t="shared" si="49"/>
        <v>6000</v>
      </c>
      <c r="Z73" s="80">
        <f t="shared" si="49"/>
        <v>6000</v>
      </c>
      <c r="AA73" s="80">
        <f t="shared" si="49"/>
        <v>6000</v>
      </c>
      <c r="AB73" s="80">
        <f t="shared" si="49"/>
        <v>6000</v>
      </c>
      <c r="AC73" s="80">
        <f t="shared" si="49"/>
        <v>6000</v>
      </c>
      <c r="AD73" s="80">
        <f t="shared" si="49"/>
        <v>6000</v>
      </c>
      <c r="AE73" s="80">
        <f t="shared" si="49"/>
        <v>6000</v>
      </c>
      <c r="AF73" s="80">
        <f t="shared" si="49"/>
        <v>6000</v>
      </c>
      <c r="AG73" s="80">
        <f t="shared" si="49"/>
        <v>6000</v>
      </c>
      <c r="AH73" s="80">
        <f t="shared" si="49"/>
        <v>6000</v>
      </c>
      <c r="AI73" s="80">
        <f t="shared" si="49"/>
        <v>6000</v>
      </c>
      <c r="AJ73" s="80">
        <f t="shared" si="49"/>
        <v>6000</v>
      </c>
      <c r="AK73" s="80">
        <f t="shared" si="49"/>
        <v>6000</v>
      </c>
      <c r="AL73" s="80">
        <f t="shared" si="49"/>
        <v>6000</v>
      </c>
      <c r="AM73" s="80">
        <f t="shared" si="49"/>
        <v>6000</v>
      </c>
      <c r="AN73" s="80">
        <f t="shared" si="49"/>
        <v>6000</v>
      </c>
    </row>
    <row r="74" spans="1:40" ht="15" x14ac:dyDescent="0.2">
      <c r="A74" s="128" t="s">
        <v>9</v>
      </c>
      <c r="B74" s="9">
        <f>B80 / $B$17 * SINH($B$16 *B78 / 1000) + B79 * COSH($B$16 * B78 / 1000)+B77</f>
        <v>0.11025116261926474</v>
      </c>
      <c r="C74" s="9"/>
      <c r="D74" s="9">
        <f t="shared" ref="D74:AN74" si="50">D80 / $B$17 * SINH($B$16 *D78 / 1000) + D79 * COSH($B$16 * D78 / 1000)+D77</f>
        <v>7.8838404480752742E-4</v>
      </c>
      <c r="E74" s="9">
        <f t="shared" si="50"/>
        <v>7.8892084474870418E-4</v>
      </c>
      <c r="F74" s="9">
        <f t="shared" si="50"/>
        <v>7.9053645250673921E-4</v>
      </c>
      <c r="G74" s="9">
        <f t="shared" si="50"/>
        <v>7.9324444258020677E-4</v>
      </c>
      <c r="H74" s="9">
        <f t="shared" si="50"/>
        <v>7.9706812490523541E-4</v>
      </c>
      <c r="I74" s="9">
        <f t="shared" si="50"/>
        <v>8.0204083607798783E-4</v>
      </c>
      <c r="J74" s="9">
        <f t="shared" si="50"/>
        <v>8.0820667621938963E-4</v>
      </c>
      <c r="K74" s="9">
        <f t="shared" si="50"/>
        <v>8.1562150772335814E-4</v>
      </c>
      <c r="L74" s="9">
        <f t="shared" si="50"/>
        <v>8.2435425908409046E-4</v>
      </c>
      <c r="M74" s="9">
        <f t="shared" si="50"/>
        <v>8.3448859237160509E-4</v>
      </c>
      <c r="N74" s="9">
        <f t="shared" si="50"/>
        <v>8.4612501265580694E-4</v>
      </c>
      <c r="O74" s="9">
        <f t="shared" si="50"/>
        <v>8.5938352354141239E-4</v>
      </c>
      <c r="P74" s="9">
        <f t="shared" si="50"/>
        <v>8.7408815281584621E-4</v>
      </c>
      <c r="Q74" s="9">
        <f t="shared" si="50"/>
        <v>8.7408809512921968E-4</v>
      </c>
      <c r="R74" s="9">
        <f t="shared" si="50"/>
        <v>8.5938071010048436E-4</v>
      </c>
      <c r="S74" s="9">
        <f t="shared" si="50"/>
        <v>8.4611950751333376E-4</v>
      </c>
      <c r="T74" s="9">
        <f t="shared" si="50"/>
        <v>8.3448048565476572E-4</v>
      </c>
      <c r="U74" s="9">
        <f t="shared" si="50"/>
        <v>8.2434361294956887E-4</v>
      </c>
      <c r="V74" s="9">
        <f t="shared" si="50"/>
        <v>8.1560835908918103E-4</v>
      </c>
      <c r="W74" s="9">
        <f t="shared" si="50"/>
        <v>8.0819103875072029E-4</v>
      </c>
      <c r="X74" s="9">
        <f t="shared" si="50"/>
        <v>8.0202270154623961E-4</v>
      </c>
      <c r="Y74" s="9">
        <f t="shared" si="50"/>
        <v>7.9704746400473508E-4</v>
      </c>
      <c r="Z74" s="9">
        <f t="shared" si="50"/>
        <v>7.932212052589511E-4</v>
      </c>
      <c r="AA74" s="9">
        <f t="shared" si="50"/>
        <v>7.9051056784504151E-4</v>
      </c>
      <c r="AB74" s="9">
        <f t="shared" si="50"/>
        <v>7.8889222039998268E-4</v>
      </c>
      <c r="AC74" s="9">
        <f t="shared" si="50"/>
        <v>7.8835235134343674E-4</v>
      </c>
      <c r="AD74" s="9">
        <f t="shared" si="50"/>
        <v>7.8888637281329904E-4</v>
      </c>
      <c r="AE74" s="9">
        <f t="shared" si="50"/>
        <v>7.904988229258563E-4</v>
      </c>
      <c r="AF74" s="9">
        <f t="shared" si="50"/>
        <v>7.9320346245422566E-4</v>
      </c>
      <c r="AG74" s="9">
        <f t="shared" si="50"/>
        <v>7.9702356978888752E-4</v>
      </c>
      <c r="AH74" s="9">
        <f t="shared" si="50"/>
        <v>8.0199244606414533E-4</v>
      </c>
      <c r="AI74" s="9">
        <f t="shared" si="50"/>
        <v>8.0815415113023436E-4</v>
      </c>
      <c r="AJ74" s="9">
        <f t="shared" si="50"/>
        <v>8.1556450122397808E-4</v>
      </c>
      <c r="AK74" s="9">
        <f t="shared" si="50"/>
        <v>8.2429237147885637E-4</v>
      </c>
      <c r="AL74" s="9">
        <f t="shared" si="50"/>
        <v>8.3442136177227881E-4</v>
      </c>
      <c r="AM74" s="9">
        <f t="shared" si="50"/>
        <v>8.4605190411594369E-4</v>
      </c>
      <c r="AN74" s="9">
        <f t="shared" si="50"/>
        <v>8.5930391562528768E-4</v>
      </c>
    </row>
    <row r="75" spans="1:40" ht="15" x14ac:dyDescent="0.2">
      <c r="A75" s="128" t="s">
        <v>183</v>
      </c>
      <c r="B75" s="9">
        <f>B80 * COSH($B$16 *B78 / 1000) + (B79) * $B$17 * SINH($B$16 * B78/ 1000)</f>
        <v>1.5612515296356239E-2</v>
      </c>
      <c r="C75" s="9"/>
      <c r="D75" s="9">
        <f t="shared" ref="D75:AN75" si="51">D80 * COSH($B$16 *D78 / 1000) + (D79) * $B$17 * SINH($B$16 * D78/ 1000)</f>
        <v>1.1164197879224877E-4</v>
      </c>
      <c r="E75" s="9">
        <f t="shared" si="51"/>
        <v>1.1171799429261721E-4</v>
      </c>
      <c r="F75" s="9">
        <f t="shared" si="51"/>
        <v>1.1194677828215517E-4</v>
      </c>
      <c r="G75" s="9">
        <f t="shared" si="51"/>
        <v>1.1233025302691044E-4</v>
      </c>
      <c r="H75" s="9">
        <f t="shared" si="51"/>
        <v>1.1287171941483482E-4</v>
      </c>
      <c r="I75" s="9">
        <f t="shared" si="51"/>
        <v>1.1357589819539847E-4</v>
      </c>
      <c r="J75" s="9">
        <f t="shared" si="51"/>
        <v>1.1444903432598926E-4</v>
      </c>
      <c r="K75" s="9">
        <f t="shared" si="51"/>
        <v>1.1549903840327402E-4</v>
      </c>
      <c r="L75" s="9">
        <f t="shared" si="51"/>
        <v>1.1673567129638499E-4</v>
      </c>
      <c r="M75" s="9">
        <f t="shared" si="51"/>
        <v>1.1817078027583487E-4</v>
      </c>
      <c r="N75" s="9">
        <f t="shared" si="51"/>
        <v>1.198185977261534E-4</v>
      </c>
      <c r="O75" s="9">
        <f t="shared" si="51"/>
        <v>1.216961171925309E-4</v>
      </c>
      <c r="P75" s="9">
        <f t="shared" si="51"/>
        <v>1.2377841949230031E-4</v>
      </c>
      <c r="Q75" s="9">
        <f t="shared" si="51"/>
        <v>1.2377841132337657E-4</v>
      </c>
      <c r="R75" s="9">
        <f t="shared" si="51"/>
        <v>1.2169571878503587E-4</v>
      </c>
      <c r="S75" s="9">
        <f t="shared" si="51"/>
        <v>1.1981781815050967E-4</v>
      </c>
      <c r="T75" s="9">
        <f t="shared" si="51"/>
        <v>1.1816963229482812E-4</v>
      </c>
      <c r="U75" s="9">
        <f t="shared" si="51"/>
        <v>1.1673416371193765E-4</v>
      </c>
      <c r="V75" s="9">
        <f t="shared" si="51"/>
        <v>1.1549717644329701E-4</v>
      </c>
      <c r="W75" s="9">
        <f t="shared" si="51"/>
        <v>1.1444681992558753E-4</v>
      </c>
      <c r="X75" s="9">
        <f t="shared" si="51"/>
        <v>1.1357333018933318E-4</v>
      </c>
      <c r="Y75" s="9">
        <f t="shared" si="51"/>
        <v>1.1286879365316995E-4</v>
      </c>
      <c r="Z75" s="9">
        <f t="shared" si="51"/>
        <v>1.1232696242185076E-4</v>
      </c>
      <c r="AA75" s="9">
        <f t="shared" si="51"/>
        <v>1.1194311279086153E-4</v>
      </c>
      <c r="AB75" s="9">
        <f t="shared" si="51"/>
        <v>1.1171394083801732E-4</v>
      </c>
      <c r="AC75" s="9">
        <f t="shared" si="51"/>
        <v>1.1163749072444836E-4</v>
      </c>
      <c r="AD75" s="9">
        <f t="shared" si="51"/>
        <v>1.1171311276932057E-4</v>
      </c>
      <c r="AE75" s="9">
        <f t="shared" si="51"/>
        <v>1.1194144960903126E-4</v>
      </c>
      <c r="AF75" s="9">
        <f t="shared" si="51"/>
        <v>1.1232444988770965E-4</v>
      </c>
      <c r="AG75" s="9">
        <f t="shared" si="51"/>
        <v>1.1286541002617181E-4</v>
      </c>
      <c r="AH75" s="9">
        <f t="shared" si="51"/>
        <v>1.1356904575218283E-4</v>
      </c>
      <c r="AI75" s="9">
        <f t="shared" si="51"/>
        <v>1.1444159632045359E-4</v>
      </c>
      <c r="AJ75" s="9">
        <f t="shared" si="51"/>
        <v>1.1549096579140836E-4</v>
      </c>
      <c r="AK75" s="9">
        <f t="shared" si="51"/>
        <v>1.1672690747784179E-4</v>
      </c>
      <c r="AL75" s="9">
        <f t="shared" si="51"/>
        <v>1.1816125984325684E-4</v>
      </c>
      <c r="AM75" s="9">
        <f t="shared" si="51"/>
        <v>1.1980824492651127E-4</v>
      </c>
      <c r="AN75" s="9">
        <f t="shared" si="51"/>
        <v>1.2168484402516757E-4</v>
      </c>
    </row>
    <row r="76" spans="1:40" ht="15" x14ac:dyDescent="0.2">
      <c r="A76" s="104" t="s">
        <v>120</v>
      </c>
      <c r="B76" s="128">
        <f>$B$10</f>
        <v>0.25</v>
      </c>
      <c r="C76" s="9"/>
      <c r="D76" s="128">
        <f t="shared" ref="D76:AN76" si="52">$B$10</f>
        <v>0.25</v>
      </c>
      <c r="E76" s="128">
        <f t="shared" si="52"/>
        <v>0.25</v>
      </c>
      <c r="F76" s="128">
        <f t="shared" si="52"/>
        <v>0.25</v>
      </c>
      <c r="G76" s="128">
        <f t="shared" si="52"/>
        <v>0.25</v>
      </c>
      <c r="H76" s="128">
        <f t="shared" si="52"/>
        <v>0.25</v>
      </c>
      <c r="I76" s="128">
        <f t="shared" si="52"/>
        <v>0.25</v>
      </c>
      <c r="J76" s="128">
        <f t="shared" si="52"/>
        <v>0.25</v>
      </c>
      <c r="K76" s="128">
        <f t="shared" si="52"/>
        <v>0.25</v>
      </c>
      <c r="L76" s="128">
        <f t="shared" si="52"/>
        <v>0.25</v>
      </c>
      <c r="M76" s="128">
        <f t="shared" si="52"/>
        <v>0.25</v>
      </c>
      <c r="N76" s="128">
        <f t="shared" si="52"/>
        <v>0.25</v>
      </c>
      <c r="O76" s="128">
        <f t="shared" si="52"/>
        <v>0.25</v>
      </c>
      <c r="P76" s="128">
        <f t="shared" si="52"/>
        <v>0.25</v>
      </c>
      <c r="Q76" s="128">
        <f t="shared" si="52"/>
        <v>0.25</v>
      </c>
      <c r="R76" s="128">
        <f t="shared" si="52"/>
        <v>0.25</v>
      </c>
      <c r="S76" s="128">
        <f t="shared" si="52"/>
        <v>0.25</v>
      </c>
      <c r="T76" s="128">
        <f t="shared" si="52"/>
        <v>0.25</v>
      </c>
      <c r="U76" s="128">
        <f t="shared" si="52"/>
        <v>0.25</v>
      </c>
      <c r="V76" s="128">
        <f t="shared" si="52"/>
        <v>0.25</v>
      </c>
      <c r="W76" s="128">
        <f t="shared" si="52"/>
        <v>0.25</v>
      </c>
      <c r="X76" s="128">
        <f t="shared" si="52"/>
        <v>0.25</v>
      </c>
      <c r="Y76" s="128">
        <f t="shared" si="52"/>
        <v>0.25</v>
      </c>
      <c r="Z76" s="128">
        <f t="shared" si="52"/>
        <v>0.25</v>
      </c>
      <c r="AA76" s="128">
        <f t="shared" si="52"/>
        <v>0.25</v>
      </c>
      <c r="AB76" s="128">
        <f t="shared" si="52"/>
        <v>0.25</v>
      </c>
      <c r="AC76" s="128">
        <f t="shared" si="52"/>
        <v>0.25</v>
      </c>
      <c r="AD76" s="128">
        <f t="shared" si="52"/>
        <v>0.25</v>
      </c>
      <c r="AE76" s="128">
        <f t="shared" si="52"/>
        <v>0.25</v>
      </c>
      <c r="AF76" s="128">
        <f t="shared" si="52"/>
        <v>0.25</v>
      </c>
      <c r="AG76" s="128">
        <f t="shared" si="52"/>
        <v>0.25</v>
      </c>
      <c r="AH76" s="128">
        <f t="shared" si="52"/>
        <v>0.25</v>
      </c>
      <c r="AI76" s="128">
        <f t="shared" si="52"/>
        <v>0.25</v>
      </c>
      <c r="AJ76" s="128">
        <f t="shared" si="52"/>
        <v>0.25</v>
      </c>
      <c r="AK76" s="128">
        <f t="shared" si="52"/>
        <v>0.25</v>
      </c>
      <c r="AL76" s="128">
        <f t="shared" si="52"/>
        <v>0.25</v>
      </c>
      <c r="AM76" s="128">
        <f t="shared" si="52"/>
        <v>0.25</v>
      </c>
      <c r="AN76" s="128">
        <f t="shared" si="52"/>
        <v>0.25</v>
      </c>
    </row>
    <row r="77" spans="1:40" ht="15" x14ac:dyDescent="0.2">
      <c r="A77" s="128" t="s">
        <v>184</v>
      </c>
      <c r="B77" s="50">
        <f>B75/B76</f>
        <v>6.2450061185424954E-2</v>
      </c>
      <c r="C77" s="9"/>
      <c r="D77" s="50">
        <f t="shared" ref="D77:AN77" si="53">D75/D76</f>
        <v>4.4656791516899509E-4</v>
      </c>
      <c r="E77" s="50">
        <f t="shared" si="53"/>
        <v>4.4687197717046883E-4</v>
      </c>
      <c r="F77" s="50">
        <f t="shared" si="53"/>
        <v>4.4778711312862068E-4</v>
      </c>
      <c r="G77" s="50">
        <f t="shared" si="53"/>
        <v>4.4932101210764174E-4</v>
      </c>
      <c r="H77" s="50">
        <f t="shared" si="53"/>
        <v>4.5148687765933927E-4</v>
      </c>
      <c r="I77" s="50">
        <f t="shared" si="53"/>
        <v>4.5430359278159386E-4</v>
      </c>
      <c r="J77" s="50">
        <f t="shared" si="53"/>
        <v>4.5779613730395706E-4</v>
      </c>
      <c r="K77" s="50">
        <f t="shared" si="53"/>
        <v>4.6199615361309609E-4</v>
      </c>
      <c r="L77" s="50">
        <f t="shared" si="53"/>
        <v>4.6694268518553995E-4</v>
      </c>
      <c r="M77" s="50">
        <f t="shared" si="53"/>
        <v>4.7268312110333949E-4</v>
      </c>
      <c r="N77" s="50">
        <f t="shared" si="53"/>
        <v>4.792743909046136E-4</v>
      </c>
      <c r="O77" s="50">
        <f t="shared" si="53"/>
        <v>4.8678446877012361E-4</v>
      </c>
      <c r="P77" s="50">
        <f t="shared" si="53"/>
        <v>4.9511367796920122E-4</v>
      </c>
      <c r="Q77" s="50">
        <f t="shared" si="53"/>
        <v>4.9511364529350628E-4</v>
      </c>
      <c r="R77" s="50">
        <f t="shared" si="53"/>
        <v>4.8678287514014346E-4</v>
      </c>
      <c r="S77" s="50">
        <f t="shared" si="53"/>
        <v>4.7927127260203868E-4</v>
      </c>
      <c r="T77" s="50">
        <f t="shared" si="53"/>
        <v>4.7267852917931249E-4</v>
      </c>
      <c r="U77" s="50">
        <f t="shared" si="53"/>
        <v>4.6693665484775061E-4</v>
      </c>
      <c r="V77" s="50">
        <f t="shared" si="53"/>
        <v>4.6198870577318803E-4</v>
      </c>
      <c r="W77" s="50">
        <f t="shared" si="53"/>
        <v>4.5778727970235012E-4</v>
      </c>
      <c r="X77" s="50">
        <f t="shared" si="53"/>
        <v>4.5429332075733273E-4</v>
      </c>
      <c r="Y77" s="50">
        <f t="shared" si="53"/>
        <v>4.5147517461267979E-4</v>
      </c>
      <c r="Z77" s="50">
        <f t="shared" si="53"/>
        <v>4.4930784968740304E-4</v>
      </c>
      <c r="AA77" s="50">
        <f t="shared" si="53"/>
        <v>4.477724511634461E-4</v>
      </c>
      <c r="AB77" s="50">
        <f t="shared" si="53"/>
        <v>4.4685576335206929E-4</v>
      </c>
      <c r="AC77" s="50">
        <f t="shared" si="53"/>
        <v>4.4654996289779342E-4</v>
      </c>
      <c r="AD77" s="50">
        <f t="shared" si="53"/>
        <v>4.4685245107728227E-4</v>
      </c>
      <c r="AE77" s="50">
        <f t="shared" si="53"/>
        <v>4.4776579843612503E-4</v>
      </c>
      <c r="AF77" s="50">
        <f t="shared" si="53"/>
        <v>4.492977995508386E-4</v>
      </c>
      <c r="AG77" s="50">
        <f t="shared" si="53"/>
        <v>4.5146164010468725E-4</v>
      </c>
      <c r="AH77" s="50">
        <f t="shared" si="53"/>
        <v>4.5427618300873131E-4</v>
      </c>
      <c r="AI77" s="50">
        <f t="shared" si="53"/>
        <v>4.5776638528181434E-4</v>
      </c>
      <c r="AJ77" s="50">
        <f t="shared" si="53"/>
        <v>4.6196386316563345E-4</v>
      </c>
      <c r="AK77" s="50">
        <f t="shared" si="53"/>
        <v>4.6690762991136717E-4</v>
      </c>
      <c r="AL77" s="50">
        <f t="shared" si="53"/>
        <v>4.7264503937302735E-4</v>
      </c>
      <c r="AM77" s="50">
        <f t="shared" si="53"/>
        <v>4.7923297970604509E-4</v>
      </c>
      <c r="AN77" s="50">
        <f t="shared" si="53"/>
        <v>4.8673937610067028E-4</v>
      </c>
    </row>
    <row r="78" spans="1:40" x14ac:dyDescent="0.2">
      <c r="A78" s="128" t="s">
        <v>182</v>
      </c>
      <c r="B78" s="80">
        <f>$B$8</f>
        <v>6000</v>
      </c>
      <c r="D78" s="80">
        <f t="shared" ref="D78:AN78" si="54">$B$8</f>
        <v>6000</v>
      </c>
      <c r="E78" s="80">
        <f t="shared" si="54"/>
        <v>6000</v>
      </c>
      <c r="F78" s="80">
        <f t="shared" si="54"/>
        <v>6000</v>
      </c>
      <c r="G78" s="80">
        <f t="shared" si="54"/>
        <v>6000</v>
      </c>
      <c r="H78" s="80">
        <f t="shared" si="54"/>
        <v>6000</v>
      </c>
      <c r="I78" s="80">
        <f t="shared" si="54"/>
        <v>6000</v>
      </c>
      <c r="J78" s="80">
        <f t="shared" si="54"/>
        <v>6000</v>
      </c>
      <c r="K78" s="80">
        <f t="shared" si="54"/>
        <v>6000</v>
      </c>
      <c r="L78" s="80">
        <f t="shared" si="54"/>
        <v>6000</v>
      </c>
      <c r="M78" s="80">
        <f t="shared" si="54"/>
        <v>6000</v>
      </c>
      <c r="N78" s="80">
        <f t="shared" si="54"/>
        <v>6000</v>
      </c>
      <c r="O78" s="80">
        <f t="shared" si="54"/>
        <v>6000</v>
      </c>
      <c r="P78" s="80">
        <f t="shared" si="54"/>
        <v>6000</v>
      </c>
      <c r="Q78" s="80">
        <f t="shared" si="54"/>
        <v>6000</v>
      </c>
      <c r="R78" s="80">
        <f t="shared" si="54"/>
        <v>6000</v>
      </c>
      <c r="S78" s="80">
        <f t="shared" si="54"/>
        <v>6000</v>
      </c>
      <c r="T78" s="80">
        <f t="shared" si="54"/>
        <v>6000</v>
      </c>
      <c r="U78" s="80">
        <f t="shared" si="54"/>
        <v>6000</v>
      </c>
      <c r="V78" s="80">
        <f t="shared" si="54"/>
        <v>6000</v>
      </c>
      <c r="W78" s="80">
        <f t="shared" si="54"/>
        <v>6000</v>
      </c>
      <c r="X78" s="80">
        <f t="shared" si="54"/>
        <v>6000</v>
      </c>
      <c r="Y78" s="80">
        <f t="shared" si="54"/>
        <v>6000</v>
      </c>
      <c r="Z78" s="80">
        <f t="shared" si="54"/>
        <v>6000</v>
      </c>
      <c r="AA78" s="80">
        <f t="shared" si="54"/>
        <v>6000</v>
      </c>
      <c r="AB78" s="80">
        <f t="shared" si="54"/>
        <v>6000</v>
      </c>
      <c r="AC78" s="80">
        <f t="shared" si="54"/>
        <v>6000</v>
      </c>
      <c r="AD78" s="80">
        <f t="shared" si="54"/>
        <v>6000</v>
      </c>
      <c r="AE78" s="80">
        <f t="shared" si="54"/>
        <v>6000</v>
      </c>
      <c r="AF78" s="80">
        <f t="shared" si="54"/>
        <v>6000</v>
      </c>
      <c r="AG78" s="80">
        <f t="shared" si="54"/>
        <v>6000</v>
      </c>
      <c r="AH78" s="80">
        <f t="shared" si="54"/>
        <v>6000</v>
      </c>
      <c r="AI78" s="80">
        <f t="shared" si="54"/>
        <v>6000</v>
      </c>
      <c r="AJ78" s="80">
        <f t="shared" si="54"/>
        <v>6000</v>
      </c>
      <c r="AK78" s="80">
        <f t="shared" si="54"/>
        <v>6000</v>
      </c>
      <c r="AL78" s="80">
        <f t="shared" si="54"/>
        <v>6000</v>
      </c>
      <c r="AM78" s="80">
        <f t="shared" si="54"/>
        <v>6000</v>
      </c>
      <c r="AN78" s="80">
        <f t="shared" si="54"/>
        <v>6000</v>
      </c>
    </row>
    <row r="79" spans="1:40" ht="15.75" thickBot="1" x14ac:dyDescent="0.25">
      <c r="A79" s="128" t="s">
        <v>9</v>
      </c>
      <c r="B79" s="9">
        <f>B80/B81</f>
        <v>4.2569368567955727E-2</v>
      </c>
      <c r="D79" s="9">
        <f t="shared" ref="D79:AN79" si="55">D80/D81</f>
        <v>3.0440505278302681E-4</v>
      </c>
      <c r="E79" s="9">
        <f t="shared" si="55"/>
        <v>3.0461231803085122E-4</v>
      </c>
      <c r="F79" s="9">
        <f t="shared" si="55"/>
        <v>3.0523612462371729E-4</v>
      </c>
      <c r="G79" s="9">
        <f t="shared" si="55"/>
        <v>3.0628171384724227E-4</v>
      </c>
      <c r="H79" s="9">
        <f t="shared" si="55"/>
        <v>3.077580859626369E-4</v>
      </c>
      <c r="I79" s="9">
        <f t="shared" si="55"/>
        <v>3.0967811265138857E-4</v>
      </c>
      <c r="J79" s="9">
        <f t="shared" si="55"/>
        <v>3.1205882152805455E-4</v>
      </c>
      <c r="K79" s="9">
        <f t="shared" si="55"/>
        <v>3.149217817695874E-4</v>
      </c>
      <c r="L79" s="9">
        <f t="shared" si="55"/>
        <v>3.1829360753954416E-4</v>
      </c>
      <c r="M79" s="9">
        <f t="shared" si="55"/>
        <v>3.2220660182148681E-4</v>
      </c>
      <c r="N79" s="9">
        <f t="shared" si="55"/>
        <v>3.2669957089429794E-4</v>
      </c>
      <c r="O79" s="9">
        <f t="shared" si="55"/>
        <v>3.3181884966780785E-4</v>
      </c>
      <c r="P79" s="9">
        <f t="shared" si="55"/>
        <v>3.3749649304468728E-4</v>
      </c>
      <c r="Q79" s="9">
        <f t="shared" si="55"/>
        <v>3.3749647077115102E-4</v>
      </c>
      <c r="R79" s="9">
        <f t="shared" si="55"/>
        <v>3.3181776336267546E-4</v>
      </c>
      <c r="S79" s="9">
        <f t="shared" si="55"/>
        <v>3.2669744528914879E-4</v>
      </c>
      <c r="T79" s="9">
        <f t="shared" si="55"/>
        <v>3.222034717155649E-4</v>
      </c>
      <c r="U79" s="9">
        <f t="shared" si="55"/>
        <v>3.1828949693233141E-4</v>
      </c>
      <c r="V79" s="9">
        <f t="shared" si="55"/>
        <v>3.1491670491560098E-4</v>
      </c>
      <c r="W79" s="9">
        <f t="shared" si="55"/>
        <v>3.1205278370358689E-4</v>
      </c>
      <c r="X79" s="9">
        <f t="shared" si="55"/>
        <v>3.0967111067927821E-4</v>
      </c>
      <c r="Y79" s="9">
        <f t="shared" si="55"/>
        <v>3.077501085275927E-4</v>
      </c>
      <c r="Z79" s="9">
        <f t="shared" si="55"/>
        <v>3.0627274162355262E-4</v>
      </c>
      <c r="AA79" s="9">
        <f t="shared" si="55"/>
        <v>3.0522613022839401E-4</v>
      </c>
      <c r="AB79" s="9">
        <f t="shared" si="55"/>
        <v>3.0460126580771096E-4</v>
      </c>
      <c r="AC79" s="9">
        <f t="shared" si="55"/>
        <v>3.043928155356181E-4</v>
      </c>
      <c r="AD79" s="9">
        <f t="shared" si="55"/>
        <v>3.0459900798052023E-4</v>
      </c>
      <c r="AE79" s="9">
        <f t="shared" si="55"/>
        <v>3.0522159536652301E-4</v>
      </c>
      <c r="AF79" s="9">
        <f t="shared" si="55"/>
        <v>3.0626589090220103E-4</v>
      </c>
      <c r="AG79" s="9">
        <f t="shared" si="55"/>
        <v>3.0774088266859141E-4</v>
      </c>
      <c r="AH79" s="9">
        <f t="shared" si="55"/>
        <v>3.0965942865490882E-4</v>
      </c>
      <c r="AI79" s="9">
        <f t="shared" si="55"/>
        <v>3.1203854092668772E-4</v>
      </c>
      <c r="AJ79" s="9">
        <f t="shared" si="55"/>
        <v>3.1489977083904271E-4</v>
      </c>
      <c r="AK79" s="9">
        <f t="shared" si="55"/>
        <v>3.1826971195228314E-4</v>
      </c>
      <c r="AL79" s="9">
        <f t="shared" si="55"/>
        <v>3.2218064323661776E-4</v>
      </c>
      <c r="AM79" s="9">
        <f t="shared" si="55"/>
        <v>3.2667134276223142E-4</v>
      </c>
      <c r="AN79" s="9">
        <f t="shared" si="55"/>
        <v>3.3178811204434945E-4</v>
      </c>
    </row>
    <row r="80" spans="1:40" ht="15.75" thickBot="1" x14ac:dyDescent="0.25">
      <c r="A80" s="128" t="s">
        <v>183</v>
      </c>
      <c r="B80" s="93">
        <v>1.0642342141988932E-2</v>
      </c>
      <c r="D80" s="93">
        <v>7.6101263195756702E-5</v>
      </c>
      <c r="E80" s="93">
        <v>7.6153079507712806E-5</v>
      </c>
      <c r="F80" s="93">
        <v>7.6309031155929322E-5</v>
      </c>
      <c r="G80" s="93">
        <v>7.6570428461810567E-5</v>
      </c>
      <c r="H80" s="93">
        <v>7.6939521490659225E-5</v>
      </c>
      <c r="I80" s="93">
        <v>7.7419528162847142E-5</v>
      </c>
      <c r="J80" s="93">
        <v>7.8014705382013639E-5</v>
      </c>
      <c r="K80" s="93">
        <v>7.8730445442396849E-5</v>
      </c>
      <c r="L80" s="93">
        <v>7.9573401884886039E-5</v>
      </c>
      <c r="M80" s="93">
        <v>8.0551650455371702E-5</v>
      </c>
      <c r="N80" s="93">
        <v>8.1674892723574484E-5</v>
      </c>
      <c r="O80" s="93">
        <v>8.2954712416951961E-5</v>
      </c>
      <c r="P80" s="93">
        <v>8.437412326117182E-5</v>
      </c>
      <c r="Q80" s="93">
        <v>8.4374117692787755E-5</v>
      </c>
      <c r="R80" s="93">
        <v>8.2954440840668866E-5</v>
      </c>
      <c r="S80" s="93">
        <v>8.1674361322287199E-5</v>
      </c>
      <c r="T80" s="93">
        <v>8.0550867928891226E-5</v>
      </c>
      <c r="U80" s="93">
        <v>7.9572374233082853E-5</v>
      </c>
      <c r="V80" s="93">
        <v>7.8729176228900245E-5</v>
      </c>
      <c r="W80" s="93">
        <v>7.8013195925896722E-5</v>
      </c>
      <c r="X80" s="93">
        <v>7.7417777669819553E-5</v>
      </c>
      <c r="Y80" s="93">
        <v>7.6937527131898175E-5</v>
      </c>
      <c r="Z80" s="93">
        <v>7.6568185405888155E-5</v>
      </c>
      <c r="AA80" s="93">
        <v>7.6306532557098502E-5</v>
      </c>
      <c r="AB80" s="93">
        <v>7.615031645192774E-5</v>
      </c>
      <c r="AC80" s="93">
        <v>7.6098203883904526E-5</v>
      </c>
      <c r="AD80" s="93">
        <v>7.6149751995130058E-5</v>
      </c>
      <c r="AE80" s="93">
        <v>7.6305398841630752E-5</v>
      </c>
      <c r="AF80" s="93">
        <v>7.6566472725550258E-5</v>
      </c>
      <c r="AG80" s="93">
        <v>7.6935220667147852E-5</v>
      </c>
      <c r="AH80" s="93">
        <v>7.7414857163727205E-5</v>
      </c>
      <c r="AI80" s="93">
        <v>7.8009635231671929E-5</v>
      </c>
      <c r="AJ80" s="93">
        <v>7.8724942709760678E-5</v>
      </c>
      <c r="AK80" s="93">
        <v>7.9567427988070784E-5</v>
      </c>
      <c r="AL80" s="93">
        <v>8.054516080915444E-5</v>
      </c>
      <c r="AM80" s="93">
        <v>8.1667835690557854E-5</v>
      </c>
      <c r="AN80" s="93">
        <v>8.2947028011087364E-5</v>
      </c>
    </row>
    <row r="81" spans="1:40" x14ac:dyDescent="0.2">
      <c r="A81" s="104" t="s">
        <v>120</v>
      </c>
      <c r="B81" s="128">
        <f>$B$10</f>
        <v>0.25</v>
      </c>
      <c r="D81" s="128">
        <f t="shared" ref="D81:AN81" si="56">$B$10</f>
        <v>0.25</v>
      </c>
      <c r="E81" s="128">
        <f t="shared" si="56"/>
        <v>0.25</v>
      </c>
      <c r="F81" s="128">
        <f t="shared" si="56"/>
        <v>0.25</v>
      </c>
      <c r="G81" s="128">
        <f t="shared" si="56"/>
        <v>0.25</v>
      </c>
      <c r="H81" s="128">
        <f t="shared" si="56"/>
        <v>0.25</v>
      </c>
      <c r="I81" s="128">
        <f t="shared" si="56"/>
        <v>0.25</v>
      </c>
      <c r="J81" s="128">
        <f t="shared" si="56"/>
        <v>0.25</v>
      </c>
      <c r="K81" s="128">
        <f t="shared" si="56"/>
        <v>0.25</v>
      </c>
      <c r="L81" s="128">
        <f t="shared" si="56"/>
        <v>0.25</v>
      </c>
      <c r="M81" s="128">
        <f t="shared" si="56"/>
        <v>0.25</v>
      </c>
      <c r="N81" s="128">
        <f t="shared" si="56"/>
        <v>0.25</v>
      </c>
      <c r="O81" s="128">
        <f t="shared" si="56"/>
        <v>0.25</v>
      </c>
      <c r="P81" s="128">
        <f t="shared" si="56"/>
        <v>0.25</v>
      </c>
      <c r="Q81" s="128">
        <f t="shared" si="56"/>
        <v>0.25</v>
      </c>
      <c r="R81" s="128">
        <f t="shared" si="56"/>
        <v>0.25</v>
      </c>
      <c r="S81" s="128">
        <f t="shared" si="56"/>
        <v>0.25</v>
      </c>
      <c r="T81" s="128">
        <f t="shared" si="56"/>
        <v>0.25</v>
      </c>
      <c r="U81" s="128">
        <f t="shared" si="56"/>
        <v>0.25</v>
      </c>
      <c r="V81" s="128">
        <f t="shared" si="56"/>
        <v>0.25</v>
      </c>
      <c r="W81" s="128">
        <f t="shared" si="56"/>
        <v>0.25</v>
      </c>
      <c r="X81" s="128">
        <f t="shared" si="56"/>
        <v>0.25</v>
      </c>
      <c r="Y81" s="128">
        <f t="shared" si="56"/>
        <v>0.25</v>
      </c>
      <c r="Z81" s="128">
        <f t="shared" si="56"/>
        <v>0.25</v>
      </c>
      <c r="AA81" s="128">
        <f t="shared" si="56"/>
        <v>0.25</v>
      </c>
      <c r="AB81" s="128">
        <f t="shared" si="56"/>
        <v>0.25</v>
      </c>
      <c r="AC81" s="128">
        <f t="shared" si="56"/>
        <v>0.25</v>
      </c>
      <c r="AD81" s="128">
        <f t="shared" si="56"/>
        <v>0.25</v>
      </c>
      <c r="AE81" s="128">
        <f t="shared" si="56"/>
        <v>0.25</v>
      </c>
      <c r="AF81" s="128">
        <f t="shared" si="56"/>
        <v>0.25</v>
      </c>
      <c r="AG81" s="128">
        <f t="shared" si="56"/>
        <v>0.25</v>
      </c>
      <c r="AH81" s="128">
        <f t="shared" si="56"/>
        <v>0.25</v>
      </c>
      <c r="AI81" s="128">
        <f t="shared" si="56"/>
        <v>0.25</v>
      </c>
      <c r="AJ81" s="128">
        <f t="shared" si="56"/>
        <v>0.25</v>
      </c>
      <c r="AK81" s="128">
        <f t="shared" si="56"/>
        <v>0.25</v>
      </c>
      <c r="AL81" s="128">
        <f t="shared" si="56"/>
        <v>0.25</v>
      </c>
      <c r="AM81" s="128">
        <f t="shared" si="56"/>
        <v>0.25</v>
      </c>
      <c r="AN81" s="128">
        <f t="shared" si="56"/>
        <v>0.25</v>
      </c>
    </row>
    <row r="82" spans="1:40" ht="15" x14ac:dyDescent="0.2">
      <c r="A82" s="10"/>
      <c r="B82" s="10"/>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row>
    <row r="83" spans="1:40" x14ac:dyDescent="0.2">
      <c r="A83" s="24" t="s">
        <v>194</v>
      </c>
      <c r="B83" s="61"/>
    </row>
    <row r="84" spans="1:40" x14ac:dyDescent="0.2">
      <c r="A84" s="24" t="s">
        <v>162</v>
      </c>
      <c r="B84" s="24">
        <f>7.5/B29*B80</f>
        <v>1.0642342141988932E-2</v>
      </c>
      <c r="D84" s="24">
        <f t="shared" ref="D84:AN84" si="57">15/D29*D80</f>
        <v>7.6101263195756702E-5</v>
      </c>
      <c r="E84" s="24">
        <f t="shared" si="57"/>
        <v>7.6153079507712792E-5</v>
      </c>
      <c r="F84" s="24">
        <f t="shared" si="57"/>
        <v>7.6309031155929335E-5</v>
      </c>
      <c r="G84" s="24">
        <f t="shared" si="57"/>
        <v>7.657042846181054E-5</v>
      </c>
      <c r="H84" s="24">
        <f t="shared" si="57"/>
        <v>7.6939521490659225E-5</v>
      </c>
      <c r="I84" s="24">
        <f t="shared" si="57"/>
        <v>7.7419528162847142E-5</v>
      </c>
      <c r="J84" s="24">
        <f t="shared" si="57"/>
        <v>7.8014705382013598E-5</v>
      </c>
      <c r="K84" s="24">
        <f t="shared" si="57"/>
        <v>7.8730445442396862E-5</v>
      </c>
      <c r="L84" s="24">
        <f t="shared" si="57"/>
        <v>7.9573401884886052E-5</v>
      </c>
      <c r="M84" s="24">
        <f t="shared" si="57"/>
        <v>8.0551650455371689E-5</v>
      </c>
      <c r="N84" s="24">
        <f t="shared" si="57"/>
        <v>8.1674892723574525E-5</v>
      </c>
      <c r="O84" s="24">
        <f t="shared" si="57"/>
        <v>8.2954712416952002E-5</v>
      </c>
      <c r="P84" s="24">
        <f t="shared" si="57"/>
        <v>8.4374123261171807E-5</v>
      </c>
      <c r="Q84" s="24">
        <f t="shared" si="57"/>
        <v>8.4374117692787769E-5</v>
      </c>
      <c r="R84" s="24">
        <f t="shared" si="57"/>
        <v>8.2954440840668907E-5</v>
      </c>
      <c r="S84" s="24">
        <f t="shared" si="57"/>
        <v>8.1674361322287172E-5</v>
      </c>
      <c r="T84" s="24">
        <f t="shared" si="57"/>
        <v>8.0550867928891266E-5</v>
      </c>
      <c r="U84" s="24">
        <f t="shared" si="57"/>
        <v>7.957237423308284E-5</v>
      </c>
      <c r="V84" s="24">
        <f t="shared" si="57"/>
        <v>7.8729176228900231E-5</v>
      </c>
      <c r="W84" s="24">
        <f t="shared" si="57"/>
        <v>7.8013195925896722E-5</v>
      </c>
      <c r="X84" s="24">
        <f t="shared" si="57"/>
        <v>7.7417777669819553E-5</v>
      </c>
      <c r="Y84" s="24">
        <f t="shared" si="57"/>
        <v>7.6937527131898243E-5</v>
      </c>
      <c r="Z84" s="24">
        <f t="shared" si="57"/>
        <v>7.6568185405888141E-5</v>
      </c>
      <c r="AA84" s="24">
        <f t="shared" si="57"/>
        <v>7.6306532557098488E-5</v>
      </c>
      <c r="AB84" s="24">
        <f t="shared" si="57"/>
        <v>7.6150316451927753E-5</v>
      </c>
      <c r="AC84" s="24">
        <f t="shared" si="57"/>
        <v>7.6098203883904553E-5</v>
      </c>
      <c r="AD84" s="24">
        <f t="shared" si="57"/>
        <v>7.6149751995130031E-5</v>
      </c>
      <c r="AE84" s="24">
        <f t="shared" si="57"/>
        <v>7.6305398841630765E-5</v>
      </c>
      <c r="AF84" s="24">
        <f t="shared" si="57"/>
        <v>7.6566472725550245E-5</v>
      </c>
      <c r="AG84" s="24">
        <f t="shared" si="57"/>
        <v>7.6935220667147838E-5</v>
      </c>
      <c r="AH84" s="24">
        <f t="shared" si="57"/>
        <v>7.7414857163727219E-5</v>
      </c>
      <c r="AI84" s="24">
        <f t="shared" si="57"/>
        <v>7.8009635231671902E-5</v>
      </c>
      <c r="AJ84" s="24">
        <f t="shared" si="57"/>
        <v>7.8724942709760691E-5</v>
      </c>
      <c r="AK84" s="24">
        <f t="shared" si="57"/>
        <v>7.9567427988070784E-5</v>
      </c>
      <c r="AL84" s="24">
        <f t="shared" si="57"/>
        <v>8.054516080915444E-5</v>
      </c>
      <c r="AM84" s="24">
        <f t="shared" si="57"/>
        <v>8.1667835690557854E-5</v>
      </c>
      <c r="AN84" s="24">
        <f t="shared" si="57"/>
        <v>8.2947028011087364E-5</v>
      </c>
    </row>
    <row r="85" spans="1:40" x14ac:dyDescent="0.2">
      <c r="J85" s="41"/>
      <c r="Q85" s="41"/>
    </row>
    <row r="86" spans="1:40" x14ac:dyDescent="0.2">
      <c r="A86" s="12" t="s">
        <v>136</v>
      </c>
      <c r="J86" s="128"/>
    </row>
    <row r="87" spans="1:40" x14ac:dyDescent="0.2">
      <c r="A87" s="12" t="s">
        <v>137</v>
      </c>
      <c r="J87" s="51"/>
      <c r="K87" s="45"/>
      <c r="L87" s="45"/>
      <c r="M87" s="45"/>
      <c r="N87" s="45"/>
    </row>
    <row r="88" spans="1:40" x14ac:dyDescent="0.2">
      <c r="J88" s="51"/>
      <c r="K88" s="45"/>
      <c r="L88" s="45"/>
      <c r="M88" s="45"/>
      <c r="N88" s="45"/>
    </row>
    <row r="89" spans="1:40" x14ac:dyDescent="0.2">
      <c r="J89" s="51"/>
      <c r="K89" s="45"/>
      <c r="L89" s="45"/>
      <c r="M89" s="45"/>
      <c r="N89" s="45"/>
    </row>
    <row r="90" spans="1:40" x14ac:dyDescent="0.2">
      <c r="D90" s="128" t="s">
        <v>163</v>
      </c>
      <c r="E90" s="132" t="s">
        <v>9</v>
      </c>
      <c r="F90" s="128" t="s">
        <v>133</v>
      </c>
      <c r="G90" s="128" t="s">
        <v>9</v>
      </c>
      <c r="H90" s="128" t="s">
        <v>133</v>
      </c>
      <c r="K90" s="51"/>
      <c r="L90" s="45"/>
      <c r="M90" s="45"/>
      <c r="N90" s="45"/>
      <c r="O90" s="45"/>
    </row>
    <row r="91" spans="1:40" x14ac:dyDescent="0.2">
      <c r="C91" t="s">
        <v>160</v>
      </c>
      <c r="D91" s="128" t="s">
        <v>164</v>
      </c>
      <c r="E91" s="132" t="s">
        <v>168</v>
      </c>
      <c r="F91" s="128" t="s">
        <v>169</v>
      </c>
      <c r="G91" s="128" t="s">
        <v>170</v>
      </c>
      <c r="H91" s="128" t="s">
        <v>171</v>
      </c>
      <c r="K91" s="51"/>
      <c r="L91" s="45"/>
      <c r="M91" s="45"/>
      <c r="N91" s="45"/>
      <c r="O91" s="45"/>
    </row>
    <row r="92" spans="1:40" x14ac:dyDescent="0.2">
      <c r="B92" s="10"/>
      <c r="C92">
        <f>D20</f>
        <v>5</v>
      </c>
      <c r="D92" s="151">
        <f>D80</f>
        <v>7.6101263195756702E-5</v>
      </c>
      <c r="E92" s="152">
        <f>D39</f>
        <v>5.213689852721913E-2</v>
      </c>
      <c r="F92" s="5">
        <f>D42</f>
        <v>2.4076535547831672E-2</v>
      </c>
      <c r="G92" s="5">
        <f>D26</f>
        <v>6.0126808854230454E-2</v>
      </c>
      <c r="H92" s="5">
        <f>D25</f>
        <v>2.7766232584793795E-2</v>
      </c>
      <c r="K92" s="51"/>
      <c r="L92" s="45"/>
      <c r="M92" s="45"/>
      <c r="N92" s="45"/>
      <c r="O92" s="45"/>
    </row>
    <row r="93" spans="1:40" x14ac:dyDescent="0.2">
      <c r="B93" s="10"/>
      <c r="C93">
        <f>E20</f>
        <v>250</v>
      </c>
      <c r="D93" s="151">
        <f>E80</f>
        <v>7.6153079507712806E-5</v>
      </c>
      <c r="E93" s="152">
        <f>E39</f>
        <v>5.2172397830188136E-2</v>
      </c>
      <c r="F93" s="5">
        <f>E42</f>
        <v>2.4092928932440274E-2</v>
      </c>
      <c r="G93" s="5">
        <f>E26</f>
        <v>0.44113773637583725</v>
      </c>
      <c r="H93" s="5">
        <f>E25</f>
        <v>0.20371500206898374</v>
      </c>
      <c r="K93" s="51"/>
    </row>
    <row r="94" spans="1:40" x14ac:dyDescent="0.2">
      <c r="B94" s="10"/>
      <c r="C94">
        <f>F20</f>
        <v>500</v>
      </c>
      <c r="D94" s="151">
        <f>F80</f>
        <v>7.6309031155929322E-5</v>
      </c>
      <c r="E94" s="152">
        <f>F39</f>
        <v>5.227924014681698E-2</v>
      </c>
      <c r="F94" s="5">
        <f>F42</f>
        <v>2.41422681318747E-2</v>
      </c>
      <c r="G94" s="5">
        <f>F26</f>
        <v>0.80979033935357314</v>
      </c>
      <c r="H94" s="5">
        <f>F25</f>
        <v>0.3739567646425726</v>
      </c>
      <c r="K94" s="51"/>
    </row>
    <row r="95" spans="1:40" x14ac:dyDescent="0.2">
      <c r="B95" s="10"/>
      <c r="C95">
        <f>G20</f>
        <v>750</v>
      </c>
      <c r="D95" s="151">
        <f>G80</f>
        <v>7.6570428461810567E-5</v>
      </c>
      <c r="E95" s="152">
        <f>G39</f>
        <v>5.2458323176975935E-2</v>
      </c>
      <c r="F95" s="5">
        <f>G42</f>
        <v>2.4224967699041793E-2</v>
      </c>
      <c r="G95" s="5">
        <f>G26</f>
        <v>1.1595983039782116</v>
      </c>
      <c r="H95" s="5">
        <f>G25</f>
        <v>0.53549617594458521</v>
      </c>
      <c r="K95" s="51"/>
    </row>
    <row r="96" spans="1:40" x14ac:dyDescent="0.2">
      <c r="B96" s="10"/>
      <c r="C96">
        <f>H20</f>
        <v>1000</v>
      </c>
      <c r="D96" s="151">
        <f>H80</f>
        <v>7.6939521490659225E-5</v>
      </c>
      <c r="E96" s="152">
        <f>H39</f>
        <v>5.2711188438130496E-2</v>
      </c>
      <c r="F96" s="5">
        <f>H42</f>
        <v>2.4341739498304479E-2</v>
      </c>
      <c r="G96" s="5">
        <f>H26</f>
        <v>1.4919208510263269</v>
      </c>
      <c r="H96" s="5">
        <f>H25</f>
        <v>0.68896091672069282</v>
      </c>
      <c r="K96" s="51"/>
    </row>
    <row r="97" spans="2:32" x14ac:dyDescent="0.2">
      <c r="B97" s="10"/>
      <c r="C97">
        <f>I20</f>
        <v>1250</v>
      </c>
      <c r="D97" s="151">
        <f>I80</f>
        <v>7.7419528162847142E-5</v>
      </c>
      <c r="E97" s="152">
        <f>I39</f>
        <v>5.3040040524276216E-2</v>
      </c>
      <c r="F97" s="5">
        <f>I42</f>
        <v>2.4493601599152932E-2</v>
      </c>
      <c r="G97" s="5">
        <f>I26</f>
        <v>1.8079897405838994</v>
      </c>
      <c r="H97" s="5">
        <f>I25</f>
        <v>0.83491980706442326</v>
      </c>
      <c r="K97" s="51"/>
    </row>
    <row r="98" spans="2:32" x14ac:dyDescent="0.2">
      <c r="B98" s="10"/>
      <c r="C98">
        <f>J20</f>
        <v>1500</v>
      </c>
      <c r="D98" s="151">
        <f>J80</f>
        <v>7.8014705382013639E-5</v>
      </c>
      <c r="E98" s="152">
        <f>J39</f>
        <v>5.3447795835795495E-2</v>
      </c>
      <c r="F98" s="5">
        <f>J42</f>
        <v>2.4681900779386787E-2</v>
      </c>
      <c r="G98" s="5">
        <f>J26</f>
        <v>2.1089238738809533</v>
      </c>
      <c r="H98" s="5">
        <f>J25</f>
        <v>0.97388954946480388</v>
      </c>
    </row>
    <row r="99" spans="2:32" x14ac:dyDescent="0.2">
      <c r="B99" s="10"/>
      <c r="C99">
        <f>K20</f>
        <v>1750</v>
      </c>
      <c r="D99" s="151">
        <f>K80</f>
        <v>7.8730445442396849E-5</v>
      </c>
      <c r="E99" s="152">
        <f>K39</f>
        <v>5.3938148628022799E-2</v>
      </c>
      <c r="F99" s="5">
        <f>K42</f>
        <v>2.4908343025982556E-2</v>
      </c>
      <c r="G99" s="5">
        <f>K26</f>
        <v>2.3957419326378657</v>
      </c>
      <c r="H99" s="5">
        <f>K25</f>
        <v>1.1063405655875922</v>
      </c>
    </row>
    <row r="100" spans="2:32" x14ac:dyDescent="0.2">
      <c r="B100" s="10"/>
      <c r="C100">
        <f>L20</f>
        <v>2000</v>
      </c>
      <c r="D100" s="151">
        <f>L80</f>
        <v>7.9573401884886039E-5</v>
      </c>
      <c r="E100" s="152">
        <f>L39</f>
        <v>5.451565723509906E-2</v>
      </c>
      <c r="F100" s="5">
        <f>L42</f>
        <v>2.5175033352799584E-2</v>
      </c>
      <c r="G100" s="5">
        <f>L26</f>
        <v>2.6693733568844986</v>
      </c>
      <c r="H100" s="5">
        <f>L25</f>
        <v>1.2327020657723111</v>
      </c>
      <c r="K100" s="41"/>
    </row>
    <row r="101" spans="2:32" x14ac:dyDescent="0.2">
      <c r="B101" s="10"/>
      <c r="C101">
        <f>M20</f>
        <v>2250</v>
      </c>
      <c r="D101" s="151">
        <f>M80</f>
        <v>8.0551650455371702E-5</v>
      </c>
      <c r="E101" s="152">
        <f>M39</f>
        <v>5.5185854342374573E-2</v>
      </c>
      <c r="F101" s="5">
        <f>M42</f>
        <v>2.5484526723774631E-2</v>
      </c>
      <c r="G101" s="5">
        <f>M26</f>
        <v>2.9306679105922067</v>
      </c>
      <c r="H101" s="5">
        <f>M25</f>
        <v>1.3533664663889695</v>
      </c>
      <c r="K101" s="128"/>
    </row>
    <row r="102" spans="2:32" x14ac:dyDescent="0.2">
      <c r="B102" s="10"/>
      <c r="C102">
        <f>N20</f>
        <v>2500</v>
      </c>
      <c r="D102" s="151">
        <f>N80</f>
        <v>8.1674892723574484E-5</v>
      </c>
      <c r="E102" s="152">
        <f>N39</f>
        <v>5.5955386485463041E-2</v>
      </c>
      <c r="F102" s="5">
        <f>N42</f>
        <v>2.5839892472824623E-2</v>
      </c>
      <c r="G102" s="5">
        <f>N26</f>
        <v>3.1804040425883615</v>
      </c>
      <c r="H102" s="5">
        <f>N25</f>
        <v>1.4686932508628161</v>
      </c>
      <c r="K102" s="51"/>
    </row>
    <row r="103" spans="2:32" ht="13.5" thickBot="1" x14ac:dyDescent="0.25">
      <c r="B103" s="10"/>
      <c r="C103">
        <f>O20</f>
        <v>2750</v>
      </c>
      <c r="D103" s="151">
        <f>O80</f>
        <v>8.2954712416951961E-5</v>
      </c>
      <c r="E103" s="152">
        <f>O39</f>
        <v>5.6832189664342198E-2</v>
      </c>
      <c r="F103" s="5">
        <f>O42</f>
        <v>2.6244795401481086E-2</v>
      </c>
      <c r="G103" s="5">
        <f>O26</f>
        <v>3.4192962160982603</v>
      </c>
      <c r="H103" s="5">
        <f>O25</f>
        <v>1.5790123544168384</v>
      </c>
      <c r="K103" s="51"/>
    </row>
    <row r="104" spans="2:32" ht="13.5" thickBot="1" x14ac:dyDescent="0.25">
      <c r="B104" s="10"/>
      <c r="C104">
        <f>P20</f>
        <v>2995</v>
      </c>
      <c r="D104" s="151">
        <f>P80</f>
        <v>8.437412326117182E-5</v>
      </c>
      <c r="E104" s="153">
        <f>P39</f>
        <v>5.7804626599628858E-2</v>
      </c>
      <c r="F104" s="5">
        <f>P42</f>
        <v>2.6693861477558287E-2</v>
      </c>
      <c r="G104" s="154">
        <f>P26</f>
        <v>3.6435230886351913</v>
      </c>
      <c r="H104" s="5">
        <f>P25</f>
        <v>1.6825591019203574</v>
      </c>
      <c r="K104" s="51"/>
    </row>
    <row r="105" spans="2:32" x14ac:dyDescent="0.2">
      <c r="B105" s="10"/>
      <c r="C105">
        <f>Q20</f>
        <v>3005</v>
      </c>
      <c r="D105" s="151">
        <f>Q80</f>
        <v>8.4374117692787755E-5</v>
      </c>
      <c r="E105" s="152">
        <f>Q39</f>
        <v>11.179567498097128</v>
      </c>
      <c r="F105" s="5">
        <f>Q42</f>
        <v>3.0785162812503892E-2</v>
      </c>
      <c r="G105" s="5">
        <f>Q26</f>
        <v>3.652452904003499</v>
      </c>
      <c r="H105" s="5">
        <f>Q25</f>
        <v>1.6866828419820794</v>
      </c>
      <c r="K105" s="51"/>
    </row>
    <row r="106" spans="2:32" x14ac:dyDescent="0.2">
      <c r="B106" s="10"/>
      <c r="C106">
        <f>R20</f>
        <v>3250</v>
      </c>
      <c r="D106" s="151">
        <f>R80</f>
        <v>8.2954440840668866E-5</v>
      </c>
      <c r="E106" s="152">
        <f>R39</f>
        <v>10.955356206450379</v>
      </c>
      <c r="F106" s="5">
        <f>R42</f>
        <v>0.22314947514065916</v>
      </c>
      <c r="G106" s="5">
        <f>R26</f>
        <v>3.8622547016502895</v>
      </c>
      <c r="H106" s="5">
        <f>R25</f>
        <v>1.7835681685307003</v>
      </c>
      <c r="K106" s="51"/>
      <c r="L106" s="45"/>
      <c r="M106" s="45"/>
      <c r="N106" s="45"/>
      <c r="O106" s="45"/>
      <c r="P106" s="56"/>
    </row>
    <row r="107" spans="2:32" x14ac:dyDescent="0.2">
      <c r="B107" s="10"/>
      <c r="C107">
        <f>S20</f>
        <v>3500</v>
      </c>
      <c r="D107" s="151">
        <f>S80</f>
        <v>8.1674361322287199E-5</v>
      </c>
      <c r="E107" s="152">
        <f>S39</f>
        <v>10.743241918264451</v>
      </c>
      <c r="F107" s="5">
        <f>S42</f>
        <v>0.4051350427817007</v>
      </c>
      <c r="G107" s="5">
        <f>S26</f>
        <v>4.060736939726393</v>
      </c>
      <c r="H107" s="5">
        <f>S25</f>
        <v>1.8752261841711522</v>
      </c>
      <c r="K107" s="51"/>
      <c r="L107" s="45"/>
      <c r="M107" s="45"/>
      <c r="N107" s="45"/>
      <c r="O107" s="45"/>
      <c r="P107" s="56"/>
    </row>
    <row r="108" spans="2:32" x14ac:dyDescent="0.2">
      <c r="B108" s="10"/>
      <c r="C108">
        <f>T20</f>
        <v>3750</v>
      </c>
      <c r="D108" s="151">
        <f>T80</f>
        <v>8.0550867928891226E-5</v>
      </c>
      <c r="E108" s="152">
        <f>T39</f>
        <v>10.546216169582355</v>
      </c>
      <c r="F108" s="5">
        <f>T42</f>
        <v>0.57417524757158123</v>
      </c>
      <c r="G108" s="5">
        <f>T26</f>
        <v>4.2451003406622085</v>
      </c>
      <c r="H108" s="5">
        <f>T25</f>
        <v>1.9603641977803223</v>
      </c>
      <c r="K108" s="51"/>
      <c r="L108" s="45"/>
      <c r="M108" s="45"/>
      <c r="N108" s="45"/>
      <c r="O108" s="45"/>
      <c r="P108" s="56"/>
      <c r="S108" t="s">
        <v>218</v>
      </c>
      <c r="AC108">
        <f>(6.63-0.06)/0.06</f>
        <v>109.50000000000001</v>
      </c>
      <c r="AD108">
        <f>(87.52-1.56)/1.56</f>
        <v>55.102564102564095</v>
      </c>
      <c r="AE108">
        <f>(6.63-3.24)/3.24</f>
        <v>1.0462962962962961</v>
      </c>
      <c r="AF108">
        <f>(87.52-58.81)/58.81</f>
        <v>0.48818228192484259</v>
      </c>
    </row>
    <row r="109" spans="2:32" x14ac:dyDescent="0.2">
      <c r="B109" s="10"/>
      <c r="C109">
        <f>U20</f>
        <v>4000</v>
      </c>
      <c r="D109" s="151">
        <f>U80</f>
        <v>7.9572374233082853E-5</v>
      </c>
      <c r="E109" s="152">
        <f>U39</f>
        <v>10.362751461875947</v>
      </c>
      <c r="F109" s="5">
        <f>U42</f>
        <v>0.73158062209676111</v>
      </c>
      <c r="G109" s="5">
        <f>U26</f>
        <v>4.4167742345095977</v>
      </c>
      <c r="H109" s="5">
        <f>U25</f>
        <v>2.039642266185052</v>
      </c>
      <c r="K109" s="51"/>
      <c r="L109" s="45"/>
      <c r="M109" s="45"/>
      <c r="N109" s="45"/>
      <c r="O109" s="45"/>
      <c r="P109" s="56"/>
      <c r="S109" t="s">
        <v>219</v>
      </c>
      <c r="X109" s="17" t="s">
        <v>206</v>
      </c>
    </row>
    <row r="110" spans="2:32" ht="13.5" thickBot="1" x14ac:dyDescent="0.25">
      <c r="B110" s="10"/>
      <c r="C110">
        <f>V20</f>
        <v>4250</v>
      </c>
      <c r="D110" s="151">
        <f>V80</f>
        <v>7.8729176228900245E-5</v>
      </c>
      <c r="E110" s="152">
        <f>V39</f>
        <v>10.191519676448962</v>
      </c>
      <c r="F110" s="5">
        <f>V42</f>
        <v>0.87849063902972246</v>
      </c>
      <c r="G110" s="5">
        <f>V26</f>
        <v>4.5770013851272067</v>
      </c>
      <c r="H110" s="5">
        <f>V25</f>
        <v>2.1136342909611066</v>
      </c>
      <c r="K110" s="51"/>
      <c r="L110" s="45"/>
      <c r="M110" s="45"/>
      <c r="N110" s="45"/>
      <c r="O110" s="45"/>
      <c r="P110" s="56"/>
      <c r="S110" t="s">
        <v>220</v>
      </c>
    </row>
    <row r="111" spans="2:32" ht="32.25" thickBot="1" x14ac:dyDescent="0.3">
      <c r="B111" s="10"/>
      <c r="C111">
        <f>W20</f>
        <v>4500</v>
      </c>
      <c r="D111" s="151">
        <f>W80</f>
        <v>7.8013195925896722E-5</v>
      </c>
      <c r="E111" s="152">
        <f>W39</f>
        <v>10.03136056970223</v>
      </c>
      <c r="F111" s="5">
        <f>W42</f>
        <v>1.0159007409302401</v>
      </c>
      <c r="G111" s="5">
        <f>W26</f>
        <v>4.72686747018553</v>
      </c>
      <c r="H111" s="5">
        <f>W25</f>
        <v>2.1828416321388202</v>
      </c>
      <c r="K111" s="51"/>
      <c r="L111" s="45"/>
      <c r="M111" s="45"/>
      <c r="N111" s="45"/>
      <c r="O111" s="45"/>
      <c r="P111" s="56"/>
      <c r="S111" t="s">
        <v>221</v>
      </c>
      <c r="X111" s="32" t="s">
        <v>24</v>
      </c>
      <c r="Y111" s="31" t="s">
        <v>43</v>
      </c>
      <c r="Z111" s="31" t="s">
        <v>215</v>
      </c>
      <c r="AA111" s="31" t="s">
        <v>216</v>
      </c>
    </row>
    <row r="112" spans="2:32" ht="15" x14ac:dyDescent="0.2">
      <c r="B112" s="10"/>
      <c r="C112">
        <f>X20</f>
        <v>4750</v>
      </c>
      <c r="D112" s="151">
        <f>X80</f>
        <v>7.7417777669819553E-5</v>
      </c>
      <c r="E112" s="152">
        <f>X39</f>
        <v>9.8812560592307044</v>
      </c>
      <c r="F112" s="5">
        <f>X42</f>
        <v>1.1446844017447142</v>
      </c>
      <c r="G112" s="5">
        <f>X26</f>
        <v>4.8673251425022084</v>
      </c>
      <c r="H112" s="5">
        <f>X25</f>
        <v>2.2477042195965824</v>
      </c>
      <c r="K112" s="51"/>
      <c r="L112" s="45"/>
      <c r="M112" s="45"/>
      <c r="N112" s="45"/>
      <c r="O112" s="45"/>
      <c r="P112" s="56"/>
      <c r="S112" t="s">
        <v>222</v>
      </c>
      <c r="X112" s="33" t="s">
        <v>41</v>
      </c>
      <c r="Y112" s="26">
        <f>M117</f>
        <v>7.2910578490865703</v>
      </c>
      <c r="Z112" s="185">
        <f>P117</f>
        <v>8.3306715284670749E-2</v>
      </c>
      <c r="AA112" s="26">
        <f>Y112/Z112</f>
        <v>87.520649736002696</v>
      </c>
    </row>
    <row r="113" spans="2:31" ht="15.75" thickBot="1" x14ac:dyDescent="0.25">
      <c r="B113" s="10"/>
      <c r="C113">
        <f>Y20</f>
        <v>5000</v>
      </c>
      <c r="D113" s="151">
        <f>Y80</f>
        <v>7.6937527131898175E-5</v>
      </c>
      <c r="E113" s="152">
        <f>Y39</f>
        <v>9.7403090958615195</v>
      </c>
      <c r="F113" s="5">
        <f>Y42</f>
        <v>1.2656112537516646</v>
      </c>
      <c r="G113" s="5">
        <f>Y26</f>
        <v>4.9992138001631234</v>
      </c>
      <c r="H113" s="5">
        <f>Y25</f>
        <v>2.3086096827949927</v>
      </c>
      <c r="K113" s="51"/>
      <c r="L113" s="45"/>
      <c r="M113" s="45"/>
      <c r="X113" s="33" t="s">
        <v>42</v>
      </c>
      <c r="Y113" s="26">
        <f>M118</f>
        <v>6.6335337006176776</v>
      </c>
      <c r="Z113" s="185">
        <f>P118</f>
        <v>7.0973258369942394E-2</v>
      </c>
      <c r="AA113" s="26">
        <f>Y113/Z113</f>
        <v>93.465255125260242</v>
      </c>
      <c r="AE113" s="184"/>
    </row>
    <row r="114" spans="2:31" ht="16.5" thickTop="1" thickBot="1" x14ac:dyDescent="0.25">
      <c r="B114" s="10"/>
      <c r="C114">
        <f>Z20</f>
        <v>5250</v>
      </c>
      <c r="D114" s="151">
        <f>Z80</f>
        <v>7.6568185405888155E-5</v>
      </c>
      <c r="E114" s="152">
        <f>Z39</f>
        <v>9.6077261949862862</v>
      </c>
      <c r="F114" s="5">
        <f>Z42</f>
        <v>1.3793620749793563</v>
      </c>
      <c r="G114" s="5">
        <f>Z26</f>
        <v>5.1232759325229846</v>
      </c>
      <c r="H114" s="5">
        <f>Z25</f>
        <v>2.3659008992708364</v>
      </c>
      <c r="K114" s="206" t="s">
        <v>206</v>
      </c>
      <c r="L114" s="207"/>
      <c r="M114" s="207"/>
      <c r="N114" s="207"/>
      <c r="O114" s="208"/>
      <c r="R114" s="206" t="s">
        <v>206</v>
      </c>
      <c r="S114" s="207"/>
      <c r="T114" s="207"/>
      <c r="U114" s="207"/>
      <c r="V114" s="208"/>
      <c r="X114" s="34"/>
      <c r="Y114" s="27"/>
      <c r="Z114" s="186"/>
      <c r="AA114" s="27"/>
    </row>
    <row r="115" spans="2:31" ht="15.75" thickTop="1" x14ac:dyDescent="0.2">
      <c r="B115" s="10"/>
      <c r="C115">
        <f>AA20</f>
        <v>5500</v>
      </c>
      <c r="D115" s="151">
        <f>AA80</f>
        <v>7.6306532557098502E-5</v>
      </c>
      <c r="E115" s="152">
        <f>AA39</f>
        <v>9.4828029085261214</v>
      </c>
      <c r="F115" s="5">
        <f>AA42</f>
        <v>1.486541253678098</v>
      </c>
      <c r="G115" s="5">
        <f>AA26</f>
        <v>5.2401707145600138</v>
      </c>
      <c r="H115" s="5">
        <f>AA25</f>
        <v>2.419882272435971</v>
      </c>
      <c r="K115" s="170"/>
      <c r="L115" s="204" t="s">
        <v>209</v>
      </c>
      <c r="M115" s="204"/>
      <c r="N115" s="204" t="s">
        <v>210</v>
      </c>
      <c r="O115" s="205"/>
      <c r="P115" s="204" t="s">
        <v>215</v>
      </c>
      <c r="Q115" s="205"/>
      <c r="R115" s="170"/>
      <c r="S115" s="204" t="s">
        <v>211</v>
      </c>
      <c r="T115" s="204"/>
      <c r="U115" s="204" t="s">
        <v>212</v>
      </c>
      <c r="V115" s="205"/>
      <c r="X115" s="35" t="s">
        <v>40</v>
      </c>
      <c r="Y115" s="28" t="s">
        <v>145</v>
      </c>
      <c r="Z115" s="187"/>
      <c r="AA115" s="28" t="s">
        <v>145</v>
      </c>
    </row>
    <row r="116" spans="2:31" ht="15" x14ac:dyDescent="0.2">
      <c r="B116" s="10"/>
      <c r="C116">
        <f>AB20</f>
        <v>5750</v>
      </c>
      <c r="D116" s="151">
        <f>AB80</f>
        <v>7.615031645192774E-5</v>
      </c>
      <c r="E116" s="152">
        <f>AB39</f>
        <v>9.3649116757698998</v>
      </c>
      <c r="F116" s="5">
        <f>AB42</f>
        <v>1.5876872118147571</v>
      </c>
      <c r="G116" s="5">
        <f>AB26</f>
        <v>5.3504853752418642</v>
      </c>
      <c r="H116" s="5">
        <f>AB25</f>
        <v>2.4708249814267433</v>
      </c>
      <c r="K116" s="83"/>
      <c r="L116" s="105" t="s">
        <v>204</v>
      </c>
      <c r="M116" s="105" t="s">
        <v>205</v>
      </c>
      <c r="N116" s="105" t="s">
        <v>204</v>
      </c>
      <c r="O116" s="156" t="s">
        <v>205</v>
      </c>
      <c r="P116" s="171" t="s">
        <v>161</v>
      </c>
      <c r="Q116" s="171" t="s">
        <v>208</v>
      </c>
      <c r="R116" s="83"/>
      <c r="S116" s="105" t="s">
        <v>204</v>
      </c>
      <c r="T116" s="105" t="s">
        <v>205</v>
      </c>
      <c r="U116" s="105" t="s">
        <v>204</v>
      </c>
      <c r="V116" s="156" t="s">
        <v>205</v>
      </c>
      <c r="X116" s="36"/>
      <c r="Y116" s="29"/>
      <c r="Z116" s="188"/>
      <c r="AA116" s="29"/>
    </row>
    <row r="117" spans="2:31" ht="15" x14ac:dyDescent="0.2">
      <c r="B117" s="10"/>
      <c r="C117">
        <f>AC20</f>
        <v>6000</v>
      </c>
      <c r="D117" s="151">
        <f>AC80</f>
        <v>7.6098203883904526E-5</v>
      </c>
      <c r="E117" s="152">
        <f>AC39</f>
        <v>9.2534916107132368</v>
      </c>
      <c r="F117" s="5">
        <f>AC42</f>
        <v>1.6832811671270183</v>
      </c>
      <c r="G117" s="5">
        <f>AC26</f>
        <v>5.4547447538446177</v>
      </c>
      <c r="H117" s="5">
        <f>AC25</f>
        <v>2.5189713941600118</v>
      </c>
      <c r="K117" s="83" t="s">
        <v>201</v>
      </c>
      <c r="L117" s="157">
        <f>E130</f>
        <v>7.2910578490865703</v>
      </c>
      <c r="M117" s="157">
        <f>G130</f>
        <v>7.2910578490865703</v>
      </c>
      <c r="N117" s="177">
        <f>E104</f>
        <v>5.7804626599628858E-2</v>
      </c>
      <c r="O117" s="176">
        <f>G104</f>
        <v>3.6435230886351913</v>
      </c>
      <c r="P117" s="173">
        <f>B28/2</f>
        <v>8.3306715284670749E-2</v>
      </c>
      <c r="Q117" s="173">
        <f>P28</f>
        <v>4.163043921206612E-2</v>
      </c>
      <c r="R117" s="83" t="s">
        <v>201</v>
      </c>
      <c r="S117" s="157">
        <f>L117/P117</f>
        <v>87.520649736002696</v>
      </c>
      <c r="T117" s="157">
        <f>M117/P117</f>
        <v>87.520649736002696</v>
      </c>
      <c r="U117" s="177">
        <f>N117/P117</f>
        <v>0.69387715506609915</v>
      </c>
      <c r="V117" s="176">
        <f>O117/Q117</f>
        <v>87.52064973600271</v>
      </c>
      <c r="X117" s="33" t="s">
        <v>23</v>
      </c>
      <c r="Y117" s="26">
        <f>N117</f>
        <v>5.7804626599628858E-2</v>
      </c>
      <c r="Z117" s="185">
        <f>Q117</f>
        <v>4.163043921206612E-2</v>
      </c>
      <c r="AA117" s="26">
        <f t="shared" ref="AA117:AA118" si="58">Y117/Z117</f>
        <v>1.3885182979975583</v>
      </c>
    </row>
    <row r="118" spans="2:31" ht="15.75" thickBot="1" x14ac:dyDescent="0.25">
      <c r="B118" s="10"/>
      <c r="C118">
        <f>AD20</f>
        <v>6250</v>
      </c>
      <c r="D118" s="151">
        <f>AD80</f>
        <v>7.6149751995130058E-5</v>
      </c>
      <c r="E118" s="152">
        <f>AD39</f>
        <v>9.1480398751083936</v>
      </c>
      <c r="F118" s="5">
        <f>AD42</f>
        <v>1.7737545347011985</v>
      </c>
      <c r="G118" s="5">
        <f>AD26</f>
        <v>5.5534193724705609</v>
      </c>
      <c r="H118" s="5">
        <f>AD25</f>
        <v>2.5645387951778522</v>
      </c>
      <c r="K118" s="70" t="s">
        <v>200</v>
      </c>
      <c r="L118" s="159">
        <f>' Ex 3 - MULTCOL WET Hardshunt'!E130</f>
        <v>6.6335337006176776</v>
      </c>
      <c r="M118" s="159">
        <f>' Ex 3 - MULTCOL WET Hardshunt'!G130</f>
        <v>6.6335337006176776</v>
      </c>
      <c r="N118" s="174">
        <f>' Ex 3 - MULTCOL WET Hardshunt'!E104</f>
        <v>6.155922465029226E-2</v>
      </c>
      <c r="O118" s="182">
        <f>' Ex 3 - MULTCOL WET Hardshunt'!G104</f>
        <v>3.6896258483961222</v>
      </c>
      <c r="P118" s="173">
        <f>' Ex 3 - MULTCOL WET Hardshunt'!B28/2</f>
        <v>7.0973258369942394E-2</v>
      </c>
      <c r="Q118" s="173">
        <f>' Ex 3 - MULTCOL WET Hardshunt'!P28</f>
        <v>3.9475908383728719E-2</v>
      </c>
      <c r="R118" s="70" t="s">
        <v>200</v>
      </c>
      <c r="S118" s="159">
        <f>L118/P118</f>
        <v>93.465255125260242</v>
      </c>
      <c r="T118" s="159">
        <f>M118/P118</f>
        <v>93.465255125260242</v>
      </c>
      <c r="U118" s="174">
        <f>N118/Q118</f>
        <v>1.5594124915860301</v>
      </c>
      <c r="V118" s="182">
        <f>O118/Q118</f>
        <v>93.465255125501344</v>
      </c>
      <c r="X118" s="37" t="s">
        <v>22</v>
      </c>
      <c r="Y118" s="30">
        <f>N118</f>
        <v>6.155922465029226E-2</v>
      </c>
      <c r="Z118" s="189">
        <f>Q118</f>
        <v>3.9475908383728719E-2</v>
      </c>
      <c r="AA118" s="30">
        <f t="shared" si="58"/>
        <v>1.5594124915860301</v>
      </c>
    </row>
    <row r="119" spans="2:31" ht="14.25" thickTop="1" thickBot="1" x14ac:dyDescent="0.25">
      <c r="B119" s="10"/>
      <c r="C119">
        <f>AE20</f>
        <v>6500</v>
      </c>
      <c r="D119" s="151">
        <f>AE80</f>
        <v>7.6305398841630752E-5</v>
      </c>
      <c r="E119" s="152">
        <f>AE39</f>
        <v>9.0481043572254105</v>
      </c>
      <c r="F119" s="5">
        <f>AE42</f>
        <v>1.8594952083020853</v>
      </c>
      <c r="G119" s="5">
        <f>AE26</f>
        <v>5.6469322867694753</v>
      </c>
      <c r="H119" s="5">
        <f>AE25</f>
        <v>2.607722549273308</v>
      </c>
    </row>
    <row r="120" spans="2:31" ht="14.25" thickTop="1" thickBot="1" x14ac:dyDescent="0.25">
      <c r="B120" s="10"/>
      <c r="C120">
        <f>AF20</f>
        <v>6750</v>
      </c>
      <c r="D120" s="151">
        <f>AF80</f>
        <v>7.6566472725550258E-5</v>
      </c>
      <c r="E120" s="152">
        <f>AF39</f>
        <v>8.9532774314394548</v>
      </c>
      <c r="F120" s="5">
        <f>AF42</f>
        <v>1.9408529143972324</v>
      </c>
      <c r="G120" s="5">
        <f>AF26</f>
        <v>5.7356649252958123</v>
      </c>
      <c r="H120" s="5">
        <f>AF25</f>
        <v>2.6486987980737022</v>
      </c>
      <c r="K120" s="206" t="s">
        <v>207</v>
      </c>
      <c r="L120" s="207"/>
      <c r="M120" s="207"/>
      <c r="N120" s="207"/>
      <c r="O120" s="208"/>
      <c r="R120" s="206" t="s">
        <v>207</v>
      </c>
      <c r="S120" s="207"/>
      <c r="T120" s="207"/>
      <c r="U120" s="207"/>
      <c r="V120" s="208"/>
    </row>
    <row r="121" spans="2:31" ht="13.5" thickTop="1" x14ac:dyDescent="0.2">
      <c r="B121" s="10"/>
      <c r="C121">
        <f>AG20</f>
        <v>7000</v>
      </c>
      <c r="D121" s="151">
        <f>AG80</f>
        <v>7.6935220667147852E-5</v>
      </c>
      <c r="E121" s="152">
        <f>AG39</f>
        <v>8.8631906169620223</v>
      </c>
      <c r="F121" s="5">
        <f>AG42</f>
        <v>2.0181437947516816</v>
      </c>
      <c r="G121" s="5">
        <f>AG26</f>
        <v>5.8199620875075002</v>
      </c>
      <c r="H121" s="5">
        <f>AG25</f>
        <v>2.6876267680892463</v>
      </c>
      <c r="K121" s="170"/>
      <c r="L121" s="204" t="s">
        <v>209</v>
      </c>
      <c r="M121" s="204"/>
      <c r="N121" s="204" t="s">
        <v>210</v>
      </c>
      <c r="O121" s="205"/>
      <c r="P121" s="171"/>
      <c r="Q121" s="171"/>
      <c r="R121" s="170"/>
      <c r="S121" s="204" t="s">
        <v>213</v>
      </c>
      <c r="T121" s="204"/>
      <c r="U121" s="204" t="s">
        <v>212</v>
      </c>
      <c r="V121" s="205"/>
    </row>
    <row r="122" spans="2:31" x14ac:dyDescent="0.2">
      <c r="B122" s="10"/>
      <c r="C122">
        <f>AH20</f>
        <v>7250</v>
      </c>
      <c r="D122" s="151">
        <f>AH80</f>
        <v>7.7414857163727205E-5</v>
      </c>
      <c r="E122" s="152">
        <f>AH39</f>
        <v>8.7775099881188723</v>
      </c>
      <c r="F122" s="5">
        <f>AH42</f>
        <v>2.0916543442258089</v>
      </c>
      <c r="G122" s="5">
        <f>AH26</f>
        <v>5.9001362385182423</v>
      </c>
      <c r="H122" s="5">
        <f>AH25</f>
        <v>2.7246507540062375</v>
      </c>
      <c r="K122" s="83"/>
      <c r="L122" s="105" t="s">
        <v>204</v>
      </c>
      <c r="M122" s="105" t="s">
        <v>205</v>
      </c>
      <c r="N122" s="105" t="s">
        <v>204</v>
      </c>
      <c r="O122" s="156" t="s">
        <v>205</v>
      </c>
      <c r="P122" s="171" t="s">
        <v>161</v>
      </c>
      <c r="Q122" s="171" t="s">
        <v>208</v>
      </c>
      <c r="R122" s="83"/>
      <c r="S122" s="105" t="s">
        <v>204</v>
      </c>
      <c r="T122" s="105" t="s">
        <v>205</v>
      </c>
      <c r="U122" s="105" t="s">
        <v>204</v>
      </c>
      <c r="V122" s="156" t="s">
        <v>205</v>
      </c>
    </row>
    <row r="123" spans="2:31" x14ac:dyDescent="0.2">
      <c r="B123" s="10"/>
      <c r="C123">
        <f>AI20</f>
        <v>7500</v>
      </c>
      <c r="D123" s="151">
        <f>AI80</f>
        <v>7.8009635231671929E-5</v>
      </c>
      <c r="E123" s="152">
        <f>AI39</f>
        <v>8.6959322156330323</v>
      </c>
      <c r="F123" s="5">
        <f>AI42</f>
        <v>2.1616448071960077</v>
      </c>
      <c r="G123" s="5">
        <f>AI26</f>
        <v>5.976471213397728</v>
      </c>
      <c r="H123" s="5">
        <f>AI25</f>
        <v>2.7599018293127071</v>
      </c>
      <c r="K123" s="83" t="s">
        <v>201</v>
      </c>
      <c r="L123" s="157">
        <f>' Ex 3 - MULTCOL DRY BALL 15A'!L117</f>
        <v>7.2910578490865703</v>
      </c>
      <c r="M123" s="157">
        <f>' Ex 3 - MULTCOL DRY BALL 15A'!M117</f>
        <v>7.2910578490865703</v>
      </c>
      <c r="N123" s="177">
        <f>' Ex 3 - MULTCOL DRY BALL 15A'!N117</f>
        <v>3.2385590732975862</v>
      </c>
      <c r="O123" s="158">
        <f>' Ex 3 - MULTCOL DRY BALL 15A'!O117</f>
        <v>5.2474918772243448</v>
      </c>
      <c r="P123" s="173">
        <f>P117</f>
        <v>8.3306715284670749E-2</v>
      </c>
      <c r="Q123" s="173">
        <f>' Ex 3 - MULTCOL DRY BALL 15A'!P28</f>
        <v>5.9957186024702548E-2</v>
      </c>
      <c r="R123" s="83" t="s">
        <v>201</v>
      </c>
      <c r="S123" s="157">
        <f>L123/P123</f>
        <v>87.520649736002696</v>
      </c>
      <c r="T123" s="157">
        <f>M123/P123</f>
        <v>87.520649736002696</v>
      </c>
      <c r="U123" s="177">
        <f>N123/Q123</f>
        <v>54.014527499060577</v>
      </c>
      <c r="V123" s="158">
        <f>O123/Q123</f>
        <v>87.520649736002653</v>
      </c>
      <c r="X123" s="17" t="s">
        <v>207</v>
      </c>
    </row>
    <row r="124" spans="2:31" ht="13.5" thickBot="1" x14ac:dyDescent="0.25">
      <c r="B124" s="10"/>
      <c r="C124">
        <f>AJ20</f>
        <v>7750</v>
      </c>
      <c r="D124" s="151">
        <f>AJ80</f>
        <v>7.8724942709760678E-5</v>
      </c>
      <c r="E124" s="152">
        <f>AJ39</f>
        <v>8.6181811399729416</v>
      </c>
      <c r="F124" s="5">
        <f>AJ42</f>
        <v>2.2283521174847838</v>
      </c>
      <c r="G124" s="5">
        <f>AJ26</f>
        <v>6.0492254236011913</v>
      </c>
      <c r="H124" s="5">
        <f>AJ25</f>
        <v>2.7934993270101125</v>
      </c>
      <c r="K124" s="70" t="s">
        <v>200</v>
      </c>
      <c r="L124" s="159">
        <f>' Ex 3 - MULTCOL DRY BALL 15A'!L116</f>
        <v>6.6335337006176776</v>
      </c>
      <c r="M124" s="159">
        <f>' Ex 3 - MULTCOL DRY BALL 15A'!M116</f>
        <v>6.6335337006176776</v>
      </c>
      <c r="N124" s="174">
        <f>' Ex 3 - MULTCOL DRY BALL 15A'!N116</f>
        <v>3.2083477199454116</v>
      </c>
      <c r="O124" s="160">
        <f>' Ex 3 - MULTCOL DRY BALL 15A'!O116</f>
        <v>5.0992258695950428</v>
      </c>
      <c r="P124" s="173">
        <f>P118</f>
        <v>7.0973258369942394E-2</v>
      </c>
      <c r="Q124" s="173">
        <f>' Ex 3 - MULTCOL WET BALL 15A'!P28</f>
        <v>5.4557448784021537E-2</v>
      </c>
      <c r="R124" s="70" t="s">
        <v>200</v>
      </c>
      <c r="S124" s="159">
        <f>L124/P124</f>
        <v>93.465255125260242</v>
      </c>
      <c r="T124" s="159">
        <f>M124/P124</f>
        <v>93.465255125260242</v>
      </c>
      <c r="U124" s="174">
        <f>N124/Q124</f>
        <v>58.806776919617498</v>
      </c>
      <c r="V124" s="160">
        <f>O124/Q124</f>
        <v>93.465255125501287</v>
      </c>
    </row>
    <row r="125" spans="2:31" ht="33" thickTop="1" thickBot="1" x14ac:dyDescent="0.3">
      <c r="B125" s="10"/>
      <c r="C125">
        <f>AK20</f>
        <v>8000</v>
      </c>
      <c r="D125" s="151">
        <f>AK80</f>
        <v>7.9567427988070784E-5</v>
      </c>
      <c r="E125" s="152">
        <f>AK39</f>
        <v>8.5440047951679698</v>
      </c>
      <c r="F125" s="5">
        <f>AK42</f>
        <v>2.2919924518079386</v>
      </c>
      <c r="G125" s="5">
        <f>AK26</f>
        <v>6.1186346418820952</v>
      </c>
      <c r="H125" s="5">
        <f>AK25</f>
        <v>2.8255521256708334</v>
      </c>
      <c r="X125" s="32" t="s">
        <v>24</v>
      </c>
      <c r="Y125" s="31" t="s">
        <v>43</v>
      </c>
      <c r="Z125" s="31" t="s">
        <v>215</v>
      </c>
      <c r="AA125" s="31" t="s">
        <v>216</v>
      </c>
    </row>
    <row r="126" spans="2:31" ht="15" x14ac:dyDescent="0.2">
      <c r="B126" s="10"/>
      <c r="C126">
        <f>AL20</f>
        <v>8250</v>
      </c>
      <c r="D126" s="151">
        <f>AL80</f>
        <v>8.054516080915444E-5</v>
      </c>
      <c r="E126" s="152">
        <f>AL39</f>
        <v>8.4731728154893577</v>
      </c>
      <c r="F126" s="5">
        <f>AL42</f>
        <v>2.3527634547384477</v>
      </c>
      <c r="G126" s="5">
        <f>AL26</f>
        <v>6.1849144289450351</v>
      </c>
      <c r="H126" s="5">
        <f>AL25</f>
        <v>2.8561597700532562</v>
      </c>
      <c r="X126" s="33" t="s">
        <v>41</v>
      </c>
      <c r="Y126" s="26">
        <f>L123</f>
        <v>7.2910578490865703</v>
      </c>
      <c r="Z126" s="185">
        <f>P123</f>
        <v>8.3306715284670749E-2</v>
      </c>
      <c r="AA126" s="26">
        <f>Y126/Z126</f>
        <v>87.520649736002696</v>
      </c>
    </row>
    <row r="127" spans="2:31" ht="15" x14ac:dyDescent="0.2">
      <c r="B127" s="10"/>
      <c r="C127">
        <f>AM20</f>
        <v>8500</v>
      </c>
      <c r="D127" s="151">
        <f>AM80</f>
        <v>8.1667835690557854E-5</v>
      </c>
      <c r="E127" s="152">
        <f>AM39</f>
        <v>8.4054741687472827</v>
      </c>
      <c r="F127" s="5">
        <f>AM42</f>
        <v>2.4108461834468846</v>
      </c>
      <c r="G127" s="5">
        <f>AM26</f>
        <v>6.2482622544734694</v>
      </c>
      <c r="H127" s="5">
        <f>AM25</f>
        <v>2.8854134505808182</v>
      </c>
      <c r="N127" s="173"/>
      <c r="U127" s="173"/>
      <c r="X127" s="33" t="s">
        <v>42</v>
      </c>
      <c r="Y127" s="26">
        <f>L124</f>
        <v>6.6335337006176776</v>
      </c>
      <c r="Z127" s="185">
        <f>P124</f>
        <v>7.0973258369942394E-2</v>
      </c>
      <c r="AA127" s="26">
        <f>Y127/Z127</f>
        <v>93.465255125260242</v>
      </c>
      <c r="AE127" s="184"/>
    </row>
    <row r="128" spans="2:31" ht="15" x14ac:dyDescent="0.2">
      <c r="C128">
        <f>AN20</f>
        <v>8750</v>
      </c>
      <c r="D128" s="151">
        <f>AN80</f>
        <v>8.2947028011087364E-5</v>
      </c>
      <c r="E128" s="152">
        <f>AN39</f>
        <v>8.3407151692065522</v>
      </c>
      <c r="F128" s="5">
        <f>AN42</f>
        <v>2.4664068125401726</v>
      </c>
      <c r="G128" s="5">
        <f>AN26</f>
        <v>6.3088593565090756</v>
      </c>
      <c r="H128" s="5">
        <f>AN25</f>
        <v>2.9133968619932591</v>
      </c>
      <c r="N128" s="173"/>
      <c r="R128" t="s">
        <v>232</v>
      </c>
      <c r="U128" s="173"/>
      <c r="X128" s="34"/>
      <c r="Y128" s="27"/>
      <c r="Z128" s="186"/>
      <c r="AA128" s="27"/>
    </row>
    <row r="129" spans="3:27" ht="15.75" thickBot="1" x14ac:dyDescent="0.25">
      <c r="D129" s="151"/>
      <c r="E129" s="152"/>
      <c r="F129" s="5"/>
      <c r="G129" s="5"/>
      <c r="H129" s="5"/>
      <c r="N129" s="175"/>
      <c r="R129" t="s">
        <v>234</v>
      </c>
      <c r="U129" s="175"/>
      <c r="X129" s="35" t="s">
        <v>40</v>
      </c>
      <c r="Y129" s="28">
        <f>AVERAGE(Y127,Y131)</f>
        <v>4.9360463869576314</v>
      </c>
      <c r="Z129" s="187"/>
      <c r="AA129" s="28">
        <f>AVERAGE(AA127,AA131)</f>
        <v>73.73989131216041</v>
      </c>
    </row>
    <row r="130" spans="3:27" ht="15.75" thickBot="1" x14ac:dyDescent="0.25">
      <c r="C130" s="140" t="s">
        <v>161</v>
      </c>
      <c r="D130" s="151">
        <f>B80</f>
        <v>1.0642342141988932E-2</v>
      </c>
      <c r="E130" s="150">
        <f>B39</f>
        <v>7.2910578490865703</v>
      </c>
      <c r="F130" s="149">
        <f>B42</f>
        <v>3.3669707720182838</v>
      </c>
      <c r="G130" s="5">
        <f>E130</f>
        <v>7.2910578490865703</v>
      </c>
      <c r="H130" s="5">
        <f>F130</f>
        <v>3.3669707720182838</v>
      </c>
      <c r="R130" t="s">
        <v>233</v>
      </c>
      <c r="X130" s="36"/>
      <c r="Y130" s="29"/>
      <c r="Z130" s="188"/>
      <c r="AA130" s="29"/>
    </row>
    <row r="131" spans="3:27" ht="15" x14ac:dyDescent="0.2">
      <c r="C131" s="51"/>
      <c r="D131" s="51"/>
      <c r="G131" s="51"/>
      <c r="H131" s="51"/>
      <c r="N131" s="173"/>
      <c r="R131" t="s">
        <v>235</v>
      </c>
      <c r="U131" s="173"/>
      <c r="X131" s="33" t="s">
        <v>23</v>
      </c>
      <c r="Y131" s="26">
        <f>N123</f>
        <v>3.2385590732975862</v>
      </c>
      <c r="Z131" s="185">
        <f>Q123</f>
        <v>5.9957186024702548E-2</v>
      </c>
      <c r="AA131" s="26">
        <f t="shared" ref="AA131:AA132" si="59">Y131/Z131</f>
        <v>54.014527499060577</v>
      </c>
    </row>
    <row r="132" spans="3:27" ht="15.75" thickBot="1" x14ac:dyDescent="0.25">
      <c r="L132" s="24"/>
      <c r="R132" s="24" t="s">
        <v>236</v>
      </c>
      <c r="X132" s="37" t="s">
        <v>22</v>
      </c>
      <c r="Y132" s="30">
        <f>N124</f>
        <v>3.2083477199454116</v>
      </c>
      <c r="Z132" s="189">
        <f>Q124</f>
        <v>5.4557448784021537E-2</v>
      </c>
      <c r="AA132" s="30">
        <f t="shared" si="59"/>
        <v>58.806776919617498</v>
      </c>
    </row>
    <row r="133" spans="3:27" x14ac:dyDescent="0.2">
      <c r="L133" s="24"/>
      <c r="R133" s="24" t="s">
        <v>237</v>
      </c>
    </row>
    <row r="134" spans="3:27" x14ac:dyDescent="0.2">
      <c r="R134" t="s">
        <v>238</v>
      </c>
    </row>
    <row r="136" spans="3:27" x14ac:dyDescent="0.2">
      <c r="R136" t="s">
        <v>239</v>
      </c>
    </row>
    <row r="137" spans="3:27" x14ac:dyDescent="0.2">
      <c r="R137" t="s">
        <v>240</v>
      </c>
    </row>
    <row r="139" spans="3:27" x14ac:dyDescent="0.2">
      <c r="D139" s="5"/>
    </row>
  </sheetData>
  <sheetProtection selectLockedCells="1" selectUnlockedCells="1"/>
  <mergeCells count="14">
    <mergeCell ref="R114:V114"/>
    <mergeCell ref="S115:T115"/>
    <mergeCell ref="U115:V115"/>
    <mergeCell ref="R120:V120"/>
    <mergeCell ref="S121:T121"/>
    <mergeCell ref="U121:V121"/>
    <mergeCell ref="L121:M121"/>
    <mergeCell ref="N121:O121"/>
    <mergeCell ref="P115:Q115"/>
    <mergeCell ref="B23:B26"/>
    <mergeCell ref="L115:M115"/>
    <mergeCell ref="N115:O115"/>
    <mergeCell ref="K114:O114"/>
    <mergeCell ref="K120:O120"/>
  </mergeCells>
  <pageMargins left="0.78749999999999998" right="0.78749999999999998" top="1.0249999999999999" bottom="1.0249999999999999" header="0.78749999999999998" footer="0.78749999999999998"/>
  <pageSetup orientation="portrait" useFirstPageNumber="1" horizontalDpi="300" verticalDpi="300" r:id="rId1"/>
  <headerFooter alignWithMargins="0">
    <oddHeader>&amp;C&amp;A</oddHeader>
    <oddFooter>&amp;CPage &amp;P</oddFooter>
  </headerFooter>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2:AN139"/>
  <sheetViews>
    <sheetView topLeftCell="D87" zoomScaleNormal="100" workbookViewId="0">
      <selection activeCell="J7" sqref="J7"/>
    </sheetView>
  </sheetViews>
  <sheetFormatPr defaultColWidth="11.5703125" defaultRowHeight="12.75" x14ac:dyDescent="0.2"/>
  <cols>
    <col min="1" max="1" width="41.85546875" style="172" customWidth="1"/>
    <col min="2" max="2" width="12.28515625" style="172" customWidth="1"/>
    <col min="3" max="3" width="15.42578125" customWidth="1"/>
    <col min="4" max="4" width="15.85546875" customWidth="1"/>
    <col min="5" max="5" width="12" bestFit="1" customWidth="1"/>
    <col min="6" max="6" width="12.28515625" customWidth="1"/>
    <col min="7" max="7" width="13.42578125" customWidth="1"/>
    <col min="8" max="8" width="11" customWidth="1"/>
    <col min="12" max="12" width="13.7109375" customWidth="1"/>
  </cols>
  <sheetData>
    <row r="2" spans="1:16" ht="23.25" x14ac:dyDescent="0.2">
      <c r="A2"/>
      <c r="B2" s="110" t="s">
        <v>217</v>
      </c>
    </row>
    <row r="3" spans="1:16" x14ac:dyDescent="0.2">
      <c r="D3" s="45"/>
    </row>
    <row r="4" spans="1:16" ht="15" x14ac:dyDescent="0.2">
      <c r="B4" s="99" t="s">
        <v>0</v>
      </c>
      <c r="P4" s="4" t="s">
        <v>121</v>
      </c>
    </row>
    <row r="5" spans="1:16" ht="15" x14ac:dyDescent="0.2">
      <c r="B5" s="100">
        <v>1</v>
      </c>
      <c r="C5" s="2" t="s">
        <v>138</v>
      </c>
      <c r="D5" s="3"/>
      <c r="E5" s="3"/>
      <c r="F5" s="3"/>
      <c r="G5" s="3"/>
      <c r="P5" s="4" t="s">
        <v>122</v>
      </c>
    </row>
    <row r="6" spans="1:16" ht="15" x14ac:dyDescent="0.2">
      <c r="B6" s="101">
        <v>1.84E-2</v>
      </c>
      <c r="C6" s="1" t="s">
        <v>1</v>
      </c>
      <c r="D6" s="2"/>
      <c r="E6" s="2"/>
      <c r="F6" s="2"/>
      <c r="G6" s="2"/>
      <c r="P6" s="4" t="s">
        <v>123</v>
      </c>
    </row>
    <row r="7" spans="1:16" ht="15" x14ac:dyDescent="0.2">
      <c r="B7" s="101">
        <v>3</v>
      </c>
      <c r="C7" s="1" t="s">
        <v>124</v>
      </c>
      <c r="D7" s="2"/>
      <c r="E7" s="2"/>
      <c r="F7" s="2"/>
      <c r="G7" s="2"/>
      <c r="P7" s="4" t="s">
        <v>125</v>
      </c>
    </row>
    <row r="8" spans="1:16" ht="15" x14ac:dyDescent="0.2">
      <c r="B8" s="115">
        <v>75000</v>
      </c>
      <c r="C8" s="116" t="s">
        <v>188</v>
      </c>
      <c r="D8" s="116"/>
      <c r="E8" s="114"/>
      <c r="F8" s="114"/>
      <c r="G8" s="114"/>
      <c r="P8" s="4" t="s">
        <v>126</v>
      </c>
    </row>
    <row r="9" spans="1:16" x14ac:dyDescent="0.2">
      <c r="B9" s="115">
        <v>0.06</v>
      </c>
      <c r="C9" s="121" t="s">
        <v>135</v>
      </c>
      <c r="D9" s="114"/>
      <c r="E9" s="114"/>
      <c r="F9" s="114"/>
      <c r="G9" s="114"/>
    </row>
    <row r="10" spans="1:16" x14ac:dyDescent="0.2">
      <c r="B10" s="115">
        <v>0.25</v>
      </c>
      <c r="C10" s="121" t="s">
        <v>120</v>
      </c>
      <c r="D10" s="114"/>
      <c r="E10" s="114"/>
      <c r="F10" s="114"/>
      <c r="G10" s="114"/>
    </row>
    <row r="11" spans="1:16" x14ac:dyDescent="0.2">
      <c r="B11"/>
    </row>
    <row r="12" spans="1:16" x14ac:dyDescent="0.2">
      <c r="B12"/>
    </row>
    <row r="13" spans="1:16" ht="15" x14ac:dyDescent="0.2">
      <c r="B13" s="102"/>
      <c r="C13" s="4"/>
      <c r="P13" s="4" t="s">
        <v>127</v>
      </c>
    </row>
    <row r="14" spans="1:16" ht="15" x14ac:dyDescent="0.2">
      <c r="B14" s="99" t="s">
        <v>3</v>
      </c>
      <c r="P14" s="4" t="s">
        <v>128</v>
      </c>
    </row>
    <row r="15" spans="1:16" ht="15" x14ac:dyDescent="0.2">
      <c r="B15" s="102">
        <f>B5*B6</f>
        <v>1.84E-2</v>
      </c>
      <c r="C15" s="4" t="s">
        <v>129</v>
      </c>
    </row>
    <row r="16" spans="1:16" ht="15" x14ac:dyDescent="0.2">
      <c r="B16" s="50">
        <f>SQRT(B15/B7)</f>
        <v>7.8315600829804877E-2</v>
      </c>
      <c r="C16" s="4" t="s">
        <v>154</v>
      </c>
      <c r="P16" s="48" t="s">
        <v>130</v>
      </c>
    </row>
    <row r="17" spans="1:40" ht="15" x14ac:dyDescent="0.2">
      <c r="B17" s="50">
        <f>SQRT(B15*B7)</f>
        <v>0.2349468024894146</v>
      </c>
      <c r="C17" s="4" t="s">
        <v>155</v>
      </c>
    </row>
    <row r="18" spans="1:40" ht="15" x14ac:dyDescent="0.2">
      <c r="B18" s="50"/>
      <c r="C18" s="4"/>
    </row>
    <row r="19" spans="1:40" ht="15" x14ac:dyDescent="0.2">
      <c r="B19" s="50"/>
      <c r="C19" s="4"/>
    </row>
    <row r="20" spans="1:40" ht="15" x14ac:dyDescent="0.2">
      <c r="A20" s="172" t="s">
        <v>189</v>
      </c>
      <c r="B20" s="142" t="s">
        <v>145</v>
      </c>
      <c r="C20" s="4"/>
      <c r="D20" s="172">
        <v>5</v>
      </c>
      <c r="E20">
        <f>$B$8/24</f>
        <v>3125</v>
      </c>
      <c r="F20">
        <f>2*$B$8/24</f>
        <v>6250</v>
      </c>
      <c r="G20">
        <f>3*$B$8/24</f>
        <v>9375</v>
      </c>
      <c r="H20">
        <f>4*$B$8/24</f>
        <v>12500</v>
      </c>
      <c r="I20">
        <f>5*$B$8/24</f>
        <v>15625</v>
      </c>
      <c r="J20">
        <f>6*$B$8/24</f>
        <v>18750</v>
      </c>
      <c r="K20">
        <f>7*$B$8/24</f>
        <v>21875</v>
      </c>
      <c r="L20">
        <f>8*$B$8/24</f>
        <v>25000</v>
      </c>
      <c r="M20">
        <f>9*$B$8/24</f>
        <v>28125</v>
      </c>
      <c r="N20">
        <f>10*$B$8/24</f>
        <v>31250</v>
      </c>
      <c r="O20">
        <f>11*$B$8/24</f>
        <v>34375</v>
      </c>
      <c r="P20">
        <f>$B$8/2-5</f>
        <v>37495</v>
      </c>
      <c r="Q20" s="41">
        <f>$B$8/2+5</f>
        <v>37505</v>
      </c>
      <c r="R20">
        <f>13*$B$8/24</f>
        <v>40625</v>
      </c>
      <c r="S20">
        <f>14*$B$8/24</f>
        <v>43750</v>
      </c>
      <c r="T20">
        <f>15*$B$8/24</f>
        <v>46875</v>
      </c>
      <c r="U20">
        <f>16*$B$8/24</f>
        <v>50000</v>
      </c>
      <c r="V20">
        <f>17*$B$8/24</f>
        <v>53125</v>
      </c>
      <c r="W20">
        <f>18*$B$8/24</f>
        <v>56250</v>
      </c>
      <c r="X20">
        <f>19*$B$8/24</f>
        <v>59375</v>
      </c>
      <c r="Y20">
        <f>20*$B$8/24</f>
        <v>62500</v>
      </c>
      <c r="Z20">
        <f>21*$B$8/24</f>
        <v>65625</v>
      </c>
      <c r="AA20">
        <f>22*$B$8/24</f>
        <v>68750</v>
      </c>
      <c r="AB20">
        <f>23*$B$8/24</f>
        <v>71875</v>
      </c>
      <c r="AC20">
        <f>24*$B$8/24</f>
        <v>75000</v>
      </c>
      <c r="AD20">
        <f>25*$B$8/24</f>
        <v>78125</v>
      </c>
      <c r="AE20">
        <f>26*$B$8/24</f>
        <v>81250</v>
      </c>
      <c r="AF20">
        <f>27*$B$8/24</f>
        <v>84375</v>
      </c>
      <c r="AG20">
        <f>28*$B$8/24</f>
        <v>87500</v>
      </c>
      <c r="AH20">
        <f>29*$B$8/24</f>
        <v>90625</v>
      </c>
      <c r="AI20">
        <f>30*$B$8/24</f>
        <v>93750</v>
      </c>
      <c r="AJ20">
        <f>31*$B$8/24</f>
        <v>96875</v>
      </c>
      <c r="AK20">
        <f>32*$B$8/24</f>
        <v>100000</v>
      </c>
      <c r="AL20">
        <f>33*$B$8/24</f>
        <v>103125</v>
      </c>
      <c r="AM20">
        <f>34*$B$8/24</f>
        <v>106250</v>
      </c>
      <c r="AN20">
        <f>35*$B$8/24</f>
        <v>109375</v>
      </c>
    </row>
    <row r="21" spans="1:40" ht="12" customHeight="1" x14ac:dyDescent="0.2">
      <c r="A21" s="148" t="s">
        <v>192</v>
      </c>
      <c r="B21" s="96"/>
    </row>
    <row r="22" spans="1:40" ht="12" customHeight="1" thickBot="1" x14ac:dyDescent="0.25"/>
    <row r="23" spans="1:40" x14ac:dyDescent="0.2">
      <c r="A23" s="147" t="s">
        <v>158</v>
      </c>
      <c r="B23" s="199" t="s">
        <v>187</v>
      </c>
      <c r="D23" s="146">
        <f t="shared" ref="D23:AN23" si="0">$C$42</f>
        <v>3.387671818693215E-2</v>
      </c>
      <c r="E23" s="146">
        <f t="shared" si="0"/>
        <v>3.387671818693215E-2</v>
      </c>
      <c r="F23" s="146">
        <f t="shared" si="0"/>
        <v>3.387671818693215E-2</v>
      </c>
      <c r="G23" s="146">
        <f t="shared" si="0"/>
        <v>3.387671818693215E-2</v>
      </c>
      <c r="H23" s="146">
        <f t="shared" si="0"/>
        <v>3.387671818693215E-2</v>
      </c>
      <c r="I23" s="146">
        <f t="shared" si="0"/>
        <v>3.387671818693215E-2</v>
      </c>
      <c r="J23" s="146">
        <f t="shared" si="0"/>
        <v>3.387671818693215E-2</v>
      </c>
      <c r="K23" s="146">
        <f t="shared" si="0"/>
        <v>3.387671818693215E-2</v>
      </c>
      <c r="L23" s="146">
        <f t="shared" si="0"/>
        <v>3.387671818693215E-2</v>
      </c>
      <c r="M23" s="146">
        <f t="shared" si="0"/>
        <v>3.387671818693215E-2</v>
      </c>
      <c r="N23" s="146">
        <f t="shared" si="0"/>
        <v>3.387671818693215E-2</v>
      </c>
      <c r="O23" s="146">
        <f t="shared" si="0"/>
        <v>3.387671818693215E-2</v>
      </c>
      <c r="P23" s="146">
        <f t="shared" si="0"/>
        <v>3.387671818693215E-2</v>
      </c>
      <c r="Q23" s="146">
        <f t="shared" si="0"/>
        <v>3.387671818693215E-2</v>
      </c>
      <c r="R23" s="146">
        <f t="shared" si="0"/>
        <v>3.387671818693215E-2</v>
      </c>
      <c r="S23" s="146">
        <f t="shared" si="0"/>
        <v>3.387671818693215E-2</v>
      </c>
      <c r="T23" s="146">
        <f t="shared" si="0"/>
        <v>3.387671818693215E-2</v>
      </c>
      <c r="U23" s="146">
        <f t="shared" si="0"/>
        <v>3.387671818693215E-2</v>
      </c>
      <c r="V23" s="146">
        <f t="shared" si="0"/>
        <v>3.387671818693215E-2</v>
      </c>
      <c r="W23" s="146">
        <f t="shared" si="0"/>
        <v>3.387671818693215E-2</v>
      </c>
      <c r="X23" s="146">
        <f t="shared" si="0"/>
        <v>3.387671818693215E-2</v>
      </c>
      <c r="Y23" s="146">
        <f t="shared" si="0"/>
        <v>3.387671818693215E-2</v>
      </c>
      <c r="Z23" s="146">
        <f t="shared" si="0"/>
        <v>3.387671818693215E-2</v>
      </c>
      <c r="AA23" s="146">
        <f t="shared" si="0"/>
        <v>3.387671818693215E-2</v>
      </c>
      <c r="AB23" s="146">
        <f t="shared" si="0"/>
        <v>3.387671818693215E-2</v>
      </c>
      <c r="AC23" s="146">
        <f t="shared" si="0"/>
        <v>3.387671818693215E-2</v>
      </c>
      <c r="AD23" s="146">
        <f t="shared" si="0"/>
        <v>3.387671818693215E-2</v>
      </c>
      <c r="AE23" s="146">
        <f t="shared" si="0"/>
        <v>3.387671818693215E-2</v>
      </c>
      <c r="AF23" s="146">
        <f t="shared" si="0"/>
        <v>3.387671818693215E-2</v>
      </c>
      <c r="AG23" s="146">
        <f t="shared" si="0"/>
        <v>3.387671818693215E-2</v>
      </c>
      <c r="AH23" s="146">
        <f t="shared" si="0"/>
        <v>3.387671818693215E-2</v>
      </c>
      <c r="AI23" s="146">
        <f t="shared" si="0"/>
        <v>3.387671818693215E-2</v>
      </c>
      <c r="AJ23" s="146">
        <f t="shared" si="0"/>
        <v>3.387671818693215E-2</v>
      </c>
      <c r="AK23" s="146">
        <f t="shared" si="0"/>
        <v>3.387671818693215E-2</v>
      </c>
      <c r="AL23" s="146">
        <f t="shared" si="0"/>
        <v>3.387671818693215E-2</v>
      </c>
      <c r="AM23" s="146">
        <f t="shared" si="0"/>
        <v>3.387671818693215E-2</v>
      </c>
      <c r="AN23" s="146">
        <f t="shared" si="0"/>
        <v>3.387671818693215E-2</v>
      </c>
    </row>
    <row r="24" spans="1:40" ht="13.5" thickBot="1" x14ac:dyDescent="0.25">
      <c r="A24" s="147" t="s">
        <v>196</v>
      </c>
      <c r="B24" s="200"/>
      <c r="D24" s="146">
        <f>$C$39</f>
        <v>6.9924122494665245E-2</v>
      </c>
      <c r="E24" s="146">
        <f t="shared" ref="E24:AN24" si="1">$C$39</f>
        <v>6.9924122494665245E-2</v>
      </c>
      <c r="F24" s="146">
        <f t="shared" si="1"/>
        <v>6.9924122494665245E-2</v>
      </c>
      <c r="G24" s="146">
        <f t="shared" si="1"/>
        <v>6.9924122494665245E-2</v>
      </c>
      <c r="H24" s="146">
        <f t="shared" si="1"/>
        <v>6.9924122494665245E-2</v>
      </c>
      <c r="I24" s="146">
        <f t="shared" si="1"/>
        <v>6.9924122494665245E-2</v>
      </c>
      <c r="J24" s="146">
        <f t="shared" si="1"/>
        <v>6.9924122494665245E-2</v>
      </c>
      <c r="K24" s="146">
        <f t="shared" si="1"/>
        <v>6.9924122494665245E-2</v>
      </c>
      <c r="L24" s="146">
        <f t="shared" si="1"/>
        <v>6.9924122494665245E-2</v>
      </c>
      <c r="M24" s="146">
        <f t="shared" si="1"/>
        <v>6.9924122494665245E-2</v>
      </c>
      <c r="N24" s="146">
        <f t="shared" si="1"/>
        <v>6.9924122494665245E-2</v>
      </c>
      <c r="O24" s="146">
        <f t="shared" si="1"/>
        <v>6.9924122494665245E-2</v>
      </c>
      <c r="P24" s="146">
        <f t="shared" si="1"/>
        <v>6.9924122494665245E-2</v>
      </c>
      <c r="Q24" s="146">
        <f t="shared" si="1"/>
        <v>6.9924122494665245E-2</v>
      </c>
      <c r="R24" s="146">
        <f t="shared" si="1"/>
        <v>6.9924122494665245E-2</v>
      </c>
      <c r="S24" s="146">
        <f t="shared" si="1"/>
        <v>6.9924122494665245E-2</v>
      </c>
      <c r="T24" s="146">
        <f t="shared" si="1"/>
        <v>6.9924122494665245E-2</v>
      </c>
      <c r="U24" s="146">
        <f t="shared" si="1"/>
        <v>6.9924122494665245E-2</v>
      </c>
      <c r="V24" s="146">
        <f t="shared" si="1"/>
        <v>6.9924122494665245E-2</v>
      </c>
      <c r="W24" s="146">
        <f t="shared" si="1"/>
        <v>6.9924122494665245E-2</v>
      </c>
      <c r="X24" s="146">
        <f t="shared" si="1"/>
        <v>6.9924122494665245E-2</v>
      </c>
      <c r="Y24" s="146">
        <f t="shared" si="1"/>
        <v>6.9924122494665245E-2</v>
      </c>
      <c r="Z24" s="146">
        <f t="shared" si="1"/>
        <v>6.9924122494665245E-2</v>
      </c>
      <c r="AA24" s="146">
        <f t="shared" si="1"/>
        <v>6.9924122494665245E-2</v>
      </c>
      <c r="AB24" s="146">
        <f t="shared" si="1"/>
        <v>6.9924122494665245E-2</v>
      </c>
      <c r="AC24" s="146">
        <f t="shared" si="1"/>
        <v>6.9924122494665245E-2</v>
      </c>
      <c r="AD24" s="146">
        <f t="shared" si="1"/>
        <v>6.9924122494665245E-2</v>
      </c>
      <c r="AE24" s="146">
        <f t="shared" si="1"/>
        <v>6.9924122494665245E-2</v>
      </c>
      <c r="AF24" s="146">
        <f t="shared" si="1"/>
        <v>6.9924122494665245E-2</v>
      </c>
      <c r="AG24" s="146">
        <f t="shared" si="1"/>
        <v>6.9924122494665245E-2</v>
      </c>
      <c r="AH24" s="146">
        <f t="shared" si="1"/>
        <v>6.9924122494665245E-2</v>
      </c>
      <c r="AI24" s="146">
        <f t="shared" si="1"/>
        <v>6.9924122494665245E-2</v>
      </c>
      <c r="AJ24" s="146">
        <f t="shared" si="1"/>
        <v>6.9924122494665245E-2</v>
      </c>
      <c r="AK24" s="146">
        <f t="shared" si="1"/>
        <v>6.9924122494665245E-2</v>
      </c>
      <c r="AL24" s="146">
        <f t="shared" si="1"/>
        <v>6.9924122494665245E-2</v>
      </c>
      <c r="AM24" s="146">
        <f t="shared" si="1"/>
        <v>6.9924122494665245E-2</v>
      </c>
      <c r="AN24" s="146">
        <f t="shared" si="1"/>
        <v>6.9924122494665245E-2</v>
      </c>
    </row>
    <row r="25" spans="1:40" ht="15.75" thickBot="1" x14ac:dyDescent="0.25">
      <c r="A25" s="145" t="s">
        <v>186</v>
      </c>
      <c r="B25" s="200"/>
      <c r="D25" s="93">
        <f t="shared" ref="D25:AN25" si="2">D23*D32</f>
        <v>8.6131596063160079E-2</v>
      </c>
      <c r="E25" s="93">
        <f t="shared" si="2"/>
        <v>0.15115557022206524</v>
      </c>
      <c r="F25" s="93">
        <f t="shared" si="2"/>
        <v>0.19107793561873171</v>
      </c>
      <c r="G25" s="93">
        <f t="shared" si="2"/>
        <v>0.215542745032658</v>
      </c>
      <c r="H25" s="93">
        <f t="shared" si="2"/>
        <v>0.23053632080978084</v>
      </c>
      <c r="I25" s="93">
        <f t="shared" si="2"/>
        <v>0.23972579725314508</v>
      </c>
      <c r="J25" s="93">
        <f t="shared" si="2"/>
        <v>0.24535811567548513</v>
      </c>
      <c r="K25" s="93">
        <f t="shared" si="2"/>
        <v>0.24881021240015402</v>
      </c>
      <c r="L25" s="93">
        <f t="shared" si="2"/>
        <v>0.25092593202072078</v>
      </c>
      <c r="M25" s="93">
        <f t="shared" si="2"/>
        <v>0.2522224065739278</v>
      </c>
      <c r="N25" s="93">
        <f t="shared" si="2"/>
        <v>0.25301648384845649</v>
      </c>
      <c r="O25" s="93">
        <f t="shared" si="2"/>
        <v>0.25350213722742176</v>
      </c>
      <c r="P25" s="93">
        <f t="shared" si="2"/>
        <v>0.25379734009027549</v>
      </c>
      <c r="Q25" s="93">
        <f t="shared" si="2"/>
        <v>0.25379797938788734</v>
      </c>
      <c r="R25" s="93">
        <f t="shared" si="2"/>
        <v>0.25392119872417973</v>
      </c>
      <c r="S25" s="93">
        <f t="shared" si="2"/>
        <v>0.25398603167452194</v>
      </c>
      <c r="T25" s="93">
        <f t="shared" si="2"/>
        <v>0.25402238840227193</v>
      </c>
      <c r="U25" s="93">
        <f t="shared" si="2"/>
        <v>0.25404353315673578</v>
      </c>
      <c r="V25" s="93">
        <f t="shared" si="2"/>
        <v>0.25405609218675379</v>
      </c>
      <c r="W25" s="93">
        <f t="shared" si="2"/>
        <v>0.2540636450648901</v>
      </c>
      <c r="X25" s="93">
        <f t="shared" si="2"/>
        <v>0.2540682213182513</v>
      </c>
      <c r="Y25" s="93">
        <f t="shared" si="2"/>
        <v>0.25407100659648296</v>
      </c>
      <c r="Z25" s="93">
        <f t="shared" si="2"/>
        <v>0.2540727064815364</v>
      </c>
      <c r="AA25" s="93">
        <f t="shared" si="2"/>
        <v>0.25407374567856883</v>
      </c>
      <c r="AB25" s="93">
        <f t="shared" si="2"/>
        <v>0.25407438162533025</v>
      </c>
      <c r="AC25" s="93">
        <f t="shared" si="2"/>
        <v>0.25407477104294202</v>
      </c>
      <c r="AD25" s="93">
        <f t="shared" si="2"/>
        <v>0.25407500959156581</v>
      </c>
      <c r="AE25" s="93">
        <f t="shared" si="2"/>
        <v>0.25407515575548295</v>
      </c>
      <c r="AF25" s="93">
        <f t="shared" si="2"/>
        <v>0.25407524532613679</v>
      </c>
      <c r="AG25" s="93">
        <f t="shared" si="2"/>
        <v>0.25407530022067404</v>
      </c>
      <c r="AH25" s="93">
        <f t="shared" si="2"/>
        <v>0.25407533386522019</v>
      </c>
      <c r="AI25" s="93">
        <f t="shared" si="2"/>
        <v>0.25407535448628621</v>
      </c>
      <c r="AJ25" s="93">
        <f t="shared" si="2"/>
        <v>0.25407536712511597</v>
      </c>
      <c r="AK25" s="93">
        <f t="shared" si="2"/>
        <v>0.25407537487119652</v>
      </c>
      <c r="AL25" s="93">
        <f t="shared" si="2"/>
        <v>0.25407537961785426</v>
      </c>
      <c r="AM25" s="93">
        <f t="shared" si="2"/>
        <v>0.25407538252513312</v>
      </c>
      <c r="AN25" s="93">
        <f t="shared" si="2"/>
        <v>0.25407538430320908</v>
      </c>
    </row>
    <row r="26" spans="1:40" ht="15.75" thickBot="1" x14ac:dyDescent="0.25">
      <c r="A26" s="145" t="s">
        <v>195</v>
      </c>
      <c r="B26" s="201"/>
      <c r="D26" s="93">
        <f>D24*D32</f>
        <v>0.17778216415616854</v>
      </c>
      <c r="E26" s="93">
        <f t="shared" ref="E26:AN26" si="3">E24*E32</f>
        <v>0.31199659157172399</v>
      </c>
      <c r="F26" s="93">
        <f t="shared" si="3"/>
        <v>0.39439938964884463</v>
      </c>
      <c r="G26" s="93">
        <f t="shared" si="3"/>
        <v>0.44489661670692227</v>
      </c>
      <c r="H26" s="93">
        <f t="shared" si="3"/>
        <v>0.47584449729817169</v>
      </c>
      <c r="I26" s="93">
        <f t="shared" si="3"/>
        <v>0.49481227549150064</v>
      </c>
      <c r="J26" s="93">
        <f t="shared" si="3"/>
        <v>0.50643780902516466</v>
      </c>
      <c r="K26" s="93">
        <f t="shared" si="3"/>
        <v>0.51356319917976045</v>
      </c>
      <c r="L26" s="93">
        <f t="shared" si="3"/>
        <v>0.51793020536662127</v>
      </c>
      <c r="M26" s="93">
        <f t="shared" si="3"/>
        <v>0.52060622743491702</v>
      </c>
      <c r="N26" s="93">
        <f t="shared" si="3"/>
        <v>0.52224526331519272</v>
      </c>
      <c r="O26" s="93">
        <f t="shared" si="3"/>
        <v>0.52324768882091421</v>
      </c>
      <c r="P26" s="93">
        <f t="shared" si="3"/>
        <v>0.52385700997856166</v>
      </c>
      <c r="Q26" s="93">
        <f t="shared" si="3"/>
        <v>0.52385832953744793</v>
      </c>
      <c r="R26" s="93">
        <f t="shared" si="3"/>
        <v>0.52411266361777642</v>
      </c>
      <c r="S26" s="93">
        <f t="shared" si="3"/>
        <v>0.52424648375750793</v>
      </c>
      <c r="T26" s="93">
        <f t="shared" si="3"/>
        <v>0.52432152680833322</v>
      </c>
      <c r="U26" s="93">
        <f t="shared" si="3"/>
        <v>0.52436517118950055</v>
      </c>
      <c r="V26" s="93">
        <f t="shared" si="3"/>
        <v>0.52439109398250983</v>
      </c>
      <c r="W26" s="93">
        <f t="shared" si="3"/>
        <v>0.52440668369734222</v>
      </c>
      <c r="X26" s="93">
        <f t="shared" si="3"/>
        <v>0.52441612943228111</v>
      </c>
      <c r="Y26" s="93">
        <f t="shared" si="3"/>
        <v>0.52442187845835786</v>
      </c>
      <c r="Z26" s="93">
        <f t="shared" si="3"/>
        <v>0.52442538715037601</v>
      </c>
      <c r="AA26" s="93">
        <f t="shared" si="3"/>
        <v>0.52442753213207682</v>
      </c>
      <c r="AB26" s="93">
        <f t="shared" si="3"/>
        <v>0.52442884477455298</v>
      </c>
      <c r="AC26" s="93">
        <f t="shared" si="3"/>
        <v>0.52442964856211693</v>
      </c>
      <c r="AD26" s="93">
        <f t="shared" si="3"/>
        <v>0.52443014094461693</v>
      </c>
      <c r="AE26" s="93">
        <f t="shared" si="3"/>
        <v>0.52443044263805694</v>
      </c>
      <c r="AF26" s="93">
        <f t="shared" si="3"/>
        <v>0.52443062751869784</v>
      </c>
      <c r="AG26" s="93">
        <f t="shared" si="3"/>
        <v>0.52443074082519714</v>
      </c>
      <c r="AH26" s="93">
        <f t="shared" si="3"/>
        <v>0.52443081027009897</v>
      </c>
      <c r="AI26" s="93">
        <f t="shared" si="3"/>
        <v>0.5244308528335474</v>
      </c>
      <c r="AJ26" s="93">
        <f t="shared" si="3"/>
        <v>0.52443087892105311</v>
      </c>
      <c r="AK26" s="93">
        <f t="shared" si="3"/>
        <v>0.52443089490955241</v>
      </c>
      <c r="AL26" s="93">
        <f t="shared" si="3"/>
        <v>0.52443090470701492</v>
      </c>
      <c r="AM26" s="93">
        <f t="shared" si="3"/>
        <v>0.52443091070785963</v>
      </c>
      <c r="AN26" s="93">
        <f t="shared" si="3"/>
        <v>0.52443091437794354</v>
      </c>
    </row>
    <row r="27" spans="1:40" x14ac:dyDescent="0.2">
      <c r="A27" s="145"/>
      <c r="B27" s="86"/>
      <c r="D27" s="86"/>
      <c r="E27" s="86"/>
      <c r="F27" s="86"/>
      <c r="G27" s="86"/>
      <c r="H27" s="86"/>
      <c r="I27" s="86"/>
      <c r="J27" s="86"/>
      <c r="K27" s="86"/>
      <c r="L27" s="86"/>
      <c r="M27" s="86"/>
      <c r="N27" s="86"/>
      <c r="O27" s="86"/>
      <c r="P27" s="86"/>
      <c r="Q27" s="86"/>
      <c r="R27" s="86"/>
      <c r="S27" s="86"/>
      <c r="T27" s="86"/>
      <c r="U27" s="86"/>
      <c r="V27" s="86"/>
      <c r="W27" s="86"/>
      <c r="X27" s="86"/>
      <c r="Y27" s="86"/>
      <c r="Z27" s="86"/>
      <c r="AA27" s="86"/>
      <c r="AB27" s="86"/>
      <c r="AC27" s="86"/>
      <c r="AD27" s="86"/>
      <c r="AE27" s="86"/>
      <c r="AF27" s="86"/>
      <c r="AG27" s="86"/>
      <c r="AH27" s="86"/>
      <c r="AI27" s="86"/>
      <c r="AJ27" s="86"/>
      <c r="AK27" s="86"/>
      <c r="AL27" s="86"/>
      <c r="AM27" s="86"/>
      <c r="AN27" s="86"/>
    </row>
    <row r="28" spans="1:40" ht="13.5" thickBot="1" x14ac:dyDescent="0.25">
      <c r="A28" s="144" t="s">
        <v>185</v>
      </c>
      <c r="B28" s="143">
        <f>B30/B29</f>
        <v>0.23452469606762208</v>
      </c>
      <c r="D28" s="143">
        <f t="shared" ref="D28:AN28" si="4">D30/D29</f>
        <v>3.9751954478132623E-2</v>
      </c>
      <c r="E28" s="143">
        <f t="shared" si="4"/>
        <v>6.9762196699310303E-2</v>
      </c>
      <c r="F28" s="143">
        <f t="shared" si="4"/>
        <v>8.8187398651262142E-2</v>
      </c>
      <c r="G28" s="143">
        <f t="shared" si="4"/>
        <v>9.9478539586644751E-2</v>
      </c>
      <c r="H28" s="143">
        <f t="shared" si="4"/>
        <v>0.10639846176386249</v>
      </c>
      <c r="I28" s="143">
        <f t="shared" si="4"/>
        <v>0.11063964230563035</v>
      </c>
      <c r="J28" s="143">
        <f t="shared" si="4"/>
        <v>0.11323910261711725</v>
      </c>
      <c r="K28" s="143">
        <f t="shared" si="4"/>
        <v>0.11483233434769528</v>
      </c>
      <c r="L28" s="143">
        <f t="shared" si="4"/>
        <v>0.1158087935553429</v>
      </c>
      <c r="M28" s="143">
        <f t="shared" si="4"/>
        <v>0.11640715002122512</v>
      </c>
      <c r="N28" s="143">
        <f t="shared" si="4"/>
        <v>0.1167736371770655</v>
      </c>
      <c r="O28" s="143">
        <f t="shared" si="4"/>
        <v>0.11699777874526104</v>
      </c>
      <c r="P28" s="143">
        <f t="shared" si="4"/>
        <v>0.11713402248510031</v>
      </c>
      <c r="Q28" s="143">
        <f t="shared" si="4"/>
        <v>0.11713431753744723</v>
      </c>
      <c r="R28" s="143">
        <f t="shared" si="4"/>
        <v>0.11719118644120627</v>
      </c>
      <c r="S28" s="143">
        <f t="shared" si="4"/>
        <v>0.11722110852100603</v>
      </c>
      <c r="T28" s="143">
        <f t="shared" si="4"/>
        <v>0.11723788808916165</v>
      </c>
      <c r="U28" s="143">
        <f t="shared" si="4"/>
        <v>0.11724764693905315</v>
      </c>
      <c r="V28" s="143">
        <f t="shared" si="4"/>
        <v>0.11725344325553146</v>
      </c>
      <c r="W28" s="143">
        <f t="shared" si="4"/>
        <v>0.11725692910371704</v>
      </c>
      <c r="X28" s="143">
        <f t="shared" si="4"/>
        <v>0.11725904116274775</v>
      </c>
      <c r="Y28" s="143">
        <f t="shared" si="4"/>
        <v>0.11726032664053444</v>
      </c>
      <c r="Z28" s="143">
        <f t="shared" si="4"/>
        <v>0.11726111118135743</v>
      </c>
      <c r="AA28" s="143">
        <f t="shared" si="4"/>
        <v>0.1172615907976076</v>
      </c>
      <c r="AB28" s="143">
        <f t="shared" si="4"/>
        <v>0.11726188430345066</v>
      </c>
      <c r="AC28" s="143">
        <f t="shared" si="4"/>
        <v>0.11726206402972868</v>
      </c>
      <c r="AD28" s="143">
        <f t="shared" si="4"/>
        <v>0.11726217412607499</v>
      </c>
      <c r="AE28" s="143">
        <f t="shared" si="4"/>
        <v>0.11726224158449496</v>
      </c>
      <c r="AF28" s="143">
        <f t="shared" si="4"/>
        <v>0.11726228292366342</v>
      </c>
      <c r="AG28" s="143">
        <f t="shared" si="4"/>
        <v>0.117262308258909</v>
      </c>
      <c r="AH28" s="143">
        <f t="shared" si="4"/>
        <v>0.11726232378673544</v>
      </c>
      <c r="AI28" s="143">
        <f t="shared" si="4"/>
        <v>0.11726233330388949</v>
      </c>
      <c r="AJ28" s="143">
        <f t="shared" si="4"/>
        <v>0.11726233913703564</v>
      </c>
      <c r="AK28" s="143">
        <f t="shared" si="4"/>
        <v>0.11726234271205181</v>
      </c>
      <c r="AL28" s="143">
        <f t="shared" si="4"/>
        <v>0.1172623449027568</v>
      </c>
      <c r="AM28" s="143">
        <f t="shared" si="4"/>
        <v>0.11726234624454099</v>
      </c>
      <c r="AN28" s="143">
        <f t="shared" si="4"/>
        <v>0.11726234706516896</v>
      </c>
    </row>
    <row r="29" spans="1:40" ht="15.75" thickBot="1" x14ac:dyDescent="0.25">
      <c r="A29" s="172" t="s">
        <v>9</v>
      </c>
      <c r="B29" s="89">
        <f>B35 / $B$17 * SINH($B$16 *B33 / 1000) + B34 * COSH($B$16 * B33 / 1000)+B32</f>
        <v>7.5</v>
      </c>
      <c r="C29" s="172"/>
      <c r="D29" s="89">
        <f t="shared" ref="D29:AN29" si="5">D35 / $B$17 * SINH($B$16 *D33 / 1000) + D34 * COSH($B$16 * D33 / 1000)+D32</f>
        <v>14.999999999999998</v>
      </c>
      <c r="E29" s="89">
        <f t="shared" si="5"/>
        <v>15.000000000000004</v>
      </c>
      <c r="F29" s="89">
        <f t="shared" si="5"/>
        <v>14.999999999999996</v>
      </c>
      <c r="G29" s="89">
        <f t="shared" si="5"/>
        <v>15.000000000000002</v>
      </c>
      <c r="H29" s="89">
        <f t="shared" si="5"/>
        <v>14.999999999999996</v>
      </c>
      <c r="I29" s="89">
        <f t="shared" si="5"/>
        <v>15.000000000000004</v>
      </c>
      <c r="J29" s="89">
        <f t="shared" si="5"/>
        <v>15.000000000000007</v>
      </c>
      <c r="K29" s="89">
        <f t="shared" si="5"/>
        <v>14.999999999999995</v>
      </c>
      <c r="L29" s="89">
        <f t="shared" si="5"/>
        <v>15</v>
      </c>
      <c r="M29" s="89">
        <f t="shared" si="5"/>
        <v>14.999999999999995</v>
      </c>
      <c r="N29" s="89">
        <f t="shared" si="5"/>
        <v>15</v>
      </c>
      <c r="O29" s="89">
        <f t="shared" si="5"/>
        <v>14.999999999999996</v>
      </c>
      <c r="P29" s="89">
        <f t="shared" si="5"/>
        <v>15.000000000000004</v>
      </c>
      <c r="Q29" s="89">
        <f t="shared" si="5"/>
        <v>15.000000000000007</v>
      </c>
      <c r="R29" s="89">
        <f t="shared" si="5"/>
        <v>14.999999999999996</v>
      </c>
      <c r="S29" s="89">
        <f t="shared" si="5"/>
        <v>15</v>
      </c>
      <c r="T29" s="89">
        <f t="shared" si="5"/>
        <v>14.999999999999996</v>
      </c>
      <c r="U29" s="89">
        <f t="shared" si="5"/>
        <v>15.000000000000002</v>
      </c>
      <c r="V29" s="89">
        <f t="shared" si="5"/>
        <v>15.000000000000004</v>
      </c>
      <c r="W29" s="89">
        <f t="shared" si="5"/>
        <v>14.999999999999998</v>
      </c>
      <c r="X29" s="89">
        <f t="shared" si="5"/>
        <v>14.999999999999996</v>
      </c>
      <c r="Y29" s="89">
        <f t="shared" si="5"/>
        <v>15</v>
      </c>
      <c r="Z29" s="89">
        <f t="shared" si="5"/>
        <v>15.000000000000004</v>
      </c>
      <c r="AA29" s="89">
        <f t="shared" si="5"/>
        <v>15.000000000000007</v>
      </c>
      <c r="AB29" s="89">
        <f t="shared" si="5"/>
        <v>14.999999999999995</v>
      </c>
      <c r="AC29" s="89">
        <f t="shared" si="5"/>
        <v>14.999999999999993</v>
      </c>
      <c r="AD29" s="89">
        <f t="shared" si="5"/>
        <v>15</v>
      </c>
      <c r="AE29" s="89">
        <f t="shared" si="5"/>
        <v>15</v>
      </c>
      <c r="AF29" s="89">
        <f t="shared" si="5"/>
        <v>14.999999999999993</v>
      </c>
      <c r="AG29" s="89">
        <f t="shared" si="5"/>
        <v>15.000000000000004</v>
      </c>
      <c r="AH29" s="89">
        <f t="shared" si="5"/>
        <v>14.999999999999993</v>
      </c>
      <c r="AI29" s="89">
        <f t="shared" si="5"/>
        <v>15.000000000000007</v>
      </c>
      <c r="AJ29" s="89">
        <f t="shared" si="5"/>
        <v>15.000000000000004</v>
      </c>
      <c r="AK29" s="89">
        <f t="shared" si="5"/>
        <v>14.999999999999991</v>
      </c>
      <c r="AL29" s="89">
        <f t="shared" si="5"/>
        <v>14.999999999999996</v>
      </c>
      <c r="AM29" s="89">
        <f t="shared" si="5"/>
        <v>15.000000000000004</v>
      </c>
      <c r="AN29" s="89">
        <f t="shared" si="5"/>
        <v>15.000000000000002</v>
      </c>
    </row>
    <row r="30" spans="1:40" ht="15" x14ac:dyDescent="0.2">
      <c r="A30" s="172" t="s">
        <v>183</v>
      </c>
      <c r="B30" s="9">
        <f>B35 * COSH($B$16 *B33 / 1000) + (B34) * $B$17 * SINH($B$16 * B33/ 1000)</f>
        <v>1.7589352205071656</v>
      </c>
      <c r="C30" s="172"/>
      <c r="D30" s="9">
        <f t="shared" ref="D30:AN30" si="6">D35 * COSH($B$16 *D33 / 1000) + (D34) * $B$17 * SINH($B$16 * D33/ 1000)</f>
        <v>0.59627931717198923</v>
      </c>
      <c r="E30" s="9">
        <f t="shared" si="6"/>
        <v>1.0464329504896548</v>
      </c>
      <c r="F30" s="9">
        <f t="shared" si="6"/>
        <v>1.3228109797689318</v>
      </c>
      <c r="G30" s="9">
        <f t="shared" si="6"/>
        <v>1.4921780937996714</v>
      </c>
      <c r="H30" s="9">
        <f t="shared" si="6"/>
        <v>1.5959769264579369</v>
      </c>
      <c r="I30" s="9">
        <f t="shared" si="6"/>
        <v>1.6595946345844557</v>
      </c>
      <c r="J30" s="9">
        <f t="shared" si="6"/>
        <v>1.6985865392567596</v>
      </c>
      <c r="K30" s="9">
        <f t="shared" si="6"/>
        <v>1.7224850152154287</v>
      </c>
      <c r="L30" s="9">
        <f t="shared" si="6"/>
        <v>1.7371319033301436</v>
      </c>
      <c r="M30" s="9">
        <f t="shared" si="6"/>
        <v>1.7461072503183761</v>
      </c>
      <c r="N30" s="9">
        <f t="shared" si="6"/>
        <v>1.7516045576559824</v>
      </c>
      <c r="O30" s="9">
        <f t="shared" si="6"/>
        <v>1.7549666811789153</v>
      </c>
      <c r="P30" s="9">
        <f t="shared" si="6"/>
        <v>1.7570103372765051</v>
      </c>
      <c r="Q30" s="9">
        <f t="shared" si="6"/>
        <v>1.7570147630617092</v>
      </c>
      <c r="R30" s="9">
        <f t="shared" si="6"/>
        <v>1.7578677966180936</v>
      </c>
      <c r="S30" s="9">
        <f t="shared" si="6"/>
        <v>1.7583166278150906</v>
      </c>
      <c r="T30" s="9">
        <f t="shared" si="6"/>
        <v>1.7585683213374244</v>
      </c>
      <c r="U30" s="9">
        <f t="shared" si="6"/>
        <v>1.7587147040857976</v>
      </c>
      <c r="V30" s="9">
        <f t="shared" si="6"/>
        <v>1.7588016488329723</v>
      </c>
      <c r="W30" s="9">
        <f t="shared" si="6"/>
        <v>1.7588539365557554</v>
      </c>
      <c r="X30" s="9">
        <f t="shared" si="6"/>
        <v>1.758885617441216</v>
      </c>
      <c r="Y30" s="9">
        <f t="shared" si="6"/>
        <v>1.7589048996080165</v>
      </c>
      <c r="Z30" s="9">
        <f t="shared" si="6"/>
        <v>1.7589166677203618</v>
      </c>
      <c r="AA30" s="9">
        <f t="shared" si="6"/>
        <v>1.758923861964115</v>
      </c>
      <c r="AB30" s="9">
        <f t="shared" si="6"/>
        <v>1.7589282645517594</v>
      </c>
      <c r="AC30" s="9">
        <f t="shared" si="6"/>
        <v>1.7589309604459293</v>
      </c>
      <c r="AD30" s="9">
        <f t="shared" si="6"/>
        <v>1.7589326118911248</v>
      </c>
      <c r="AE30" s="9">
        <f t="shared" si="6"/>
        <v>1.7589336237674242</v>
      </c>
      <c r="AF30" s="9">
        <f t="shared" si="6"/>
        <v>1.7589342438549505</v>
      </c>
      <c r="AG30" s="9">
        <f t="shared" si="6"/>
        <v>1.7589346238836354</v>
      </c>
      <c r="AH30" s="9">
        <f t="shared" si="6"/>
        <v>1.7589348568010308</v>
      </c>
      <c r="AI30" s="9">
        <f t="shared" si="6"/>
        <v>1.7589349995583432</v>
      </c>
      <c r="AJ30" s="9">
        <f t="shared" si="6"/>
        <v>1.7589350870555349</v>
      </c>
      <c r="AK30" s="9">
        <f t="shared" si="6"/>
        <v>1.7589351406807761</v>
      </c>
      <c r="AL30" s="9">
        <f t="shared" si="6"/>
        <v>1.7589351735413516</v>
      </c>
      <c r="AM30" s="9">
        <f t="shared" si="6"/>
        <v>1.7589351936681152</v>
      </c>
      <c r="AN30" s="9">
        <f t="shared" si="6"/>
        <v>1.7589352059775345</v>
      </c>
    </row>
    <row r="31" spans="1:40" x14ac:dyDescent="0.2">
      <c r="A31" s="104" t="s">
        <v>172</v>
      </c>
      <c r="B31" s="142" t="s">
        <v>145</v>
      </c>
      <c r="C31" s="172"/>
      <c r="D31" s="141">
        <f t="shared" ref="D31:AN31" si="7">$B$28</f>
        <v>0.23452469606762208</v>
      </c>
      <c r="E31" s="141">
        <f t="shared" si="7"/>
        <v>0.23452469606762208</v>
      </c>
      <c r="F31" s="141">
        <f t="shared" si="7"/>
        <v>0.23452469606762208</v>
      </c>
      <c r="G31" s="141">
        <f t="shared" si="7"/>
        <v>0.23452469606762208</v>
      </c>
      <c r="H31" s="141">
        <f t="shared" si="7"/>
        <v>0.23452469606762208</v>
      </c>
      <c r="I31" s="141">
        <f t="shared" si="7"/>
        <v>0.23452469606762208</v>
      </c>
      <c r="J31" s="141">
        <f t="shared" si="7"/>
        <v>0.23452469606762208</v>
      </c>
      <c r="K31" s="141">
        <f t="shared" si="7"/>
        <v>0.23452469606762208</v>
      </c>
      <c r="L31" s="141">
        <f t="shared" si="7"/>
        <v>0.23452469606762208</v>
      </c>
      <c r="M31" s="141">
        <f t="shared" si="7"/>
        <v>0.23452469606762208</v>
      </c>
      <c r="N31" s="141">
        <f t="shared" si="7"/>
        <v>0.23452469606762208</v>
      </c>
      <c r="O31" s="141">
        <f t="shared" si="7"/>
        <v>0.23452469606762208</v>
      </c>
      <c r="P31" s="141">
        <f t="shared" si="7"/>
        <v>0.23452469606762208</v>
      </c>
      <c r="Q31" s="141">
        <f t="shared" si="7"/>
        <v>0.23452469606762208</v>
      </c>
      <c r="R31" s="141">
        <f t="shared" si="7"/>
        <v>0.23452469606762208</v>
      </c>
      <c r="S31" s="141">
        <f t="shared" si="7"/>
        <v>0.23452469606762208</v>
      </c>
      <c r="T31" s="141">
        <f t="shared" si="7"/>
        <v>0.23452469606762208</v>
      </c>
      <c r="U31" s="141">
        <f t="shared" si="7"/>
        <v>0.23452469606762208</v>
      </c>
      <c r="V31" s="141">
        <f t="shared" si="7"/>
        <v>0.23452469606762208</v>
      </c>
      <c r="W31" s="141">
        <f t="shared" si="7"/>
        <v>0.23452469606762208</v>
      </c>
      <c r="X31" s="141">
        <f t="shared" si="7"/>
        <v>0.23452469606762208</v>
      </c>
      <c r="Y31" s="141">
        <f t="shared" si="7"/>
        <v>0.23452469606762208</v>
      </c>
      <c r="Z31" s="141">
        <f t="shared" si="7"/>
        <v>0.23452469606762208</v>
      </c>
      <c r="AA31" s="141">
        <f t="shared" si="7"/>
        <v>0.23452469606762208</v>
      </c>
      <c r="AB31" s="141">
        <f t="shared" si="7"/>
        <v>0.23452469606762208</v>
      </c>
      <c r="AC31" s="141">
        <f t="shared" si="7"/>
        <v>0.23452469606762208</v>
      </c>
      <c r="AD31" s="141">
        <f t="shared" si="7"/>
        <v>0.23452469606762208</v>
      </c>
      <c r="AE31" s="141">
        <f t="shared" si="7"/>
        <v>0.23452469606762208</v>
      </c>
      <c r="AF31" s="141">
        <f t="shared" si="7"/>
        <v>0.23452469606762208</v>
      </c>
      <c r="AG31" s="141">
        <f t="shared" si="7"/>
        <v>0.23452469606762208</v>
      </c>
      <c r="AH31" s="141">
        <f t="shared" si="7"/>
        <v>0.23452469606762208</v>
      </c>
      <c r="AI31" s="141">
        <f t="shared" si="7"/>
        <v>0.23452469606762208</v>
      </c>
      <c r="AJ31" s="141">
        <f t="shared" si="7"/>
        <v>0.23452469606762208</v>
      </c>
      <c r="AK31" s="141">
        <f t="shared" si="7"/>
        <v>0.23452469606762208</v>
      </c>
      <c r="AL31" s="141">
        <f t="shared" si="7"/>
        <v>0.23452469606762208</v>
      </c>
      <c r="AM31" s="141">
        <f t="shared" si="7"/>
        <v>0.23452469606762208</v>
      </c>
      <c r="AN31" s="141">
        <f t="shared" si="7"/>
        <v>0.23452469606762208</v>
      </c>
    </row>
    <row r="32" spans="1:40" ht="13.5" thickBot="1" x14ac:dyDescent="0.25">
      <c r="A32" s="172" t="s">
        <v>184</v>
      </c>
      <c r="B32" s="60">
        <v>0</v>
      </c>
      <c r="C32" s="172"/>
      <c r="D32" s="60">
        <f t="shared" ref="D32:AN32" si="8">D30/D31</f>
        <v>2.5425011829033988</v>
      </c>
      <c r="E32" s="60">
        <f t="shared" si="8"/>
        <v>4.4619307392170322</v>
      </c>
      <c r="F32" s="60">
        <f t="shared" si="8"/>
        <v>5.6403909777907435</v>
      </c>
      <c r="G32" s="60">
        <f t="shared" si="8"/>
        <v>6.3625627442212807</v>
      </c>
      <c r="H32" s="60">
        <f t="shared" si="8"/>
        <v>6.8051550784133976</v>
      </c>
      <c r="I32" s="60">
        <f t="shared" si="8"/>
        <v>7.0764173769824801</v>
      </c>
      <c r="J32" s="60">
        <f t="shared" si="8"/>
        <v>7.2426766465864851</v>
      </c>
      <c r="K32" s="60">
        <f t="shared" si="8"/>
        <v>7.3445783923701287</v>
      </c>
      <c r="L32" s="60">
        <f t="shared" si="8"/>
        <v>7.407031892407888</v>
      </c>
      <c r="M32" s="60">
        <f t="shared" si="8"/>
        <v>7.4453022628154661</v>
      </c>
      <c r="N32" s="60">
        <f t="shared" si="8"/>
        <v>7.4687424694537521</v>
      </c>
      <c r="O32" s="60">
        <f t="shared" si="8"/>
        <v>7.4830783734302075</v>
      </c>
      <c r="P32" s="60">
        <f t="shared" si="8"/>
        <v>7.4917924070985453</v>
      </c>
      <c r="Q32" s="60">
        <f t="shared" si="8"/>
        <v>7.4918112783955912</v>
      </c>
      <c r="R32" s="60">
        <f t="shared" si="8"/>
        <v>7.4954485650894345</v>
      </c>
      <c r="S32" s="60">
        <f t="shared" si="8"/>
        <v>7.497362355852295</v>
      </c>
      <c r="T32" s="60">
        <f t="shared" si="8"/>
        <v>7.4984355627535475</v>
      </c>
      <c r="U32" s="60">
        <f t="shared" si="8"/>
        <v>7.4990597304886624</v>
      </c>
      <c r="V32" s="60">
        <f t="shared" si="8"/>
        <v>7.4994304579584457</v>
      </c>
      <c r="W32" s="60">
        <f t="shared" si="8"/>
        <v>7.4996534098422334</v>
      </c>
      <c r="X32" s="60">
        <f t="shared" si="8"/>
        <v>7.4997884953406553</v>
      </c>
      <c r="Y32" s="60">
        <f t="shared" si="8"/>
        <v>7.4998707134060618</v>
      </c>
      <c r="Z32" s="60">
        <f t="shared" si="8"/>
        <v>7.4999208919695244</v>
      </c>
      <c r="AA32" s="60">
        <f t="shared" si="8"/>
        <v>7.4999515678167752</v>
      </c>
      <c r="AB32" s="60">
        <f t="shared" si="8"/>
        <v>7.4999703402007434</v>
      </c>
      <c r="AC32" s="60">
        <f t="shared" si="8"/>
        <v>7.4999818353405514</v>
      </c>
      <c r="AD32" s="60">
        <f t="shared" si="8"/>
        <v>7.4999888770091827</v>
      </c>
      <c r="AE32" s="60">
        <f t="shared" si="8"/>
        <v>7.4999931915923224</v>
      </c>
      <c r="AF32" s="60">
        <f t="shared" si="8"/>
        <v>7.499995835610358</v>
      </c>
      <c r="AG32" s="60">
        <f t="shared" si="8"/>
        <v>7.499997456031112</v>
      </c>
      <c r="AH32" s="60">
        <f t="shared" si="8"/>
        <v>7.4999984491776734</v>
      </c>
      <c r="AI32" s="60">
        <f t="shared" si="8"/>
        <v>7.4999990578867548</v>
      </c>
      <c r="AJ32" s="60">
        <f t="shared" si="8"/>
        <v>7.499999430969817</v>
      </c>
      <c r="AK32" s="60">
        <f t="shared" si="8"/>
        <v>7.4999996596248035</v>
      </c>
      <c r="AL32" s="60">
        <f t="shared" si="8"/>
        <v>7.4999997997404337</v>
      </c>
      <c r="AM32" s="60">
        <f t="shared" si="8"/>
        <v>7.499999885559812</v>
      </c>
      <c r="AN32" s="60">
        <f t="shared" si="8"/>
        <v>7.4999999380464768</v>
      </c>
    </row>
    <row r="33" spans="1:40" ht="13.5" thickBot="1" x14ac:dyDescent="0.25">
      <c r="A33" s="172" t="s">
        <v>173</v>
      </c>
      <c r="B33" s="92">
        <f>$B$8/4</f>
        <v>18750</v>
      </c>
      <c r="D33" s="92">
        <f t="shared" ref="D33:AN33" si="9">IF(D20&lt;$B$8/2,D20,$B$8/4)</f>
        <v>5</v>
      </c>
      <c r="E33" s="92">
        <f>IF(E20&lt;$B$8/2,E20,$B$8/4)</f>
        <v>3125</v>
      </c>
      <c r="F33" s="92">
        <f t="shared" si="9"/>
        <v>6250</v>
      </c>
      <c r="G33" s="92">
        <f t="shared" si="9"/>
        <v>9375</v>
      </c>
      <c r="H33" s="92">
        <f t="shared" si="9"/>
        <v>12500</v>
      </c>
      <c r="I33" s="92">
        <f t="shared" si="9"/>
        <v>15625</v>
      </c>
      <c r="J33" s="92">
        <f t="shared" si="9"/>
        <v>18750</v>
      </c>
      <c r="K33" s="92">
        <f t="shared" si="9"/>
        <v>21875</v>
      </c>
      <c r="L33" s="92">
        <f t="shared" si="9"/>
        <v>25000</v>
      </c>
      <c r="M33" s="92">
        <f t="shared" si="9"/>
        <v>28125</v>
      </c>
      <c r="N33" s="92">
        <f t="shared" si="9"/>
        <v>31250</v>
      </c>
      <c r="O33" s="92">
        <f t="shared" si="9"/>
        <v>34375</v>
      </c>
      <c r="P33" s="92">
        <f t="shared" si="9"/>
        <v>37495</v>
      </c>
      <c r="Q33" s="92">
        <f t="shared" si="9"/>
        <v>18750</v>
      </c>
      <c r="R33" s="92">
        <f t="shared" si="9"/>
        <v>18750</v>
      </c>
      <c r="S33" s="92">
        <f t="shared" si="9"/>
        <v>18750</v>
      </c>
      <c r="T33" s="92">
        <f t="shared" si="9"/>
        <v>18750</v>
      </c>
      <c r="U33" s="92">
        <f t="shared" si="9"/>
        <v>18750</v>
      </c>
      <c r="V33" s="92">
        <f t="shared" si="9"/>
        <v>18750</v>
      </c>
      <c r="W33" s="92">
        <f t="shared" si="9"/>
        <v>18750</v>
      </c>
      <c r="X33" s="92">
        <f t="shared" si="9"/>
        <v>18750</v>
      </c>
      <c r="Y33" s="92">
        <f t="shared" si="9"/>
        <v>18750</v>
      </c>
      <c r="Z33" s="92">
        <f t="shared" si="9"/>
        <v>18750</v>
      </c>
      <c r="AA33" s="92">
        <f t="shared" si="9"/>
        <v>18750</v>
      </c>
      <c r="AB33" s="92">
        <f t="shared" si="9"/>
        <v>18750</v>
      </c>
      <c r="AC33" s="92">
        <f t="shared" si="9"/>
        <v>18750</v>
      </c>
      <c r="AD33" s="92">
        <f t="shared" si="9"/>
        <v>18750</v>
      </c>
      <c r="AE33" s="92">
        <f t="shared" si="9"/>
        <v>18750</v>
      </c>
      <c r="AF33" s="92">
        <f t="shared" si="9"/>
        <v>18750</v>
      </c>
      <c r="AG33" s="92">
        <f t="shared" si="9"/>
        <v>18750</v>
      </c>
      <c r="AH33" s="92">
        <f t="shared" si="9"/>
        <v>18750</v>
      </c>
      <c r="AI33" s="92">
        <f t="shared" si="9"/>
        <v>18750</v>
      </c>
      <c r="AJ33" s="92">
        <f t="shared" si="9"/>
        <v>18750</v>
      </c>
      <c r="AK33" s="92">
        <f t="shared" si="9"/>
        <v>18750</v>
      </c>
      <c r="AL33" s="92">
        <f t="shared" si="9"/>
        <v>18750</v>
      </c>
      <c r="AM33" s="92">
        <f t="shared" si="9"/>
        <v>18750</v>
      </c>
      <c r="AN33" s="92">
        <f t="shared" si="9"/>
        <v>18750</v>
      </c>
    </row>
    <row r="34" spans="1:40" ht="15" x14ac:dyDescent="0.2">
      <c r="A34" s="172" t="s">
        <v>9</v>
      </c>
      <c r="B34" s="9">
        <f>B40 / $B$17 * SINH($B$16 *B38 / 1000) + B39 * COSH($B$16 * B38 / 1000)+B37</f>
        <v>1.7548762984936028</v>
      </c>
      <c r="C34" s="9"/>
      <c r="D34" s="9">
        <f t="shared" ref="D34:AN34" si="10">D40 / $B$17 * SINH($B$16 *D38 / 1000) + D39 * COSH($B$16 * D38 / 1000)+D37</f>
        <v>12.45650597328417</v>
      </c>
      <c r="E34" s="9">
        <f t="shared" si="10"/>
        <v>9.7542924792092993</v>
      </c>
      <c r="F34" s="9">
        <f t="shared" si="10"/>
        <v>7.6361520121375914</v>
      </c>
      <c r="G34" s="9">
        <f t="shared" si="10"/>
        <v>5.978533720688751</v>
      </c>
      <c r="H34" s="9">
        <f t="shared" si="10"/>
        <v>4.681210298870921</v>
      </c>
      <c r="I34" s="9">
        <f t="shared" si="10"/>
        <v>3.6658765321939368</v>
      </c>
      <c r="J34" s="9">
        <f t="shared" si="10"/>
        <v>2.8713158959247984</v>
      </c>
      <c r="K34" s="9">
        <f t="shared" si="10"/>
        <v>2.2496604214285951</v>
      </c>
      <c r="L34" s="9">
        <f t="shared" si="10"/>
        <v>1.7634878176852109</v>
      </c>
      <c r="M34" s="9">
        <f t="shared" si="10"/>
        <v>1.3835701102268563</v>
      </c>
      <c r="N34" s="9">
        <f t="shared" si="10"/>
        <v>1.0871432457300472</v>
      </c>
      <c r="O34" s="9">
        <f t="shared" si="10"/>
        <v>0.85662731945322856</v>
      </c>
      <c r="P34" s="9">
        <f t="shared" si="10"/>
        <v>0.67910062551192574</v>
      </c>
      <c r="Q34" s="9">
        <f t="shared" si="10"/>
        <v>1.7904044110035262</v>
      </c>
      <c r="R34" s="9">
        <f t="shared" si="10"/>
        <v>1.7746234457768841</v>
      </c>
      <c r="S34" s="9">
        <f t="shared" si="10"/>
        <v>1.7663201504851365</v>
      </c>
      <c r="T34" s="9">
        <f t="shared" si="10"/>
        <v>1.7616638662229336</v>
      </c>
      <c r="U34" s="9">
        <f t="shared" si="10"/>
        <v>1.7589558120736559</v>
      </c>
      <c r="V34" s="9">
        <f t="shared" si="10"/>
        <v>1.7573473501069132</v>
      </c>
      <c r="W34" s="9">
        <f t="shared" si="10"/>
        <v>1.7563800367710511</v>
      </c>
      <c r="X34" s="9">
        <f t="shared" si="10"/>
        <v>1.7557939461676195</v>
      </c>
      <c r="Y34" s="9">
        <f t="shared" si="10"/>
        <v>1.7554372295982796</v>
      </c>
      <c r="Z34" s="9">
        <f t="shared" si="10"/>
        <v>1.7552195216660376</v>
      </c>
      <c r="AA34" s="9">
        <f t="shared" si="10"/>
        <v>1.7550864294686155</v>
      </c>
      <c r="AB34" s="9">
        <f t="shared" si="10"/>
        <v>1.755004982400056</v>
      </c>
      <c r="AC34" s="9">
        <f t="shared" si="10"/>
        <v>1.7549551088495539</v>
      </c>
      <c r="AD34" s="9">
        <f t="shared" si="10"/>
        <v>1.7549245574146297</v>
      </c>
      <c r="AE34" s="9">
        <f t="shared" si="10"/>
        <v>1.7549058378876186</v>
      </c>
      <c r="AF34" s="9">
        <f t="shared" si="10"/>
        <v>1.754894366381456</v>
      </c>
      <c r="AG34" s="9">
        <f t="shared" si="10"/>
        <v>1.7548873359201114</v>
      </c>
      <c r="AH34" s="9">
        <f t="shared" si="10"/>
        <v>1.7548830269907472</v>
      </c>
      <c r="AI34" s="9">
        <f t="shared" si="10"/>
        <v>1.7548803860065338</v>
      </c>
      <c r="AJ34" s="9">
        <f t="shared" si="10"/>
        <v>1.754878767324443</v>
      </c>
      <c r="AK34" s="9">
        <f t="shared" si="10"/>
        <v>1.7548777752672275</v>
      </c>
      <c r="AL34" s="9">
        <f t="shared" si="10"/>
        <v>1.7548771673525874</v>
      </c>
      <c r="AM34" s="9">
        <f t="shared" si="10"/>
        <v>1.7548767950111492</v>
      </c>
      <c r="AN34" s="9">
        <f t="shared" si="10"/>
        <v>1.7548765672891327</v>
      </c>
    </row>
    <row r="35" spans="1:40" ht="15" x14ac:dyDescent="0.2">
      <c r="A35" s="172" t="s">
        <v>183</v>
      </c>
      <c r="B35" s="9">
        <f>B40 * COSH($B$16 *B38 / 1000) + (B39) * $B$17 * SINH($B$16 * B38/ 1000)</f>
        <v>0.39855554615510924</v>
      </c>
      <c r="C35" s="9"/>
      <c r="D35" s="9">
        <f t="shared" ref="D35:AN35" si="11">D40 * COSH($B$16 *D38 / 1000) + (D39) * $B$17 * SINH($B$16 * D38/ 1000)</f>
        <v>0.59513327296627561</v>
      </c>
      <c r="E35" s="9">
        <f t="shared" si="11"/>
        <v>0.46592217681171955</v>
      </c>
      <c r="F35" s="9">
        <f t="shared" si="11"/>
        <v>0.36460952155680054</v>
      </c>
      <c r="G35" s="9">
        <f t="shared" si="11"/>
        <v>0.28528554614701962</v>
      </c>
      <c r="H35" s="9">
        <f t="shared" si="11"/>
        <v>0.22315367045577769</v>
      </c>
      <c r="I35" s="9">
        <f t="shared" si="11"/>
        <v>0.17446304215331626</v>
      </c>
      <c r="J35" s="9">
        <f t="shared" si="11"/>
        <v>0.13627664612790066</v>
      </c>
      <c r="K35" s="9">
        <f t="shared" si="11"/>
        <v>0.10629104953200091</v>
      </c>
      <c r="L35" s="9">
        <f t="shared" si="11"/>
        <v>8.269490612592767E-2</v>
      </c>
      <c r="M35" s="9">
        <f t="shared" si="11"/>
        <v>6.4055839057856445E-2</v>
      </c>
      <c r="N35" s="9">
        <f t="shared" si="11"/>
        <v>4.9225592766907217E-2</v>
      </c>
      <c r="O35" s="9">
        <f t="shared" si="11"/>
        <v>3.7248776050770357E-2</v>
      </c>
      <c r="P35" s="9">
        <f t="shared" si="11"/>
        <v>2.7253011897954774E-2</v>
      </c>
      <c r="Q35" s="9">
        <f t="shared" si="11"/>
        <v>0.39020912572127153</v>
      </c>
      <c r="R35" s="9">
        <f t="shared" si="11"/>
        <v>0.39391645947272041</v>
      </c>
      <c r="S35" s="9">
        <f t="shared" si="11"/>
        <v>0.39586710611829951</v>
      </c>
      <c r="T35" s="9">
        <f t="shared" si="11"/>
        <v>0.3969609808942518</v>
      </c>
      <c r="U35" s="9">
        <f t="shared" si="11"/>
        <v>0.39759716888428853</v>
      </c>
      <c r="V35" s="9">
        <f t="shared" si="11"/>
        <v>0.39797503584309535</v>
      </c>
      <c r="W35" s="9">
        <f t="shared" si="11"/>
        <v>0.3982022813459376</v>
      </c>
      <c r="X35" s="9">
        <f t="shared" si="11"/>
        <v>0.39833996832796326</v>
      </c>
      <c r="Y35" s="9">
        <f t="shared" si="11"/>
        <v>0.39842376975317551</v>
      </c>
      <c r="Z35" s="9">
        <f t="shared" si="11"/>
        <v>0.39847491465803858</v>
      </c>
      <c r="AA35" s="9">
        <f t="shared" si="11"/>
        <v>0.39850618126236065</v>
      </c>
      <c r="AB35" s="9">
        <f t="shared" si="11"/>
        <v>0.39852531516588796</v>
      </c>
      <c r="AC35" s="9">
        <f t="shared" si="11"/>
        <v>0.39853703167970211</v>
      </c>
      <c r="AD35" s="9">
        <f t="shared" si="11"/>
        <v>0.39854420895715192</v>
      </c>
      <c r="AE35" s="9">
        <f t="shared" si="11"/>
        <v>0.39854860663076069</v>
      </c>
      <c r="AF35" s="9">
        <f t="shared" si="11"/>
        <v>0.39855130156743662</v>
      </c>
      <c r="AG35" s="9">
        <f t="shared" si="11"/>
        <v>0.39855295319433431</v>
      </c>
      <c r="AH35" s="9">
        <f t="shared" si="11"/>
        <v>0.39855396546696942</v>
      </c>
      <c r="AI35" s="9">
        <f t="shared" si="11"/>
        <v>0.39855458589859599</v>
      </c>
      <c r="AJ35" s="9">
        <f t="shared" si="11"/>
        <v>0.39855496616651115</v>
      </c>
      <c r="AK35" s="9">
        <f t="shared" si="11"/>
        <v>0.3985551992249543</v>
      </c>
      <c r="AL35" s="9">
        <f t="shared" si="11"/>
        <v>0.39855534203893528</v>
      </c>
      <c r="AM35" s="9">
        <f t="shared" si="11"/>
        <v>0.39855542951102385</v>
      </c>
      <c r="AN35" s="9">
        <f t="shared" si="11"/>
        <v>0.39855548300848131</v>
      </c>
    </row>
    <row r="36" spans="1:40" ht="15" x14ac:dyDescent="0.2">
      <c r="A36" s="104" t="s">
        <v>135</v>
      </c>
      <c r="B36" s="172">
        <v>9999999999</v>
      </c>
      <c r="C36" s="9"/>
      <c r="D36" s="172">
        <f t="shared" ref="D36:AN36" si="12">IF(D20&lt;$B$8/2,$B$9,9999999999)</f>
        <v>0.06</v>
      </c>
      <c r="E36" s="172">
        <f>IF(E20&lt;$B$8/2,$B$9,9999999999)</f>
        <v>0.06</v>
      </c>
      <c r="F36" s="172">
        <f t="shared" si="12"/>
        <v>0.06</v>
      </c>
      <c r="G36" s="172">
        <f t="shared" si="12"/>
        <v>0.06</v>
      </c>
      <c r="H36" s="172">
        <f t="shared" si="12"/>
        <v>0.06</v>
      </c>
      <c r="I36" s="172">
        <f t="shared" si="12"/>
        <v>0.06</v>
      </c>
      <c r="J36" s="172">
        <f t="shared" si="12"/>
        <v>0.06</v>
      </c>
      <c r="K36" s="172">
        <f t="shared" si="12"/>
        <v>0.06</v>
      </c>
      <c r="L36" s="172">
        <f t="shared" si="12"/>
        <v>0.06</v>
      </c>
      <c r="M36" s="172">
        <f t="shared" si="12"/>
        <v>0.06</v>
      </c>
      <c r="N36" s="172">
        <f t="shared" si="12"/>
        <v>0.06</v>
      </c>
      <c r="O36" s="172">
        <f t="shared" si="12"/>
        <v>0.06</v>
      </c>
      <c r="P36" s="172">
        <f t="shared" si="12"/>
        <v>0.06</v>
      </c>
      <c r="Q36" s="172">
        <f t="shared" si="12"/>
        <v>9999999999</v>
      </c>
      <c r="R36" s="172">
        <f t="shared" si="12"/>
        <v>9999999999</v>
      </c>
      <c r="S36" s="172">
        <f t="shared" si="12"/>
        <v>9999999999</v>
      </c>
      <c r="T36" s="172">
        <f t="shared" si="12"/>
        <v>9999999999</v>
      </c>
      <c r="U36" s="172">
        <f t="shared" si="12"/>
        <v>9999999999</v>
      </c>
      <c r="V36" s="172">
        <f t="shared" si="12"/>
        <v>9999999999</v>
      </c>
      <c r="W36" s="172">
        <f t="shared" si="12"/>
        <v>9999999999</v>
      </c>
      <c r="X36" s="172">
        <f t="shared" si="12"/>
        <v>9999999999</v>
      </c>
      <c r="Y36" s="172">
        <f t="shared" si="12"/>
        <v>9999999999</v>
      </c>
      <c r="Z36" s="172">
        <f t="shared" si="12"/>
        <v>9999999999</v>
      </c>
      <c r="AA36" s="172">
        <f t="shared" si="12"/>
        <v>9999999999</v>
      </c>
      <c r="AB36" s="172">
        <f t="shared" si="12"/>
        <v>9999999999</v>
      </c>
      <c r="AC36" s="172">
        <f t="shared" si="12"/>
        <v>9999999999</v>
      </c>
      <c r="AD36" s="172">
        <f t="shared" si="12"/>
        <v>9999999999</v>
      </c>
      <c r="AE36" s="172">
        <f t="shared" si="12"/>
        <v>9999999999</v>
      </c>
      <c r="AF36" s="172">
        <f t="shared" si="12"/>
        <v>9999999999</v>
      </c>
      <c r="AG36" s="172">
        <f t="shared" si="12"/>
        <v>9999999999</v>
      </c>
      <c r="AH36" s="172">
        <f t="shared" si="12"/>
        <v>9999999999</v>
      </c>
      <c r="AI36" s="172">
        <f t="shared" si="12"/>
        <v>9999999999</v>
      </c>
      <c r="AJ36" s="172">
        <f t="shared" si="12"/>
        <v>9999999999</v>
      </c>
      <c r="AK36" s="172">
        <f t="shared" si="12"/>
        <v>9999999999</v>
      </c>
      <c r="AL36" s="172">
        <f t="shared" si="12"/>
        <v>9999999999</v>
      </c>
      <c r="AM36" s="172">
        <f t="shared" si="12"/>
        <v>9999999999</v>
      </c>
      <c r="AN36" s="172">
        <f t="shared" si="12"/>
        <v>9999999999</v>
      </c>
    </row>
    <row r="37" spans="1:40" ht="15" x14ac:dyDescent="0.2">
      <c r="A37" s="172" t="s">
        <v>184</v>
      </c>
      <c r="B37" s="50">
        <f>B35/B36</f>
        <v>3.9855554619496477E-11</v>
      </c>
      <c r="C37" s="9"/>
      <c r="D37" s="50">
        <f t="shared" ref="D37:AN37" si="13">D35/D36</f>
        <v>9.9188878827712603</v>
      </c>
      <c r="E37" s="50">
        <f t="shared" si="13"/>
        <v>7.7653696135286596</v>
      </c>
      <c r="F37" s="50">
        <f t="shared" si="13"/>
        <v>6.0768253592800097</v>
      </c>
      <c r="G37" s="50">
        <f t="shared" si="13"/>
        <v>4.7547591024503273</v>
      </c>
      <c r="H37" s="50">
        <f t="shared" si="13"/>
        <v>3.7192278409296282</v>
      </c>
      <c r="I37" s="50">
        <f t="shared" si="13"/>
        <v>2.9077173692219378</v>
      </c>
      <c r="J37" s="50">
        <f t="shared" si="13"/>
        <v>2.2712774354650112</v>
      </c>
      <c r="K37" s="50">
        <f t="shared" si="13"/>
        <v>1.7715174922000152</v>
      </c>
      <c r="L37" s="50">
        <f t="shared" si="13"/>
        <v>1.3782484354321278</v>
      </c>
      <c r="M37" s="50">
        <f t="shared" si="13"/>
        <v>1.0675973176309408</v>
      </c>
      <c r="N37" s="50">
        <f t="shared" si="13"/>
        <v>0.82042654611512034</v>
      </c>
      <c r="O37" s="50">
        <f t="shared" si="13"/>
        <v>0.620812934179506</v>
      </c>
      <c r="P37" s="50">
        <f t="shared" si="13"/>
        <v>0.4542168649659129</v>
      </c>
      <c r="Q37" s="50">
        <f t="shared" si="13"/>
        <v>3.9020912576029244E-11</v>
      </c>
      <c r="R37" s="50">
        <f t="shared" si="13"/>
        <v>3.9391645951211207E-11</v>
      </c>
      <c r="S37" s="50">
        <f t="shared" si="13"/>
        <v>3.958671061578862E-11</v>
      </c>
      <c r="T37" s="50">
        <f t="shared" si="13"/>
        <v>3.9696098093394791E-11</v>
      </c>
      <c r="U37" s="50">
        <f t="shared" si="13"/>
        <v>3.9759716892404823E-11</v>
      </c>
      <c r="V37" s="50">
        <f t="shared" si="13"/>
        <v>3.9797503588289288E-11</v>
      </c>
      <c r="W37" s="50">
        <f t="shared" si="13"/>
        <v>3.9820228138575785E-11</v>
      </c>
      <c r="X37" s="50">
        <f t="shared" si="13"/>
        <v>3.9833996836779726E-11</v>
      </c>
      <c r="Y37" s="50">
        <f t="shared" si="13"/>
        <v>3.9842376979301786E-11</v>
      </c>
      <c r="Z37" s="50">
        <f t="shared" si="13"/>
        <v>3.9847491469788604E-11</v>
      </c>
      <c r="AA37" s="50">
        <f t="shared" si="13"/>
        <v>3.9850618130221129E-11</v>
      </c>
      <c r="AB37" s="50">
        <f t="shared" si="13"/>
        <v>3.9852531520574051E-11</v>
      </c>
      <c r="AC37" s="50">
        <f t="shared" si="13"/>
        <v>3.9853703171955581E-11</v>
      </c>
      <c r="AD37" s="50">
        <f t="shared" si="13"/>
        <v>3.9854420899700638E-11</v>
      </c>
      <c r="AE37" s="50">
        <f t="shared" si="13"/>
        <v>3.9854860667061553E-11</v>
      </c>
      <c r="AF37" s="50">
        <f t="shared" si="13"/>
        <v>3.9855130160729172E-11</v>
      </c>
      <c r="AG37" s="50">
        <f t="shared" si="13"/>
        <v>3.9855295323418963E-11</v>
      </c>
      <c r="AH37" s="50">
        <f t="shared" si="13"/>
        <v>3.9855396550682481E-11</v>
      </c>
      <c r="AI37" s="50">
        <f t="shared" si="13"/>
        <v>3.9855458593845144E-11</v>
      </c>
      <c r="AJ37" s="50">
        <f t="shared" si="13"/>
        <v>3.9855496620636667E-11</v>
      </c>
      <c r="AK37" s="50">
        <f t="shared" si="13"/>
        <v>3.9855519926480979E-11</v>
      </c>
      <c r="AL37" s="50">
        <f t="shared" si="13"/>
        <v>3.9855534207879082E-11</v>
      </c>
      <c r="AM37" s="50">
        <f t="shared" si="13"/>
        <v>3.9855542955087942E-11</v>
      </c>
      <c r="AN37" s="50">
        <f t="shared" si="13"/>
        <v>3.9855548304833686E-11</v>
      </c>
    </row>
    <row r="38" spans="1:40" ht="13.5" thickBot="1" x14ac:dyDescent="0.25">
      <c r="A38" s="172" t="s">
        <v>174</v>
      </c>
      <c r="B38" s="80">
        <f>$B$8/4</f>
        <v>18750</v>
      </c>
      <c r="D38" s="80">
        <f t="shared" ref="D38:AN38" si="14">$B$8/2-D33</f>
        <v>37495</v>
      </c>
      <c r="E38" s="80">
        <f t="shared" si="14"/>
        <v>34375</v>
      </c>
      <c r="F38" s="80">
        <f t="shared" si="14"/>
        <v>31250</v>
      </c>
      <c r="G38" s="80">
        <f t="shared" si="14"/>
        <v>28125</v>
      </c>
      <c r="H38" s="80">
        <f t="shared" si="14"/>
        <v>25000</v>
      </c>
      <c r="I38" s="80">
        <f t="shared" si="14"/>
        <v>21875</v>
      </c>
      <c r="J38" s="80">
        <f t="shared" si="14"/>
        <v>18750</v>
      </c>
      <c r="K38" s="80">
        <f t="shared" si="14"/>
        <v>15625</v>
      </c>
      <c r="L38" s="80">
        <f t="shared" si="14"/>
        <v>12500</v>
      </c>
      <c r="M38" s="80">
        <f t="shared" si="14"/>
        <v>9375</v>
      </c>
      <c r="N38" s="80">
        <f t="shared" si="14"/>
        <v>6250</v>
      </c>
      <c r="O38" s="80">
        <f t="shared" si="14"/>
        <v>3125</v>
      </c>
      <c r="P38" s="80">
        <f t="shared" si="14"/>
        <v>5</v>
      </c>
      <c r="Q38" s="80">
        <f t="shared" si="14"/>
        <v>18750</v>
      </c>
      <c r="R38" s="80">
        <f t="shared" si="14"/>
        <v>18750</v>
      </c>
      <c r="S38" s="80">
        <f t="shared" si="14"/>
        <v>18750</v>
      </c>
      <c r="T38" s="80">
        <f t="shared" si="14"/>
        <v>18750</v>
      </c>
      <c r="U38" s="80">
        <f t="shared" si="14"/>
        <v>18750</v>
      </c>
      <c r="V38" s="80">
        <f t="shared" si="14"/>
        <v>18750</v>
      </c>
      <c r="W38" s="80">
        <f t="shared" si="14"/>
        <v>18750</v>
      </c>
      <c r="X38" s="80">
        <f t="shared" si="14"/>
        <v>18750</v>
      </c>
      <c r="Y38" s="80">
        <f t="shared" si="14"/>
        <v>18750</v>
      </c>
      <c r="Z38" s="80">
        <f t="shared" si="14"/>
        <v>18750</v>
      </c>
      <c r="AA38" s="80">
        <f t="shared" si="14"/>
        <v>18750</v>
      </c>
      <c r="AB38" s="80">
        <f t="shared" si="14"/>
        <v>18750</v>
      </c>
      <c r="AC38" s="80">
        <f t="shared" si="14"/>
        <v>18750</v>
      </c>
      <c r="AD38" s="80">
        <f t="shared" si="14"/>
        <v>18750</v>
      </c>
      <c r="AE38" s="80">
        <f t="shared" si="14"/>
        <v>18750</v>
      </c>
      <c r="AF38" s="80">
        <f t="shared" si="14"/>
        <v>18750</v>
      </c>
      <c r="AG38" s="80">
        <f t="shared" si="14"/>
        <v>18750</v>
      </c>
      <c r="AH38" s="80">
        <f t="shared" si="14"/>
        <v>18750</v>
      </c>
      <c r="AI38" s="80">
        <f t="shared" si="14"/>
        <v>18750</v>
      </c>
      <c r="AJ38" s="80">
        <f t="shared" si="14"/>
        <v>18750</v>
      </c>
      <c r="AK38" s="80">
        <f t="shared" si="14"/>
        <v>18750</v>
      </c>
      <c r="AL38" s="80">
        <f t="shared" si="14"/>
        <v>18750</v>
      </c>
      <c r="AM38" s="80">
        <f t="shared" si="14"/>
        <v>18750</v>
      </c>
      <c r="AN38" s="80">
        <f t="shared" si="14"/>
        <v>18750</v>
      </c>
    </row>
    <row r="39" spans="1:40" ht="15.75" thickBot="1" x14ac:dyDescent="0.25">
      <c r="A39" s="172" t="s">
        <v>9</v>
      </c>
      <c r="B39" s="93">
        <f>B45 / $B$17 * SINH($B$16 *B43 / 1000) + B44 * COSH($B$16 * B43 / 1000)+B42</f>
        <v>0.52443091870998937</v>
      </c>
      <c r="C39" s="127">
        <f>B39/$B$29</f>
        <v>6.9924122494665245E-2</v>
      </c>
      <c r="D39" s="93">
        <f t="shared" ref="D39:AN39" si="15">D45 / $B$17 * SINH($B$16 *D43 / 1000) + D44 * COSH($B$16 * D43 / 1000)+D42</f>
        <v>0.1775100887665535</v>
      </c>
      <c r="E39" s="93">
        <f t="shared" si="15"/>
        <v>0.1775359429896626</v>
      </c>
      <c r="F39" s="93">
        <f t="shared" si="15"/>
        <v>0.17761987665202167</v>
      </c>
      <c r="G39" s="93">
        <f t="shared" si="15"/>
        <v>0.17778261330303452</v>
      </c>
      <c r="H39" s="93">
        <f t="shared" si="15"/>
        <v>0.17806451390484487</v>
      </c>
      <c r="I39" s="93">
        <f t="shared" si="15"/>
        <v>0.17853605898923613</v>
      </c>
      <c r="J39" s="93">
        <f t="shared" si="15"/>
        <v>0.17931675375496436</v>
      </c>
      <c r="K39" s="93">
        <f t="shared" si="15"/>
        <v>0.18060891804243873</v>
      </c>
      <c r="L39" s="93">
        <f t="shared" si="15"/>
        <v>0.18275982071356156</v>
      </c>
      <c r="M39" s="93">
        <f t="shared" si="15"/>
        <v>0.18638256556463745</v>
      </c>
      <c r="N39" s="93">
        <f t="shared" si="15"/>
        <v>0.19261248833178876</v>
      </c>
      <c r="O39" s="93">
        <f t="shared" si="15"/>
        <v>0.2037225502423643</v>
      </c>
      <c r="P39" s="93">
        <f t="shared" si="15"/>
        <v>0.22483835609944397</v>
      </c>
      <c r="Q39" s="93">
        <f t="shared" si="15"/>
        <v>0.67869973599840006</v>
      </c>
      <c r="R39" s="93">
        <f t="shared" si="15"/>
        <v>0.61017622970451857</v>
      </c>
      <c r="S39" s="93">
        <f t="shared" si="15"/>
        <v>0.57412197706453827</v>
      </c>
      <c r="T39" s="93">
        <f t="shared" si="15"/>
        <v>0.55390363684486099</v>
      </c>
      <c r="U39" s="93">
        <f t="shared" si="15"/>
        <v>0.54214482723611801</v>
      </c>
      <c r="V39" s="93">
        <f t="shared" si="15"/>
        <v>0.53516062493171801</v>
      </c>
      <c r="W39" s="93">
        <f t="shared" si="15"/>
        <v>0.53096039379844406</v>
      </c>
      <c r="X39" s="93">
        <f t="shared" si="15"/>
        <v>0.52841549349759154</v>
      </c>
      <c r="Y39" s="93">
        <f t="shared" si="15"/>
        <v>0.52686657239338386</v>
      </c>
      <c r="Z39" s="93">
        <f t="shared" si="15"/>
        <v>0.52592124929995943</v>
      </c>
      <c r="AA39" s="93">
        <f t="shared" si="15"/>
        <v>0.5253433414282429</v>
      </c>
      <c r="AB39" s="93">
        <f t="shared" si="15"/>
        <v>0.52498968506852184</v>
      </c>
      <c r="AC39" s="93">
        <f t="shared" si="15"/>
        <v>0.52477312603663573</v>
      </c>
      <c r="AD39" s="93">
        <f t="shared" si="15"/>
        <v>0.52464046675925202</v>
      </c>
      <c r="AE39" s="93">
        <f t="shared" si="15"/>
        <v>0.52455918354187403</v>
      </c>
      <c r="AF39" s="93">
        <f t="shared" si="15"/>
        <v>0.52450937240463413</v>
      </c>
      <c r="AG39" s="93">
        <f t="shared" si="15"/>
        <v>0.52447884500308772</v>
      </c>
      <c r="AH39" s="93">
        <f t="shared" si="15"/>
        <v>0.52446013493408428</v>
      </c>
      <c r="AI39" s="93">
        <f t="shared" si="15"/>
        <v>0.52444866735299045</v>
      </c>
      <c r="AJ39" s="93">
        <f t="shared" si="15"/>
        <v>0.52444163877325334</v>
      </c>
      <c r="AK39" s="93">
        <f t="shared" si="15"/>
        <v>0.52443733110019497</v>
      </c>
      <c r="AL39" s="93">
        <f t="shared" si="15"/>
        <v>0.52443469143639043</v>
      </c>
      <c r="AM39" s="93">
        <f t="shared" si="15"/>
        <v>0.52443307466957145</v>
      </c>
      <c r="AN39" s="93">
        <f t="shared" si="15"/>
        <v>0.52443208586370327</v>
      </c>
    </row>
    <row r="40" spans="1:40" ht="15" x14ac:dyDescent="0.2">
      <c r="A40" s="172" t="s">
        <v>183</v>
      </c>
      <c r="B40" s="9">
        <f>B45 * COSH($B$16 *B43 / 1000) + (B44) * $B$17 * SINH($B$16 * B43/ 1000)</f>
        <v>6.351884660049778E-2</v>
      </c>
      <c r="C40" s="9"/>
      <c r="D40" s="9">
        <f t="shared" ref="D40:AN40" si="16">D45 * COSH($B$16 *D43 / 1000) + (D44) * $B$17 * SINH($B$16 * D43/ 1000)</f>
        <v>2.1499945361990885E-2</v>
      </c>
      <c r="E40" s="9">
        <f t="shared" si="16"/>
        <v>2.1503076814338665E-2</v>
      </c>
      <c r="F40" s="9">
        <f t="shared" si="16"/>
        <v>2.1513242823309145E-2</v>
      </c>
      <c r="G40" s="9">
        <f t="shared" si="16"/>
        <v>2.1532953416264634E-2</v>
      </c>
      <c r="H40" s="9">
        <f t="shared" si="16"/>
        <v>2.1567097095525622E-2</v>
      </c>
      <c r="I40" s="9">
        <f t="shared" si="16"/>
        <v>2.1624210432691832E-2</v>
      </c>
      <c r="J40" s="9">
        <f t="shared" si="16"/>
        <v>2.1718767845874259E-2</v>
      </c>
      <c r="K40" s="9">
        <f t="shared" si="16"/>
        <v>2.1875274226849317E-2</v>
      </c>
      <c r="L40" s="9">
        <f t="shared" si="16"/>
        <v>2.2135790630336209E-2</v>
      </c>
      <c r="M40" s="9">
        <f t="shared" si="16"/>
        <v>2.2574575923610431E-2</v>
      </c>
      <c r="N40" s="9">
        <f t="shared" si="16"/>
        <v>2.3329141481173342E-2</v>
      </c>
      <c r="O40" s="9">
        <f t="shared" si="16"/>
        <v>2.4674787386177913E-2</v>
      </c>
      <c r="P40" s="9">
        <f t="shared" si="16"/>
        <v>2.7232324680853418E-2</v>
      </c>
      <c r="Q40" s="9">
        <f t="shared" si="16"/>
        <v>2.7274064565085857E-2</v>
      </c>
      <c r="R40" s="9">
        <f t="shared" si="16"/>
        <v>4.3373361840961702E-2</v>
      </c>
      <c r="S40" s="9">
        <f t="shared" si="16"/>
        <v>5.184415037331104E-2</v>
      </c>
      <c r="T40" s="9">
        <f t="shared" si="16"/>
        <v>5.6594360735071909E-2</v>
      </c>
      <c r="U40" s="9">
        <f t="shared" si="16"/>
        <v>5.9357041481291818E-2</v>
      </c>
      <c r="V40" s="9">
        <f t="shared" si="16"/>
        <v>6.099794918165323E-2</v>
      </c>
      <c r="W40" s="9">
        <f t="shared" si="16"/>
        <v>6.1984775065196805E-2</v>
      </c>
      <c r="X40" s="9">
        <f t="shared" si="16"/>
        <v>6.2582688229552014E-2</v>
      </c>
      <c r="Y40" s="9">
        <f t="shared" si="16"/>
        <v>6.2946600449784493E-2</v>
      </c>
      <c r="Z40" s="9">
        <f t="shared" si="16"/>
        <v>6.3168699964621405E-2</v>
      </c>
      <c r="AA40" s="9">
        <f t="shared" si="16"/>
        <v>6.3304476884514183E-2</v>
      </c>
      <c r="AB40" s="9">
        <f t="shared" si="16"/>
        <v>6.3387566895177425E-2</v>
      </c>
      <c r="AC40" s="9">
        <f t="shared" si="16"/>
        <v>6.3438446489942402E-2</v>
      </c>
      <c r="AD40" s="9">
        <f t="shared" si="16"/>
        <v>6.346961420535166E-2</v>
      </c>
      <c r="AE40" s="9">
        <f t="shared" si="16"/>
        <v>6.3488711340785639E-2</v>
      </c>
      <c r="AF40" s="9">
        <f t="shared" si="16"/>
        <v>6.3500414249020198E-2</v>
      </c>
      <c r="AG40" s="9">
        <f t="shared" si="16"/>
        <v>6.3507586528127727E-2</v>
      </c>
      <c r="AH40" s="9">
        <f t="shared" si="16"/>
        <v>6.3511982376782003E-2</v>
      </c>
      <c r="AI40" s="9">
        <f t="shared" si="16"/>
        <v>6.351467663466609E-2</v>
      </c>
      <c r="AJ40" s="9">
        <f t="shared" si="16"/>
        <v>6.3516327968649616E-2</v>
      </c>
      <c r="AK40" s="9">
        <f t="shared" si="16"/>
        <v>6.35173400375421E-2</v>
      </c>
      <c r="AL40" s="9">
        <f t="shared" si="16"/>
        <v>6.3517960214976077E-2</v>
      </c>
      <c r="AM40" s="9">
        <f t="shared" si="16"/>
        <v>6.3518340067249546E-2</v>
      </c>
      <c r="AN40" s="9">
        <f t="shared" si="16"/>
        <v>6.3518572382851579E-2</v>
      </c>
    </row>
    <row r="41" spans="1:40" ht="15.75" thickBot="1" x14ac:dyDescent="0.25">
      <c r="A41" s="104" t="s">
        <v>120</v>
      </c>
      <c r="B41" s="172">
        <f>$B$10</f>
        <v>0.25</v>
      </c>
      <c r="C41" s="9"/>
      <c r="D41" s="172">
        <f t="shared" ref="D41:AN41" si="17">$B$10</f>
        <v>0.25</v>
      </c>
      <c r="E41" s="172">
        <f t="shared" si="17"/>
        <v>0.25</v>
      </c>
      <c r="F41" s="172">
        <f t="shared" si="17"/>
        <v>0.25</v>
      </c>
      <c r="G41" s="172">
        <f t="shared" si="17"/>
        <v>0.25</v>
      </c>
      <c r="H41" s="172">
        <f t="shared" si="17"/>
        <v>0.25</v>
      </c>
      <c r="I41" s="172">
        <f t="shared" si="17"/>
        <v>0.25</v>
      </c>
      <c r="J41" s="172">
        <f t="shared" si="17"/>
        <v>0.25</v>
      </c>
      <c r="K41" s="172">
        <f t="shared" si="17"/>
        <v>0.25</v>
      </c>
      <c r="L41" s="172">
        <f t="shared" si="17"/>
        <v>0.25</v>
      </c>
      <c r="M41" s="172">
        <f t="shared" si="17"/>
        <v>0.25</v>
      </c>
      <c r="N41" s="172">
        <f t="shared" si="17"/>
        <v>0.25</v>
      </c>
      <c r="O41" s="172">
        <f t="shared" si="17"/>
        <v>0.25</v>
      </c>
      <c r="P41" s="172">
        <f t="shared" si="17"/>
        <v>0.25</v>
      </c>
      <c r="Q41" s="172">
        <f t="shared" si="17"/>
        <v>0.25</v>
      </c>
      <c r="R41" s="172">
        <f t="shared" si="17"/>
        <v>0.25</v>
      </c>
      <c r="S41" s="172">
        <f t="shared" si="17"/>
        <v>0.25</v>
      </c>
      <c r="T41" s="172">
        <f t="shared" si="17"/>
        <v>0.25</v>
      </c>
      <c r="U41" s="172">
        <f t="shared" si="17"/>
        <v>0.25</v>
      </c>
      <c r="V41" s="172">
        <f t="shared" si="17"/>
        <v>0.25</v>
      </c>
      <c r="W41" s="172">
        <f t="shared" si="17"/>
        <v>0.25</v>
      </c>
      <c r="X41" s="172">
        <f t="shared" si="17"/>
        <v>0.25</v>
      </c>
      <c r="Y41" s="172">
        <f t="shared" si="17"/>
        <v>0.25</v>
      </c>
      <c r="Z41" s="172">
        <f t="shared" si="17"/>
        <v>0.25</v>
      </c>
      <c r="AA41" s="172">
        <f t="shared" si="17"/>
        <v>0.25</v>
      </c>
      <c r="AB41" s="172">
        <f t="shared" si="17"/>
        <v>0.25</v>
      </c>
      <c r="AC41" s="172">
        <f t="shared" si="17"/>
        <v>0.25</v>
      </c>
      <c r="AD41" s="172">
        <f t="shared" si="17"/>
        <v>0.25</v>
      </c>
      <c r="AE41" s="172">
        <f t="shared" si="17"/>
        <v>0.25</v>
      </c>
      <c r="AF41" s="172">
        <f t="shared" si="17"/>
        <v>0.25</v>
      </c>
      <c r="AG41" s="172">
        <f t="shared" si="17"/>
        <v>0.25</v>
      </c>
      <c r="AH41" s="172">
        <f t="shared" si="17"/>
        <v>0.25</v>
      </c>
      <c r="AI41" s="172">
        <f t="shared" si="17"/>
        <v>0.25</v>
      </c>
      <c r="AJ41" s="172">
        <f t="shared" si="17"/>
        <v>0.25</v>
      </c>
      <c r="AK41" s="172">
        <f t="shared" si="17"/>
        <v>0.25</v>
      </c>
      <c r="AL41" s="172">
        <f t="shared" si="17"/>
        <v>0.25</v>
      </c>
      <c r="AM41" s="172">
        <f t="shared" si="17"/>
        <v>0.25</v>
      </c>
      <c r="AN41" s="172">
        <f t="shared" si="17"/>
        <v>0.25</v>
      </c>
    </row>
    <row r="42" spans="1:40" ht="15.75" thickBot="1" x14ac:dyDescent="0.25">
      <c r="A42" s="172" t="s">
        <v>184</v>
      </c>
      <c r="B42" s="125">
        <f>B40/B41</f>
        <v>0.25407538640199112</v>
      </c>
      <c r="C42" s="127">
        <f>B42/$B$29</f>
        <v>3.387671818693215E-2</v>
      </c>
      <c r="D42" s="126">
        <f t="shared" ref="D42:AN42" si="18">D40/D41</f>
        <v>8.5999781447963539E-2</v>
      </c>
      <c r="E42" s="93">
        <f t="shared" si="18"/>
        <v>8.6012307257354662E-2</v>
      </c>
      <c r="F42" s="93">
        <f t="shared" si="18"/>
        <v>8.605297129323658E-2</v>
      </c>
      <c r="G42" s="93">
        <f t="shared" si="18"/>
        <v>8.6131813665058538E-2</v>
      </c>
      <c r="H42" s="93">
        <f t="shared" si="18"/>
        <v>8.626838838210249E-2</v>
      </c>
      <c r="I42" s="93">
        <f t="shared" si="18"/>
        <v>8.6496841730767327E-2</v>
      </c>
      <c r="J42" s="93">
        <f t="shared" si="18"/>
        <v>8.6875071383497038E-2</v>
      </c>
      <c r="K42" s="93">
        <f t="shared" si="18"/>
        <v>8.7501096907397269E-2</v>
      </c>
      <c r="L42" s="93">
        <f t="shared" si="18"/>
        <v>8.8543162521344837E-2</v>
      </c>
      <c r="M42" s="93">
        <f t="shared" si="18"/>
        <v>9.0298303694441723E-2</v>
      </c>
      <c r="N42" s="93">
        <f t="shared" si="18"/>
        <v>9.3316565924693368E-2</v>
      </c>
      <c r="O42" s="93">
        <f t="shared" si="18"/>
        <v>9.8699149544711651E-2</v>
      </c>
      <c r="P42" s="93">
        <f t="shared" si="18"/>
        <v>0.10892929872341367</v>
      </c>
      <c r="Q42" s="93">
        <f t="shared" si="18"/>
        <v>0.10909625826034343</v>
      </c>
      <c r="R42" s="93">
        <f t="shared" si="18"/>
        <v>0.17349344736384681</v>
      </c>
      <c r="S42" s="93">
        <f t="shared" si="18"/>
        <v>0.20737660149324416</v>
      </c>
      <c r="T42" s="93">
        <f t="shared" si="18"/>
        <v>0.22637744294028764</v>
      </c>
      <c r="U42" s="93">
        <f t="shared" si="18"/>
        <v>0.23742816592516727</v>
      </c>
      <c r="V42" s="93">
        <f t="shared" si="18"/>
        <v>0.24399179672661292</v>
      </c>
      <c r="W42" s="93">
        <f t="shared" si="18"/>
        <v>0.24793910026078722</v>
      </c>
      <c r="X42" s="93">
        <f t="shared" si="18"/>
        <v>0.25033075291820805</v>
      </c>
      <c r="Y42" s="93">
        <f t="shared" si="18"/>
        <v>0.25178640179913797</v>
      </c>
      <c r="Z42" s="93">
        <f t="shared" si="18"/>
        <v>0.25267479985848562</v>
      </c>
      <c r="AA42" s="93">
        <f t="shared" si="18"/>
        <v>0.25321790753805673</v>
      </c>
      <c r="AB42" s="93">
        <f t="shared" si="18"/>
        <v>0.2535502675807097</v>
      </c>
      <c r="AC42" s="93">
        <f t="shared" si="18"/>
        <v>0.25375378595976961</v>
      </c>
      <c r="AD42" s="93">
        <f t="shared" si="18"/>
        <v>0.25387845682140664</v>
      </c>
      <c r="AE42" s="93">
        <f t="shared" si="18"/>
        <v>0.25395484536314256</v>
      </c>
      <c r="AF42" s="93">
        <f t="shared" si="18"/>
        <v>0.25400165699608079</v>
      </c>
      <c r="AG42" s="93">
        <f t="shared" si="18"/>
        <v>0.25403034611251091</v>
      </c>
      <c r="AH42" s="93">
        <f t="shared" si="18"/>
        <v>0.25404792950712801</v>
      </c>
      <c r="AI42" s="93">
        <f t="shared" si="18"/>
        <v>0.25405870653866436</v>
      </c>
      <c r="AJ42" s="93">
        <f t="shared" si="18"/>
        <v>0.25406531187459847</v>
      </c>
      <c r="AK42" s="93">
        <f t="shared" si="18"/>
        <v>0.2540693601501684</v>
      </c>
      <c r="AL42" s="93">
        <f t="shared" si="18"/>
        <v>0.25407184085990431</v>
      </c>
      <c r="AM42" s="93">
        <f t="shared" si="18"/>
        <v>0.25407336026899818</v>
      </c>
      <c r="AN42" s="93">
        <f t="shared" si="18"/>
        <v>0.25407428953140632</v>
      </c>
    </row>
    <row r="43" spans="1:40" ht="13.5" thickBot="1" x14ac:dyDescent="0.25">
      <c r="A43" s="172" t="s">
        <v>175</v>
      </c>
      <c r="B43" s="117">
        <f>$B$8/2</f>
        <v>37500</v>
      </c>
      <c r="D43" s="92">
        <f t="shared" ref="D43:AN43" si="19">IF(D20&gt;=$B$8/2,D20-$B$8/2,$B$8/2)</f>
        <v>37500</v>
      </c>
      <c r="E43" s="92">
        <f>IF(E20&gt;=$B$8/2,E20-$B$8/2,$B$8/2)</f>
        <v>37500</v>
      </c>
      <c r="F43" s="92">
        <f t="shared" si="19"/>
        <v>37500</v>
      </c>
      <c r="G43" s="92">
        <f t="shared" si="19"/>
        <v>37500</v>
      </c>
      <c r="H43" s="92">
        <f t="shared" si="19"/>
        <v>37500</v>
      </c>
      <c r="I43" s="92">
        <f t="shared" si="19"/>
        <v>37500</v>
      </c>
      <c r="J43" s="92">
        <f t="shared" si="19"/>
        <v>37500</v>
      </c>
      <c r="K43" s="92">
        <f t="shared" si="19"/>
        <v>37500</v>
      </c>
      <c r="L43" s="92">
        <f t="shared" si="19"/>
        <v>37500</v>
      </c>
      <c r="M43" s="92">
        <f t="shared" si="19"/>
        <v>37500</v>
      </c>
      <c r="N43" s="92">
        <f t="shared" si="19"/>
        <v>37500</v>
      </c>
      <c r="O43" s="92">
        <f t="shared" si="19"/>
        <v>37500</v>
      </c>
      <c r="P43" s="92">
        <f t="shared" si="19"/>
        <v>37500</v>
      </c>
      <c r="Q43" s="92">
        <f t="shared" si="19"/>
        <v>5</v>
      </c>
      <c r="R43" s="92">
        <f t="shared" si="19"/>
        <v>3125</v>
      </c>
      <c r="S43" s="92">
        <f t="shared" si="19"/>
        <v>6250</v>
      </c>
      <c r="T43" s="92">
        <f t="shared" si="19"/>
        <v>9375</v>
      </c>
      <c r="U43" s="92">
        <f t="shared" si="19"/>
        <v>12500</v>
      </c>
      <c r="V43" s="92">
        <f t="shared" si="19"/>
        <v>15625</v>
      </c>
      <c r="W43" s="92">
        <f t="shared" si="19"/>
        <v>18750</v>
      </c>
      <c r="X43" s="92">
        <f t="shared" si="19"/>
        <v>21875</v>
      </c>
      <c r="Y43" s="92">
        <f t="shared" si="19"/>
        <v>25000</v>
      </c>
      <c r="Z43" s="92">
        <f t="shared" si="19"/>
        <v>28125</v>
      </c>
      <c r="AA43" s="92">
        <f t="shared" si="19"/>
        <v>31250</v>
      </c>
      <c r="AB43" s="92">
        <f t="shared" si="19"/>
        <v>34375</v>
      </c>
      <c r="AC43" s="92">
        <f t="shared" si="19"/>
        <v>37500</v>
      </c>
      <c r="AD43" s="92">
        <f t="shared" si="19"/>
        <v>40625</v>
      </c>
      <c r="AE43" s="92">
        <f t="shared" si="19"/>
        <v>43750</v>
      </c>
      <c r="AF43" s="92">
        <f t="shared" si="19"/>
        <v>46875</v>
      </c>
      <c r="AG43" s="92">
        <f t="shared" si="19"/>
        <v>50000</v>
      </c>
      <c r="AH43" s="92">
        <f t="shared" si="19"/>
        <v>53125</v>
      </c>
      <c r="AI43" s="92">
        <f t="shared" si="19"/>
        <v>56250</v>
      </c>
      <c r="AJ43" s="92">
        <f t="shared" si="19"/>
        <v>59375</v>
      </c>
      <c r="AK43" s="92">
        <f t="shared" si="19"/>
        <v>62500</v>
      </c>
      <c r="AL43" s="92">
        <f t="shared" si="19"/>
        <v>65625</v>
      </c>
      <c r="AM43" s="92">
        <f t="shared" si="19"/>
        <v>68750</v>
      </c>
      <c r="AN43" s="92">
        <f t="shared" si="19"/>
        <v>71875</v>
      </c>
    </row>
    <row r="44" spans="1:40" ht="15" x14ac:dyDescent="0.2">
      <c r="A44" s="172" t="s">
        <v>9</v>
      </c>
      <c r="B44" s="9">
        <f>B50 / $B$17 * SINH($B$16 *B48 / 1000) + B49 * COSH($B$16 * B48 / 1000)+B47</f>
        <v>1.4350704356512286E-2</v>
      </c>
      <c r="C44" s="9"/>
      <c r="D44" s="9">
        <f t="shared" ref="D44:AN44" si="20">D50 / $B$17 * SINH($B$16 *D48 / 1000) + D49 * COSH($B$16 * D48 / 1000)+D47</f>
        <v>4.857445877625253E-3</v>
      </c>
      <c r="E44" s="9">
        <f t="shared" si="20"/>
        <v>4.858153361297495E-3</v>
      </c>
      <c r="F44" s="9">
        <f t="shared" si="20"/>
        <v>4.8604501503141245E-3</v>
      </c>
      <c r="G44" s="9">
        <f t="shared" si="20"/>
        <v>4.8649033308634316E-3</v>
      </c>
      <c r="H44" s="9">
        <f t="shared" si="20"/>
        <v>4.8726173539123674E-3</v>
      </c>
      <c r="I44" s="9">
        <f t="shared" si="20"/>
        <v>4.8855208724797152E-3</v>
      </c>
      <c r="J44" s="9">
        <f t="shared" si="20"/>
        <v>4.906884067089219E-3</v>
      </c>
      <c r="K44" s="9">
        <f t="shared" si="20"/>
        <v>4.9422432860216229E-3</v>
      </c>
      <c r="L44" s="9">
        <f t="shared" si="20"/>
        <v>5.0011013114195984E-3</v>
      </c>
      <c r="M44" s="9">
        <f t="shared" si="20"/>
        <v>5.1002353221387816E-3</v>
      </c>
      <c r="N44" s="9">
        <f t="shared" si="20"/>
        <v>5.2707130277920098E-3</v>
      </c>
      <c r="O44" s="9">
        <f t="shared" si="20"/>
        <v>5.5747325052351131E-3</v>
      </c>
      <c r="P44" s="9">
        <f t="shared" si="20"/>
        <v>6.1525525312737285E-3</v>
      </c>
      <c r="Q44" s="9">
        <f t="shared" si="20"/>
        <v>0.56955806463222036</v>
      </c>
      <c r="R44" s="9">
        <f t="shared" si="20"/>
        <v>0.40419296819346479</v>
      </c>
      <c r="S44" s="9">
        <f t="shared" si="20"/>
        <v>0.29918913378318956</v>
      </c>
      <c r="T44" s="9">
        <f t="shared" si="20"/>
        <v>0.22666160577189287</v>
      </c>
      <c r="U44" s="9">
        <f t="shared" si="20"/>
        <v>0.17400591389142228</v>
      </c>
      <c r="V44" s="9">
        <f t="shared" si="20"/>
        <v>0.13462693492488575</v>
      </c>
      <c r="W44" s="9">
        <f t="shared" si="20"/>
        <v>0.10464567340132802</v>
      </c>
      <c r="X44" s="9">
        <f t="shared" si="20"/>
        <v>8.1570099555629452E-2</v>
      </c>
      <c r="Y44" s="9">
        <f t="shared" si="20"/>
        <v>6.3691601352515975E-2</v>
      </c>
      <c r="Z44" s="9">
        <f t="shared" si="20"/>
        <v>4.9783545728120167E-2</v>
      </c>
      <c r="AA44" s="9">
        <f t="shared" si="20"/>
        <v>3.8937387894565585E-2</v>
      </c>
      <c r="AB44" s="9">
        <f t="shared" si="20"/>
        <v>3.0466248089958438E-2</v>
      </c>
      <c r="AC44" s="9">
        <f t="shared" si="20"/>
        <v>2.384396283695292E-2</v>
      </c>
      <c r="AD44" s="9">
        <f t="shared" si="20"/>
        <v>1.8664129009932352E-2</v>
      </c>
      <c r="AE44" s="9">
        <f t="shared" si="20"/>
        <v>1.4611221326178354E-2</v>
      </c>
      <c r="AF44" s="9">
        <f t="shared" si="20"/>
        <v>1.1439489321344183E-2</v>
      </c>
      <c r="AG44" s="9">
        <f t="shared" si="20"/>
        <v>8.9571553372008103E-3</v>
      </c>
      <c r="AH44" s="9">
        <f t="shared" si="20"/>
        <v>7.0143880427206151E-3</v>
      </c>
      <c r="AI44" s="9">
        <f t="shared" si="20"/>
        <v>5.4940540714815671E-3</v>
      </c>
      <c r="AJ44" s="9">
        <f t="shared" si="20"/>
        <v>4.3045615480145436E-3</v>
      </c>
      <c r="AK44" s="9">
        <f t="shared" si="20"/>
        <v>3.3743056410173037E-3</v>
      </c>
      <c r="AL44" s="9">
        <f t="shared" si="20"/>
        <v>2.6473607477535705E-3</v>
      </c>
      <c r="AM44" s="9">
        <f t="shared" si="20"/>
        <v>2.0801695083303355E-3</v>
      </c>
      <c r="AN44" s="9">
        <f t="shared" si="20"/>
        <v>1.6390940540064152E-3</v>
      </c>
    </row>
    <row r="45" spans="1:40" ht="15" x14ac:dyDescent="0.2">
      <c r="A45" s="172" t="s">
        <v>183</v>
      </c>
      <c r="B45" s="9">
        <f>B50 * COSH($B$16 *B48 / 1000) + (B49) * $B$17 * SINH($B$16 * B48/ 1000)</f>
        <v>3.3655945774924657E-3</v>
      </c>
      <c r="D45" s="9">
        <f t="shared" ref="D45:AN45" si="21">D50 * COSH($B$16 *D48 / 1000) + (D49) * $B$17 * SINH($B$16 * D48/ 1000)</f>
        <v>1.1391910180896412E-3</v>
      </c>
      <c r="E45" s="9">
        <f t="shared" si="21"/>
        <v>1.1393569404828429E-3</v>
      </c>
      <c r="F45" s="9">
        <f t="shared" si="21"/>
        <v>1.1398955942288874E-3</v>
      </c>
      <c r="G45" s="9">
        <f t="shared" si="21"/>
        <v>1.1409399750437247E-3</v>
      </c>
      <c r="H45" s="9">
        <f t="shared" si="21"/>
        <v>1.1427491039546947E-3</v>
      </c>
      <c r="I45" s="9">
        <f t="shared" si="21"/>
        <v>1.1457752977248375E-3</v>
      </c>
      <c r="J45" s="9">
        <f t="shared" si="21"/>
        <v>1.1507854944475531E-3</v>
      </c>
      <c r="K45" s="9">
        <f t="shared" si="21"/>
        <v>1.1590781045206792E-3</v>
      </c>
      <c r="L45" s="9">
        <f t="shared" si="21"/>
        <v>1.1728817650379728E-3</v>
      </c>
      <c r="M45" s="9">
        <f t="shared" si="21"/>
        <v>1.1961311387713365E-3</v>
      </c>
      <c r="N45" s="9">
        <f t="shared" si="21"/>
        <v>1.2361123708750758E-3</v>
      </c>
      <c r="O45" s="9">
        <f t="shared" si="21"/>
        <v>1.3074124464194706E-3</v>
      </c>
      <c r="P45" s="9">
        <f t="shared" si="21"/>
        <v>1.4429255124049473E-3</v>
      </c>
      <c r="Q45" s="9">
        <f t="shared" si="21"/>
        <v>2.7221663134806395E-2</v>
      </c>
      <c r="R45" s="9">
        <f t="shared" si="21"/>
        <v>1.9318131663019295E-2</v>
      </c>
      <c r="S45" s="9">
        <f t="shared" si="21"/>
        <v>1.4299528708667297E-2</v>
      </c>
      <c r="T45" s="9">
        <f t="shared" si="21"/>
        <v>1.0833109121585166E-2</v>
      </c>
      <c r="U45" s="9">
        <f t="shared" si="21"/>
        <v>8.316449222344648E-3</v>
      </c>
      <c r="V45" s="9">
        <f t="shared" si="21"/>
        <v>6.4343382936231756E-3</v>
      </c>
      <c r="W45" s="9">
        <f t="shared" si="21"/>
        <v>5.0013810972682265E-3</v>
      </c>
      <c r="X45" s="9">
        <f t="shared" si="21"/>
        <v>3.8984713144600671E-3</v>
      </c>
      <c r="Y45" s="9">
        <f t="shared" si="21"/>
        <v>3.0439452571304664E-3</v>
      </c>
      <c r="Z45" s="9">
        <f t="shared" si="21"/>
        <v>2.3791746863142753E-3</v>
      </c>
      <c r="AA45" s="9">
        <f t="shared" si="21"/>
        <v>1.860733629608514E-3</v>
      </c>
      <c r="AB45" s="9">
        <f t="shared" si="21"/>
        <v>1.4557897281175921E-3</v>
      </c>
      <c r="AC45" s="9">
        <f t="shared" si="21"/>
        <v>1.1391910176730695E-3</v>
      </c>
      <c r="AD45" s="9">
        <f t="shared" si="21"/>
        <v>8.9150818833221642E-4</v>
      </c>
      <c r="AE45" s="9">
        <f t="shared" si="21"/>
        <v>6.9765379324960718E-4</v>
      </c>
      <c r="AF45" s="9">
        <f t="shared" si="21"/>
        <v>5.4587313731948033E-4</v>
      </c>
      <c r="AG45" s="9">
        <f t="shared" si="21"/>
        <v>4.2698831343275132E-4</v>
      </c>
      <c r="AH45" s="9">
        <f t="shared" si="21"/>
        <v>3.3382233854027248E-4</v>
      </c>
      <c r="AI45" s="9">
        <f t="shared" si="21"/>
        <v>2.6075544790090028E-4</v>
      </c>
      <c r="AJ45" s="9">
        <f t="shared" si="21"/>
        <v>2.03380190341355E-4</v>
      </c>
      <c r="AK45" s="9">
        <f t="shared" si="21"/>
        <v>1.5823068661193534E-4</v>
      </c>
      <c r="AL45" s="9">
        <f t="shared" si="21"/>
        <v>1.2256618781565366E-4</v>
      </c>
      <c r="AM45" s="9">
        <f t="shared" si="21"/>
        <v>9.4189590475212998E-5</v>
      </c>
      <c r="AN45" s="9">
        <f t="shared" si="21"/>
        <v>7.1272823032079492E-5</v>
      </c>
    </row>
    <row r="46" spans="1:40" ht="15" x14ac:dyDescent="0.2">
      <c r="A46" s="104" t="s">
        <v>135</v>
      </c>
      <c r="B46" s="172">
        <v>9999999999</v>
      </c>
      <c r="C46" s="9"/>
      <c r="D46" s="172">
        <f t="shared" ref="D46:AN46" si="22">IF(D20&gt;=$B$8/2,$B$9,9999999999)</f>
        <v>9999999999</v>
      </c>
      <c r="E46" s="172">
        <f>IF(E20&gt;=$B$8/2,$B$9,9999999999)</f>
        <v>9999999999</v>
      </c>
      <c r="F46" s="172">
        <f t="shared" si="22"/>
        <v>9999999999</v>
      </c>
      <c r="G46" s="172">
        <f t="shared" si="22"/>
        <v>9999999999</v>
      </c>
      <c r="H46" s="172">
        <f t="shared" si="22"/>
        <v>9999999999</v>
      </c>
      <c r="I46" s="172">
        <f t="shared" si="22"/>
        <v>9999999999</v>
      </c>
      <c r="J46" s="172">
        <f t="shared" si="22"/>
        <v>9999999999</v>
      </c>
      <c r="K46" s="172">
        <f t="shared" si="22"/>
        <v>9999999999</v>
      </c>
      <c r="L46" s="172">
        <f t="shared" si="22"/>
        <v>9999999999</v>
      </c>
      <c r="M46" s="172">
        <f t="shared" si="22"/>
        <v>9999999999</v>
      </c>
      <c r="N46" s="172">
        <f t="shared" si="22"/>
        <v>9999999999</v>
      </c>
      <c r="O46" s="172">
        <f t="shared" si="22"/>
        <v>9999999999</v>
      </c>
      <c r="P46" s="172">
        <f t="shared" si="22"/>
        <v>9999999999</v>
      </c>
      <c r="Q46" s="172">
        <f t="shared" si="22"/>
        <v>0.06</v>
      </c>
      <c r="R46" s="172">
        <f t="shared" si="22"/>
        <v>0.06</v>
      </c>
      <c r="S46" s="172">
        <f t="shared" si="22"/>
        <v>0.06</v>
      </c>
      <c r="T46" s="172">
        <f t="shared" si="22"/>
        <v>0.06</v>
      </c>
      <c r="U46" s="172">
        <f t="shared" si="22"/>
        <v>0.06</v>
      </c>
      <c r="V46" s="172">
        <f t="shared" si="22"/>
        <v>0.06</v>
      </c>
      <c r="W46" s="172">
        <f t="shared" si="22"/>
        <v>0.06</v>
      </c>
      <c r="X46" s="172">
        <f t="shared" si="22"/>
        <v>0.06</v>
      </c>
      <c r="Y46" s="172">
        <f t="shared" si="22"/>
        <v>0.06</v>
      </c>
      <c r="Z46" s="172">
        <f t="shared" si="22"/>
        <v>0.06</v>
      </c>
      <c r="AA46" s="172">
        <f t="shared" si="22"/>
        <v>0.06</v>
      </c>
      <c r="AB46" s="172">
        <f t="shared" si="22"/>
        <v>0.06</v>
      </c>
      <c r="AC46" s="172">
        <f t="shared" si="22"/>
        <v>0.06</v>
      </c>
      <c r="AD46" s="172">
        <f t="shared" si="22"/>
        <v>0.06</v>
      </c>
      <c r="AE46" s="172">
        <f t="shared" si="22"/>
        <v>0.06</v>
      </c>
      <c r="AF46" s="172">
        <f t="shared" si="22"/>
        <v>0.06</v>
      </c>
      <c r="AG46" s="172">
        <f t="shared" si="22"/>
        <v>0.06</v>
      </c>
      <c r="AH46" s="172">
        <f t="shared" si="22"/>
        <v>0.06</v>
      </c>
      <c r="AI46" s="172">
        <f t="shared" si="22"/>
        <v>0.06</v>
      </c>
      <c r="AJ46" s="172">
        <f t="shared" si="22"/>
        <v>0.06</v>
      </c>
      <c r="AK46" s="172">
        <f t="shared" si="22"/>
        <v>0.06</v>
      </c>
      <c r="AL46" s="172">
        <f t="shared" si="22"/>
        <v>0.06</v>
      </c>
      <c r="AM46" s="172">
        <f t="shared" si="22"/>
        <v>0.06</v>
      </c>
      <c r="AN46" s="172">
        <f t="shared" si="22"/>
        <v>0.06</v>
      </c>
    </row>
    <row r="47" spans="1:40" ht="15" x14ac:dyDescent="0.2">
      <c r="A47" s="172" t="s">
        <v>184</v>
      </c>
      <c r="B47" s="50">
        <f>B45/B46</f>
        <v>3.3655945778290252E-13</v>
      </c>
      <c r="C47" s="9"/>
      <c r="D47" s="50">
        <f t="shared" ref="D47:AN47" si="23">D45/D46</f>
        <v>1.1391910182035603E-13</v>
      </c>
      <c r="E47" s="50">
        <f t="shared" si="23"/>
        <v>1.1393569405967787E-13</v>
      </c>
      <c r="F47" s="50">
        <f t="shared" si="23"/>
        <v>1.1398955943428771E-13</v>
      </c>
      <c r="G47" s="50">
        <f t="shared" si="23"/>
        <v>1.1409399751578187E-13</v>
      </c>
      <c r="H47" s="50">
        <f t="shared" si="23"/>
        <v>1.1427491040689697E-13</v>
      </c>
      <c r="I47" s="50">
        <f t="shared" si="23"/>
        <v>1.145775297839415E-13</v>
      </c>
      <c r="J47" s="50">
        <f t="shared" si="23"/>
        <v>1.1507854945626317E-13</v>
      </c>
      <c r="K47" s="50">
        <f t="shared" si="23"/>
        <v>1.159078104636587E-13</v>
      </c>
      <c r="L47" s="50">
        <f t="shared" si="23"/>
        <v>1.172881765155261E-13</v>
      </c>
      <c r="M47" s="50">
        <f t="shared" si="23"/>
        <v>1.1961311388909496E-13</v>
      </c>
      <c r="N47" s="50">
        <f t="shared" si="23"/>
        <v>1.2361123709986869E-13</v>
      </c>
      <c r="O47" s="50">
        <f t="shared" si="23"/>
        <v>1.3074124465502118E-13</v>
      </c>
      <c r="P47" s="50">
        <f t="shared" si="23"/>
        <v>1.4429255125492398E-13</v>
      </c>
      <c r="Q47" s="50">
        <f t="shared" si="23"/>
        <v>0.45369438558010661</v>
      </c>
      <c r="R47" s="50">
        <f t="shared" si="23"/>
        <v>0.32196886105032158</v>
      </c>
      <c r="S47" s="50">
        <f t="shared" si="23"/>
        <v>0.23832547847778829</v>
      </c>
      <c r="T47" s="50">
        <f t="shared" si="23"/>
        <v>0.18055181869308612</v>
      </c>
      <c r="U47" s="50">
        <f t="shared" si="23"/>
        <v>0.13860748703907746</v>
      </c>
      <c r="V47" s="50">
        <f t="shared" si="23"/>
        <v>0.10723897156038627</v>
      </c>
      <c r="W47" s="50">
        <f t="shared" si="23"/>
        <v>8.3356351621137109E-2</v>
      </c>
      <c r="X47" s="50">
        <f t="shared" si="23"/>
        <v>6.4974521907667782E-2</v>
      </c>
      <c r="Y47" s="50">
        <f t="shared" si="23"/>
        <v>5.0732420952174444E-2</v>
      </c>
      <c r="Z47" s="50">
        <f t="shared" si="23"/>
        <v>3.9652911438571255E-2</v>
      </c>
      <c r="AA47" s="50">
        <f t="shared" si="23"/>
        <v>3.1012227160141903E-2</v>
      </c>
      <c r="AB47" s="50">
        <f t="shared" si="23"/>
        <v>2.4263162135293202E-2</v>
      </c>
      <c r="AC47" s="50">
        <f t="shared" si="23"/>
        <v>1.8986516961217826E-2</v>
      </c>
      <c r="AD47" s="50">
        <f t="shared" si="23"/>
        <v>1.485846980553694E-2</v>
      </c>
      <c r="AE47" s="50">
        <f t="shared" si="23"/>
        <v>1.1627563220826786E-2</v>
      </c>
      <c r="AF47" s="50">
        <f t="shared" si="23"/>
        <v>9.0978856219913386E-3</v>
      </c>
      <c r="AG47" s="50">
        <f t="shared" si="23"/>
        <v>7.1164718905458559E-3</v>
      </c>
      <c r="AH47" s="50">
        <f t="shared" si="23"/>
        <v>5.5637056423378751E-3</v>
      </c>
      <c r="AI47" s="50">
        <f t="shared" si="23"/>
        <v>4.3459241316816718E-3</v>
      </c>
      <c r="AJ47" s="50">
        <f t="shared" si="23"/>
        <v>3.3896698390225837E-3</v>
      </c>
      <c r="AK47" s="50">
        <f t="shared" si="23"/>
        <v>2.6371781101989225E-3</v>
      </c>
      <c r="AL47" s="50">
        <f t="shared" si="23"/>
        <v>2.0427697969275611E-3</v>
      </c>
      <c r="AM47" s="50">
        <f t="shared" si="23"/>
        <v>1.5698265079202166E-3</v>
      </c>
      <c r="AN47" s="50">
        <f t="shared" si="23"/>
        <v>1.1878803838679915E-3</v>
      </c>
    </row>
    <row r="48" spans="1:40" x14ac:dyDescent="0.2">
      <c r="A48" s="172" t="s">
        <v>176</v>
      </c>
      <c r="B48" s="80">
        <f>$B$8/2</f>
        <v>37500</v>
      </c>
      <c r="D48" s="80">
        <f t="shared" ref="D48:AN48" si="24">$B$8-D43</f>
        <v>37500</v>
      </c>
      <c r="E48" s="80">
        <f t="shared" si="24"/>
        <v>37500</v>
      </c>
      <c r="F48" s="80">
        <f t="shared" si="24"/>
        <v>37500</v>
      </c>
      <c r="G48" s="80">
        <f t="shared" si="24"/>
        <v>37500</v>
      </c>
      <c r="H48" s="80">
        <f t="shared" si="24"/>
        <v>37500</v>
      </c>
      <c r="I48" s="80">
        <f t="shared" si="24"/>
        <v>37500</v>
      </c>
      <c r="J48" s="80">
        <f t="shared" si="24"/>
        <v>37500</v>
      </c>
      <c r="K48" s="80">
        <f t="shared" si="24"/>
        <v>37500</v>
      </c>
      <c r="L48" s="80">
        <f t="shared" si="24"/>
        <v>37500</v>
      </c>
      <c r="M48" s="80">
        <f t="shared" si="24"/>
        <v>37500</v>
      </c>
      <c r="N48" s="80">
        <f t="shared" si="24"/>
        <v>37500</v>
      </c>
      <c r="O48" s="80">
        <f t="shared" si="24"/>
        <v>37500</v>
      </c>
      <c r="P48" s="80">
        <f t="shared" si="24"/>
        <v>37500</v>
      </c>
      <c r="Q48" s="80">
        <f t="shared" si="24"/>
        <v>74995</v>
      </c>
      <c r="R48" s="80">
        <f t="shared" si="24"/>
        <v>71875</v>
      </c>
      <c r="S48" s="80">
        <f t="shared" si="24"/>
        <v>68750</v>
      </c>
      <c r="T48" s="80">
        <f t="shared" si="24"/>
        <v>65625</v>
      </c>
      <c r="U48" s="80">
        <f t="shared" si="24"/>
        <v>62500</v>
      </c>
      <c r="V48" s="80">
        <f t="shared" si="24"/>
        <v>59375</v>
      </c>
      <c r="W48" s="80">
        <f t="shared" si="24"/>
        <v>56250</v>
      </c>
      <c r="X48" s="80">
        <f t="shared" si="24"/>
        <v>53125</v>
      </c>
      <c r="Y48" s="80">
        <f t="shared" si="24"/>
        <v>50000</v>
      </c>
      <c r="Z48" s="80">
        <f t="shared" si="24"/>
        <v>46875</v>
      </c>
      <c r="AA48" s="80">
        <f t="shared" si="24"/>
        <v>43750</v>
      </c>
      <c r="AB48" s="80">
        <f t="shared" si="24"/>
        <v>40625</v>
      </c>
      <c r="AC48" s="80">
        <f t="shared" si="24"/>
        <v>37500</v>
      </c>
      <c r="AD48" s="80">
        <f t="shared" si="24"/>
        <v>34375</v>
      </c>
      <c r="AE48" s="80">
        <f t="shared" si="24"/>
        <v>31250</v>
      </c>
      <c r="AF48" s="80">
        <f t="shared" si="24"/>
        <v>28125</v>
      </c>
      <c r="AG48" s="80">
        <f t="shared" si="24"/>
        <v>25000</v>
      </c>
      <c r="AH48" s="80">
        <f t="shared" si="24"/>
        <v>21875</v>
      </c>
      <c r="AI48" s="80">
        <f t="shared" si="24"/>
        <v>18750</v>
      </c>
      <c r="AJ48" s="80">
        <f t="shared" si="24"/>
        <v>15625</v>
      </c>
      <c r="AK48" s="80">
        <f t="shared" si="24"/>
        <v>12500</v>
      </c>
      <c r="AL48" s="80">
        <f t="shared" si="24"/>
        <v>9375</v>
      </c>
      <c r="AM48" s="80">
        <f t="shared" si="24"/>
        <v>6250</v>
      </c>
      <c r="AN48" s="80">
        <f t="shared" si="24"/>
        <v>3125</v>
      </c>
    </row>
    <row r="49" spans="1:40" ht="15" x14ac:dyDescent="0.2">
      <c r="A49" s="172" t="s">
        <v>9</v>
      </c>
      <c r="B49" s="9">
        <f>B55 / $B$17 * SINH($B$16 *B53 / 1000) + B54 * COSH($B$16 * B53 / 1000)+B52</f>
        <v>1.0034604092981382E-3</v>
      </c>
      <c r="C49" s="9"/>
      <c r="D49" s="9">
        <f t="shared" ref="D49:AN49" si="25">D55 / $B$17 * SINH($B$16 *D53 / 1000) + D54 * COSH($B$16 * D53 / 1000)+D52</f>
        <v>3.3965264055443205E-4</v>
      </c>
      <c r="E49" s="9">
        <f t="shared" si="25"/>
        <v>3.3970211072939234E-4</v>
      </c>
      <c r="F49" s="9">
        <f t="shared" si="25"/>
        <v>3.3986271168593373E-4</v>
      </c>
      <c r="G49" s="9">
        <f t="shared" si="25"/>
        <v>3.4017409642815078E-4</v>
      </c>
      <c r="H49" s="9">
        <f t="shared" si="25"/>
        <v>3.4071349272074515E-4</v>
      </c>
      <c r="I49" s="9">
        <f t="shared" si="25"/>
        <v>3.4161575993365038E-4</v>
      </c>
      <c r="J49" s="9">
        <f t="shared" si="25"/>
        <v>3.4310956257038575E-4</v>
      </c>
      <c r="K49" s="9">
        <f t="shared" si="25"/>
        <v>3.4558202492630287E-4</v>
      </c>
      <c r="L49" s="9">
        <f t="shared" si="25"/>
        <v>3.496976207039785E-4</v>
      </c>
      <c r="M49" s="9">
        <f t="shared" si="25"/>
        <v>3.5662947941281572E-4</v>
      </c>
      <c r="N49" s="9">
        <f t="shared" si="25"/>
        <v>3.6854998338538666E-4</v>
      </c>
      <c r="O49" s="9">
        <f t="shared" si="25"/>
        <v>3.8980827856664182E-4</v>
      </c>
      <c r="P49" s="9">
        <f t="shared" si="25"/>
        <v>4.3021183684677943E-4</v>
      </c>
      <c r="Q49" s="9">
        <f t="shared" si="25"/>
        <v>4.3021183684695475E-4</v>
      </c>
      <c r="R49" s="9">
        <f t="shared" si="25"/>
        <v>3.8980827856676048E-4</v>
      </c>
      <c r="S49" s="9">
        <f t="shared" si="25"/>
        <v>3.6854998338547898E-4</v>
      </c>
      <c r="T49" s="9">
        <f t="shared" si="25"/>
        <v>3.5662947941289352E-4</v>
      </c>
      <c r="U49" s="9">
        <f t="shared" si="25"/>
        <v>3.4969762070404756E-4</v>
      </c>
      <c r="V49" s="9">
        <f t="shared" si="25"/>
        <v>3.455820249263657E-4</v>
      </c>
      <c r="W49" s="9">
        <f t="shared" si="25"/>
        <v>3.4310956257044311E-4</v>
      </c>
      <c r="X49" s="9">
        <f t="shared" si="25"/>
        <v>3.4161575993370144E-4</v>
      </c>
      <c r="Y49" s="9">
        <f t="shared" si="25"/>
        <v>3.4071349272078819E-4</v>
      </c>
      <c r="Z49" s="9">
        <f t="shared" si="25"/>
        <v>3.4017409642818125E-4</v>
      </c>
      <c r="AA49" s="9">
        <f t="shared" si="25"/>
        <v>3.3986271168594435E-4</v>
      </c>
      <c r="AB49" s="9">
        <f t="shared" si="25"/>
        <v>3.3970211072937011E-4</v>
      </c>
      <c r="AC49" s="9">
        <f t="shared" si="25"/>
        <v>3.3965264043023019E-4</v>
      </c>
      <c r="AD49" s="9">
        <f t="shared" si="25"/>
        <v>3.3970211072937011E-4</v>
      </c>
      <c r="AE49" s="9">
        <f t="shared" si="25"/>
        <v>3.3986271168594376E-4</v>
      </c>
      <c r="AF49" s="9">
        <f t="shared" si="25"/>
        <v>3.4017409642818016E-4</v>
      </c>
      <c r="AG49" s="9">
        <f t="shared" si="25"/>
        <v>3.4071349272078694E-4</v>
      </c>
      <c r="AH49" s="9">
        <f t="shared" si="25"/>
        <v>3.4161575993369917E-4</v>
      </c>
      <c r="AI49" s="9">
        <f t="shared" si="25"/>
        <v>3.4310956257043964E-4</v>
      </c>
      <c r="AJ49" s="9">
        <f t="shared" si="25"/>
        <v>3.455820249263599E-4</v>
      </c>
      <c r="AK49" s="9">
        <f t="shared" si="25"/>
        <v>3.4969762070403759E-4</v>
      </c>
      <c r="AL49" s="9">
        <f t="shared" si="25"/>
        <v>3.5662947941287704E-4</v>
      </c>
      <c r="AM49" s="9">
        <f t="shared" si="25"/>
        <v>3.685499833854503E-4</v>
      </c>
      <c r="AN49" s="9">
        <f t="shared" si="25"/>
        <v>3.8980827856670812E-4</v>
      </c>
    </row>
    <row r="50" spans="1:40" ht="15" x14ac:dyDescent="0.2">
      <c r="A50" s="172" t="s">
        <v>183</v>
      </c>
      <c r="B50" s="9">
        <f>B55 * COSH($B$16 *B53 / 1000) + (B54) * $B$17 * SINH($B$16 * B53/ 1000)</f>
        <v>1.2153869181601558E-4</v>
      </c>
      <c r="C50" s="9"/>
      <c r="D50" s="9">
        <f t="shared" ref="D50:AN50" si="26">D55 * COSH($B$16 *D53 / 1000) + (D54) * $B$17 * SINH($B$16 * D53/ 1000)</f>
        <v>4.1138581275682452E-5</v>
      </c>
      <c r="E50" s="9">
        <f t="shared" si="26"/>
        <v>4.1144573081928983E-5</v>
      </c>
      <c r="F50" s="9">
        <f t="shared" si="26"/>
        <v>4.1164025000491566E-5</v>
      </c>
      <c r="G50" s="9">
        <f t="shared" si="26"/>
        <v>4.1201739786117233E-5</v>
      </c>
      <c r="H50" s="9">
        <f t="shared" si="26"/>
        <v>4.126707123234558E-5</v>
      </c>
      <c r="I50" s="9">
        <f t="shared" si="26"/>
        <v>4.1376353447875817E-5</v>
      </c>
      <c r="J50" s="9">
        <f t="shared" si="26"/>
        <v>4.1557282178713456E-5</v>
      </c>
      <c r="K50" s="9">
        <f t="shared" si="26"/>
        <v>4.1856745752480846E-5</v>
      </c>
      <c r="L50" s="9">
        <f t="shared" si="26"/>
        <v>4.2355224937336861E-5</v>
      </c>
      <c r="M50" s="9">
        <f t="shared" si="26"/>
        <v>4.3194808673295909E-5</v>
      </c>
      <c r="N50" s="9">
        <f t="shared" si="26"/>
        <v>4.4638614971171916E-5</v>
      </c>
      <c r="O50" s="9">
        <f t="shared" si="26"/>
        <v>4.7213410511312467E-5</v>
      </c>
      <c r="P50" s="9">
        <f t="shared" si="26"/>
        <v>5.2107072057476259E-5</v>
      </c>
      <c r="Q50" s="9">
        <f t="shared" si="26"/>
        <v>5.2107072057497496E-5</v>
      </c>
      <c r="R50" s="9">
        <f t="shared" si="26"/>
        <v>4.7213410511326846E-5</v>
      </c>
      <c r="S50" s="9">
        <f t="shared" si="26"/>
        <v>4.4638614971183103E-5</v>
      </c>
      <c r="T50" s="9">
        <f t="shared" si="26"/>
        <v>4.3194808673305335E-5</v>
      </c>
      <c r="U50" s="9">
        <f t="shared" si="26"/>
        <v>4.2355224937345223E-5</v>
      </c>
      <c r="V50" s="9">
        <f t="shared" si="26"/>
        <v>4.1856745752488463E-5</v>
      </c>
      <c r="W50" s="9">
        <f t="shared" si="26"/>
        <v>4.1557282178720401E-5</v>
      </c>
      <c r="X50" s="9">
        <f t="shared" si="26"/>
        <v>4.1376353447881997E-5</v>
      </c>
      <c r="Y50" s="9">
        <f t="shared" si="26"/>
        <v>4.1267071232350784E-5</v>
      </c>
      <c r="Z50" s="9">
        <f t="shared" si="26"/>
        <v>4.1201739786120927E-5</v>
      </c>
      <c r="AA50" s="9">
        <f t="shared" si="26"/>
        <v>4.1164025000492847E-5</v>
      </c>
      <c r="AB50" s="9">
        <f t="shared" si="26"/>
        <v>4.1144573081926292E-5</v>
      </c>
      <c r="AC50" s="9">
        <f t="shared" si="26"/>
        <v>4.1138581260639174E-5</v>
      </c>
      <c r="AD50" s="9">
        <f t="shared" si="26"/>
        <v>4.1144573081926292E-5</v>
      </c>
      <c r="AE50" s="9">
        <f t="shared" si="26"/>
        <v>4.1164025000492779E-5</v>
      </c>
      <c r="AF50" s="9">
        <f t="shared" si="26"/>
        <v>4.1201739786120798E-5</v>
      </c>
      <c r="AG50" s="9">
        <f t="shared" si="26"/>
        <v>4.1267071232350635E-5</v>
      </c>
      <c r="AH50" s="9">
        <f t="shared" si="26"/>
        <v>4.1376353447881726E-5</v>
      </c>
      <c r="AI50" s="9">
        <f t="shared" si="26"/>
        <v>4.1557282178719981E-5</v>
      </c>
      <c r="AJ50" s="9">
        <f t="shared" si="26"/>
        <v>4.1856745752487758E-5</v>
      </c>
      <c r="AK50" s="9">
        <f t="shared" si="26"/>
        <v>4.2355224937344016E-5</v>
      </c>
      <c r="AL50" s="9">
        <f t="shared" si="26"/>
        <v>4.3194808673303343E-5</v>
      </c>
      <c r="AM50" s="9">
        <f t="shared" si="26"/>
        <v>4.4638614971179627E-5</v>
      </c>
      <c r="AN50" s="9">
        <f t="shared" si="26"/>
        <v>4.7213410511320504E-5</v>
      </c>
    </row>
    <row r="51" spans="1:40" ht="15" x14ac:dyDescent="0.2">
      <c r="A51" s="104" t="s">
        <v>120</v>
      </c>
      <c r="B51" s="172">
        <f>$B$10</f>
        <v>0.25</v>
      </c>
      <c r="C51" s="9"/>
      <c r="D51" s="172">
        <f t="shared" ref="D51:AN51" si="27">$B$10</f>
        <v>0.25</v>
      </c>
      <c r="E51" s="172">
        <f t="shared" si="27"/>
        <v>0.25</v>
      </c>
      <c r="F51" s="172">
        <f t="shared" si="27"/>
        <v>0.25</v>
      </c>
      <c r="G51" s="172">
        <f t="shared" si="27"/>
        <v>0.25</v>
      </c>
      <c r="H51" s="172">
        <f t="shared" si="27"/>
        <v>0.25</v>
      </c>
      <c r="I51" s="172">
        <f t="shared" si="27"/>
        <v>0.25</v>
      </c>
      <c r="J51" s="172">
        <f t="shared" si="27"/>
        <v>0.25</v>
      </c>
      <c r="K51" s="172">
        <f t="shared" si="27"/>
        <v>0.25</v>
      </c>
      <c r="L51" s="172">
        <f t="shared" si="27"/>
        <v>0.25</v>
      </c>
      <c r="M51" s="172">
        <f t="shared" si="27"/>
        <v>0.25</v>
      </c>
      <c r="N51" s="172">
        <f t="shared" si="27"/>
        <v>0.25</v>
      </c>
      <c r="O51" s="172">
        <f t="shared" si="27"/>
        <v>0.25</v>
      </c>
      <c r="P51" s="172">
        <f t="shared" si="27"/>
        <v>0.25</v>
      </c>
      <c r="Q51" s="172">
        <f t="shared" si="27"/>
        <v>0.25</v>
      </c>
      <c r="R51" s="172">
        <f t="shared" si="27"/>
        <v>0.25</v>
      </c>
      <c r="S51" s="172">
        <f t="shared" si="27"/>
        <v>0.25</v>
      </c>
      <c r="T51" s="172">
        <f t="shared" si="27"/>
        <v>0.25</v>
      </c>
      <c r="U51" s="172">
        <f t="shared" si="27"/>
        <v>0.25</v>
      </c>
      <c r="V51" s="172">
        <f t="shared" si="27"/>
        <v>0.25</v>
      </c>
      <c r="W51" s="172">
        <f t="shared" si="27"/>
        <v>0.25</v>
      </c>
      <c r="X51" s="172">
        <f t="shared" si="27"/>
        <v>0.25</v>
      </c>
      <c r="Y51" s="172">
        <f t="shared" si="27"/>
        <v>0.25</v>
      </c>
      <c r="Z51" s="172">
        <f t="shared" si="27"/>
        <v>0.25</v>
      </c>
      <c r="AA51" s="172">
        <f t="shared" si="27"/>
        <v>0.25</v>
      </c>
      <c r="AB51" s="172">
        <f t="shared" si="27"/>
        <v>0.25</v>
      </c>
      <c r="AC51" s="172">
        <f t="shared" si="27"/>
        <v>0.25</v>
      </c>
      <c r="AD51" s="172">
        <f t="shared" si="27"/>
        <v>0.25</v>
      </c>
      <c r="AE51" s="172">
        <f t="shared" si="27"/>
        <v>0.25</v>
      </c>
      <c r="AF51" s="172">
        <f t="shared" si="27"/>
        <v>0.25</v>
      </c>
      <c r="AG51" s="172">
        <f t="shared" si="27"/>
        <v>0.25</v>
      </c>
      <c r="AH51" s="172">
        <f t="shared" si="27"/>
        <v>0.25</v>
      </c>
      <c r="AI51" s="172">
        <f t="shared" si="27"/>
        <v>0.25</v>
      </c>
      <c r="AJ51" s="172">
        <f t="shared" si="27"/>
        <v>0.25</v>
      </c>
      <c r="AK51" s="172">
        <f t="shared" si="27"/>
        <v>0.25</v>
      </c>
      <c r="AL51" s="172">
        <f t="shared" si="27"/>
        <v>0.25</v>
      </c>
      <c r="AM51" s="172">
        <f t="shared" si="27"/>
        <v>0.25</v>
      </c>
      <c r="AN51" s="172">
        <f t="shared" si="27"/>
        <v>0.25</v>
      </c>
    </row>
    <row r="52" spans="1:40" ht="15" x14ac:dyDescent="0.2">
      <c r="A52" s="172" t="s">
        <v>184</v>
      </c>
      <c r="B52" s="50">
        <f>B50/B51</f>
        <v>4.8615476726406232E-4</v>
      </c>
      <c r="C52" s="9"/>
      <c r="D52" s="50">
        <f t="shared" ref="D52:AN52" si="28">D50/D51</f>
        <v>1.6455432510272981E-4</v>
      </c>
      <c r="E52" s="50">
        <f t="shared" si="28"/>
        <v>1.6457829232771593E-4</v>
      </c>
      <c r="F52" s="50">
        <f t="shared" si="28"/>
        <v>1.6465610000196627E-4</v>
      </c>
      <c r="G52" s="50">
        <f t="shared" si="28"/>
        <v>1.6480695914446893E-4</v>
      </c>
      <c r="H52" s="50">
        <f t="shared" si="28"/>
        <v>1.6506828492938232E-4</v>
      </c>
      <c r="I52" s="50">
        <f t="shared" si="28"/>
        <v>1.6550541379150327E-4</v>
      </c>
      <c r="J52" s="50">
        <f t="shared" si="28"/>
        <v>1.6622912871485382E-4</v>
      </c>
      <c r="K52" s="50">
        <f t="shared" si="28"/>
        <v>1.6742698300992339E-4</v>
      </c>
      <c r="L52" s="50">
        <f t="shared" si="28"/>
        <v>1.6942089974934744E-4</v>
      </c>
      <c r="M52" s="50">
        <f t="shared" si="28"/>
        <v>1.7277923469318364E-4</v>
      </c>
      <c r="N52" s="50">
        <f t="shared" si="28"/>
        <v>1.7855445988468766E-4</v>
      </c>
      <c r="O52" s="50">
        <f t="shared" si="28"/>
        <v>1.8885364204524987E-4</v>
      </c>
      <c r="P52" s="50">
        <f t="shared" si="28"/>
        <v>2.0842828822990504E-4</v>
      </c>
      <c r="Q52" s="50">
        <f t="shared" si="28"/>
        <v>2.0842828822998998E-4</v>
      </c>
      <c r="R52" s="50">
        <f t="shared" si="28"/>
        <v>1.8885364204530738E-4</v>
      </c>
      <c r="S52" s="50">
        <f t="shared" si="28"/>
        <v>1.7855445988473241E-4</v>
      </c>
      <c r="T52" s="50">
        <f t="shared" si="28"/>
        <v>1.7277923469322134E-4</v>
      </c>
      <c r="U52" s="50">
        <f t="shared" si="28"/>
        <v>1.6942089974938089E-4</v>
      </c>
      <c r="V52" s="50">
        <f t="shared" si="28"/>
        <v>1.6742698300995385E-4</v>
      </c>
      <c r="W52" s="50">
        <f t="shared" si="28"/>
        <v>1.662291287148816E-4</v>
      </c>
      <c r="X52" s="50">
        <f t="shared" si="28"/>
        <v>1.6550541379152799E-4</v>
      </c>
      <c r="Y52" s="50">
        <f t="shared" si="28"/>
        <v>1.6506828492940314E-4</v>
      </c>
      <c r="Z52" s="50">
        <f t="shared" si="28"/>
        <v>1.6480695914448371E-4</v>
      </c>
      <c r="AA52" s="50">
        <f t="shared" si="28"/>
        <v>1.6465610000197139E-4</v>
      </c>
      <c r="AB52" s="50">
        <f t="shared" si="28"/>
        <v>1.6457829232770517E-4</v>
      </c>
      <c r="AC52" s="50">
        <f t="shared" si="28"/>
        <v>1.645543250425567E-4</v>
      </c>
      <c r="AD52" s="50">
        <f t="shared" si="28"/>
        <v>1.6457829232770517E-4</v>
      </c>
      <c r="AE52" s="50">
        <f t="shared" si="28"/>
        <v>1.6465610000197112E-4</v>
      </c>
      <c r="AF52" s="50">
        <f t="shared" si="28"/>
        <v>1.6480695914448319E-4</v>
      </c>
      <c r="AG52" s="50">
        <f t="shared" si="28"/>
        <v>1.6506828492940254E-4</v>
      </c>
      <c r="AH52" s="50">
        <f t="shared" si="28"/>
        <v>1.655054137915269E-4</v>
      </c>
      <c r="AI52" s="50">
        <f t="shared" si="28"/>
        <v>1.6622912871487992E-4</v>
      </c>
      <c r="AJ52" s="50">
        <f t="shared" si="28"/>
        <v>1.6742698300995103E-4</v>
      </c>
      <c r="AK52" s="50">
        <f t="shared" si="28"/>
        <v>1.6942089974937607E-4</v>
      </c>
      <c r="AL52" s="50">
        <f t="shared" si="28"/>
        <v>1.7277923469321337E-4</v>
      </c>
      <c r="AM52" s="50">
        <f t="shared" si="28"/>
        <v>1.7855445988471851E-4</v>
      </c>
      <c r="AN52" s="50">
        <f t="shared" si="28"/>
        <v>1.8885364204528201E-4</v>
      </c>
    </row>
    <row r="53" spans="1:40" x14ac:dyDescent="0.2">
      <c r="A53" s="172" t="s">
        <v>177</v>
      </c>
      <c r="B53" s="80">
        <f>$B$8</f>
        <v>75000</v>
      </c>
      <c r="D53" s="80">
        <f t="shared" ref="D53:AN53" si="29">$B$8</f>
        <v>75000</v>
      </c>
      <c r="E53" s="80">
        <f t="shared" si="29"/>
        <v>75000</v>
      </c>
      <c r="F53" s="80">
        <f t="shared" si="29"/>
        <v>75000</v>
      </c>
      <c r="G53" s="80">
        <f t="shared" si="29"/>
        <v>75000</v>
      </c>
      <c r="H53" s="80">
        <f t="shared" si="29"/>
        <v>75000</v>
      </c>
      <c r="I53" s="80">
        <f t="shared" si="29"/>
        <v>75000</v>
      </c>
      <c r="J53" s="80">
        <f t="shared" si="29"/>
        <v>75000</v>
      </c>
      <c r="K53" s="80">
        <f t="shared" si="29"/>
        <v>75000</v>
      </c>
      <c r="L53" s="80">
        <f t="shared" si="29"/>
        <v>75000</v>
      </c>
      <c r="M53" s="80">
        <f t="shared" si="29"/>
        <v>75000</v>
      </c>
      <c r="N53" s="80">
        <f t="shared" si="29"/>
        <v>75000</v>
      </c>
      <c r="O53" s="80">
        <f t="shared" si="29"/>
        <v>75000</v>
      </c>
      <c r="P53" s="80">
        <f t="shared" si="29"/>
        <v>75000</v>
      </c>
      <c r="Q53" s="80">
        <f t="shared" si="29"/>
        <v>75000</v>
      </c>
      <c r="R53" s="80">
        <f t="shared" si="29"/>
        <v>75000</v>
      </c>
      <c r="S53" s="80">
        <f t="shared" si="29"/>
        <v>75000</v>
      </c>
      <c r="T53" s="80">
        <f t="shared" si="29"/>
        <v>75000</v>
      </c>
      <c r="U53" s="80">
        <f t="shared" si="29"/>
        <v>75000</v>
      </c>
      <c r="V53" s="80">
        <f t="shared" si="29"/>
        <v>75000</v>
      </c>
      <c r="W53" s="80">
        <f t="shared" si="29"/>
        <v>75000</v>
      </c>
      <c r="X53" s="80">
        <f t="shared" si="29"/>
        <v>75000</v>
      </c>
      <c r="Y53" s="80">
        <f t="shared" si="29"/>
        <v>75000</v>
      </c>
      <c r="Z53" s="80">
        <f t="shared" si="29"/>
        <v>75000</v>
      </c>
      <c r="AA53" s="80">
        <f t="shared" si="29"/>
        <v>75000</v>
      </c>
      <c r="AB53" s="80">
        <f t="shared" si="29"/>
        <v>75000</v>
      </c>
      <c r="AC53" s="80">
        <f t="shared" si="29"/>
        <v>75000</v>
      </c>
      <c r="AD53" s="80">
        <f t="shared" si="29"/>
        <v>75000</v>
      </c>
      <c r="AE53" s="80">
        <f t="shared" si="29"/>
        <v>75000</v>
      </c>
      <c r="AF53" s="80">
        <f t="shared" si="29"/>
        <v>75000</v>
      </c>
      <c r="AG53" s="80">
        <f t="shared" si="29"/>
        <v>75000</v>
      </c>
      <c r="AH53" s="80">
        <f t="shared" si="29"/>
        <v>75000</v>
      </c>
      <c r="AI53" s="80">
        <f t="shared" si="29"/>
        <v>75000</v>
      </c>
      <c r="AJ53" s="80">
        <f t="shared" si="29"/>
        <v>75000</v>
      </c>
      <c r="AK53" s="80">
        <f t="shared" si="29"/>
        <v>75000</v>
      </c>
      <c r="AL53" s="80">
        <f t="shared" si="29"/>
        <v>75000</v>
      </c>
      <c r="AM53" s="80">
        <f t="shared" si="29"/>
        <v>75000</v>
      </c>
      <c r="AN53" s="80">
        <f t="shared" si="29"/>
        <v>75000</v>
      </c>
    </row>
    <row r="54" spans="1:40" ht="15" x14ac:dyDescent="0.2">
      <c r="A54" s="172" t="s">
        <v>9</v>
      </c>
      <c r="B54" s="9">
        <f>B60 / $B$17 * SINH($B$16 *B58 / 1000) + B59 * COSH($B$16 * B58 / 1000)+B57</f>
        <v>1.920048488974466E-6</v>
      </c>
      <c r="C54" s="9"/>
      <c r="D54" s="9">
        <f t="shared" ref="D54:AN54" si="30">D60 / $B$17 * SINH($B$16 *D58 / 1000) + D59 * COSH($B$16 * D58 / 1000)+D57</f>
        <v>6.4990061713432728E-7</v>
      </c>
      <c r="E54" s="9">
        <f t="shared" si="30"/>
        <v>6.4999527471503676E-7</v>
      </c>
      <c r="F54" s="9">
        <f t="shared" si="30"/>
        <v>6.5030257296126334E-7</v>
      </c>
      <c r="G54" s="9">
        <f t="shared" si="30"/>
        <v>6.5089838501148826E-7</v>
      </c>
      <c r="H54" s="9">
        <f t="shared" si="30"/>
        <v>6.5193048057495822E-7</v>
      </c>
      <c r="I54" s="9">
        <f t="shared" si="30"/>
        <v>6.5365690324468922E-7</v>
      </c>
      <c r="J54" s="9">
        <f t="shared" si="30"/>
        <v>6.5651518591225936E-7</v>
      </c>
      <c r="K54" s="9">
        <f t="shared" si="30"/>
        <v>6.6124606275257779E-7</v>
      </c>
      <c r="L54" s="9">
        <f t="shared" si="30"/>
        <v>6.6912095585342558E-7</v>
      </c>
      <c r="M54" s="9">
        <f t="shared" si="30"/>
        <v>6.8238456318298287E-7</v>
      </c>
      <c r="N54" s="9">
        <f t="shared" si="30"/>
        <v>7.051935802884586E-7</v>
      </c>
      <c r="O54" s="9">
        <f t="shared" si="30"/>
        <v>7.4586978152443081E-7</v>
      </c>
      <c r="P54" s="9">
        <f t="shared" si="30"/>
        <v>8.2317905083504609E-7</v>
      </c>
      <c r="Q54" s="9">
        <f t="shared" si="30"/>
        <v>8.2317905083538162E-7</v>
      </c>
      <c r="R54" s="9">
        <f t="shared" si="30"/>
        <v>7.4586978152465792E-7</v>
      </c>
      <c r="S54" s="9">
        <f t="shared" si="30"/>
        <v>7.0519358028863531E-7</v>
      </c>
      <c r="T54" s="9">
        <f t="shared" si="30"/>
        <v>6.8238456318313173E-7</v>
      </c>
      <c r="U54" s="9">
        <f t="shared" si="30"/>
        <v>6.6912095585355761E-7</v>
      </c>
      <c r="V54" s="9">
        <f t="shared" si="30"/>
        <v>6.6124606275269797E-7</v>
      </c>
      <c r="W54" s="9">
        <f t="shared" si="30"/>
        <v>6.5651518591236916E-7</v>
      </c>
      <c r="X54" s="9">
        <f t="shared" si="30"/>
        <v>6.5365690324478684E-7</v>
      </c>
      <c r="Y54" s="9">
        <f t="shared" si="30"/>
        <v>6.5193048057504049E-7</v>
      </c>
      <c r="Z54" s="9">
        <f t="shared" si="30"/>
        <v>6.508983850115466E-7</v>
      </c>
      <c r="AA54" s="9">
        <f t="shared" si="30"/>
        <v>6.5030257296128367E-7</v>
      </c>
      <c r="AB54" s="9">
        <f t="shared" si="30"/>
        <v>6.499952747149942E-7</v>
      </c>
      <c r="AC54" s="9">
        <f t="shared" si="30"/>
        <v>6.4990061689667609E-7</v>
      </c>
      <c r="AD54" s="9">
        <f t="shared" si="30"/>
        <v>6.499952747149942E-7</v>
      </c>
      <c r="AE54" s="9">
        <f t="shared" si="30"/>
        <v>6.503025729612825E-7</v>
      </c>
      <c r="AF54" s="9">
        <f t="shared" si="30"/>
        <v>6.5089838501154459E-7</v>
      </c>
      <c r="AG54" s="9">
        <f t="shared" si="30"/>
        <v>6.5193048057503805E-7</v>
      </c>
      <c r="AH54" s="9">
        <f t="shared" si="30"/>
        <v>6.536569032447826E-7</v>
      </c>
      <c r="AI54" s="9">
        <f t="shared" si="30"/>
        <v>6.5651518591236249E-7</v>
      </c>
      <c r="AJ54" s="9">
        <f t="shared" si="30"/>
        <v>6.6124606275268695E-7</v>
      </c>
      <c r="AK54" s="9">
        <f t="shared" si="30"/>
        <v>6.6912095585353866E-7</v>
      </c>
      <c r="AL54" s="9">
        <f t="shared" si="30"/>
        <v>6.8238456318310029E-7</v>
      </c>
      <c r="AM54" s="9">
        <f t="shared" si="30"/>
        <v>7.0519358028858036E-7</v>
      </c>
      <c r="AN54" s="9">
        <f t="shared" si="30"/>
        <v>7.4586978152455765E-7</v>
      </c>
    </row>
    <row r="55" spans="1:40" ht="15" x14ac:dyDescent="0.2">
      <c r="A55" s="172" t="s">
        <v>183</v>
      </c>
      <c r="B55" s="9">
        <f>B60 * COSH($B$16 *B58 / 1000) + (B59) * $B$17 * SINH($B$16 * B58/ 1000)</f>
        <v>2.325554445506184E-7</v>
      </c>
      <c r="C55" s="9"/>
      <c r="D55" s="9">
        <f t="shared" ref="D55:AN55" si="31">D60 * COSH($B$16 *D58 / 1000) + (D59) * $B$17 * SINH($B$16 * D58/ 1000)</f>
        <v>7.8715682337856137E-8</v>
      </c>
      <c r="E55" s="9">
        <f t="shared" si="31"/>
        <v>7.8727147223190208E-8</v>
      </c>
      <c r="F55" s="9">
        <f t="shared" si="31"/>
        <v>7.8764367054184695E-8</v>
      </c>
      <c r="G55" s="9">
        <f t="shared" si="31"/>
        <v>7.8836531552635819E-8</v>
      </c>
      <c r="H55" s="9">
        <f t="shared" si="31"/>
        <v>7.8961538521970059E-8</v>
      </c>
      <c r="I55" s="9">
        <f t="shared" si="31"/>
        <v>7.9170642090836686E-8</v>
      </c>
      <c r="J55" s="9">
        <f t="shared" si="31"/>
        <v>7.9516836054283493E-8</v>
      </c>
      <c r="K55" s="9">
        <f t="shared" si="31"/>
        <v>8.0089837815974475E-8</v>
      </c>
      <c r="L55" s="9">
        <f t="shared" si="31"/>
        <v>8.1043641470607392E-8</v>
      </c>
      <c r="M55" s="9">
        <f t="shared" si="31"/>
        <v>8.2650123867579331E-8</v>
      </c>
      <c r="N55" s="9">
        <f t="shared" si="31"/>
        <v>8.5412742178099042E-8</v>
      </c>
      <c r="O55" s="9">
        <f t="shared" si="31"/>
        <v>9.0339426121437574E-8</v>
      </c>
      <c r="P55" s="9">
        <f t="shared" si="31"/>
        <v>9.970309146408545E-8</v>
      </c>
      <c r="Q55" s="9">
        <f t="shared" si="31"/>
        <v>9.9703091464126081E-8</v>
      </c>
      <c r="R55" s="9">
        <f t="shared" si="31"/>
        <v>9.033942612146509E-8</v>
      </c>
      <c r="S55" s="9">
        <f t="shared" si="31"/>
        <v>8.5412742178120443E-8</v>
      </c>
      <c r="T55" s="9">
        <f t="shared" si="31"/>
        <v>8.2650123867597357E-8</v>
      </c>
      <c r="U55" s="9">
        <f t="shared" si="31"/>
        <v>8.104364147062338E-8</v>
      </c>
      <c r="V55" s="9">
        <f t="shared" si="31"/>
        <v>8.0089837815989033E-8</v>
      </c>
      <c r="W55" s="9">
        <f t="shared" si="31"/>
        <v>7.9516836054296794E-8</v>
      </c>
      <c r="X55" s="9">
        <f t="shared" si="31"/>
        <v>7.9170642090848518E-8</v>
      </c>
      <c r="Y55" s="9">
        <f t="shared" si="31"/>
        <v>7.8961538521980025E-8</v>
      </c>
      <c r="Z55" s="9">
        <f t="shared" si="31"/>
        <v>7.8836531552642887E-8</v>
      </c>
      <c r="AA55" s="9">
        <f t="shared" si="31"/>
        <v>7.8764367054187157E-8</v>
      </c>
      <c r="AB55" s="9">
        <f t="shared" si="31"/>
        <v>7.8727147223185073E-8</v>
      </c>
      <c r="AC55" s="9">
        <f t="shared" si="31"/>
        <v>7.8715682309071933E-8</v>
      </c>
      <c r="AD55" s="9">
        <f t="shared" si="31"/>
        <v>7.8727147223185073E-8</v>
      </c>
      <c r="AE55" s="9">
        <f t="shared" si="31"/>
        <v>7.8764367054187025E-8</v>
      </c>
      <c r="AF55" s="9">
        <f t="shared" si="31"/>
        <v>7.8836531552642649E-8</v>
      </c>
      <c r="AG55" s="9">
        <f t="shared" si="31"/>
        <v>7.8961538521979733E-8</v>
      </c>
      <c r="AH55" s="9">
        <f t="shared" si="31"/>
        <v>7.9170642090848002E-8</v>
      </c>
      <c r="AI55" s="9">
        <f t="shared" si="31"/>
        <v>7.9516836054295987E-8</v>
      </c>
      <c r="AJ55" s="9">
        <f t="shared" si="31"/>
        <v>8.0089837815987696E-8</v>
      </c>
      <c r="AK55" s="9">
        <f t="shared" si="31"/>
        <v>8.104364147062109E-8</v>
      </c>
      <c r="AL55" s="9">
        <f t="shared" si="31"/>
        <v>8.2650123867593546E-8</v>
      </c>
      <c r="AM55" s="9">
        <f t="shared" si="31"/>
        <v>8.5412742178113786E-8</v>
      </c>
      <c r="AN55" s="9">
        <f t="shared" si="31"/>
        <v>9.0339426121452953E-8</v>
      </c>
    </row>
    <row r="56" spans="1:40" ht="15" x14ac:dyDescent="0.2">
      <c r="A56" s="104" t="s">
        <v>120</v>
      </c>
      <c r="B56" s="172">
        <f>$B$10</f>
        <v>0.25</v>
      </c>
      <c r="C56" s="9"/>
      <c r="D56" s="172">
        <f t="shared" ref="D56:AN56" si="32">$B$10</f>
        <v>0.25</v>
      </c>
      <c r="E56" s="172">
        <f t="shared" si="32"/>
        <v>0.25</v>
      </c>
      <c r="F56" s="172">
        <f t="shared" si="32"/>
        <v>0.25</v>
      </c>
      <c r="G56" s="172">
        <f t="shared" si="32"/>
        <v>0.25</v>
      </c>
      <c r="H56" s="172">
        <f t="shared" si="32"/>
        <v>0.25</v>
      </c>
      <c r="I56" s="172">
        <f t="shared" si="32"/>
        <v>0.25</v>
      </c>
      <c r="J56" s="172">
        <f t="shared" si="32"/>
        <v>0.25</v>
      </c>
      <c r="K56" s="172">
        <f t="shared" si="32"/>
        <v>0.25</v>
      </c>
      <c r="L56" s="172">
        <f t="shared" si="32"/>
        <v>0.25</v>
      </c>
      <c r="M56" s="172">
        <f t="shared" si="32"/>
        <v>0.25</v>
      </c>
      <c r="N56" s="172">
        <f t="shared" si="32"/>
        <v>0.25</v>
      </c>
      <c r="O56" s="172">
        <f t="shared" si="32"/>
        <v>0.25</v>
      </c>
      <c r="P56" s="172">
        <f t="shared" si="32"/>
        <v>0.25</v>
      </c>
      <c r="Q56" s="172">
        <f t="shared" si="32"/>
        <v>0.25</v>
      </c>
      <c r="R56" s="172">
        <f t="shared" si="32"/>
        <v>0.25</v>
      </c>
      <c r="S56" s="172">
        <f t="shared" si="32"/>
        <v>0.25</v>
      </c>
      <c r="T56" s="172">
        <f t="shared" si="32"/>
        <v>0.25</v>
      </c>
      <c r="U56" s="172">
        <f t="shared" si="32"/>
        <v>0.25</v>
      </c>
      <c r="V56" s="172">
        <f t="shared" si="32"/>
        <v>0.25</v>
      </c>
      <c r="W56" s="172">
        <f t="shared" si="32"/>
        <v>0.25</v>
      </c>
      <c r="X56" s="172">
        <f t="shared" si="32"/>
        <v>0.25</v>
      </c>
      <c r="Y56" s="172">
        <f t="shared" si="32"/>
        <v>0.25</v>
      </c>
      <c r="Z56" s="172">
        <f t="shared" si="32"/>
        <v>0.25</v>
      </c>
      <c r="AA56" s="172">
        <f t="shared" si="32"/>
        <v>0.25</v>
      </c>
      <c r="AB56" s="172">
        <f t="shared" si="32"/>
        <v>0.25</v>
      </c>
      <c r="AC56" s="172">
        <f t="shared" si="32"/>
        <v>0.25</v>
      </c>
      <c r="AD56" s="172">
        <f t="shared" si="32"/>
        <v>0.25</v>
      </c>
      <c r="AE56" s="172">
        <f t="shared" si="32"/>
        <v>0.25</v>
      </c>
      <c r="AF56" s="172">
        <f t="shared" si="32"/>
        <v>0.25</v>
      </c>
      <c r="AG56" s="172">
        <f t="shared" si="32"/>
        <v>0.25</v>
      </c>
      <c r="AH56" s="172">
        <f t="shared" si="32"/>
        <v>0.25</v>
      </c>
      <c r="AI56" s="172">
        <f t="shared" si="32"/>
        <v>0.25</v>
      </c>
      <c r="AJ56" s="172">
        <f t="shared" si="32"/>
        <v>0.25</v>
      </c>
      <c r="AK56" s="172">
        <f t="shared" si="32"/>
        <v>0.25</v>
      </c>
      <c r="AL56" s="172">
        <f t="shared" si="32"/>
        <v>0.25</v>
      </c>
      <c r="AM56" s="172">
        <f t="shared" si="32"/>
        <v>0.25</v>
      </c>
      <c r="AN56" s="172">
        <f t="shared" si="32"/>
        <v>0.25</v>
      </c>
    </row>
    <row r="57" spans="1:40" ht="15" x14ac:dyDescent="0.2">
      <c r="A57" s="172" t="s">
        <v>184</v>
      </c>
      <c r="B57" s="50">
        <f>B55/B56</f>
        <v>9.3022177820247361E-7</v>
      </c>
      <c r="C57" s="9"/>
      <c r="D57" s="50">
        <f t="shared" ref="D57:AN57" si="33">D55/D56</f>
        <v>3.1486272935142455E-7</v>
      </c>
      <c r="E57" s="50">
        <f t="shared" si="33"/>
        <v>3.1490858889276083E-7</v>
      </c>
      <c r="F57" s="50">
        <f t="shared" si="33"/>
        <v>3.1505746821673878E-7</v>
      </c>
      <c r="G57" s="50">
        <f t="shared" si="33"/>
        <v>3.1534612621054328E-7</v>
      </c>
      <c r="H57" s="50">
        <f t="shared" si="33"/>
        <v>3.1584615408788023E-7</v>
      </c>
      <c r="I57" s="50">
        <f t="shared" si="33"/>
        <v>3.1668256836334675E-7</v>
      </c>
      <c r="J57" s="50">
        <f t="shared" si="33"/>
        <v>3.1806734421713397E-7</v>
      </c>
      <c r="K57" s="50">
        <f t="shared" si="33"/>
        <v>3.203593512638979E-7</v>
      </c>
      <c r="L57" s="50">
        <f t="shared" si="33"/>
        <v>3.2417456588242957E-7</v>
      </c>
      <c r="M57" s="50">
        <f t="shared" si="33"/>
        <v>3.3060049547031732E-7</v>
      </c>
      <c r="N57" s="50">
        <f t="shared" si="33"/>
        <v>3.4165096871239617E-7</v>
      </c>
      <c r="O57" s="50">
        <f t="shared" si="33"/>
        <v>3.613577044857503E-7</v>
      </c>
      <c r="P57" s="50">
        <f t="shared" si="33"/>
        <v>3.988123658563418E-7</v>
      </c>
      <c r="Q57" s="50">
        <f t="shared" si="33"/>
        <v>3.9881236585650432E-7</v>
      </c>
      <c r="R57" s="50">
        <f t="shared" si="33"/>
        <v>3.6135770448586036E-7</v>
      </c>
      <c r="S57" s="50">
        <f t="shared" si="33"/>
        <v>3.4165096871248177E-7</v>
      </c>
      <c r="T57" s="50">
        <f t="shared" si="33"/>
        <v>3.3060049547038943E-7</v>
      </c>
      <c r="U57" s="50">
        <f t="shared" si="33"/>
        <v>3.2417456588249352E-7</v>
      </c>
      <c r="V57" s="50">
        <f t="shared" si="33"/>
        <v>3.2035935126395613E-7</v>
      </c>
      <c r="W57" s="50">
        <f t="shared" si="33"/>
        <v>3.1806734421718718E-7</v>
      </c>
      <c r="X57" s="50">
        <f t="shared" si="33"/>
        <v>3.1668256836339407E-7</v>
      </c>
      <c r="Y57" s="50">
        <f t="shared" si="33"/>
        <v>3.158461540879201E-7</v>
      </c>
      <c r="Z57" s="50">
        <f t="shared" si="33"/>
        <v>3.1534612621057155E-7</v>
      </c>
      <c r="AA57" s="50">
        <f t="shared" si="33"/>
        <v>3.1505746821674863E-7</v>
      </c>
      <c r="AB57" s="50">
        <f t="shared" si="33"/>
        <v>3.1490858889274029E-7</v>
      </c>
      <c r="AC57" s="50">
        <f t="shared" si="33"/>
        <v>3.1486272923628773E-7</v>
      </c>
      <c r="AD57" s="50">
        <f t="shared" si="33"/>
        <v>3.1490858889274029E-7</v>
      </c>
      <c r="AE57" s="50">
        <f t="shared" si="33"/>
        <v>3.150574682167481E-7</v>
      </c>
      <c r="AF57" s="50">
        <f t="shared" si="33"/>
        <v>3.1534612621057059E-7</v>
      </c>
      <c r="AG57" s="50">
        <f t="shared" si="33"/>
        <v>3.1584615408791893E-7</v>
      </c>
      <c r="AH57" s="50">
        <f t="shared" si="33"/>
        <v>3.1668256836339201E-7</v>
      </c>
      <c r="AI57" s="50">
        <f t="shared" si="33"/>
        <v>3.1806734421718395E-7</v>
      </c>
      <c r="AJ57" s="50">
        <f t="shared" si="33"/>
        <v>3.2035935126395079E-7</v>
      </c>
      <c r="AK57" s="50">
        <f t="shared" si="33"/>
        <v>3.2417456588248436E-7</v>
      </c>
      <c r="AL57" s="50">
        <f t="shared" si="33"/>
        <v>3.3060049547037418E-7</v>
      </c>
      <c r="AM57" s="50">
        <f t="shared" si="33"/>
        <v>3.4165096871245514E-7</v>
      </c>
      <c r="AN57" s="50">
        <f t="shared" si="33"/>
        <v>3.6135770448581181E-7</v>
      </c>
    </row>
    <row r="58" spans="1:40" x14ac:dyDescent="0.2">
      <c r="A58" s="172" t="s">
        <v>178</v>
      </c>
      <c r="B58" s="80">
        <f>$B$8</f>
        <v>75000</v>
      </c>
      <c r="D58" s="80">
        <f t="shared" ref="D58:AN58" si="34">$B$8</f>
        <v>75000</v>
      </c>
      <c r="E58" s="80">
        <f t="shared" si="34"/>
        <v>75000</v>
      </c>
      <c r="F58" s="80">
        <f t="shared" si="34"/>
        <v>75000</v>
      </c>
      <c r="G58" s="80">
        <f t="shared" si="34"/>
        <v>75000</v>
      </c>
      <c r="H58" s="80">
        <f t="shared" si="34"/>
        <v>75000</v>
      </c>
      <c r="I58" s="80">
        <f t="shared" si="34"/>
        <v>75000</v>
      </c>
      <c r="J58" s="80">
        <f t="shared" si="34"/>
        <v>75000</v>
      </c>
      <c r="K58" s="80">
        <f t="shared" si="34"/>
        <v>75000</v>
      </c>
      <c r="L58" s="80">
        <f t="shared" si="34"/>
        <v>75000</v>
      </c>
      <c r="M58" s="80">
        <f t="shared" si="34"/>
        <v>75000</v>
      </c>
      <c r="N58" s="80">
        <f t="shared" si="34"/>
        <v>75000</v>
      </c>
      <c r="O58" s="80">
        <f t="shared" si="34"/>
        <v>75000</v>
      </c>
      <c r="P58" s="80">
        <f t="shared" si="34"/>
        <v>75000</v>
      </c>
      <c r="Q58" s="80">
        <f t="shared" si="34"/>
        <v>75000</v>
      </c>
      <c r="R58" s="80">
        <f t="shared" si="34"/>
        <v>75000</v>
      </c>
      <c r="S58" s="80">
        <f t="shared" si="34"/>
        <v>75000</v>
      </c>
      <c r="T58" s="80">
        <f t="shared" si="34"/>
        <v>75000</v>
      </c>
      <c r="U58" s="80">
        <f t="shared" si="34"/>
        <v>75000</v>
      </c>
      <c r="V58" s="80">
        <f t="shared" si="34"/>
        <v>75000</v>
      </c>
      <c r="W58" s="80">
        <f t="shared" si="34"/>
        <v>75000</v>
      </c>
      <c r="X58" s="80">
        <f t="shared" si="34"/>
        <v>75000</v>
      </c>
      <c r="Y58" s="80">
        <f t="shared" si="34"/>
        <v>75000</v>
      </c>
      <c r="Z58" s="80">
        <f t="shared" si="34"/>
        <v>75000</v>
      </c>
      <c r="AA58" s="80">
        <f t="shared" si="34"/>
        <v>75000</v>
      </c>
      <c r="AB58" s="80">
        <f t="shared" si="34"/>
        <v>75000</v>
      </c>
      <c r="AC58" s="80">
        <f t="shared" si="34"/>
        <v>75000</v>
      </c>
      <c r="AD58" s="80">
        <f t="shared" si="34"/>
        <v>75000</v>
      </c>
      <c r="AE58" s="80">
        <f t="shared" si="34"/>
        <v>75000</v>
      </c>
      <c r="AF58" s="80">
        <f t="shared" si="34"/>
        <v>75000</v>
      </c>
      <c r="AG58" s="80">
        <f t="shared" si="34"/>
        <v>75000</v>
      </c>
      <c r="AH58" s="80">
        <f t="shared" si="34"/>
        <v>75000</v>
      </c>
      <c r="AI58" s="80">
        <f t="shared" si="34"/>
        <v>75000</v>
      </c>
      <c r="AJ58" s="80">
        <f t="shared" si="34"/>
        <v>75000</v>
      </c>
      <c r="AK58" s="80">
        <f t="shared" si="34"/>
        <v>75000</v>
      </c>
      <c r="AL58" s="80">
        <f t="shared" si="34"/>
        <v>75000</v>
      </c>
      <c r="AM58" s="80">
        <f t="shared" si="34"/>
        <v>75000</v>
      </c>
      <c r="AN58" s="80">
        <f t="shared" si="34"/>
        <v>75000</v>
      </c>
    </row>
    <row r="59" spans="1:40" ht="15" x14ac:dyDescent="0.2">
      <c r="A59" s="172" t="s">
        <v>9</v>
      </c>
      <c r="B59" s="9">
        <f>B65 / $B$17 * SINH($B$16 *B63 / 1000) + B64 * COSH($B$16 * B63 / 1000)+B62</f>
        <v>3.67387309539365E-9</v>
      </c>
      <c r="C59" s="9"/>
      <c r="D59" s="9">
        <f t="shared" ref="D59:AN59" si="35">D65 / $B$17 * SINH($B$16 *D63 / 1000) + D64 * COSH($B$16 * D63 / 1000)+D62</f>
        <v>1.2435375490151421E-9</v>
      </c>
      <c r="E59" s="9">
        <f t="shared" si="35"/>
        <v>1.2437186694092574E-9</v>
      </c>
      <c r="F59" s="9">
        <f t="shared" si="35"/>
        <v>1.2443066622467072E-9</v>
      </c>
      <c r="G59" s="9">
        <f t="shared" si="35"/>
        <v>1.2454467052580177E-9</v>
      </c>
      <c r="H59" s="9">
        <f t="shared" si="35"/>
        <v>1.2474215450312219E-9</v>
      </c>
      <c r="I59" s="9">
        <f t="shared" si="35"/>
        <v>1.2507249292082486E-9</v>
      </c>
      <c r="J59" s="9">
        <f t="shared" si="35"/>
        <v>1.2561940451455368E-9</v>
      </c>
      <c r="K59" s="9">
        <f t="shared" si="35"/>
        <v>1.2652462337965381E-9</v>
      </c>
      <c r="L59" s="9">
        <f t="shared" si="35"/>
        <v>1.2803142688271318E-9</v>
      </c>
      <c r="M59" s="9">
        <f t="shared" si="35"/>
        <v>1.305693216492122E-9</v>
      </c>
      <c r="N59" s="9">
        <f t="shared" si="35"/>
        <v>1.349336611311249E-9</v>
      </c>
      <c r="O59" s="9">
        <f t="shared" si="35"/>
        <v>1.4271675630824067E-9</v>
      </c>
      <c r="P59" s="9">
        <f t="shared" si="35"/>
        <v>1.57509322546842E-9</v>
      </c>
      <c r="Q59" s="9">
        <f t="shared" si="35"/>
        <v>1.5750932254690618E-9</v>
      </c>
      <c r="R59" s="9">
        <f t="shared" si="35"/>
        <v>1.4271675630828414E-9</v>
      </c>
      <c r="S59" s="9">
        <f t="shared" si="35"/>
        <v>1.3493366113115871E-9</v>
      </c>
      <c r="T59" s="9">
        <f t="shared" si="35"/>
        <v>1.3056932164924067E-9</v>
      </c>
      <c r="U59" s="9">
        <f t="shared" si="35"/>
        <v>1.2803142688273843E-9</v>
      </c>
      <c r="V59" s="9">
        <f t="shared" si="35"/>
        <v>1.265246233796768E-9</v>
      </c>
      <c r="W59" s="9">
        <f t="shared" si="35"/>
        <v>1.2561940451457469E-9</v>
      </c>
      <c r="X59" s="9">
        <f t="shared" si="35"/>
        <v>1.2507249292084355E-9</v>
      </c>
      <c r="Y59" s="9">
        <f t="shared" si="35"/>
        <v>1.2474215450313795E-9</v>
      </c>
      <c r="Z59" s="9">
        <f t="shared" si="35"/>
        <v>1.2454467052581293E-9</v>
      </c>
      <c r="AA59" s="9">
        <f t="shared" si="35"/>
        <v>1.244306662246746E-9</v>
      </c>
      <c r="AB59" s="9">
        <f t="shared" si="35"/>
        <v>1.2437186694091759E-9</v>
      </c>
      <c r="AC59" s="9">
        <f t="shared" si="35"/>
        <v>1.2435375485604138E-9</v>
      </c>
      <c r="AD59" s="9">
        <f t="shared" si="35"/>
        <v>1.2437186694091759E-9</v>
      </c>
      <c r="AE59" s="9">
        <f t="shared" si="35"/>
        <v>1.244306662246744E-9</v>
      </c>
      <c r="AF59" s="9">
        <f t="shared" si="35"/>
        <v>1.2454467052581256E-9</v>
      </c>
      <c r="AG59" s="9">
        <f t="shared" si="35"/>
        <v>1.2474215450313749E-9</v>
      </c>
      <c r="AH59" s="9">
        <f t="shared" si="35"/>
        <v>1.2507249292084273E-9</v>
      </c>
      <c r="AI59" s="9">
        <f t="shared" si="35"/>
        <v>1.256194045145734E-9</v>
      </c>
      <c r="AJ59" s="9">
        <f t="shared" si="35"/>
        <v>1.2652462337967469E-9</v>
      </c>
      <c r="AK59" s="9">
        <f t="shared" si="35"/>
        <v>1.2803142688273481E-9</v>
      </c>
      <c r="AL59" s="9">
        <f t="shared" si="35"/>
        <v>1.3056932164923465E-9</v>
      </c>
      <c r="AM59" s="9">
        <f t="shared" si="35"/>
        <v>1.3493366113114818E-9</v>
      </c>
      <c r="AN59" s="9">
        <f t="shared" si="35"/>
        <v>1.4271675630826497E-9</v>
      </c>
    </row>
    <row r="60" spans="1:40" ht="15" x14ac:dyDescent="0.2">
      <c r="A60" s="172" t="s">
        <v>183</v>
      </c>
      <c r="B60" s="9">
        <f>B65 * COSH($B$16 *B63 / 1000) + (B64) * $B$17 * SINH($B$16 * B63/ 1000)</f>
        <v>4.4497792416594997E-10</v>
      </c>
      <c r="C60" s="9"/>
      <c r="D60" s="9">
        <f t="shared" ref="D60:AN60" si="36">D65 * COSH($B$16 *D63 / 1000) + (D64) * $B$17 * SINH($B$16 * D63/ 1000)</f>
        <v>1.5061673139362503E-10</v>
      </c>
      <c r="E60" s="9">
        <f t="shared" si="36"/>
        <v>1.5063866861761315E-10</v>
      </c>
      <c r="F60" s="9">
        <f t="shared" si="36"/>
        <v>1.5070988605638667E-10</v>
      </c>
      <c r="G60" s="9">
        <f t="shared" si="36"/>
        <v>1.5084796757402777E-10</v>
      </c>
      <c r="H60" s="9">
        <f t="shared" si="36"/>
        <v>1.5108715931528378E-10</v>
      </c>
      <c r="I60" s="9">
        <f t="shared" si="36"/>
        <v>1.5148726378151018E-10</v>
      </c>
      <c r="J60" s="9">
        <f t="shared" si="36"/>
        <v>1.521496807441017E-10</v>
      </c>
      <c r="K60" s="9">
        <f t="shared" si="36"/>
        <v>1.5324607792780725E-10</v>
      </c>
      <c r="L60" s="9">
        <f t="shared" si="36"/>
        <v>1.5507111182938108E-10</v>
      </c>
      <c r="M60" s="9">
        <f t="shared" si="36"/>
        <v>1.5814499902043377E-10</v>
      </c>
      <c r="N60" s="9">
        <f t="shared" si="36"/>
        <v>1.6343106817032346E-10</v>
      </c>
      <c r="O60" s="9">
        <f t="shared" si="36"/>
        <v>1.7285791946750444E-10</v>
      </c>
      <c r="P60" s="9">
        <f t="shared" si="36"/>
        <v>1.9077461187093336E-10</v>
      </c>
      <c r="Q60" s="9">
        <f t="shared" si="36"/>
        <v>1.9077461187101111E-10</v>
      </c>
      <c r="R60" s="9">
        <f t="shared" si="36"/>
        <v>1.7285791946755707E-10</v>
      </c>
      <c r="S60" s="9">
        <f t="shared" si="36"/>
        <v>1.6343106817036441E-10</v>
      </c>
      <c r="T60" s="9">
        <f t="shared" si="36"/>
        <v>1.5814499902046825E-10</v>
      </c>
      <c r="U60" s="9">
        <f t="shared" si="36"/>
        <v>1.5507111182941166E-10</v>
      </c>
      <c r="V60" s="9">
        <f t="shared" si="36"/>
        <v>1.5324607792783512E-10</v>
      </c>
      <c r="W60" s="9">
        <f t="shared" si="36"/>
        <v>1.5214968074412716E-10</v>
      </c>
      <c r="X60" s="9">
        <f t="shared" si="36"/>
        <v>1.5148726378153282E-10</v>
      </c>
      <c r="Y60" s="9">
        <f t="shared" si="36"/>
        <v>1.5108715931530286E-10</v>
      </c>
      <c r="Z60" s="9">
        <f t="shared" si="36"/>
        <v>1.5084796757404132E-10</v>
      </c>
      <c r="AA60" s="9">
        <f t="shared" si="36"/>
        <v>1.5070988605639137E-10</v>
      </c>
      <c r="AB60" s="9">
        <f t="shared" si="36"/>
        <v>1.5063866861760328E-10</v>
      </c>
      <c r="AC60" s="9">
        <f t="shared" si="36"/>
        <v>1.5061673133854856E-10</v>
      </c>
      <c r="AD60" s="9">
        <f t="shared" si="36"/>
        <v>1.5063866861760328E-10</v>
      </c>
      <c r="AE60" s="9">
        <f t="shared" si="36"/>
        <v>1.5070988605639114E-10</v>
      </c>
      <c r="AF60" s="9">
        <f t="shared" si="36"/>
        <v>1.5084796757404088E-10</v>
      </c>
      <c r="AG60" s="9">
        <f t="shared" si="36"/>
        <v>1.5108715931530231E-10</v>
      </c>
      <c r="AH60" s="9">
        <f t="shared" si="36"/>
        <v>1.5148726378153184E-10</v>
      </c>
      <c r="AI60" s="9">
        <f t="shared" si="36"/>
        <v>1.5214968074412561E-10</v>
      </c>
      <c r="AJ60" s="9">
        <f t="shared" si="36"/>
        <v>1.5324607792783254E-10</v>
      </c>
      <c r="AK60" s="9">
        <f t="shared" si="36"/>
        <v>1.5507111182940727E-10</v>
      </c>
      <c r="AL60" s="9">
        <f t="shared" si="36"/>
        <v>1.5814499902046096E-10</v>
      </c>
      <c r="AM60" s="9">
        <f t="shared" si="36"/>
        <v>1.6343106817035166E-10</v>
      </c>
      <c r="AN60" s="9">
        <f t="shared" si="36"/>
        <v>1.7285791946753386E-10</v>
      </c>
    </row>
    <row r="61" spans="1:40" ht="15" x14ac:dyDescent="0.2">
      <c r="A61" s="104" t="s">
        <v>120</v>
      </c>
      <c r="B61" s="172">
        <f>$B$10</f>
        <v>0.25</v>
      </c>
      <c r="C61" s="9"/>
      <c r="D61" s="172">
        <f t="shared" ref="D61:AN61" si="37">$B$10</f>
        <v>0.25</v>
      </c>
      <c r="E61" s="172">
        <f t="shared" si="37"/>
        <v>0.25</v>
      </c>
      <c r="F61" s="172">
        <f t="shared" si="37"/>
        <v>0.25</v>
      </c>
      <c r="G61" s="172">
        <f t="shared" si="37"/>
        <v>0.25</v>
      </c>
      <c r="H61" s="172">
        <f t="shared" si="37"/>
        <v>0.25</v>
      </c>
      <c r="I61" s="172">
        <f t="shared" si="37"/>
        <v>0.25</v>
      </c>
      <c r="J61" s="172">
        <f t="shared" si="37"/>
        <v>0.25</v>
      </c>
      <c r="K61" s="172">
        <f t="shared" si="37"/>
        <v>0.25</v>
      </c>
      <c r="L61" s="172">
        <f t="shared" si="37"/>
        <v>0.25</v>
      </c>
      <c r="M61" s="172">
        <f t="shared" si="37"/>
        <v>0.25</v>
      </c>
      <c r="N61" s="172">
        <f t="shared" si="37"/>
        <v>0.25</v>
      </c>
      <c r="O61" s="172">
        <f t="shared" si="37"/>
        <v>0.25</v>
      </c>
      <c r="P61" s="172">
        <f t="shared" si="37"/>
        <v>0.25</v>
      </c>
      <c r="Q61" s="172">
        <f t="shared" si="37"/>
        <v>0.25</v>
      </c>
      <c r="R61" s="172">
        <f t="shared" si="37"/>
        <v>0.25</v>
      </c>
      <c r="S61" s="172">
        <f t="shared" si="37"/>
        <v>0.25</v>
      </c>
      <c r="T61" s="172">
        <f t="shared" si="37"/>
        <v>0.25</v>
      </c>
      <c r="U61" s="172">
        <f t="shared" si="37"/>
        <v>0.25</v>
      </c>
      <c r="V61" s="172">
        <f t="shared" si="37"/>
        <v>0.25</v>
      </c>
      <c r="W61" s="172">
        <f t="shared" si="37"/>
        <v>0.25</v>
      </c>
      <c r="X61" s="172">
        <f t="shared" si="37"/>
        <v>0.25</v>
      </c>
      <c r="Y61" s="172">
        <f t="shared" si="37"/>
        <v>0.25</v>
      </c>
      <c r="Z61" s="172">
        <f t="shared" si="37"/>
        <v>0.25</v>
      </c>
      <c r="AA61" s="172">
        <f t="shared" si="37"/>
        <v>0.25</v>
      </c>
      <c r="AB61" s="172">
        <f t="shared" si="37"/>
        <v>0.25</v>
      </c>
      <c r="AC61" s="172">
        <f t="shared" si="37"/>
        <v>0.25</v>
      </c>
      <c r="AD61" s="172">
        <f t="shared" si="37"/>
        <v>0.25</v>
      </c>
      <c r="AE61" s="172">
        <f t="shared" si="37"/>
        <v>0.25</v>
      </c>
      <c r="AF61" s="172">
        <f t="shared" si="37"/>
        <v>0.25</v>
      </c>
      <c r="AG61" s="172">
        <f t="shared" si="37"/>
        <v>0.25</v>
      </c>
      <c r="AH61" s="172">
        <f t="shared" si="37"/>
        <v>0.25</v>
      </c>
      <c r="AI61" s="172">
        <f t="shared" si="37"/>
        <v>0.25</v>
      </c>
      <c r="AJ61" s="172">
        <f t="shared" si="37"/>
        <v>0.25</v>
      </c>
      <c r="AK61" s="172">
        <f t="shared" si="37"/>
        <v>0.25</v>
      </c>
      <c r="AL61" s="172">
        <f t="shared" si="37"/>
        <v>0.25</v>
      </c>
      <c r="AM61" s="172">
        <f t="shared" si="37"/>
        <v>0.25</v>
      </c>
      <c r="AN61" s="172">
        <f t="shared" si="37"/>
        <v>0.25</v>
      </c>
    </row>
    <row r="62" spans="1:40" ht="15" x14ac:dyDescent="0.2">
      <c r="A62" s="172" t="s">
        <v>184</v>
      </c>
      <c r="B62" s="50">
        <f>B60/B61</f>
        <v>1.7799116966637999E-9</v>
      </c>
      <c r="C62" s="9"/>
      <c r="D62" s="50">
        <f t="shared" ref="D62:AN62" si="38">D60/D61</f>
        <v>6.0246692557450014E-10</v>
      </c>
      <c r="E62" s="50">
        <f t="shared" si="38"/>
        <v>6.0255467447045261E-10</v>
      </c>
      <c r="F62" s="50">
        <f t="shared" si="38"/>
        <v>6.0283954422554667E-10</v>
      </c>
      <c r="G62" s="50">
        <f t="shared" si="38"/>
        <v>6.0339187029611109E-10</v>
      </c>
      <c r="H62" s="50">
        <f t="shared" si="38"/>
        <v>6.0434863726113512E-10</v>
      </c>
      <c r="I62" s="50">
        <f t="shared" si="38"/>
        <v>6.059490551260407E-10</v>
      </c>
      <c r="J62" s="50">
        <f t="shared" si="38"/>
        <v>6.0859872297640681E-10</v>
      </c>
      <c r="K62" s="50">
        <f t="shared" si="38"/>
        <v>6.1298431171122902E-10</v>
      </c>
      <c r="L62" s="50">
        <f t="shared" si="38"/>
        <v>6.2028444731752433E-10</v>
      </c>
      <c r="M62" s="50">
        <f t="shared" si="38"/>
        <v>6.3257999608173509E-10</v>
      </c>
      <c r="N62" s="50">
        <f t="shared" si="38"/>
        <v>6.5372427268129385E-10</v>
      </c>
      <c r="O62" s="50">
        <f t="shared" si="38"/>
        <v>6.9143167787001778E-10</v>
      </c>
      <c r="P62" s="50">
        <f t="shared" si="38"/>
        <v>7.6309844748373343E-10</v>
      </c>
      <c r="Q62" s="50">
        <f t="shared" si="38"/>
        <v>7.6309844748404445E-10</v>
      </c>
      <c r="R62" s="50">
        <f t="shared" si="38"/>
        <v>6.914316778702283E-10</v>
      </c>
      <c r="S62" s="50">
        <f t="shared" si="38"/>
        <v>6.5372427268145763E-10</v>
      </c>
      <c r="T62" s="50">
        <f t="shared" si="38"/>
        <v>6.3257999608187302E-10</v>
      </c>
      <c r="U62" s="50">
        <f t="shared" si="38"/>
        <v>6.2028444731764665E-10</v>
      </c>
      <c r="V62" s="50">
        <f t="shared" si="38"/>
        <v>6.1298431171134048E-10</v>
      </c>
      <c r="W62" s="50">
        <f t="shared" si="38"/>
        <v>6.0859872297650866E-10</v>
      </c>
      <c r="X62" s="50">
        <f t="shared" si="38"/>
        <v>6.0594905512613128E-10</v>
      </c>
      <c r="Y62" s="50">
        <f t="shared" si="38"/>
        <v>6.0434863726121143E-10</v>
      </c>
      <c r="Z62" s="50">
        <f t="shared" si="38"/>
        <v>6.0339187029616528E-10</v>
      </c>
      <c r="AA62" s="50">
        <f t="shared" si="38"/>
        <v>6.0283954422556549E-10</v>
      </c>
      <c r="AB62" s="50">
        <f t="shared" si="38"/>
        <v>6.0255467447041312E-10</v>
      </c>
      <c r="AC62" s="50">
        <f t="shared" si="38"/>
        <v>6.0246692535419423E-10</v>
      </c>
      <c r="AD62" s="50">
        <f t="shared" si="38"/>
        <v>6.0255467447041312E-10</v>
      </c>
      <c r="AE62" s="50">
        <f t="shared" si="38"/>
        <v>6.0283954422556456E-10</v>
      </c>
      <c r="AF62" s="50">
        <f t="shared" si="38"/>
        <v>6.0339187029616352E-10</v>
      </c>
      <c r="AG62" s="50">
        <f t="shared" si="38"/>
        <v>6.0434863726120926E-10</v>
      </c>
      <c r="AH62" s="50">
        <f t="shared" si="38"/>
        <v>6.0594905512612735E-10</v>
      </c>
      <c r="AI62" s="50">
        <f t="shared" si="38"/>
        <v>6.0859872297650245E-10</v>
      </c>
      <c r="AJ62" s="50">
        <f t="shared" si="38"/>
        <v>6.1298431171133014E-10</v>
      </c>
      <c r="AK62" s="50">
        <f t="shared" si="38"/>
        <v>6.2028444731762907E-10</v>
      </c>
      <c r="AL62" s="50">
        <f t="shared" si="38"/>
        <v>6.3257999608184386E-10</v>
      </c>
      <c r="AM62" s="50">
        <f t="shared" si="38"/>
        <v>6.5372427268140665E-10</v>
      </c>
      <c r="AN62" s="50">
        <f t="shared" si="38"/>
        <v>6.9143167787013544E-10</v>
      </c>
    </row>
    <row r="63" spans="1:40" x14ac:dyDescent="0.2">
      <c r="A63" s="172" t="s">
        <v>179</v>
      </c>
      <c r="B63" s="80">
        <f>$B$8</f>
        <v>75000</v>
      </c>
      <c r="D63" s="80">
        <f t="shared" ref="D63:AN63" si="39">$B$8</f>
        <v>75000</v>
      </c>
      <c r="E63" s="80">
        <f t="shared" si="39"/>
        <v>75000</v>
      </c>
      <c r="F63" s="80">
        <f t="shared" si="39"/>
        <v>75000</v>
      </c>
      <c r="G63" s="80">
        <f t="shared" si="39"/>
        <v>75000</v>
      </c>
      <c r="H63" s="80">
        <f t="shared" si="39"/>
        <v>75000</v>
      </c>
      <c r="I63" s="80">
        <f t="shared" si="39"/>
        <v>75000</v>
      </c>
      <c r="J63" s="80">
        <f t="shared" si="39"/>
        <v>75000</v>
      </c>
      <c r="K63" s="80">
        <f t="shared" si="39"/>
        <v>75000</v>
      </c>
      <c r="L63" s="80">
        <f t="shared" si="39"/>
        <v>75000</v>
      </c>
      <c r="M63" s="80">
        <f t="shared" si="39"/>
        <v>75000</v>
      </c>
      <c r="N63" s="80">
        <f t="shared" si="39"/>
        <v>75000</v>
      </c>
      <c r="O63" s="80">
        <f t="shared" si="39"/>
        <v>75000</v>
      </c>
      <c r="P63" s="80">
        <f t="shared" si="39"/>
        <v>75000</v>
      </c>
      <c r="Q63" s="80">
        <f t="shared" si="39"/>
        <v>75000</v>
      </c>
      <c r="R63" s="80">
        <f t="shared" si="39"/>
        <v>75000</v>
      </c>
      <c r="S63" s="80">
        <f t="shared" si="39"/>
        <v>75000</v>
      </c>
      <c r="T63" s="80">
        <f t="shared" si="39"/>
        <v>75000</v>
      </c>
      <c r="U63" s="80">
        <f t="shared" si="39"/>
        <v>75000</v>
      </c>
      <c r="V63" s="80">
        <f t="shared" si="39"/>
        <v>75000</v>
      </c>
      <c r="W63" s="80">
        <f t="shared" si="39"/>
        <v>75000</v>
      </c>
      <c r="X63" s="80">
        <f t="shared" si="39"/>
        <v>75000</v>
      </c>
      <c r="Y63" s="80">
        <f t="shared" si="39"/>
        <v>75000</v>
      </c>
      <c r="Z63" s="80">
        <f t="shared" si="39"/>
        <v>75000</v>
      </c>
      <c r="AA63" s="80">
        <f t="shared" si="39"/>
        <v>75000</v>
      </c>
      <c r="AB63" s="80">
        <f t="shared" si="39"/>
        <v>75000</v>
      </c>
      <c r="AC63" s="80">
        <f t="shared" si="39"/>
        <v>75000</v>
      </c>
      <c r="AD63" s="80">
        <f t="shared" si="39"/>
        <v>75000</v>
      </c>
      <c r="AE63" s="80">
        <f t="shared" si="39"/>
        <v>75000</v>
      </c>
      <c r="AF63" s="80">
        <f t="shared" si="39"/>
        <v>75000</v>
      </c>
      <c r="AG63" s="80">
        <f t="shared" si="39"/>
        <v>75000</v>
      </c>
      <c r="AH63" s="80">
        <f t="shared" si="39"/>
        <v>75000</v>
      </c>
      <c r="AI63" s="80">
        <f t="shared" si="39"/>
        <v>75000</v>
      </c>
      <c r="AJ63" s="80">
        <f t="shared" si="39"/>
        <v>75000</v>
      </c>
      <c r="AK63" s="80">
        <f t="shared" si="39"/>
        <v>75000</v>
      </c>
      <c r="AL63" s="80">
        <f t="shared" si="39"/>
        <v>75000</v>
      </c>
      <c r="AM63" s="80">
        <f t="shared" si="39"/>
        <v>75000</v>
      </c>
      <c r="AN63" s="80">
        <f t="shared" si="39"/>
        <v>75000</v>
      </c>
    </row>
    <row r="64" spans="1:40" ht="15" x14ac:dyDescent="0.2">
      <c r="A64" s="172" t="s">
        <v>9</v>
      </c>
      <c r="B64" s="9">
        <f>B70 / $B$17 * SINH($B$16 *B68 / 1000) + B69 * COSH($B$16 * B68 / 1000)+B67</f>
        <v>7.0296888847148359E-12</v>
      </c>
      <c r="C64" s="9"/>
      <c r="D64" s="9">
        <f t="shared" ref="D64:AN64" si="40">D70 / $B$17 * SINH($B$16 *D68 / 1000) + D69 * COSH($B$16 * D68 / 1000)+D67</f>
        <v>2.3794186296194362E-12</v>
      </c>
      <c r="E64" s="9">
        <f t="shared" si="40"/>
        <v>2.3797651903166204E-12</v>
      </c>
      <c r="F64" s="9">
        <f t="shared" si="40"/>
        <v>2.3808902718331529E-12</v>
      </c>
      <c r="G64" s="9">
        <f t="shared" si="40"/>
        <v>2.3830716611943572E-12</v>
      </c>
      <c r="H64" s="9">
        <f t="shared" si="40"/>
        <v>2.3868503734259236E-12</v>
      </c>
      <c r="I64" s="9">
        <f t="shared" si="40"/>
        <v>2.3931711587193248E-12</v>
      </c>
      <c r="J64" s="9">
        <f t="shared" si="40"/>
        <v>2.4036359141736644E-12</v>
      </c>
      <c r="K64" s="9">
        <f t="shared" si="40"/>
        <v>2.4209566185883246E-12</v>
      </c>
      <c r="L64" s="9">
        <f t="shared" si="40"/>
        <v>2.4497882073826863E-12</v>
      </c>
      <c r="M64" s="9">
        <f t="shared" si="40"/>
        <v>2.4983489773586631E-12</v>
      </c>
      <c r="N64" s="9">
        <f t="shared" si="40"/>
        <v>2.5818574381805429E-12</v>
      </c>
      <c r="O64" s="9">
        <f t="shared" si="40"/>
        <v>2.7307813020011197E-12</v>
      </c>
      <c r="P64" s="9">
        <f t="shared" si="40"/>
        <v>3.0138262950202957E-12</v>
      </c>
      <c r="Q64" s="9">
        <f t="shared" si="40"/>
        <v>3.0138262950215244E-12</v>
      </c>
      <c r="R64" s="9">
        <f t="shared" si="40"/>
        <v>2.7307813020019509E-12</v>
      </c>
      <c r="S64" s="9">
        <f t="shared" si="40"/>
        <v>2.5818574381811895E-12</v>
      </c>
      <c r="T64" s="9">
        <f t="shared" si="40"/>
        <v>2.4983489773592079E-12</v>
      </c>
      <c r="U64" s="9">
        <f t="shared" si="40"/>
        <v>2.4497882073831694E-12</v>
      </c>
      <c r="V64" s="9">
        <f t="shared" si="40"/>
        <v>2.4209566185887649E-12</v>
      </c>
      <c r="W64" s="9">
        <f t="shared" si="40"/>
        <v>2.4036359141740667E-12</v>
      </c>
      <c r="X64" s="9">
        <f t="shared" si="40"/>
        <v>2.3931711587196827E-12</v>
      </c>
      <c r="Y64" s="9">
        <f t="shared" si="40"/>
        <v>2.386850373426225E-12</v>
      </c>
      <c r="Z64" s="9">
        <f t="shared" si="40"/>
        <v>2.3830716611945709E-12</v>
      </c>
      <c r="AA64" s="9">
        <f t="shared" si="40"/>
        <v>2.3808902718332272E-12</v>
      </c>
      <c r="AB64" s="9">
        <f t="shared" si="40"/>
        <v>2.3797651903164649E-12</v>
      </c>
      <c r="AC64" s="9">
        <f t="shared" si="40"/>
        <v>2.3794186287493468E-12</v>
      </c>
      <c r="AD64" s="9">
        <f t="shared" si="40"/>
        <v>2.3797651903164649E-12</v>
      </c>
      <c r="AE64" s="9">
        <f t="shared" si="40"/>
        <v>2.3808902718332236E-12</v>
      </c>
      <c r="AF64" s="9">
        <f t="shared" si="40"/>
        <v>2.383071661194564E-12</v>
      </c>
      <c r="AG64" s="9">
        <f t="shared" si="40"/>
        <v>2.3868503734262165E-12</v>
      </c>
      <c r="AH64" s="9">
        <f t="shared" si="40"/>
        <v>2.3931711587196673E-12</v>
      </c>
      <c r="AI64" s="9">
        <f t="shared" si="40"/>
        <v>2.403635914174042E-12</v>
      </c>
      <c r="AJ64" s="9">
        <f t="shared" si="40"/>
        <v>2.4209566185887237E-12</v>
      </c>
      <c r="AK64" s="9">
        <f t="shared" si="40"/>
        <v>2.4497882073831003E-12</v>
      </c>
      <c r="AL64" s="9">
        <f t="shared" si="40"/>
        <v>2.4983489773590928E-12</v>
      </c>
      <c r="AM64" s="9">
        <f t="shared" si="40"/>
        <v>2.5818574381809884E-12</v>
      </c>
      <c r="AN64" s="9">
        <f t="shared" si="40"/>
        <v>2.7307813020015842E-12</v>
      </c>
    </row>
    <row r="65" spans="1:40" ht="15" x14ac:dyDescent="0.2">
      <c r="A65" s="172" t="s">
        <v>183</v>
      </c>
      <c r="B65" s="9">
        <f>B70 * COSH($B$16 *B68 / 1000) + (B69) * $B$17 * SINH($B$16 * B68/ 1000)</f>
        <v>8.5143288465103971E-13</v>
      </c>
      <c r="C65" s="9"/>
      <c r="D65" s="9">
        <f t="shared" ref="D65:AN65" si="41">D70 * COSH($B$16 *D68 / 1000) + (D69) * $B$17 * SINH($B$16 * D68/ 1000)</f>
        <v>2.881941577833402E-13</v>
      </c>
      <c r="E65" s="9">
        <f t="shared" si="41"/>
        <v>2.8823613306545433E-13</v>
      </c>
      <c r="F65" s="9">
        <f t="shared" si="41"/>
        <v>2.8837240245330333E-13</v>
      </c>
      <c r="G65" s="9">
        <f t="shared" si="41"/>
        <v>2.8863661139153894E-13</v>
      </c>
      <c r="H65" s="9">
        <f t="shared" si="41"/>
        <v>2.8909428738664368E-13</v>
      </c>
      <c r="I65" s="9">
        <f t="shared" si="41"/>
        <v>2.89859858174182E-13</v>
      </c>
      <c r="J65" s="9">
        <f t="shared" si="41"/>
        <v>2.9112734483963458E-13</v>
      </c>
      <c r="K65" s="9">
        <f t="shared" si="41"/>
        <v>2.9322522108505824E-13</v>
      </c>
      <c r="L65" s="9">
        <f t="shared" si="41"/>
        <v>2.9671729068000612E-13</v>
      </c>
      <c r="M65" s="9">
        <f t="shared" si="41"/>
        <v>3.0259895018721756E-13</v>
      </c>
      <c r="N65" s="9">
        <f t="shared" si="41"/>
        <v>3.1271345893097482E-13</v>
      </c>
      <c r="O65" s="9">
        <f t="shared" si="41"/>
        <v>3.3075105306146899E-13</v>
      </c>
      <c r="P65" s="9">
        <f t="shared" si="41"/>
        <v>3.6503334049190714E-13</v>
      </c>
      <c r="Q65" s="9">
        <f t="shared" si="41"/>
        <v>3.6503334049205598E-13</v>
      </c>
      <c r="R65" s="9">
        <f t="shared" si="41"/>
        <v>3.3075105306156966E-13</v>
      </c>
      <c r="S65" s="9">
        <f t="shared" si="41"/>
        <v>3.1271345893105318E-13</v>
      </c>
      <c r="T65" s="9">
        <f t="shared" si="41"/>
        <v>3.0259895018728355E-13</v>
      </c>
      <c r="U65" s="9">
        <f t="shared" si="41"/>
        <v>2.9671729068006463E-13</v>
      </c>
      <c r="V65" s="9">
        <f t="shared" si="41"/>
        <v>2.932252210851115E-13</v>
      </c>
      <c r="W65" s="9">
        <f t="shared" si="41"/>
        <v>2.9112734483968325E-13</v>
      </c>
      <c r="X65" s="9">
        <f t="shared" si="41"/>
        <v>2.8985985817422532E-13</v>
      </c>
      <c r="Y65" s="9">
        <f t="shared" si="41"/>
        <v>2.8909428738668018E-13</v>
      </c>
      <c r="Z65" s="9">
        <f t="shared" si="41"/>
        <v>2.8863661139156479E-13</v>
      </c>
      <c r="AA65" s="9">
        <f t="shared" si="41"/>
        <v>2.8837240245331226E-13</v>
      </c>
      <c r="AB65" s="9">
        <f t="shared" si="41"/>
        <v>2.8823613306543549E-13</v>
      </c>
      <c r="AC65" s="9">
        <f t="shared" si="41"/>
        <v>2.8819415767795535E-13</v>
      </c>
      <c r="AD65" s="9">
        <f t="shared" si="41"/>
        <v>2.8823613306543549E-13</v>
      </c>
      <c r="AE65" s="9">
        <f t="shared" si="41"/>
        <v>2.8837240245331186E-13</v>
      </c>
      <c r="AF65" s="9">
        <f t="shared" si="41"/>
        <v>2.8863661139156398E-13</v>
      </c>
      <c r="AG65" s="9">
        <f t="shared" si="41"/>
        <v>2.8909428738667912E-13</v>
      </c>
      <c r="AH65" s="9">
        <f t="shared" si="41"/>
        <v>2.8985985817422345E-13</v>
      </c>
      <c r="AI65" s="9">
        <f t="shared" si="41"/>
        <v>2.9112734483968027E-13</v>
      </c>
      <c r="AJ65" s="9">
        <f t="shared" si="41"/>
        <v>2.9322522108510655E-13</v>
      </c>
      <c r="AK65" s="9">
        <f t="shared" si="41"/>
        <v>2.9671729068005625E-13</v>
      </c>
      <c r="AL65" s="9">
        <f t="shared" si="41"/>
        <v>3.0259895018726961E-13</v>
      </c>
      <c r="AM65" s="9">
        <f t="shared" si="41"/>
        <v>3.1271345893102879E-13</v>
      </c>
      <c r="AN65" s="9">
        <f t="shared" si="41"/>
        <v>3.3075105306152523E-13</v>
      </c>
    </row>
    <row r="66" spans="1:40" ht="15" x14ac:dyDescent="0.2">
      <c r="A66" s="104" t="s">
        <v>120</v>
      </c>
      <c r="B66" s="172">
        <f>$B$10</f>
        <v>0.25</v>
      </c>
      <c r="C66" s="9"/>
      <c r="D66" s="172">
        <f t="shared" ref="D66:AN66" si="42">$B$10</f>
        <v>0.25</v>
      </c>
      <c r="E66" s="172">
        <f t="shared" si="42"/>
        <v>0.25</v>
      </c>
      <c r="F66" s="172">
        <f t="shared" si="42"/>
        <v>0.25</v>
      </c>
      <c r="G66" s="172">
        <f t="shared" si="42"/>
        <v>0.25</v>
      </c>
      <c r="H66" s="172">
        <f t="shared" si="42"/>
        <v>0.25</v>
      </c>
      <c r="I66" s="172">
        <f t="shared" si="42"/>
        <v>0.25</v>
      </c>
      <c r="J66" s="172">
        <f t="shared" si="42"/>
        <v>0.25</v>
      </c>
      <c r="K66" s="172">
        <f t="shared" si="42"/>
        <v>0.25</v>
      </c>
      <c r="L66" s="172">
        <f t="shared" si="42"/>
        <v>0.25</v>
      </c>
      <c r="M66" s="172">
        <f t="shared" si="42"/>
        <v>0.25</v>
      </c>
      <c r="N66" s="172">
        <f t="shared" si="42"/>
        <v>0.25</v>
      </c>
      <c r="O66" s="172">
        <f t="shared" si="42"/>
        <v>0.25</v>
      </c>
      <c r="P66" s="172">
        <f t="shared" si="42"/>
        <v>0.25</v>
      </c>
      <c r="Q66" s="172">
        <f t="shared" si="42"/>
        <v>0.25</v>
      </c>
      <c r="R66" s="172">
        <f t="shared" si="42"/>
        <v>0.25</v>
      </c>
      <c r="S66" s="172">
        <f t="shared" si="42"/>
        <v>0.25</v>
      </c>
      <c r="T66" s="172">
        <f t="shared" si="42"/>
        <v>0.25</v>
      </c>
      <c r="U66" s="172">
        <f t="shared" si="42"/>
        <v>0.25</v>
      </c>
      <c r="V66" s="172">
        <f t="shared" si="42"/>
        <v>0.25</v>
      </c>
      <c r="W66" s="172">
        <f t="shared" si="42"/>
        <v>0.25</v>
      </c>
      <c r="X66" s="172">
        <f t="shared" si="42"/>
        <v>0.25</v>
      </c>
      <c r="Y66" s="172">
        <f t="shared" si="42"/>
        <v>0.25</v>
      </c>
      <c r="Z66" s="172">
        <f t="shared" si="42"/>
        <v>0.25</v>
      </c>
      <c r="AA66" s="172">
        <f t="shared" si="42"/>
        <v>0.25</v>
      </c>
      <c r="AB66" s="172">
        <f t="shared" si="42"/>
        <v>0.25</v>
      </c>
      <c r="AC66" s="172">
        <f t="shared" si="42"/>
        <v>0.25</v>
      </c>
      <c r="AD66" s="172">
        <f t="shared" si="42"/>
        <v>0.25</v>
      </c>
      <c r="AE66" s="172">
        <f t="shared" si="42"/>
        <v>0.25</v>
      </c>
      <c r="AF66" s="172">
        <f t="shared" si="42"/>
        <v>0.25</v>
      </c>
      <c r="AG66" s="172">
        <f t="shared" si="42"/>
        <v>0.25</v>
      </c>
      <c r="AH66" s="172">
        <f t="shared" si="42"/>
        <v>0.25</v>
      </c>
      <c r="AI66" s="172">
        <f t="shared" si="42"/>
        <v>0.25</v>
      </c>
      <c r="AJ66" s="172">
        <f t="shared" si="42"/>
        <v>0.25</v>
      </c>
      <c r="AK66" s="172">
        <f t="shared" si="42"/>
        <v>0.25</v>
      </c>
      <c r="AL66" s="172">
        <f t="shared" si="42"/>
        <v>0.25</v>
      </c>
      <c r="AM66" s="172">
        <f t="shared" si="42"/>
        <v>0.25</v>
      </c>
      <c r="AN66" s="172">
        <f t="shared" si="42"/>
        <v>0.25</v>
      </c>
    </row>
    <row r="67" spans="1:40" ht="15" x14ac:dyDescent="0.2">
      <c r="A67" s="172" t="s">
        <v>184</v>
      </c>
      <c r="B67" s="50">
        <f>B65/B66</f>
        <v>3.4057315386041588E-12</v>
      </c>
      <c r="C67" s="9"/>
      <c r="D67" s="50">
        <f t="shared" ref="D67:AN67" si="43">D65/D66</f>
        <v>1.1527766311333608E-12</v>
      </c>
      <c r="E67" s="50">
        <f t="shared" si="43"/>
        <v>1.1529445322618173E-12</v>
      </c>
      <c r="F67" s="50">
        <f t="shared" si="43"/>
        <v>1.1534896098132133E-12</v>
      </c>
      <c r="G67" s="50">
        <f t="shared" si="43"/>
        <v>1.1545464455661557E-12</v>
      </c>
      <c r="H67" s="50">
        <f t="shared" si="43"/>
        <v>1.1563771495465747E-12</v>
      </c>
      <c r="I67" s="50">
        <f t="shared" si="43"/>
        <v>1.159439432696728E-12</v>
      </c>
      <c r="J67" s="50">
        <f t="shared" si="43"/>
        <v>1.1645093793585383E-12</v>
      </c>
      <c r="K67" s="50">
        <f t="shared" si="43"/>
        <v>1.172900884340233E-12</v>
      </c>
      <c r="L67" s="50">
        <f t="shared" si="43"/>
        <v>1.1868691627200245E-12</v>
      </c>
      <c r="M67" s="50">
        <f t="shared" si="43"/>
        <v>1.2103958007488702E-12</v>
      </c>
      <c r="N67" s="50">
        <f t="shared" si="43"/>
        <v>1.2508538357238993E-12</v>
      </c>
      <c r="O67" s="50">
        <f t="shared" si="43"/>
        <v>1.3230042122458759E-12</v>
      </c>
      <c r="P67" s="50">
        <f t="shared" si="43"/>
        <v>1.4601333619676286E-12</v>
      </c>
      <c r="Q67" s="50">
        <f t="shared" si="43"/>
        <v>1.4601333619682239E-12</v>
      </c>
      <c r="R67" s="50">
        <f t="shared" si="43"/>
        <v>1.3230042122462786E-12</v>
      </c>
      <c r="S67" s="50">
        <f t="shared" si="43"/>
        <v>1.2508538357242127E-12</v>
      </c>
      <c r="T67" s="50">
        <f t="shared" si="43"/>
        <v>1.2103958007491342E-12</v>
      </c>
      <c r="U67" s="50">
        <f t="shared" si="43"/>
        <v>1.1868691627202585E-12</v>
      </c>
      <c r="V67" s="50">
        <f t="shared" si="43"/>
        <v>1.172900884340446E-12</v>
      </c>
      <c r="W67" s="50">
        <f t="shared" si="43"/>
        <v>1.164509379358733E-12</v>
      </c>
      <c r="X67" s="50">
        <f t="shared" si="43"/>
        <v>1.1594394326969013E-12</v>
      </c>
      <c r="Y67" s="50">
        <f t="shared" si="43"/>
        <v>1.1563771495467207E-12</v>
      </c>
      <c r="Z67" s="50">
        <f t="shared" si="43"/>
        <v>1.1545464455662591E-12</v>
      </c>
      <c r="AA67" s="50">
        <f t="shared" si="43"/>
        <v>1.1534896098132491E-12</v>
      </c>
      <c r="AB67" s="50">
        <f t="shared" si="43"/>
        <v>1.152944532261742E-12</v>
      </c>
      <c r="AC67" s="50">
        <f t="shared" si="43"/>
        <v>1.1527766307118214E-12</v>
      </c>
      <c r="AD67" s="50">
        <f t="shared" si="43"/>
        <v>1.152944532261742E-12</v>
      </c>
      <c r="AE67" s="50">
        <f t="shared" si="43"/>
        <v>1.1534896098132474E-12</v>
      </c>
      <c r="AF67" s="50">
        <f t="shared" si="43"/>
        <v>1.1545464455662559E-12</v>
      </c>
      <c r="AG67" s="50">
        <f t="shared" si="43"/>
        <v>1.1563771495467165E-12</v>
      </c>
      <c r="AH67" s="50">
        <f t="shared" si="43"/>
        <v>1.1594394326968938E-12</v>
      </c>
      <c r="AI67" s="50">
        <f t="shared" si="43"/>
        <v>1.1645093793587211E-12</v>
      </c>
      <c r="AJ67" s="50">
        <f t="shared" si="43"/>
        <v>1.1729008843404262E-12</v>
      </c>
      <c r="AK67" s="50">
        <f t="shared" si="43"/>
        <v>1.186869162720225E-12</v>
      </c>
      <c r="AL67" s="50">
        <f t="shared" si="43"/>
        <v>1.2103958007490785E-12</v>
      </c>
      <c r="AM67" s="50">
        <f t="shared" si="43"/>
        <v>1.2508538357241152E-12</v>
      </c>
      <c r="AN67" s="50">
        <f t="shared" si="43"/>
        <v>1.3230042122461009E-12</v>
      </c>
    </row>
    <row r="68" spans="1:40" x14ac:dyDescent="0.2">
      <c r="A68" s="172" t="s">
        <v>180</v>
      </c>
      <c r="B68" s="80">
        <f>$B$8</f>
        <v>75000</v>
      </c>
      <c r="C68" s="172"/>
      <c r="D68" s="80">
        <f t="shared" ref="D68:AN68" si="44">$B$8</f>
        <v>75000</v>
      </c>
      <c r="E68" s="80">
        <f t="shared" si="44"/>
        <v>75000</v>
      </c>
      <c r="F68" s="80">
        <f t="shared" si="44"/>
        <v>75000</v>
      </c>
      <c r="G68" s="80">
        <f t="shared" si="44"/>
        <v>75000</v>
      </c>
      <c r="H68" s="80">
        <f t="shared" si="44"/>
        <v>75000</v>
      </c>
      <c r="I68" s="80">
        <f t="shared" si="44"/>
        <v>75000</v>
      </c>
      <c r="J68" s="80">
        <f t="shared" si="44"/>
        <v>75000</v>
      </c>
      <c r="K68" s="80">
        <f t="shared" si="44"/>
        <v>75000</v>
      </c>
      <c r="L68" s="80">
        <f t="shared" si="44"/>
        <v>75000</v>
      </c>
      <c r="M68" s="80">
        <f t="shared" si="44"/>
        <v>75000</v>
      </c>
      <c r="N68" s="80">
        <f t="shared" si="44"/>
        <v>75000</v>
      </c>
      <c r="O68" s="80">
        <f t="shared" si="44"/>
        <v>75000</v>
      </c>
      <c r="P68" s="80">
        <f t="shared" si="44"/>
        <v>75000</v>
      </c>
      <c r="Q68" s="80">
        <f t="shared" si="44"/>
        <v>75000</v>
      </c>
      <c r="R68" s="80">
        <f t="shared" si="44"/>
        <v>75000</v>
      </c>
      <c r="S68" s="80">
        <f t="shared" si="44"/>
        <v>75000</v>
      </c>
      <c r="T68" s="80">
        <f t="shared" si="44"/>
        <v>75000</v>
      </c>
      <c r="U68" s="80">
        <f t="shared" si="44"/>
        <v>75000</v>
      </c>
      <c r="V68" s="80">
        <f t="shared" si="44"/>
        <v>75000</v>
      </c>
      <c r="W68" s="80">
        <f t="shared" si="44"/>
        <v>75000</v>
      </c>
      <c r="X68" s="80">
        <f t="shared" si="44"/>
        <v>75000</v>
      </c>
      <c r="Y68" s="80">
        <f t="shared" si="44"/>
        <v>75000</v>
      </c>
      <c r="Z68" s="80">
        <f t="shared" si="44"/>
        <v>75000</v>
      </c>
      <c r="AA68" s="80">
        <f t="shared" si="44"/>
        <v>75000</v>
      </c>
      <c r="AB68" s="80">
        <f t="shared" si="44"/>
        <v>75000</v>
      </c>
      <c r="AC68" s="80">
        <f t="shared" si="44"/>
        <v>75000</v>
      </c>
      <c r="AD68" s="80">
        <f t="shared" si="44"/>
        <v>75000</v>
      </c>
      <c r="AE68" s="80">
        <f t="shared" si="44"/>
        <v>75000</v>
      </c>
      <c r="AF68" s="80">
        <f t="shared" si="44"/>
        <v>75000</v>
      </c>
      <c r="AG68" s="80">
        <f t="shared" si="44"/>
        <v>75000</v>
      </c>
      <c r="AH68" s="80">
        <f t="shared" si="44"/>
        <v>75000</v>
      </c>
      <c r="AI68" s="80">
        <f t="shared" si="44"/>
        <v>75000</v>
      </c>
      <c r="AJ68" s="80">
        <f t="shared" si="44"/>
        <v>75000</v>
      </c>
      <c r="AK68" s="80">
        <f t="shared" si="44"/>
        <v>75000</v>
      </c>
      <c r="AL68" s="80">
        <f t="shared" si="44"/>
        <v>75000</v>
      </c>
      <c r="AM68" s="80">
        <f t="shared" si="44"/>
        <v>75000</v>
      </c>
      <c r="AN68" s="80">
        <f t="shared" si="44"/>
        <v>75000</v>
      </c>
    </row>
    <row r="69" spans="1:40" ht="15" x14ac:dyDescent="0.2">
      <c r="A69" s="172" t="s">
        <v>9</v>
      </c>
      <c r="B69" s="9">
        <f>B75 / $B$17 * SINH($B$16 *B73 / 1000) + B74 * COSH($B$16 * B73 / 1000)+B72</f>
        <v>1.3450798253664875E-14</v>
      </c>
      <c r="C69" s="9"/>
      <c r="D69" s="9">
        <f t="shared" ref="D69:AN69" si="45">D75 / $B$17 * SINH($B$16 *D73 / 1000) + D74 * COSH($B$16 * D73 / 1000)+D72</f>
        <v>4.5528444391918617E-15</v>
      </c>
      <c r="E69" s="9">
        <f t="shared" si="45"/>
        <v>4.5535075578727764E-15</v>
      </c>
      <c r="F69" s="9">
        <f t="shared" si="45"/>
        <v>4.5556603195022015E-15</v>
      </c>
      <c r="G69" s="9">
        <f t="shared" si="45"/>
        <v>4.5598342493433993E-15</v>
      </c>
      <c r="H69" s="9">
        <f t="shared" si="45"/>
        <v>4.5670645402878495E-15</v>
      </c>
      <c r="I69" s="9">
        <f t="shared" si="45"/>
        <v>4.5791589030940239E-15</v>
      </c>
      <c r="J69" s="9">
        <f t="shared" si="45"/>
        <v>4.5991824513190846E-15</v>
      </c>
      <c r="K69" s="9">
        <f t="shared" si="45"/>
        <v>4.6323243590924908E-15</v>
      </c>
      <c r="L69" s="9">
        <f t="shared" si="45"/>
        <v>4.6874915066811727E-15</v>
      </c>
      <c r="M69" s="9">
        <f t="shared" si="45"/>
        <v>4.7804090071141939E-15</v>
      </c>
      <c r="N69" s="9">
        <f t="shared" si="45"/>
        <v>4.9401963714499831E-15</v>
      </c>
      <c r="O69" s="9">
        <f t="shared" si="45"/>
        <v>5.2251513502915684E-15</v>
      </c>
      <c r="P69" s="9">
        <f t="shared" si="45"/>
        <v>5.7667373522111053E-15</v>
      </c>
      <c r="Q69" s="9">
        <f t="shared" si="45"/>
        <v>5.7667373522134561E-15</v>
      </c>
      <c r="R69" s="9">
        <f t="shared" si="45"/>
        <v>5.2251513502931587E-15</v>
      </c>
      <c r="S69" s="9">
        <f t="shared" si="45"/>
        <v>4.9401963714512208E-15</v>
      </c>
      <c r="T69" s="9">
        <f t="shared" si="45"/>
        <v>4.7804090071152359E-15</v>
      </c>
      <c r="U69" s="9">
        <f t="shared" si="45"/>
        <v>4.6874915066820973E-15</v>
      </c>
      <c r="V69" s="9">
        <f t="shared" si="45"/>
        <v>4.6323243590933325E-15</v>
      </c>
      <c r="W69" s="9">
        <f t="shared" si="45"/>
        <v>4.5991824513198537E-15</v>
      </c>
      <c r="X69" s="9">
        <f t="shared" si="45"/>
        <v>4.5791589030947087E-15</v>
      </c>
      <c r="Y69" s="9">
        <f t="shared" si="45"/>
        <v>4.5670645402884262E-15</v>
      </c>
      <c r="Z69" s="9">
        <f t="shared" si="45"/>
        <v>4.559834249343808E-15</v>
      </c>
      <c r="AA69" s="9">
        <f t="shared" si="45"/>
        <v>4.5556603195023427E-15</v>
      </c>
      <c r="AB69" s="9">
        <f t="shared" si="45"/>
        <v>4.553507557872479E-15</v>
      </c>
      <c r="AC69" s="9">
        <f t="shared" si="45"/>
        <v>4.5528444375270087E-15</v>
      </c>
      <c r="AD69" s="9">
        <f t="shared" si="45"/>
        <v>4.553507557872479E-15</v>
      </c>
      <c r="AE69" s="9">
        <f t="shared" si="45"/>
        <v>4.5556603195023363E-15</v>
      </c>
      <c r="AF69" s="9">
        <f t="shared" si="45"/>
        <v>4.5598342493437953E-15</v>
      </c>
      <c r="AG69" s="9">
        <f t="shared" si="45"/>
        <v>4.5670645402884096E-15</v>
      </c>
      <c r="AH69" s="9">
        <f t="shared" si="45"/>
        <v>4.5791589030946787E-15</v>
      </c>
      <c r="AI69" s="9">
        <f t="shared" si="45"/>
        <v>4.5991824513198064E-15</v>
      </c>
      <c r="AJ69" s="9">
        <f t="shared" si="45"/>
        <v>4.6323243590932536E-15</v>
      </c>
      <c r="AK69" s="9">
        <f t="shared" si="45"/>
        <v>4.6874915066819647E-15</v>
      </c>
      <c r="AL69" s="9">
        <f t="shared" si="45"/>
        <v>4.7804090071150159E-15</v>
      </c>
      <c r="AM69" s="9">
        <f t="shared" si="45"/>
        <v>4.9401963714508359E-15</v>
      </c>
      <c r="AN69" s="9">
        <f t="shared" si="45"/>
        <v>5.2251513502924566E-15</v>
      </c>
    </row>
    <row r="70" spans="1:40" ht="15" x14ac:dyDescent="0.2">
      <c r="A70" s="172" t="s">
        <v>183</v>
      </c>
      <c r="B70" s="9">
        <f>B75 * COSH($B$16 *B73 / 1000) + (B74) * $B$17 * SINH($B$16 * B73/ 1000)</f>
        <v>1.6291548809505478E-15</v>
      </c>
      <c r="C70" s="9"/>
      <c r="D70" s="9">
        <f t="shared" ref="D70:AN70" si="46">D75 * COSH($B$16 *D73 / 1000) + (D74) * $B$17 * SINH($B$16 * D73/ 1000)</f>
        <v>5.5143855408708017E-16</v>
      </c>
      <c r="E70" s="9">
        <f t="shared" si="46"/>
        <v>5.5151887073560081E-16</v>
      </c>
      <c r="F70" s="9">
        <f t="shared" si="46"/>
        <v>5.5177961229531794E-16</v>
      </c>
      <c r="G70" s="9">
        <f t="shared" si="46"/>
        <v>5.5228515687678394E-16</v>
      </c>
      <c r="H70" s="9">
        <f t="shared" si="46"/>
        <v>5.5316088659636648E-16</v>
      </c>
      <c r="I70" s="9">
        <f t="shared" si="46"/>
        <v>5.5462575060116987E-16</v>
      </c>
      <c r="J70" s="9">
        <f t="shared" si="46"/>
        <v>5.5705099412275183E-16</v>
      </c>
      <c r="K70" s="9">
        <f t="shared" si="46"/>
        <v>5.6106512769273139E-16</v>
      </c>
      <c r="L70" s="9">
        <f t="shared" si="46"/>
        <v>5.6774694880604202E-16</v>
      </c>
      <c r="M70" s="9">
        <f t="shared" si="46"/>
        <v>5.7900107636794609E-16</v>
      </c>
      <c r="N70" s="9">
        <f t="shared" si="46"/>
        <v>5.9835445299382371E-16</v>
      </c>
      <c r="O70" s="9">
        <f t="shared" si="46"/>
        <v>6.3286807708334124E-16</v>
      </c>
      <c r="P70" s="9">
        <f t="shared" si="46"/>
        <v>6.9846473996104846E-16</v>
      </c>
      <c r="Q70" s="9">
        <f t="shared" si="46"/>
        <v>6.9846473996133324E-16</v>
      </c>
      <c r="R70" s="9">
        <f t="shared" si="46"/>
        <v>6.3286807708353392E-16</v>
      </c>
      <c r="S70" s="9">
        <f t="shared" si="46"/>
        <v>5.9835445299397369E-16</v>
      </c>
      <c r="T70" s="9">
        <f t="shared" si="46"/>
        <v>5.7900107636807231E-16</v>
      </c>
      <c r="U70" s="9">
        <f t="shared" si="46"/>
        <v>5.6774694880615394E-16</v>
      </c>
      <c r="V70" s="9">
        <f t="shared" si="46"/>
        <v>5.6106512769283326E-16</v>
      </c>
      <c r="W70" s="9">
        <f t="shared" si="46"/>
        <v>5.5705099412284492E-16</v>
      </c>
      <c r="X70" s="9">
        <f t="shared" si="46"/>
        <v>5.546257506012528E-16</v>
      </c>
      <c r="Y70" s="9">
        <f t="shared" si="46"/>
        <v>5.5316088659643629E-16</v>
      </c>
      <c r="Z70" s="9">
        <f t="shared" si="46"/>
        <v>5.5228515687683344E-16</v>
      </c>
      <c r="AA70" s="9">
        <f t="shared" si="46"/>
        <v>5.51779612295335E-16</v>
      </c>
      <c r="AB70" s="9">
        <f t="shared" si="46"/>
        <v>5.5151887073556481E-16</v>
      </c>
      <c r="AC70" s="9">
        <f t="shared" si="46"/>
        <v>5.5143855388543392E-16</v>
      </c>
      <c r="AD70" s="9">
        <f t="shared" si="46"/>
        <v>5.5151887073556481E-16</v>
      </c>
      <c r="AE70" s="9">
        <f t="shared" si="46"/>
        <v>5.5177961229533431E-16</v>
      </c>
      <c r="AF70" s="9">
        <f t="shared" si="46"/>
        <v>5.5228515687683196E-16</v>
      </c>
      <c r="AG70" s="9">
        <f t="shared" si="46"/>
        <v>5.5316088659643432E-16</v>
      </c>
      <c r="AH70" s="9">
        <f t="shared" si="46"/>
        <v>5.5462575060124915E-16</v>
      </c>
      <c r="AI70" s="9">
        <f t="shared" si="46"/>
        <v>5.570509941228392E-16</v>
      </c>
      <c r="AJ70" s="9">
        <f t="shared" si="46"/>
        <v>5.6106512769282369E-16</v>
      </c>
      <c r="AK70" s="9">
        <f t="shared" si="46"/>
        <v>5.6774694880613797E-16</v>
      </c>
      <c r="AL70" s="9">
        <f t="shared" si="46"/>
        <v>5.7900107636804568E-16</v>
      </c>
      <c r="AM70" s="9">
        <f t="shared" si="46"/>
        <v>5.9835445299392705E-16</v>
      </c>
      <c r="AN70" s="9">
        <f t="shared" si="46"/>
        <v>6.3286807708344892E-16</v>
      </c>
    </row>
    <row r="71" spans="1:40" ht="15" x14ac:dyDescent="0.2">
      <c r="A71" s="104" t="s">
        <v>120</v>
      </c>
      <c r="B71" s="172">
        <f>$B$10</f>
        <v>0.25</v>
      </c>
      <c r="C71" s="9"/>
      <c r="D71" s="172">
        <f t="shared" ref="D71:AN71" si="47">$B$10</f>
        <v>0.25</v>
      </c>
      <c r="E71" s="172">
        <f t="shared" si="47"/>
        <v>0.25</v>
      </c>
      <c r="F71" s="172">
        <f t="shared" si="47"/>
        <v>0.25</v>
      </c>
      <c r="G71" s="172">
        <f t="shared" si="47"/>
        <v>0.25</v>
      </c>
      <c r="H71" s="172">
        <f t="shared" si="47"/>
        <v>0.25</v>
      </c>
      <c r="I71" s="172">
        <f t="shared" si="47"/>
        <v>0.25</v>
      </c>
      <c r="J71" s="172">
        <f t="shared" si="47"/>
        <v>0.25</v>
      </c>
      <c r="K71" s="172">
        <f t="shared" si="47"/>
        <v>0.25</v>
      </c>
      <c r="L71" s="172">
        <f t="shared" si="47"/>
        <v>0.25</v>
      </c>
      <c r="M71" s="172">
        <f t="shared" si="47"/>
        <v>0.25</v>
      </c>
      <c r="N71" s="172">
        <f t="shared" si="47"/>
        <v>0.25</v>
      </c>
      <c r="O71" s="172">
        <f t="shared" si="47"/>
        <v>0.25</v>
      </c>
      <c r="P71" s="172">
        <f t="shared" si="47"/>
        <v>0.25</v>
      </c>
      <c r="Q71" s="172">
        <f t="shared" si="47"/>
        <v>0.25</v>
      </c>
      <c r="R71" s="172">
        <f t="shared" si="47"/>
        <v>0.25</v>
      </c>
      <c r="S71" s="172">
        <f t="shared" si="47"/>
        <v>0.25</v>
      </c>
      <c r="T71" s="172">
        <f t="shared" si="47"/>
        <v>0.25</v>
      </c>
      <c r="U71" s="172">
        <f t="shared" si="47"/>
        <v>0.25</v>
      </c>
      <c r="V71" s="172">
        <f t="shared" si="47"/>
        <v>0.25</v>
      </c>
      <c r="W71" s="172">
        <f t="shared" si="47"/>
        <v>0.25</v>
      </c>
      <c r="X71" s="172">
        <f t="shared" si="47"/>
        <v>0.25</v>
      </c>
      <c r="Y71" s="172">
        <f t="shared" si="47"/>
        <v>0.25</v>
      </c>
      <c r="Z71" s="172">
        <f t="shared" si="47"/>
        <v>0.25</v>
      </c>
      <c r="AA71" s="172">
        <f t="shared" si="47"/>
        <v>0.25</v>
      </c>
      <c r="AB71" s="172">
        <f t="shared" si="47"/>
        <v>0.25</v>
      </c>
      <c r="AC71" s="172">
        <f t="shared" si="47"/>
        <v>0.25</v>
      </c>
      <c r="AD71" s="172">
        <f t="shared" si="47"/>
        <v>0.25</v>
      </c>
      <c r="AE71" s="172">
        <f t="shared" si="47"/>
        <v>0.25</v>
      </c>
      <c r="AF71" s="172">
        <f t="shared" si="47"/>
        <v>0.25</v>
      </c>
      <c r="AG71" s="172">
        <f t="shared" si="47"/>
        <v>0.25</v>
      </c>
      <c r="AH71" s="172">
        <f t="shared" si="47"/>
        <v>0.25</v>
      </c>
      <c r="AI71" s="172">
        <f t="shared" si="47"/>
        <v>0.25</v>
      </c>
      <c r="AJ71" s="172">
        <f t="shared" si="47"/>
        <v>0.25</v>
      </c>
      <c r="AK71" s="172">
        <f t="shared" si="47"/>
        <v>0.25</v>
      </c>
      <c r="AL71" s="172">
        <f t="shared" si="47"/>
        <v>0.25</v>
      </c>
      <c r="AM71" s="172">
        <f t="shared" si="47"/>
        <v>0.25</v>
      </c>
      <c r="AN71" s="172">
        <f t="shared" si="47"/>
        <v>0.25</v>
      </c>
    </row>
    <row r="72" spans="1:40" ht="15" x14ac:dyDescent="0.2">
      <c r="A72" s="172" t="s">
        <v>184</v>
      </c>
      <c r="B72" s="50">
        <f>B70/B71</f>
        <v>6.5166195238021911E-15</v>
      </c>
      <c r="C72" s="9"/>
      <c r="D72" s="50">
        <f t="shared" ref="D72:AN72" si="48">D70/D71</f>
        <v>2.2057542163483207E-15</v>
      </c>
      <c r="E72" s="50">
        <f t="shared" si="48"/>
        <v>2.2060754829424032E-15</v>
      </c>
      <c r="F72" s="50">
        <f t="shared" si="48"/>
        <v>2.2071184491812718E-15</v>
      </c>
      <c r="G72" s="50">
        <f t="shared" si="48"/>
        <v>2.2091406275071358E-15</v>
      </c>
      <c r="H72" s="50">
        <f t="shared" si="48"/>
        <v>2.2126435463854659E-15</v>
      </c>
      <c r="I72" s="50">
        <f t="shared" si="48"/>
        <v>2.2185030024046795E-15</v>
      </c>
      <c r="J72" s="50">
        <f t="shared" si="48"/>
        <v>2.2282039764910073E-15</v>
      </c>
      <c r="K72" s="50">
        <f t="shared" si="48"/>
        <v>2.2442605107709256E-15</v>
      </c>
      <c r="L72" s="50">
        <f t="shared" si="48"/>
        <v>2.2709877952241681E-15</v>
      </c>
      <c r="M72" s="50">
        <f t="shared" si="48"/>
        <v>2.3160043054717844E-15</v>
      </c>
      <c r="N72" s="50">
        <f t="shared" si="48"/>
        <v>2.3934178119752948E-15</v>
      </c>
      <c r="O72" s="50">
        <f t="shared" si="48"/>
        <v>2.531472308333365E-15</v>
      </c>
      <c r="P72" s="50">
        <f t="shared" si="48"/>
        <v>2.7938589598441939E-15</v>
      </c>
      <c r="Q72" s="50">
        <f t="shared" si="48"/>
        <v>2.793858959845333E-15</v>
      </c>
      <c r="R72" s="50">
        <f t="shared" si="48"/>
        <v>2.5314723083341357E-15</v>
      </c>
      <c r="S72" s="50">
        <f t="shared" si="48"/>
        <v>2.3934178119758948E-15</v>
      </c>
      <c r="T72" s="50">
        <f t="shared" si="48"/>
        <v>2.3160043054722892E-15</v>
      </c>
      <c r="U72" s="50">
        <f t="shared" si="48"/>
        <v>2.2709877952246158E-15</v>
      </c>
      <c r="V72" s="50">
        <f t="shared" si="48"/>
        <v>2.244260510771333E-15</v>
      </c>
      <c r="W72" s="50">
        <f t="shared" si="48"/>
        <v>2.2282039764913797E-15</v>
      </c>
      <c r="X72" s="50">
        <f t="shared" si="48"/>
        <v>2.2185030024050112E-15</v>
      </c>
      <c r="Y72" s="50">
        <f t="shared" si="48"/>
        <v>2.2126435463857452E-15</v>
      </c>
      <c r="Z72" s="50">
        <f t="shared" si="48"/>
        <v>2.2091406275073338E-15</v>
      </c>
      <c r="AA72" s="50">
        <f t="shared" si="48"/>
        <v>2.20711844918134E-15</v>
      </c>
      <c r="AB72" s="50">
        <f t="shared" si="48"/>
        <v>2.2060754829422593E-15</v>
      </c>
      <c r="AC72" s="50">
        <f t="shared" si="48"/>
        <v>2.2057542155417357E-15</v>
      </c>
      <c r="AD72" s="50">
        <f t="shared" si="48"/>
        <v>2.2060754829422593E-15</v>
      </c>
      <c r="AE72" s="50">
        <f t="shared" si="48"/>
        <v>2.2071184491813373E-15</v>
      </c>
      <c r="AF72" s="50">
        <f t="shared" si="48"/>
        <v>2.2091406275073279E-15</v>
      </c>
      <c r="AG72" s="50">
        <f t="shared" si="48"/>
        <v>2.2126435463857373E-15</v>
      </c>
      <c r="AH72" s="50">
        <f t="shared" si="48"/>
        <v>2.2185030024049966E-15</v>
      </c>
      <c r="AI72" s="50">
        <f t="shared" si="48"/>
        <v>2.2282039764913568E-15</v>
      </c>
      <c r="AJ72" s="50">
        <f t="shared" si="48"/>
        <v>2.2442605107712948E-15</v>
      </c>
      <c r="AK72" s="50">
        <f t="shared" si="48"/>
        <v>2.2709877952245519E-15</v>
      </c>
      <c r="AL72" s="50">
        <f t="shared" si="48"/>
        <v>2.3160043054721827E-15</v>
      </c>
      <c r="AM72" s="50">
        <f t="shared" si="48"/>
        <v>2.3934178119757082E-15</v>
      </c>
      <c r="AN72" s="50">
        <f t="shared" si="48"/>
        <v>2.5314723083337957E-15</v>
      </c>
    </row>
    <row r="73" spans="1:40" x14ac:dyDescent="0.2">
      <c r="A73" s="172" t="s">
        <v>181</v>
      </c>
      <c r="B73" s="80">
        <f>$B$8</f>
        <v>75000</v>
      </c>
      <c r="D73" s="80">
        <f t="shared" ref="D73:AN73" si="49">$B$8</f>
        <v>75000</v>
      </c>
      <c r="E73" s="80">
        <f t="shared" si="49"/>
        <v>75000</v>
      </c>
      <c r="F73" s="80">
        <f t="shared" si="49"/>
        <v>75000</v>
      </c>
      <c r="G73" s="80">
        <f t="shared" si="49"/>
        <v>75000</v>
      </c>
      <c r="H73" s="80">
        <f t="shared" si="49"/>
        <v>75000</v>
      </c>
      <c r="I73" s="80">
        <f t="shared" si="49"/>
        <v>75000</v>
      </c>
      <c r="J73" s="80">
        <f t="shared" si="49"/>
        <v>75000</v>
      </c>
      <c r="K73" s="80">
        <f t="shared" si="49"/>
        <v>75000</v>
      </c>
      <c r="L73" s="80">
        <f t="shared" si="49"/>
        <v>75000</v>
      </c>
      <c r="M73" s="80">
        <f t="shared" si="49"/>
        <v>75000</v>
      </c>
      <c r="N73" s="80">
        <f t="shared" si="49"/>
        <v>75000</v>
      </c>
      <c r="O73" s="80">
        <f t="shared" si="49"/>
        <v>75000</v>
      </c>
      <c r="P73" s="80">
        <f t="shared" si="49"/>
        <v>75000</v>
      </c>
      <c r="Q73" s="80">
        <f t="shared" si="49"/>
        <v>75000</v>
      </c>
      <c r="R73" s="80">
        <f t="shared" si="49"/>
        <v>75000</v>
      </c>
      <c r="S73" s="80">
        <f t="shared" si="49"/>
        <v>75000</v>
      </c>
      <c r="T73" s="80">
        <f t="shared" si="49"/>
        <v>75000</v>
      </c>
      <c r="U73" s="80">
        <f t="shared" si="49"/>
        <v>75000</v>
      </c>
      <c r="V73" s="80">
        <f t="shared" si="49"/>
        <v>75000</v>
      </c>
      <c r="W73" s="80">
        <f t="shared" si="49"/>
        <v>75000</v>
      </c>
      <c r="X73" s="80">
        <f t="shared" si="49"/>
        <v>75000</v>
      </c>
      <c r="Y73" s="80">
        <f t="shared" si="49"/>
        <v>75000</v>
      </c>
      <c r="Z73" s="80">
        <f t="shared" si="49"/>
        <v>75000</v>
      </c>
      <c r="AA73" s="80">
        <f t="shared" si="49"/>
        <v>75000</v>
      </c>
      <c r="AB73" s="80">
        <f t="shared" si="49"/>
        <v>75000</v>
      </c>
      <c r="AC73" s="80">
        <f t="shared" si="49"/>
        <v>75000</v>
      </c>
      <c r="AD73" s="80">
        <f t="shared" si="49"/>
        <v>75000</v>
      </c>
      <c r="AE73" s="80">
        <f t="shared" si="49"/>
        <v>75000</v>
      </c>
      <c r="AF73" s="80">
        <f t="shared" si="49"/>
        <v>75000</v>
      </c>
      <c r="AG73" s="80">
        <f t="shared" si="49"/>
        <v>75000</v>
      </c>
      <c r="AH73" s="80">
        <f t="shared" si="49"/>
        <v>75000</v>
      </c>
      <c r="AI73" s="80">
        <f t="shared" si="49"/>
        <v>75000</v>
      </c>
      <c r="AJ73" s="80">
        <f t="shared" si="49"/>
        <v>75000</v>
      </c>
      <c r="AK73" s="80">
        <f t="shared" si="49"/>
        <v>75000</v>
      </c>
      <c r="AL73" s="80">
        <f t="shared" si="49"/>
        <v>75000</v>
      </c>
      <c r="AM73" s="80">
        <f t="shared" si="49"/>
        <v>75000</v>
      </c>
      <c r="AN73" s="80">
        <f t="shared" si="49"/>
        <v>75000</v>
      </c>
    </row>
    <row r="74" spans="1:40" ht="15" x14ac:dyDescent="0.2">
      <c r="A74" s="172" t="s">
        <v>9</v>
      </c>
      <c r="B74" s="9">
        <f>B80 / $B$17 * SINH($B$16 *B78 / 1000) + B79 * COSH($B$16 * B78 / 1000)+B77</f>
        <v>2.5737098837250159E-17</v>
      </c>
      <c r="C74" s="9"/>
      <c r="D74" s="9">
        <f t="shared" ref="D74:AN74" si="50">D80 / $B$17 * SINH($B$16 *D78 / 1000) + D79 * COSH($B$16 * D78 / 1000)+D77</f>
        <v>8.711528127349548E-18</v>
      </c>
      <c r="E74" s="9">
        <f t="shared" si="50"/>
        <v>8.7127969554673785E-18</v>
      </c>
      <c r="F74" s="9">
        <f t="shared" si="50"/>
        <v>8.7169161042186021E-18</v>
      </c>
      <c r="G74" s="9">
        <f t="shared" si="50"/>
        <v>8.7249026075351166E-18</v>
      </c>
      <c r="H74" s="9">
        <f t="shared" si="50"/>
        <v>8.7387372297746328E-18</v>
      </c>
      <c r="I74" s="9">
        <f t="shared" si="50"/>
        <v>8.7618788905925134E-18</v>
      </c>
      <c r="J74" s="9">
        <f t="shared" si="50"/>
        <v>8.8001924560792618E-18</v>
      </c>
      <c r="K74" s="9">
        <f t="shared" si="50"/>
        <v>8.8636070237452964E-18</v>
      </c>
      <c r="L74" s="9">
        <f t="shared" si="50"/>
        <v>8.9691652444012496E-18</v>
      </c>
      <c r="M74" s="9">
        <f t="shared" si="50"/>
        <v>9.1469559485108228E-18</v>
      </c>
      <c r="N74" s="9">
        <f t="shared" si="50"/>
        <v>9.4526971477540286E-18</v>
      </c>
      <c r="O74" s="9">
        <f t="shared" si="50"/>
        <v>9.9979372380671928E-18</v>
      </c>
      <c r="P74" s="9">
        <f t="shared" si="50"/>
        <v>1.1034221642710348E-17</v>
      </c>
      <c r="Q74" s="9">
        <f t="shared" si="50"/>
        <v>1.1034221642714845E-17</v>
      </c>
      <c r="R74" s="9">
        <f t="shared" si="50"/>
        <v>9.9979372380702357E-18</v>
      </c>
      <c r="S74" s="9">
        <f t="shared" si="50"/>
        <v>9.4526971477563967E-18</v>
      </c>
      <c r="T74" s="9">
        <f t="shared" si="50"/>
        <v>9.1469559485128166E-18</v>
      </c>
      <c r="U74" s="9">
        <f t="shared" si="50"/>
        <v>8.9691652444030184E-18</v>
      </c>
      <c r="V74" s="9">
        <f t="shared" si="50"/>
        <v>8.8636070237469065E-18</v>
      </c>
      <c r="W74" s="9">
        <f t="shared" si="50"/>
        <v>8.8001924560807347E-18</v>
      </c>
      <c r="X74" s="9">
        <f t="shared" si="50"/>
        <v>8.7618788905938246E-18</v>
      </c>
      <c r="Y74" s="9">
        <f t="shared" si="50"/>
        <v>8.738737229775736E-18</v>
      </c>
      <c r="Z74" s="9">
        <f t="shared" si="50"/>
        <v>8.7249026075358993E-18</v>
      </c>
      <c r="AA74" s="9">
        <f t="shared" si="50"/>
        <v>8.7169161042188718E-18</v>
      </c>
      <c r="AB74" s="9">
        <f t="shared" si="50"/>
        <v>8.71279695546681E-18</v>
      </c>
      <c r="AC74" s="9">
        <f t="shared" si="50"/>
        <v>8.7115281241639767E-18</v>
      </c>
      <c r="AD74" s="9">
        <f t="shared" si="50"/>
        <v>8.71279695546681E-18</v>
      </c>
      <c r="AE74" s="9">
        <f t="shared" si="50"/>
        <v>8.7169161042188625E-18</v>
      </c>
      <c r="AF74" s="9">
        <f t="shared" si="50"/>
        <v>8.7249026075358762E-18</v>
      </c>
      <c r="AG74" s="9">
        <f t="shared" si="50"/>
        <v>8.7387372297757036E-18</v>
      </c>
      <c r="AH74" s="9">
        <f t="shared" si="50"/>
        <v>8.7618788905937676E-18</v>
      </c>
      <c r="AI74" s="9">
        <f t="shared" si="50"/>
        <v>8.8001924560806454E-18</v>
      </c>
      <c r="AJ74" s="9">
        <f t="shared" si="50"/>
        <v>8.8636070237467555E-18</v>
      </c>
      <c r="AK74" s="9">
        <f t="shared" si="50"/>
        <v>8.9691652444027657E-18</v>
      </c>
      <c r="AL74" s="9">
        <f t="shared" si="50"/>
        <v>9.1469559485123975E-18</v>
      </c>
      <c r="AM74" s="9">
        <f t="shared" si="50"/>
        <v>9.4526971477556602E-18</v>
      </c>
      <c r="AN74" s="9">
        <f t="shared" si="50"/>
        <v>9.9979372380688937E-18</v>
      </c>
    </row>
    <row r="75" spans="1:40" ht="15" x14ac:dyDescent="0.2">
      <c r="A75" s="172" t="s">
        <v>183</v>
      </c>
      <c r="B75" s="9">
        <f>B80 * COSH($B$16 *B78 / 1000) + (B79) * $B$17 * SINH($B$16 * B78/ 1000)</f>
        <v>3.1172752232731885E-18</v>
      </c>
      <c r="C75" s="9"/>
      <c r="D75" s="9">
        <f t="shared" ref="D75:AN75" si="51">D80 * COSH($B$16 *D78 / 1000) + (D79) * $B$17 * SINH($B$16 * D78/ 1000)</f>
        <v>1.0551395462230615E-18</v>
      </c>
      <c r="E75" s="9">
        <f t="shared" si="51"/>
        <v>1.0552932265768311E-18</v>
      </c>
      <c r="F75" s="9">
        <f t="shared" si="51"/>
        <v>1.055792137523413E-18</v>
      </c>
      <c r="G75" s="9">
        <f t="shared" si="51"/>
        <v>1.0567594621261816E-18</v>
      </c>
      <c r="H75" s="9">
        <f t="shared" si="51"/>
        <v>1.0584351103957592E-18</v>
      </c>
      <c r="I75" s="9">
        <f t="shared" si="51"/>
        <v>1.061238026386763E-18</v>
      </c>
      <c r="J75" s="9">
        <f t="shared" si="51"/>
        <v>1.0658785621815059E-18</v>
      </c>
      <c r="K75" s="9">
        <f t="shared" si="51"/>
        <v>1.0735593292263835E-18</v>
      </c>
      <c r="L75" s="9">
        <f t="shared" si="51"/>
        <v>1.0863445319387948E-18</v>
      </c>
      <c r="M75" s="9">
        <f t="shared" si="51"/>
        <v>1.1078785269066705E-18</v>
      </c>
      <c r="N75" s="9">
        <f t="shared" si="51"/>
        <v>1.1449098749681408E-18</v>
      </c>
      <c r="O75" s="9">
        <f t="shared" si="51"/>
        <v>1.2109493083563549E-18</v>
      </c>
      <c r="P75" s="9">
        <f t="shared" si="51"/>
        <v>1.3364639873528499E-18</v>
      </c>
      <c r="Q75" s="9">
        <f t="shared" si="51"/>
        <v>1.3364639873533945E-18</v>
      </c>
      <c r="R75" s="9">
        <f t="shared" si="51"/>
        <v>1.2109493083567236E-18</v>
      </c>
      <c r="S75" s="9">
        <f t="shared" si="51"/>
        <v>1.1449098749684278E-18</v>
      </c>
      <c r="T75" s="9">
        <f t="shared" si="51"/>
        <v>1.1078785269069121E-18</v>
      </c>
      <c r="U75" s="9">
        <f t="shared" si="51"/>
        <v>1.086344531939009E-18</v>
      </c>
      <c r="V75" s="9">
        <f t="shared" si="51"/>
        <v>1.0735593292265784E-18</v>
      </c>
      <c r="W75" s="9">
        <f t="shared" si="51"/>
        <v>1.0658785621816842E-18</v>
      </c>
      <c r="X75" s="9">
        <f t="shared" si="51"/>
        <v>1.0612380263869217E-18</v>
      </c>
      <c r="Y75" s="9">
        <f t="shared" si="51"/>
        <v>1.0584351103958929E-18</v>
      </c>
      <c r="Z75" s="9">
        <f t="shared" si="51"/>
        <v>1.0567594621262762E-18</v>
      </c>
      <c r="AA75" s="9">
        <f t="shared" si="51"/>
        <v>1.0557921375234455E-18</v>
      </c>
      <c r="AB75" s="9">
        <f t="shared" si="51"/>
        <v>1.0552932265767621E-18</v>
      </c>
      <c r="AC75" s="9">
        <f t="shared" si="51"/>
        <v>1.0551395458372254E-18</v>
      </c>
      <c r="AD75" s="9">
        <f t="shared" si="51"/>
        <v>1.0552932265767621E-18</v>
      </c>
      <c r="AE75" s="9">
        <f t="shared" si="51"/>
        <v>1.0557921375234444E-18</v>
      </c>
      <c r="AF75" s="9">
        <f t="shared" si="51"/>
        <v>1.0567594621262735E-18</v>
      </c>
      <c r="AG75" s="9">
        <f t="shared" si="51"/>
        <v>1.058435110395889E-18</v>
      </c>
      <c r="AH75" s="9">
        <f t="shared" si="51"/>
        <v>1.0612380263869149E-18</v>
      </c>
      <c r="AI75" s="9">
        <f t="shared" si="51"/>
        <v>1.0658785621816735E-18</v>
      </c>
      <c r="AJ75" s="9">
        <f t="shared" si="51"/>
        <v>1.0735593292265603E-18</v>
      </c>
      <c r="AK75" s="9">
        <f t="shared" si="51"/>
        <v>1.0863445319389785E-18</v>
      </c>
      <c r="AL75" s="9">
        <f t="shared" si="51"/>
        <v>1.1078785269068612E-18</v>
      </c>
      <c r="AM75" s="9">
        <f t="shared" si="51"/>
        <v>1.1449098749683386E-18</v>
      </c>
      <c r="AN75" s="9">
        <f t="shared" si="51"/>
        <v>1.210949308356561E-18</v>
      </c>
    </row>
    <row r="76" spans="1:40" ht="15" x14ac:dyDescent="0.2">
      <c r="A76" s="104" t="s">
        <v>120</v>
      </c>
      <c r="B76" s="172">
        <f>$B$10</f>
        <v>0.25</v>
      </c>
      <c r="C76" s="9"/>
      <c r="D76" s="172">
        <f t="shared" ref="D76:AN76" si="52">$B$10</f>
        <v>0.25</v>
      </c>
      <c r="E76" s="172">
        <f t="shared" si="52"/>
        <v>0.25</v>
      </c>
      <c r="F76" s="172">
        <f t="shared" si="52"/>
        <v>0.25</v>
      </c>
      <c r="G76" s="172">
        <f t="shared" si="52"/>
        <v>0.25</v>
      </c>
      <c r="H76" s="172">
        <f t="shared" si="52"/>
        <v>0.25</v>
      </c>
      <c r="I76" s="172">
        <f t="shared" si="52"/>
        <v>0.25</v>
      </c>
      <c r="J76" s="172">
        <f t="shared" si="52"/>
        <v>0.25</v>
      </c>
      <c r="K76" s="172">
        <f t="shared" si="52"/>
        <v>0.25</v>
      </c>
      <c r="L76" s="172">
        <f t="shared" si="52"/>
        <v>0.25</v>
      </c>
      <c r="M76" s="172">
        <f t="shared" si="52"/>
        <v>0.25</v>
      </c>
      <c r="N76" s="172">
        <f t="shared" si="52"/>
        <v>0.25</v>
      </c>
      <c r="O76" s="172">
        <f t="shared" si="52"/>
        <v>0.25</v>
      </c>
      <c r="P76" s="172">
        <f t="shared" si="52"/>
        <v>0.25</v>
      </c>
      <c r="Q76" s="172">
        <f t="shared" si="52"/>
        <v>0.25</v>
      </c>
      <c r="R76" s="172">
        <f t="shared" si="52"/>
        <v>0.25</v>
      </c>
      <c r="S76" s="172">
        <f t="shared" si="52"/>
        <v>0.25</v>
      </c>
      <c r="T76" s="172">
        <f t="shared" si="52"/>
        <v>0.25</v>
      </c>
      <c r="U76" s="172">
        <f t="shared" si="52"/>
        <v>0.25</v>
      </c>
      <c r="V76" s="172">
        <f t="shared" si="52"/>
        <v>0.25</v>
      </c>
      <c r="W76" s="172">
        <f t="shared" si="52"/>
        <v>0.25</v>
      </c>
      <c r="X76" s="172">
        <f t="shared" si="52"/>
        <v>0.25</v>
      </c>
      <c r="Y76" s="172">
        <f t="shared" si="52"/>
        <v>0.25</v>
      </c>
      <c r="Z76" s="172">
        <f t="shared" si="52"/>
        <v>0.25</v>
      </c>
      <c r="AA76" s="172">
        <f t="shared" si="52"/>
        <v>0.25</v>
      </c>
      <c r="AB76" s="172">
        <f t="shared" si="52"/>
        <v>0.25</v>
      </c>
      <c r="AC76" s="172">
        <f t="shared" si="52"/>
        <v>0.25</v>
      </c>
      <c r="AD76" s="172">
        <f t="shared" si="52"/>
        <v>0.25</v>
      </c>
      <c r="AE76" s="172">
        <f t="shared" si="52"/>
        <v>0.25</v>
      </c>
      <c r="AF76" s="172">
        <f t="shared" si="52"/>
        <v>0.25</v>
      </c>
      <c r="AG76" s="172">
        <f t="shared" si="52"/>
        <v>0.25</v>
      </c>
      <c r="AH76" s="172">
        <f t="shared" si="52"/>
        <v>0.25</v>
      </c>
      <c r="AI76" s="172">
        <f t="shared" si="52"/>
        <v>0.25</v>
      </c>
      <c r="AJ76" s="172">
        <f t="shared" si="52"/>
        <v>0.25</v>
      </c>
      <c r="AK76" s="172">
        <f t="shared" si="52"/>
        <v>0.25</v>
      </c>
      <c r="AL76" s="172">
        <f t="shared" si="52"/>
        <v>0.25</v>
      </c>
      <c r="AM76" s="172">
        <f t="shared" si="52"/>
        <v>0.25</v>
      </c>
      <c r="AN76" s="172">
        <f t="shared" si="52"/>
        <v>0.25</v>
      </c>
    </row>
    <row r="77" spans="1:40" ht="15" x14ac:dyDescent="0.2">
      <c r="A77" s="172" t="s">
        <v>184</v>
      </c>
      <c r="B77" s="50">
        <f>B75/B76</f>
        <v>1.2469100893092754E-17</v>
      </c>
      <c r="C77" s="9"/>
      <c r="D77" s="50">
        <f t="shared" ref="D77:AN77" si="53">D75/D76</f>
        <v>4.2205581848922462E-18</v>
      </c>
      <c r="E77" s="50">
        <f t="shared" si="53"/>
        <v>4.2211729063073243E-18</v>
      </c>
      <c r="F77" s="50">
        <f t="shared" si="53"/>
        <v>4.223168550093652E-18</v>
      </c>
      <c r="G77" s="50">
        <f t="shared" si="53"/>
        <v>4.2270378485047265E-18</v>
      </c>
      <c r="H77" s="50">
        <f t="shared" si="53"/>
        <v>4.2337404415830368E-18</v>
      </c>
      <c r="I77" s="50">
        <f t="shared" si="53"/>
        <v>4.244952105547052E-18</v>
      </c>
      <c r="J77" s="50">
        <f t="shared" si="53"/>
        <v>4.2635142487260236E-18</v>
      </c>
      <c r="K77" s="50">
        <f t="shared" si="53"/>
        <v>4.2942373169055341E-18</v>
      </c>
      <c r="L77" s="50">
        <f t="shared" si="53"/>
        <v>4.3453781277551792E-18</v>
      </c>
      <c r="M77" s="50">
        <f t="shared" si="53"/>
        <v>4.4315141076266822E-18</v>
      </c>
      <c r="N77" s="50">
        <f t="shared" si="53"/>
        <v>4.5796394998725634E-18</v>
      </c>
      <c r="O77" s="50">
        <f t="shared" si="53"/>
        <v>4.8437972334254197E-18</v>
      </c>
      <c r="P77" s="50">
        <f t="shared" si="53"/>
        <v>5.3458559494113995E-18</v>
      </c>
      <c r="Q77" s="50">
        <f t="shared" si="53"/>
        <v>5.3458559494135781E-18</v>
      </c>
      <c r="R77" s="50">
        <f t="shared" si="53"/>
        <v>4.8437972334268942E-18</v>
      </c>
      <c r="S77" s="50">
        <f t="shared" si="53"/>
        <v>4.5796394998737112E-18</v>
      </c>
      <c r="T77" s="50">
        <f t="shared" si="53"/>
        <v>4.4315141076276482E-18</v>
      </c>
      <c r="U77" s="50">
        <f t="shared" si="53"/>
        <v>4.3453781277560359E-18</v>
      </c>
      <c r="V77" s="50">
        <f t="shared" si="53"/>
        <v>4.2942373169063138E-18</v>
      </c>
      <c r="W77" s="50">
        <f t="shared" si="53"/>
        <v>4.263514248726737E-18</v>
      </c>
      <c r="X77" s="50">
        <f t="shared" si="53"/>
        <v>4.2449521055476868E-18</v>
      </c>
      <c r="Y77" s="50">
        <f t="shared" si="53"/>
        <v>4.2337404415835715E-18</v>
      </c>
      <c r="Z77" s="50">
        <f t="shared" si="53"/>
        <v>4.2270378485051047E-18</v>
      </c>
      <c r="AA77" s="50">
        <f t="shared" si="53"/>
        <v>4.2231685500937822E-18</v>
      </c>
      <c r="AB77" s="50">
        <f t="shared" si="53"/>
        <v>4.2211729063070485E-18</v>
      </c>
      <c r="AC77" s="50">
        <f t="shared" si="53"/>
        <v>4.2205581833489014E-18</v>
      </c>
      <c r="AD77" s="50">
        <f t="shared" si="53"/>
        <v>4.2211729063070485E-18</v>
      </c>
      <c r="AE77" s="50">
        <f t="shared" si="53"/>
        <v>4.2231685500937776E-18</v>
      </c>
      <c r="AF77" s="50">
        <f t="shared" si="53"/>
        <v>4.227037848505094E-18</v>
      </c>
      <c r="AG77" s="50">
        <f t="shared" si="53"/>
        <v>4.2337404415835561E-18</v>
      </c>
      <c r="AH77" s="50">
        <f t="shared" si="53"/>
        <v>4.2449521055476598E-18</v>
      </c>
      <c r="AI77" s="50">
        <f t="shared" si="53"/>
        <v>4.2635142487266938E-18</v>
      </c>
      <c r="AJ77" s="50">
        <f t="shared" si="53"/>
        <v>4.2942373169062413E-18</v>
      </c>
      <c r="AK77" s="50">
        <f t="shared" si="53"/>
        <v>4.3453781277559142E-18</v>
      </c>
      <c r="AL77" s="50">
        <f t="shared" si="53"/>
        <v>4.4315141076274449E-18</v>
      </c>
      <c r="AM77" s="50">
        <f t="shared" si="53"/>
        <v>4.5796394998733546E-18</v>
      </c>
      <c r="AN77" s="50">
        <f t="shared" si="53"/>
        <v>4.843797233426244E-18</v>
      </c>
    </row>
    <row r="78" spans="1:40" x14ac:dyDescent="0.2">
      <c r="A78" s="172" t="s">
        <v>182</v>
      </c>
      <c r="B78" s="80">
        <f>$B$8</f>
        <v>75000</v>
      </c>
      <c r="D78" s="80">
        <f t="shared" ref="D78:AN78" si="54">$B$8</f>
        <v>75000</v>
      </c>
      <c r="E78" s="80">
        <f t="shared" si="54"/>
        <v>75000</v>
      </c>
      <c r="F78" s="80">
        <f t="shared" si="54"/>
        <v>75000</v>
      </c>
      <c r="G78" s="80">
        <f t="shared" si="54"/>
        <v>75000</v>
      </c>
      <c r="H78" s="80">
        <f t="shared" si="54"/>
        <v>75000</v>
      </c>
      <c r="I78" s="80">
        <f t="shared" si="54"/>
        <v>75000</v>
      </c>
      <c r="J78" s="80">
        <f t="shared" si="54"/>
        <v>75000</v>
      </c>
      <c r="K78" s="80">
        <f t="shared" si="54"/>
        <v>75000</v>
      </c>
      <c r="L78" s="80">
        <f t="shared" si="54"/>
        <v>75000</v>
      </c>
      <c r="M78" s="80">
        <f t="shared" si="54"/>
        <v>75000</v>
      </c>
      <c r="N78" s="80">
        <f t="shared" si="54"/>
        <v>75000</v>
      </c>
      <c r="O78" s="80">
        <f t="shared" si="54"/>
        <v>75000</v>
      </c>
      <c r="P78" s="80">
        <f t="shared" si="54"/>
        <v>75000</v>
      </c>
      <c r="Q78" s="80">
        <f t="shared" si="54"/>
        <v>75000</v>
      </c>
      <c r="R78" s="80">
        <f t="shared" si="54"/>
        <v>75000</v>
      </c>
      <c r="S78" s="80">
        <f t="shared" si="54"/>
        <v>75000</v>
      </c>
      <c r="T78" s="80">
        <f t="shared" si="54"/>
        <v>75000</v>
      </c>
      <c r="U78" s="80">
        <f t="shared" si="54"/>
        <v>75000</v>
      </c>
      <c r="V78" s="80">
        <f t="shared" si="54"/>
        <v>75000</v>
      </c>
      <c r="W78" s="80">
        <f t="shared" si="54"/>
        <v>75000</v>
      </c>
      <c r="X78" s="80">
        <f t="shared" si="54"/>
        <v>75000</v>
      </c>
      <c r="Y78" s="80">
        <f t="shared" si="54"/>
        <v>75000</v>
      </c>
      <c r="Z78" s="80">
        <f t="shared" si="54"/>
        <v>75000</v>
      </c>
      <c r="AA78" s="80">
        <f t="shared" si="54"/>
        <v>75000</v>
      </c>
      <c r="AB78" s="80">
        <f t="shared" si="54"/>
        <v>75000</v>
      </c>
      <c r="AC78" s="80">
        <f t="shared" si="54"/>
        <v>75000</v>
      </c>
      <c r="AD78" s="80">
        <f t="shared" si="54"/>
        <v>75000</v>
      </c>
      <c r="AE78" s="80">
        <f t="shared" si="54"/>
        <v>75000</v>
      </c>
      <c r="AF78" s="80">
        <f t="shared" si="54"/>
        <v>75000</v>
      </c>
      <c r="AG78" s="80">
        <f t="shared" si="54"/>
        <v>75000</v>
      </c>
      <c r="AH78" s="80">
        <f t="shared" si="54"/>
        <v>75000</v>
      </c>
      <c r="AI78" s="80">
        <f t="shared" si="54"/>
        <v>75000</v>
      </c>
      <c r="AJ78" s="80">
        <f t="shared" si="54"/>
        <v>75000</v>
      </c>
      <c r="AK78" s="80">
        <f t="shared" si="54"/>
        <v>75000</v>
      </c>
      <c r="AL78" s="80">
        <f t="shared" si="54"/>
        <v>75000</v>
      </c>
      <c r="AM78" s="80">
        <f t="shared" si="54"/>
        <v>75000</v>
      </c>
      <c r="AN78" s="80">
        <f t="shared" si="54"/>
        <v>75000</v>
      </c>
    </row>
    <row r="79" spans="1:40" ht="15.75" thickBot="1" x14ac:dyDescent="0.25">
      <c r="A79" s="172" t="s">
        <v>9</v>
      </c>
      <c r="B79" s="9">
        <f>B80/B81</f>
        <v>3.6158336326225296E-20</v>
      </c>
      <c r="D79" s="9">
        <f t="shared" ref="D79:AN79" si="55">D80/D81</f>
        <v>1.2238922729246186E-20</v>
      </c>
      <c r="E79" s="9">
        <f t="shared" si="55"/>
        <v>1.2240705319976975E-20</v>
      </c>
      <c r="F79" s="9">
        <f t="shared" si="55"/>
        <v>1.224649235785822E-20</v>
      </c>
      <c r="G79" s="9">
        <f t="shared" si="55"/>
        <v>1.2257712685169202E-20</v>
      </c>
      <c r="H79" s="9">
        <f t="shared" si="55"/>
        <v>1.227714909978011E-20</v>
      </c>
      <c r="I79" s="9">
        <f t="shared" si="55"/>
        <v>1.230966107637435E-20</v>
      </c>
      <c r="J79" s="9">
        <f t="shared" si="55"/>
        <v>1.2363488230533685E-20</v>
      </c>
      <c r="K79" s="9">
        <f t="shared" si="55"/>
        <v>1.2452580061751738E-20</v>
      </c>
      <c r="L79" s="9">
        <f t="shared" si="55"/>
        <v>1.260087997964892E-20</v>
      </c>
      <c r="M79" s="9">
        <f t="shared" si="55"/>
        <v>1.2850660116700188E-20</v>
      </c>
      <c r="N79" s="9">
        <f t="shared" si="55"/>
        <v>1.3280199327041133E-20</v>
      </c>
      <c r="O79" s="9">
        <f t="shared" si="55"/>
        <v>1.4046213192424853E-20</v>
      </c>
      <c r="P79" s="9">
        <f t="shared" si="55"/>
        <v>1.5502100674912869E-20</v>
      </c>
      <c r="Q79" s="9">
        <f t="shared" si="55"/>
        <v>1.5502100674919185E-20</v>
      </c>
      <c r="R79" s="9">
        <f t="shared" si="55"/>
        <v>1.4046213192429129E-20</v>
      </c>
      <c r="S79" s="9">
        <f t="shared" si="55"/>
        <v>1.328019932704446E-20</v>
      </c>
      <c r="T79" s="9">
        <f t="shared" si="55"/>
        <v>1.285066011670299E-20</v>
      </c>
      <c r="U79" s="9">
        <f t="shared" si="55"/>
        <v>1.2600879979651406E-20</v>
      </c>
      <c r="V79" s="9">
        <f t="shared" si="55"/>
        <v>1.2452580061754E-20</v>
      </c>
      <c r="W79" s="9">
        <f t="shared" si="55"/>
        <v>1.2363488230535755E-20</v>
      </c>
      <c r="X79" s="9">
        <f t="shared" si="55"/>
        <v>1.2309661076376194E-20</v>
      </c>
      <c r="Y79" s="9">
        <f t="shared" si="55"/>
        <v>1.2277149099781658E-20</v>
      </c>
      <c r="Z79" s="9">
        <f t="shared" si="55"/>
        <v>1.22577126851703E-20</v>
      </c>
      <c r="AA79" s="9">
        <f t="shared" si="55"/>
        <v>1.2246492357858597E-20</v>
      </c>
      <c r="AB79" s="9">
        <f t="shared" si="55"/>
        <v>1.2240705319976176E-20</v>
      </c>
      <c r="AC79" s="9">
        <f t="shared" si="55"/>
        <v>1.2238922724770741E-20</v>
      </c>
      <c r="AD79" s="9">
        <f t="shared" si="55"/>
        <v>1.2240705319976175E-20</v>
      </c>
      <c r="AE79" s="9">
        <f t="shared" si="55"/>
        <v>1.2246492357858584E-20</v>
      </c>
      <c r="AF79" s="9">
        <f t="shared" si="55"/>
        <v>1.2257712685170269E-20</v>
      </c>
      <c r="AG79" s="9">
        <f t="shared" si="55"/>
        <v>1.2277149099781613E-20</v>
      </c>
      <c r="AH79" s="9">
        <f t="shared" si="55"/>
        <v>1.2309661076376114E-20</v>
      </c>
      <c r="AI79" s="9">
        <f t="shared" si="55"/>
        <v>1.2363488230535629E-20</v>
      </c>
      <c r="AJ79" s="9">
        <f t="shared" si="55"/>
        <v>1.2452580061753788E-20</v>
      </c>
      <c r="AK79" s="9">
        <f t="shared" si="55"/>
        <v>1.2600879979651052E-20</v>
      </c>
      <c r="AL79" s="9">
        <f t="shared" si="55"/>
        <v>1.28506601167024E-20</v>
      </c>
      <c r="AM79" s="9">
        <f t="shared" si="55"/>
        <v>1.3280199327043426E-20</v>
      </c>
      <c r="AN79" s="9">
        <f t="shared" si="55"/>
        <v>1.4046213192427242E-20</v>
      </c>
    </row>
    <row r="80" spans="1:40" ht="15.75" thickBot="1" x14ac:dyDescent="0.25">
      <c r="A80" s="172" t="s">
        <v>183</v>
      </c>
      <c r="B80" s="93">
        <v>9.039584081556324E-21</v>
      </c>
      <c r="D80" s="93">
        <v>3.0597306823115464E-21</v>
      </c>
      <c r="E80" s="93">
        <v>3.0601763299942438E-21</v>
      </c>
      <c r="F80" s="93">
        <v>3.0616230894645549E-21</v>
      </c>
      <c r="G80" s="93">
        <v>3.0644281712923005E-21</v>
      </c>
      <c r="H80" s="93">
        <v>3.0692872749450275E-21</v>
      </c>
      <c r="I80" s="93">
        <v>3.0774152690935876E-21</v>
      </c>
      <c r="J80" s="93">
        <v>3.0908720576334212E-21</v>
      </c>
      <c r="K80" s="93">
        <v>3.1131450154379344E-21</v>
      </c>
      <c r="L80" s="93">
        <v>3.1502199949122301E-21</v>
      </c>
      <c r="M80" s="93">
        <v>3.212665029175047E-21</v>
      </c>
      <c r="N80" s="93">
        <v>3.3200498317602833E-21</v>
      </c>
      <c r="O80" s="93">
        <v>3.5115532981062132E-21</v>
      </c>
      <c r="P80" s="93">
        <v>3.8755251687282171E-21</v>
      </c>
      <c r="Q80" s="93">
        <v>3.8755251687297963E-21</v>
      </c>
      <c r="R80" s="93">
        <v>3.5115532981072822E-21</v>
      </c>
      <c r="S80" s="93">
        <v>3.320049831761115E-21</v>
      </c>
      <c r="T80" s="93">
        <v>3.2126650291757474E-21</v>
      </c>
      <c r="U80" s="93">
        <v>3.1502199949128515E-21</v>
      </c>
      <c r="V80" s="93">
        <v>3.1131450154385001E-21</v>
      </c>
      <c r="W80" s="93">
        <v>3.0908720576339388E-21</v>
      </c>
      <c r="X80" s="93">
        <v>3.0774152690940484E-21</v>
      </c>
      <c r="Y80" s="93">
        <v>3.0692872749454146E-21</v>
      </c>
      <c r="Z80" s="93">
        <v>3.0644281712925751E-21</v>
      </c>
      <c r="AA80" s="93">
        <v>3.0616230894646493E-21</v>
      </c>
      <c r="AB80" s="93">
        <v>3.060176329994044E-21</v>
      </c>
      <c r="AC80" s="93">
        <v>3.0597306811926853E-21</v>
      </c>
      <c r="AD80" s="93">
        <v>3.0601763299940437E-21</v>
      </c>
      <c r="AE80" s="93">
        <v>3.0616230894646459E-21</v>
      </c>
      <c r="AF80" s="93">
        <v>3.0644281712925672E-21</v>
      </c>
      <c r="AG80" s="93">
        <v>3.0692872749454033E-21</v>
      </c>
      <c r="AH80" s="93">
        <v>3.0774152690940285E-21</v>
      </c>
      <c r="AI80" s="93">
        <v>3.0908720576339072E-21</v>
      </c>
      <c r="AJ80" s="93">
        <v>3.1131450154384471E-21</v>
      </c>
      <c r="AK80" s="93">
        <v>3.1502199949127631E-21</v>
      </c>
      <c r="AL80" s="93">
        <v>3.2126650291755999E-21</v>
      </c>
      <c r="AM80" s="93">
        <v>3.3200498317608566E-21</v>
      </c>
      <c r="AN80" s="93">
        <v>3.5115532981068105E-21</v>
      </c>
    </row>
    <row r="81" spans="1:40" x14ac:dyDescent="0.2">
      <c r="A81" s="104" t="s">
        <v>120</v>
      </c>
      <c r="B81" s="172">
        <f>$B$10</f>
        <v>0.25</v>
      </c>
      <c r="D81" s="172">
        <f t="shared" ref="D81:AN81" si="56">$B$10</f>
        <v>0.25</v>
      </c>
      <c r="E81" s="172">
        <f t="shared" si="56"/>
        <v>0.25</v>
      </c>
      <c r="F81" s="172">
        <f t="shared" si="56"/>
        <v>0.25</v>
      </c>
      <c r="G81" s="172">
        <f t="shared" si="56"/>
        <v>0.25</v>
      </c>
      <c r="H81" s="172">
        <f t="shared" si="56"/>
        <v>0.25</v>
      </c>
      <c r="I81" s="172">
        <f t="shared" si="56"/>
        <v>0.25</v>
      </c>
      <c r="J81" s="172">
        <f t="shared" si="56"/>
        <v>0.25</v>
      </c>
      <c r="K81" s="172">
        <f t="shared" si="56"/>
        <v>0.25</v>
      </c>
      <c r="L81" s="172">
        <f t="shared" si="56"/>
        <v>0.25</v>
      </c>
      <c r="M81" s="172">
        <f t="shared" si="56"/>
        <v>0.25</v>
      </c>
      <c r="N81" s="172">
        <f t="shared" si="56"/>
        <v>0.25</v>
      </c>
      <c r="O81" s="172">
        <f t="shared" si="56"/>
        <v>0.25</v>
      </c>
      <c r="P81" s="172">
        <f t="shared" si="56"/>
        <v>0.25</v>
      </c>
      <c r="Q81" s="172">
        <f t="shared" si="56"/>
        <v>0.25</v>
      </c>
      <c r="R81" s="172">
        <f t="shared" si="56"/>
        <v>0.25</v>
      </c>
      <c r="S81" s="172">
        <f t="shared" si="56"/>
        <v>0.25</v>
      </c>
      <c r="T81" s="172">
        <f t="shared" si="56"/>
        <v>0.25</v>
      </c>
      <c r="U81" s="172">
        <f t="shared" si="56"/>
        <v>0.25</v>
      </c>
      <c r="V81" s="172">
        <f t="shared" si="56"/>
        <v>0.25</v>
      </c>
      <c r="W81" s="172">
        <f t="shared" si="56"/>
        <v>0.25</v>
      </c>
      <c r="X81" s="172">
        <f t="shared" si="56"/>
        <v>0.25</v>
      </c>
      <c r="Y81" s="172">
        <f t="shared" si="56"/>
        <v>0.25</v>
      </c>
      <c r="Z81" s="172">
        <f t="shared" si="56"/>
        <v>0.25</v>
      </c>
      <c r="AA81" s="172">
        <f t="shared" si="56"/>
        <v>0.25</v>
      </c>
      <c r="AB81" s="172">
        <f t="shared" si="56"/>
        <v>0.25</v>
      </c>
      <c r="AC81" s="172">
        <f t="shared" si="56"/>
        <v>0.25</v>
      </c>
      <c r="AD81" s="172">
        <f t="shared" si="56"/>
        <v>0.25</v>
      </c>
      <c r="AE81" s="172">
        <f t="shared" si="56"/>
        <v>0.25</v>
      </c>
      <c r="AF81" s="172">
        <f t="shared" si="56"/>
        <v>0.25</v>
      </c>
      <c r="AG81" s="172">
        <f t="shared" si="56"/>
        <v>0.25</v>
      </c>
      <c r="AH81" s="172">
        <f t="shared" si="56"/>
        <v>0.25</v>
      </c>
      <c r="AI81" s="172">
        <f t="shared" si="56"/>
        <v>0.25</v>
      </c>
      <c r="AJ81" s="172">
        <f t="shared" si="56"/>
        <v>0.25</v>
      </c>
      <c r="AK81" s="172">
        <f t="shared" si="56"/>
        <v>0.25</v>
      </c>
      <c r="AL81" s="172">
        <f t="shared" si="56"/>
        <v>0.25</v>
      </c>
      <c r="AM81" s="172">
        <f t="shared" si="56"/>
        <v>0.25</v>
      </c>
      <c r="AN81" s="172">
        <f t="shared" si="56"/>
        <v>0.25</v>
      </c>
    </row>
    <row r="82" spans="1:40" ht="15" x14ac:dyDescent="0.2">
      <c r="A82" s="10"/>
      <c r="B82" s="10"/>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row>
    <row r="83" spans="1:40" x14ac:dyDescent="0.2">
      <c r="A83" s="24" t="s">
        <v>194</v>
      </c>
      <c r="B83" s="61"/>
    </row>
    <row r="84" spans="1:40" x14ac:dyDescent="0.2">
      <c r="A84" s="24" t="s">
        <v>162</v>
      </c>
      <c r="B84" s="24">
        <f>7.5/B29*B80</f>
        <v>9.039584081556324E-21</v>
      </c>
      <c r="D84" s="24">
        <f t="shared" ref="D84:AN84" si="57">15/D29*D80</f>
        <v>3.0597306823115472E-21</v>
      </c>
      <c r="E84" s="24">
        <f t="shared" si="57"/>
        <v>3.060176329994243E-21</v>
      </c>
      <c r="F84" s="24">
        <f t="shared" si="57"/>
        <v>3.0616230894645557E-21</v>
      </c>
      <c r="G84" s="24">
        <f t="shared" si="57"/>
        <v>3.0644281712923001E-21</v>
      </c>
      <c r="H84" s="24">
        <f t="shared" si="57"/>
        <v>3.0692872749450283E-21</v>
      </c>
      <c r="I84" s="24">
        <f t="shared" si="57"/>
        <v>3.0774152690935868E-21</v>
      </c>
      <c r="J84" s="24">
        <f t="shared" si="57"/>
        <v>3.0908720576334197E-21</v>
      </c>
      <c r="K84" s="24">
        <f t="shared" si="57"/>
        <v>3.1131450154379359E-21</v>
      </c>
      <c r="L84" s="24">
        <f t="shared" si="57"/>
        <v>3.1502199949122301E-21</v>
      </c>
      <c r="M84" s="24">
        <f t="shared" si="57"/>
        <v>3.2126650291750485E-21</v>
      </c>
      <c r="N84" s="24">
        <f t="shared" si="57"/>
        <v>3.3200498317602833E-21</v>
      </c>
      <c r="O84" s="24">
        <f t="shared" si="57"/>
        <v>3.511553298106214E-21</v>
      </c>
      <c r="P84" s="24">
        <f t="shared" si="57"/>
        <v>3.8755251687282164E-21</v>
      </c>
      <c r="Q84" s="24">
        <f t="shared" si="57"/>
        <v>3.8755251687297948E-21</v>
      </c>
      <c r="R84" s="24">
        <f t="shared" si="57"/>
        <v>3.511553298107283E-21</v>
      </c>
      <c r="S84" s="24">
        <f t="shared" si="57"/>
        <v>3.320049831761115E-21</v>
      </c>
      <c r="T84" s="24">
        <f t="shared" si="57"/>
        <v>3.2126650291757482E-21</v>
      </c>
      <c r="U84" s="24">
        <f t="shared" si="57"/>
        <v>3.1502199949128511E-21</v>
      </c>
      <c r="V84" s="24">
        <f t="shared" si="57"/>
        <v>3.1131450154384994E-21</v>
      </c>
      <c r="W84" s="24">
        <f t="shared" si="57"/>
        <v>3.0908720576339396E-21</v>
      </c>
      <c r="X84" s="24">
        <f t="shared" si="57"/>
        <v>3.0774152690940491E-21</v>
      </c>
      <c r="Y84" s="24">
        <f t="shared" si="57"/>
        <v>3.0692872749454146E-21</v>
      </c>
      <c r="Z84" s="24">
        <f t="shared" si="57"/>
        <v>3.0644281712925744E-21</v>
      </c>
      <c r="AA84" s="24">
        <f t="shared" si="57"/>
        <v>3.0616230894646478E-21</v>
      </c>
      <c r="AB84" s="24">
        <f t="shared" si="57"/>
        <v>3.0601763299940455E-21</v>
      </c>
      <c r="AC84" s="24">
        <f t="shared" si="57"/>
        <v>3.0597306811926868E-21</v>
      </c>
      <c r="AD84" s="24">
        <f t="shared" si="57"/>
        <v>3.0601763299940437E-21</v>
      </c>
      <c r="AE84" s="24">
        <f t="shared" si="57"/>
        <v>3.0616230894646459E-21</v>
      </c>
      <c r="AF84" s="24">
        <f t="shared" si="57"/>
        <v>3.0644281712925687E-21</v>
      </c>
      <c r="AG84" s="24">
        <f t="shared" si="57"/>
        <v>3.0692872749454026E-21</v>
      </c>
      <c r="AH84" s="24">
        <f t="shared" si="57"/>
        <v>3.07741526909403E-21</v>
      </c>
      <c r="AI84" s="24">
        <f t="shared" si="57"/>
        <v>3.0908720576339057E-21</v>
      </c>
      <c r="AJ84" s="24">
        <f t="shared" si="57"/>
        <v>3.1131450154384463E-21</v>
      </c>
      <c r="AK84" s="24">
        <f t="shared" si="57"/>
        <v>3.1502199949127654E-21</v>
      </c>
      <c r="AL84" s="24">
        <f t="shared" si="57"/>
        <v>3.2126650291756007E-21</v>
      </c>
      <c r="AM84" s="24">
        <f t="shared" si="57"/>
        <v>3.3200498317608558E-21</v>
      </c>
      <c r="AN84" s="24">
        <f t="shared" si="57"/>
        <v>3.5115532981068098E-21</v>
      </c>
    </row>
    <row r="85" spans="1:40" x14ac:dyDescent="0.2">
      <c r="J85" s="41"/>
      <c r="Q85" s="41"/>
    </row>
    <row r="86" spans="1:40" x14ac:dyDescent="0.2">
      <c r="A86" s="12" t="s">
        <v>136</v>
      </c>
      <c r="J86" s="172"/>
    </row>
    <row r="87" spans="1:40" x14ac:dyDescent="0.2">
      <c r="A87" s="12" t="s">
        <v>137</v>
      </c>
      <c r="J87" s="51"/>
      <c r="K87" s="45"/>
      <c r="L87" s="45"/>
      <c r="M87" s="45"/>
      <c r="N87" s="45"/>
    </row>
    <row r="88" spans="1:40" x14ac:dyDescent="0.2">
      <c r="J88" s="51"/>
      <c r="K88" s="45"/>
      <c r="L88" s="45"/>
      <c r="M88" s="45"/>
      <c r="N88" s="45"/>
    </row>
    <row r="89" spans="1:40" x14ac:dyDescent="0.2">
      <c r="J89" s="51"/>
      <c r="K89" s="45"/>
      <c r="L89" s="45"/>
      <c r="M89" s="45"/>
      <c r="N89" s="45"/>
    </row>
    <row r="90" spans="1:40" x14ac:dyDescent="0.2">
      <c r="D90" s="172" t="s">
        <v>163</v>
      </c>
      <c r="E90" s="172" t="s">
        <v>9</v>
      </c>
      <c r="F90" s="172" t="s">
        <v>133</v>
      </c>
      <c r="G90" s="172" t="s">
        <v>9</v>
      </c>
      <c r="H90" s="172" t="s">
        <v>133</v>
      </c>
      <c r="K90" s="51"/>
      <c r="L90" s="45"/>
      <c r="M90" s="45"/>
      <c r="N90" s="45"/>
      <c r="O90" s="45"/>
    </row>
    <row r="91" spans="1:40" x14ac:dyDescent="0.2">
      <c r="C91" t="s">
        <v>160</v>
      </c>
      <c r="D91" s="172" t="s">
        <v>164</v>
      </c>
      <c r="E91" s="132" t="s">
        <v>168</v>
      </c>
      <c r="F91" s="172" t="s">
        <v>169</v>
      </c>
      <c r="G91" s="172" t="s">
        <v>170</v>
      </c>
      <c r="H91" s="172" t="s">
        <v>171</v>
      </c>
      <c r="K91" s="51"/>
      <c r="L91" s="45"/>
      <c r="M91" s="45"/>
      <c r="N91" s="45"/>
      <c r="O91" s="45"/>
    </row>
    <row r="92" spans="1:40" x14ac:dyDescent="0.2">
      <c r="B92" s="10"/>
      <c r="C92">
        <f>D20</f>
        <v>5</v>
      </c>
      <c r="D92" s="91">
        <f>D80</f>
        <v>3.0597306823115464E-21</v>
      </c>
      <c r="E92" s="136">
        <f>D39</f>
        <v>0.1775100887665535</v>
      </c>
      <c r="F92" s="50">
        <f>D42</f>
        <v>8.5999781447963539E-2</v>
      </c>
      <c r="G92" s="50">
        <f>D26</f>
        <v>0.17778216415616854</v>
      </c>
      <c r="H92" s="50">
        <f>D25</f>
        <v>8.6131596063160079E-2</v>
      </c>
      <c r="K92" s="51"/>
      <c r="L92" s="45"/>
      <c r="M92" s="45"/>
      <c r="N92" s="45"/>
      <c r="O92" s="45"/>
    </row>
    <row r="93" spans="1:40" x14ac:dyDescent="0.2">
      <c r="B93" s="10"/>
      <c r="C93">
        <f>E20</f>
        <v>3125</v>
      </c>
      <c r="D93" s="91">
        <f>E80</f>
        <v>3.0601763299942438E-21</v>
      </c>
      <c r="E93" s="136">
        <f>E39</f>
        <v>0.1775359429896626</v>
      </c>
      <c r="F93" s="50">
        <f>E42</f>
        <v>8.6012307257354662E-2</v>
      </c>
      <c r="G93" s="50">
        <f>E26</f>
        <v>0.31199659157172399</v>
      </c>
      <c r="H93" s="50">
        <f>E25</f>
        <v>0.15115557022206524</v>
      </c>
      <c r="K93" s="51"/>
    </row>
    <row r="94" spans="1:40" x14ac:dyDescent="0.2">
      <c r="B94" s="10"/>
      <c r="C94">
        <f>F20</f>
        <v>6250</v>
      </c>
      <c r="D94" s="91">
        <f>F80</f>
        <v>3.0616230894645549E-21</v>
      </c>
      <c r="E94" s="136">
        <f>F39</f>
        <v>0.17761987665202167</v>
      </c>
      <c r="F94" s="50">
        <f>F42</f>
        <v>8.605297129323658E-2</v>
      </c>
      <c r="G94" s="50">
        <f>F26</f>
        <v>0.39439938964884463</v>
      </c>
      <c r="H94" s="50">
        <f>F25</f>
        <v>0.19107793561873171</v>
      </c>
      <c r="K94" s="51"/>
    </row>
    <row r="95" spans="1:40" x14ac:dyDescent="0.2">
      <c r="B95" s="10"/>
      <c r="C95">
        <f>G20</f>
        <v>9375</v>
      </c>
      <c r="D95" s="91">
        <f>G80</f>
        <v>3.0644281712923005E-21</v>
      </c>
      <c r="E95" s="136">
        <f>G39</f>
        <v>0.17778261330303452</v>
      </c>
      <c r="F95" s="50">
        <f>G42</f>
        <v>8.6131813665058538E-2</v>
      </c>
      <c r="G95" s="50">
        <f>G26</f>
        <v>0.44489661670692227</v>
      </c>
      <c r="H95" s="50">
        <f>G25</f>
        <v>0.215542745032658</v>
      </c>
      <c r="K95" s="51"/>
    </row>
    <row r="96" spans="1:40" x14ac:dyDescent="0.2">
      <c r="B96" s="10"/>
      <c r="C96">
        <f>H20</f>
        <v>12500</v>
      </c>
      <c r="D96" s="91">
        <f>H80</f>
        <v>3.0692872749450275E-21</v>
      </c>
      <c r="E96" s="136">
        <f>H39</f>
        <v>0.17806451390484487</v>
      </c>
      <c r="F96" s="50">
        <f>H42</f>
        <v>8.626838838210249E-2</v>
      </c>
      <c r="G96" s="50">
        <f>H26</f>
        <v>0.47584449729817169</v>
      </c>
      <c r="H96" s="50">
        <f>H25</f>
        <v>0.23053632080978084</v>
      </c>
      <c r="K96" s="51"/>
    </row>
    <row r="97" spans="2:16" x14ac:dyDescent="0.2">
      <c r="B97" s="10"/>
      <c r="C97">
        <f>I20</f>
        <v>15625</v>
      </c>
      <c r="D97" s="91">
        <f>I80</f>
        <v>3.0774152690935876E-21</v>
      </c>
      <c r="E97" s="136">
        <f>I39</f>
        <v>0.17853605898923613</v>
      </c>
      <c r="F97" s="50">
        <f>I42</f>
        <v>8.6496841730767327E-2</v>
      </c>
      <c r="G97" s="50">
        <f>I26</f>
        <v>0.49481227549150064</v>
      </c>
      <c r="H97" s="50">
        <f>I25</f>
        <v>0.23972579725314508</v>
      </c>
      <c r="K97" s="51"/>
    </row>
    <row r="98" spans="2:16" x14ac:dyDescent="0.2">
      <c r="B98" s="10"/>
      <c r="C98">
        <f>J20</f>
        <v>18750</v>
      </c>
      <c r="D98" s="91">
        <f>J80</f>
        <v>3.0908720576334212E-21</v>
      </c>
      <c r="E98" s="136">
        <f>J39</f>
        <v>0.17931675375496436</v>
      </c>
      <c r="F98" s="50">
        <f>J42</f>
        <v>8.6875071383497038E-2</v>
      </c>
      <c r="G98" s="50">
        <f>J26</f>
        <v>0.50643780902516466</v>
      </c>
      <c r="H98" s="50">
        <f>J25</f>
        <v>0.24535811567548513</v>
      </c>
    </row>
    <row r="99" spans="2:16" x14ac:dyDescent="0.2">
      <c r="B99" s="10"/>
      <c r="C99">
        <f>K20</f>
        <v>21875</v>
      </c>
      <c r="D99" s="91">
        <f>K80</f>
        <v>3.1131450154379344E-21</v>
      </c>
      <c r="E99" s="136">
        <f>K39</f>
        <v>0.18060891804243873</v>
      </c>
      <c r="F99" s="50">
        <f>K42</f>
        <v>8.7501096907397269E-2</v>
      </c>
      <c r="G99" s="50">
        <f>K26</f>
        <v>0.51356319917976045</v>
      </c>
      <c r="H99" s="50">
        <f>K25</f>
        <v>0.24881021240015402</v>
      </c>
    </row>
    <row r="100" spans="2:16" x14ac:dyDescent="0.2">
      <c r="B100" s="10"/>
      <c r="C100">
        <f>L20</f>
        <v>25000</v>
      </c>
      <c r="D100" s="91">
        <f>L80</f>
        <v>3.1502199949122301E-21</v>
      </c>
      <c r="E100" s="136">
        <f>L39</f>
        <v>0.18275982071356156</v>
      </c>
      <c r="F100" s="50">
        <f>L42</f>
        <v>8.8543162521344837E-2</v>
      </c>
      <c r="G100" s="50">
        <f>L26</f>
        <v>0.51793020536662127</v>
      </c>
      <c r="H100" s="50">
        <f>L25</f>
        <v>0.25092593202072078</v>
      </c>
      <c r="K100" s="41"/>
    </row>
    <row r="101" spans="2:16" x14ac:dyDescent="0.2">
      <c r="B101" s="10"/>
      <c r="C101">
        <f>M20</f>
        <v>28125</v>
      </c>
      <c r="D101" s="91">
        <f>M80</f>
        <v>3.212665029175047E-21</v>
      </c>
      <c r="E101" s="136">
        <f>M39</f>
        <v>0.18638256556463745</v>
      </c>
      <c r="F101" s="50">
        <f>M42</f>
        <v>9.0298303694441723E-2</v>
      </c>
      <c r="G101" s="50">
        <f>M26</f>
        <v>0.52060622743491702</v>
      </c>
      <c r="H101" s="50">
        <f>M25</f>
        <v>0.2522224065739278</v>
      </c>
      <c r="K101" s="172"/>
    </row>
    <row r="102" spans="2:16" x14ac:dyDescent="0.2">
      <c r="B102" s="10"/>
      <c r="C102">
        <f>N20</f>
        <v>31250</v>
      </c>
      <c r="D102" s="91">
        <f>N80</f>
        <v>3.3200498317602833E-21</v>
      </c>
      <c r="E102" s="136">
        <f>N39</f>
        <v>0.19261248833178876</v>
      </c>
      <c r="F102" s="50">
        <f>N42</f>
        <v>9.3316565924693368E-2</v>
      </c>
      <c r="G102" s="50">
        <f>N26</f>
        <v>0.52224526331519272</v>
      </c>
      <c r="H102" s="50">
        <f>N25</f>
        <v>0.25301648384845649</v>
      </c>
      <c r="K102" s="51"/>
    </row>
    <row r="103" spans="2:16" ht="13.5" thickBot="1" x14ac:dyDescent="0.25">
      <c r="B103" s="10"/>
      <c r="C103">
        <f>O20</f>
        <v>34375</v>
      </c>
      <c r="D103" s="91">
        <f>O80</f>
        <v>3.5115532981062132E-21</v>
      </c>
      <c r="E103" s="136">
        <f>O39</f>
        <v>0.2037225502423643</v>
      </c>
      <c r="F103" s="50">
        <f>O42</f>
        <v>9.8699149544711651E-2</v>
      </c>
      <c r="G103" s="50">
        <f>O26</f>
        <v>0.52324768882091421</v>
      </c>
      <c r="H103" s="50">
        <f>O25</f>
        <v>0.25350213722742176</v>
      </c>
      <c r="K103" s="51"/>
    </row>
    <row r="104" spans="2:16" ht="13.5" thickBot="1" x14ac:dyDescent="0.25">
      <c r="B104" s="10"/>
      <c r="C104">
        <f>P20</f>
        <v>37495</v>
      </c>
      <c r="D104" s="91">
        <f>P80</f>
        <v>3.8755251687282171E-21</v>
      </c>
      <c r="E104" s="138">
        <f>P39</f>
        <v>0.22483835609944397</v>
      </c>
      <c r="F104" s="50">
        <f>P42</f>
        <v>0.10892929872341367</v>
      </c>
      <c r="G104" s="155">
        <f>P26</f>
        <v>0.52385700997856166</v>
      </c>
      <c r="H104" s="50">
        <f>P25</f>
        <v>0.25379734009027549</v>
      </c>
      <c r="K104" s="51"/>
    </row>
    <row r="105" spans="2:16" x14ac:dyDescent="0.2">
      <c r="B105" s="10"/>
      <c r="C105">
        <f>Q20</f>
        <v>37505</v>
      </c>
      <c r="D105" s="91">
        <f>Q80</f>
        <v>3.8755251687297963E-21</v>
      </c>
      <c r="E105" s="136">
        <f>Q39</f>
        <v>0.67869973599840006</v>
      </c>
      <c r="F105" s="50">
        <f>Q42</f>
        <v>0.10909625826034343</v>
      </c>
      <c r="G105" s="50">
        <f>Q26</f>
        <v>0.52385832953744793</v>
      </c>
      <c r="H105" s="50">
        <f>Q25</f>
        <v>0.25379797938788734</v>
      </c>
      <c r="K105" s="51"/>
    </row>
    <row r="106" spans="2:16" x14ac:dyDescent="0.2">
      <c r="B106" s="10"/>
      <c r="C106">
        <f>R20</f>
        <v>40625</v>
      </c>
      <c r="D106" s="91">
        <f>R80</f>
        <v>3.5115532981072822E-21</v>
      </c>
      <c r="E106" s="136">
        <f>R39</f>
        <v>0.61017622970451857</v>
      </c>
      <c r="F106" s="50">
        <f>R42</f>
        <v>0.17349344736384681</v>
      </c>
      <c r="G106" s="50">
        <f>R26</f>
        <v>0.52411266361777642</v>
      </c>
      <c r="H106" s="50">
        <f>R25</f>
        <v>0.25392119872417973</v>
      </c>
      <c r="K106" s="51"/>
      <c r="L106" s="45"/>
      <c r="M106" s="45"/>
      <c r="N106" s="45"/>
      <c r="O106" s="45"/>
      <c r="P106" s="56"/>
    </row>
    <row r="107" spans="2:16" x14ac:dyDescent="0.2">
      <c r="B107" s="10"/>
      <c r="C107">
        <f>S20</f>
        <v>43750</v>
      </c>
      <c r="D107" s="91">
        <f>S80</f>
        <v>3.320049831761115E-21</v>
      </c>
      <c r="E107" s="136">
        <f>S39</f>
        <v>0.57412197706453827</v>
      </c>
      <c r="F107" s="50">
        <f>S42</f>
        <v>0.20737660149324416</v>
      </c>
      <c r="G107" s="50">
        <f>S26</f>
        <v>0.52424648375750793</v>
      </c>
      <c r="H107" s="50">
        <f>S25</f>
        <v>0.25398603167452194</v>
      </c>
      <c r="K107" s="51"/>
      <c r="L107" s="45"/>
      <c r="M107" s="45"/>
      <c r="N107" s="45"/>
      <c r="O107" s="45"/>
      <c r="P107" s="56"/>
    </row>
    <row r="108" spans="2:16" x14ac:dyDescent="0.2">
      <c r="B108" s="10"/>
      <c r="C108">
        <f>T20</f>
        <v>46875</v>
      </c>
      <c r="D108" s="91">
        <f>T80</f>
        <v>3.2126650291757474E-21</v>
      </c>
      <c r="E108" s="136">
        <f>T39</f>
        <v>0.55390363684486099</v>
      </c>
      <c r="F108" s="50">
        <f>T42</f>
        <v>0.22637744294028764</v>
      </c>
      <c r="G108" s="50">
        <f>T26</f>
        <v>0.52432152680833322</v>
      </c>
      <c r="H108" s="50">
        <f>T25</f>
        <v>0.25402238840227193</v>
      </c>
      <c r="K108" s="51"/>
      <c r="L108" s="45"/>
      <c r="M108" s="45"/>
      <c r="N108" s="45"/>
      <c r="O108" s="45"/>
      <c r="P108" s="56"/>
    </row>
    <row r="109" spans="2:16" x14ac:dyDescent="0.2">
      <c r="B109" s="10"/>
      <c r="C109">
        <f>U20</f>
        <v>50000</v>
      </c>
      <c r="D109" s="91">
        <f>U80</f>
        <v>3.1502199949128515E-21</v>
      </c>
      <c r="E109" s="136">
        <f>U39</f>
        <v>0.54214482723611801</v>
      </c>
      <c r="F109" s="50">
        <f>U42</f>
        <v>0.23742816592516727</v>
      </c>
      <c r="G109" s="50">
        <f>U26</f>
        <v>0.52436517118950055</v>
      </c>
      <c r="H109" s="50">
        <f>U25</f>
        <v>0.25404353315673578</v>
      </c>
      <c r="K109" s="51"/>
      <c r="L109" s="45"/>
      <c r="M109" s="45"/>
      <c r="N109" s="45"/>
      <c r="O109" s="45"/>
      <c r="P109" s="56"/>
    </row>
    <row r="110" spans="2:16" x14ac:dyDescent="0.2">
      <c r="B110" s="10"/>
      <c r="C110">
        <f>V20</f>
        <v>53125</v>
      </c>
      <c r="D110" s="91">
        <f>V80</f>
        <v>3.1131450154385001E-21</v>
      </c>
      <c r="E110" s="136">
        <f>V39</f>
        <v>0.53516062493171801</v>
      </c>
      <c r="F110" s="50">
        <f>V42</f>
        <v>0.24399179672661292</v>
      </c>
      <c r="G110" s="50">
        <f>V26</f>
        <v>0.52439109398250983</v>
      </c>
      <c r="H110" s="50">
        <f>V25</f>
        <v>0.25405609218675379</v>
      </c>
      <c r="K110" s="51"/>
      <c r="L110" s="45"/>
      <c r="M110" s="45"/>
      <c r="N110" s="45"/>
      <c r="O110" s="45"/>
      <c r="P110" s="56"/>
    </row>
    <row r="111" spans="2:16" x14ac:dyDescent="0.2">
      <c r="B111" s="10"/>
      <c r="C111">
        <f>W20</f>
        <v>56250</v>
      </c>
      <c r="D111" s="91">
        <f>W80</f>
        <v>3.0908720576339388E-21</v>
      </c>
      <c r="E111" s="136">
        <f>W39</f>
        <v>0.53096039379844406</v>
      </c>
      <c r="F111" s="50">
        <f>W42</f>
        <v>0.24793910026078722</v>
      </c>
      <c r="G111" s="50">
        <f>W26</f>
        <v>0.52440668369734222</v>
      </c>
      <c r="H111" s="50">
        <f>W25</f>
        <v>0.2540636450648901</v>
      </c>
      <c r="K111" s="51"/>
      <c r="L111" s="45"/>
      <c r="M111" s="45"/>
      <c r="N111" s="45"/>
      <c r="O111" s="45"/>
      <c r="P111" s="56"/>
    </row>
    <row r="112" spans="2:16" x14ac:dyDescent="0.2">
      <c r="B112" s="10"/>
      <c r="C112">
        <f>X20</f>
        <v>59375</v>
      </c>
      <c r="D112" s="91">
        <f>X80</f>
        <v>3.0774152690940484E-21</v>
      </c>
      <c r="E112" s="136">
        <f>X39</f>
        <v>0.52841549349759154</v>
      </c>
      <c r="F112" s="50">
        <f>X42</f>
        <v>0.25033075291820805</v>
      </c>
      <c r="G112" s="50">
        <f>X26</f>
        <v>0.52441612943228111</v>
      </c>
      <c r="H112" s="50">
        <f>X25</f>
        <v>0.2540682213182513</v>
      </c>
      <c r="K112" s="51"/>
      <c r="L112" s="45"/>
      <c r="M112" s="45"/>
      <c r="N112" s="45"/>
      <c r="O112" s="45"/>
      <c r="P112" s="56"/>
    </row>
    <row r="113" spans="2:13" x14ac:dyDescent="0.2">
      <c r="B113" s="10"/>
      <c r="C113">
        <f>Y20</f>
        <v>62500</v>
      </c>
      <c r="D113" s="91">
        <f>Y80</f>
        <v>3.0692872749454146E-21</v>
      </c>
      <c r="E113" s="136">
        <f>Y39</f>
        <v>0.52686657239338386</v>
      </c>
      <c r="F113" s="50">
        <f>Y42</f>
        <v>0.25178640179913797</v>
      </c>
      <c r="G113" s="50">
        <f>Y26</f>
        <v>0.52442187845835786</v>
      </c>
      <c r="H113" s="50">
        <f>Y25</f>
        <v>0.25407100659648296</v>
      </c>
      <c r="K113" s="51"/>
      <c r="L113" s="45"/>
      <c r="M113" s="45"/>
    </row>
    <row r="114" spans="2:13" x14ac:dyDescent="0.2">
      <c r="B114" s="10"/>
      <c r="C114">
        <f>Z20</f>
        <v>65625</v>
      </c>
      <c r="D114" s="91">
        <f>Z80</f>
        <v>3.0644281712925751E-21</v>
      </c>
      <c r="E114" s="136">
        <f>Z39</f>
        <v>0.52592124929995943</v>
      </c>
      <c r="F114" s="50">
        <f>Z42</f>
        <v>0.25267479985848562</v>
      </c>
      <c r="G114" s="50">
        <f>Z26</f>
        <v>0.52442538715037601</v>
      </c>
      <c r="H114" s="50">
        <f>Z25</f>
        <v>0.2540727064815364</v>
      </c>
    </row>
    <row r="115" spans="2:13" x14ac:dyDescent="0.2">
      <c r="B115" s="10"/>
      <c r="C115">
        <f>AA20</f>
        <v>68750</v>
      </c>
      <c r="D115" s="91">
        <f>AA80</f>
        <v>3.0616230894646493E-21</v>
      </c>
      <c r="E115" s="136">
        <f>AA39</f>
        <v>0.5253433414282429</v>
      </c>
      <c r="F115" s="50">
        <f>AA42</f>
        <v>0.25321790753805673</v>
      </c>
      <c r="G115" s="50">
        <f>AA26</f>
        <v>0.52442753213207682</v>
      </c>
      <c r="H115" s="50">
        <f>AA25</f>
        <v>0.25407374567856883</v>
      </c>
    </row>
    <row r="116" spans="2:13" x14ac:dyDescent="0.2">
      <c r="B116" s="10"/>
      <c r="C116">
        <f>AB20</f>
        <v>71875</v>
      </c>
      <c r="D116" s="91">
        <f>AB80</f>
        <v>3.060176329994044E-21</v>
      </c>
      <c r="E116" s="136">
        <f>AB39</f>
        <v>0.52498968506852184</v>
      </c>
      <c r="F116" s="50">
        <f>AB42</f>
        <v>0.2535502675807097</v>
      </c>
      <c r="G116" s="50">
        <f>AB26</f>
        <v>0.52442884477455298</v>
      </c>
      <c r="H116" s="50">
        <f>AB25</f>
        <v>0.25407438162533025</v>
      </c>
    </row>
    <row r="117" spans="2:13" x14ac:dyDescent="0.2">
      <c r="B117" s="10"/>
      <c r="C117">
        <f>AC20</f>
        <v>75000</v>
      </c>
      <c r="D117" s="91">
        <f>AC80</f>
        <v>3.0597306811926853E-21</v>
      </c>
      <c r="E117" s="136">
        <f>AC39</f>
        <v>0.52477312603663573</v>
      </c>
      <c r="F117" s="50">
        <f>AC42</f>
        <v>0.25375378595976961</v>
      </c>
      <c r="G117" s="50">
        <f>AC26</f>
        <v>0.52442964856211693</v>
      </c>
      <c r="H117" s="50">
        <f>AC25</f>
        <v>0.25407477104294202</v>
      </c>
    </row>
    <row r="118" spans="2:13" x14ac:dyDescent="0.2">
      <c r="B118" s="10"/>
      <c r="C118">
        <f>AD20</f>
        <v>78125</v>
      </c>
      <c r="D118" s="91">
        <f>AD80</f>
        <v>3.0601763299940437E-21</v>
      </c>
      <c r="E118" s="136">
        <f>AD39</f>
        <v>0.52464046675925202</v>
      </c>
      <c r="F118" s="50">
        <f>AD42</f>
        <v>0.25387845682140664</v>
      </c>
      <c r="G118" s="50">
        <f>AD26</f>
        <v>0.52443014094461693</v>
      </c>
      <c r="H118" s="50">
        <f>AD25</f>
        <v>0.25407500959156581</v>
      </c>
    </row>
    <row r="119" spans="2:13" x14ac:dyDescent="0.2">
      <c r="B119" s="10"/>
      <c r="C119">
        <f>AE20</f>
        <v>81250</v>
      </c>
      <c r="D119" s="91">
        <f>AE80</f>
        <v>3.0616230894646459E-21</v>
      </c>
      <c r="E119" s="136">
        <f>AE39</f>
        <v>0.52455918354187403</v>
      </c>
      <c r="F119" s="50">
        <f>AE42</f>
        <v>0.25395484536314256</v>
      </c>
      <c r="G119" s="50">
        <f>AE26</f>
        <v>0.52443044263805694</v>
      </c>
      <c r="H119" s="50">
        <f>AE25</f>
        <v>0.25407515575548295</v>
      </c>
    </row>
    <row r="120" spans="2:13" x14ac:dyDescent="0.2">
      <c r="B120" s="10"/>
      <c r="C120">
        <f>AF20</f>
        <v>84375</v>
      </c>
      <c r="D120" s="91">
        <f>AF80</f>
        <v>3.0644281712925672E-21</v>
      </c>
      <c r="E120" s="136">
        <f>AF39</f>
        <v>0.52450937240463413</v>
      </c>
      <c r="F120" s="50">
        <f>AF42</f>
        <v>0.25400165699608079</v>
      </c>
      <c r="G120" s="50">
        <f>AF26</f>
        <v>0.52443062751869784</v>
      </c>
      <c r="H120" s="50">
        <f>AF25</f>
        <v>0.25407524532613679</v>
      </c>
    </row>
    <row r="121" spans="2:13" x14ac:dyDescent="0.2">
      <c r="B121" s="10"/>
      <c r="C121">
        <f>AG20</f>
        <v>87500</v>
      </c>
      <c r="D121" s="91">
        <f>AG80</f>
        <v>3.0692872749454033E-21</v>
      </c>
      <c r="E121" s="136">
        <f>AG39</f>
        <v>0.52447884500308772</v>
      </c>
      <c r="F121" s="50">
        <f>AG42</f>
        <v>0.25403034611251091</v>
      </c>
      <c r="G121" s="50">
        <f>AG26</f>
        <v>0.52443074082519714</v>
      </c>
      <c r="H121" s="50">
        <f>AG25</f>
        <v>0.25407530022067404</v>
      </c>
    </row>
    <row r="122" spans="2:13" x14ac:dyDescent="0.2">
      <c r="B122" s="10"/>
      <c r="C122">
        <f>AH20</f>
        <v>90625</v>
      </c>
      <c r="D122" s="91">
        <f>AH80</f>
        <v>3.0774152690940285E-21</v>
      </c>
      <c r="E122" s="136">
        <f>AH39</f>
        <v>0.52446013493408428</v>
      </c>
      <c r="F122" s="50">
        <f>AH42</f>
        <v>0.25404792950712801</v>
      </c>
      <c r="G122" s="50">
        <f>AH26</f>
        <v>0.52443081027009897</v>
      </c>
      <c r="H122" s="50">
        <f>AH25</f>
        <v>0.25407533386522019</v>
      </c>
    </row>
    <row r="123" spans="2:13" x14ac:dyDescent="0.2">
      <c r="B123" s="10"/>
      <c r="C123">
        <f>AI20</f>
        <v>93750</v>
      </c>
      <c r="D123" s="91">
        <f>AI80</f>
        <v>3.0908720576339072E-21</v>
      </c>
      <c r="E123" s="136">
        <f>AI39</f>
        <v>0.52444866735299045</v>
      </c>
      <c r="F123" s="50">
        <f>AI42</f>
        <v>0.25405870653866436</v>
      </c>
      <c r="G123" s="50">
        <f>AI26</f>
        <v>0.5244308528335474</v>
      </c>
      <c r="H123" s="50">
        <f>AI25</f>
        <v>0.25407535448628621</v>
      </c>
    </row>
    <row r="124" spans="2:13" x14ac:dyDescent="0.2">
      <c r="B124" s="10"/>
      <c r="C124">
        <f>AJ20</f>
        <v>96875</v>
      </c>
      <c r="D124" s="91">
        <f>AJ80</f>
        <v>3.1131450154384471E-21</v>
      </c>
      <c r="E124" s="136">
        <f>AJ39</f>
        <v>0.52444163877325334</v>
      </c>
      <c r="F124" s="50">
        <f>AJ42</f>
        <v>0.25406531187459847</v>
      </c>
      <c r="G124" s="50">
        <f>AJ26</f>
        <v>0.52443087892105311</v>
      </c>
      <c r="H124" s="50">
        <f>AJ25</f>
        <v>0.25407536712511597</v>
      </c>
    </row>
    <row r="125" spans="2:13" x14ac:dyDescent="0.2">
      <c r="B125" s="10"/>
      <c r="C125">
        <f>AK20</f>
        <v>100000</v>
      </c>
      <c r="D125" s="91">
        <f>AK80</f>
        <v>3.1502199949127631E-21</v>
      </c>
      <c r="E125" s="136">
        <f>AK39</f>
        <v>0.52443733110019497</v>
      </c>
      <c r="F125" s="50">
        <f>AK42</f>
        <v>0.2540693601501684</v>
      </c>
      <c r="G125" s="50">
        <f>AK26</f>
        <v>0.52443089490955241</v>
      </c>
      <c r="H125" s="50">
        <f>AK25</f>
        <v>0.25407537487119652</v>
      </c>
    </row>
    <row r="126" spans="2:13" x14ac:dyDescent="0.2">
      <c r="B126" s="10"/>
      <c r="C126">
        <f>AL20</f>
        <v>103125</v>
      </c>
      <c r="D126" s="91">
        <f>AL80</f>
        <v>3.2126650291755999E-21</v>
      </c>
      <c r="E126" s="136">
        <f>AL39</f>
        <v>0.52443469143639043</v>
      </c>
      <c r="F126" s="50">
        <f>AL42</f>
        <v>0.25407184085990431</v>
      </c>
      <c r="G126" s="50">
        <f>AL26</f>
        <v>0.52443090470701492</v>
      </c>
      <c r="H126" s="50">
        <f>AL25</f>
        <v>0.25407537961785426</v>
      </c>
    </row>
    <row r="127" spans="2:13" x14ac:dyDescent="0.2">
      <c r="B127" s="10"/>
      <c r="C127">
        <f>AM20</f>
        <v>106250</v>
      </c>
      <c r="D127" s="91">
        <f>AM80</f>
        <v>3.3200498317608566E-21</v>
      </c>
      <c r="E127" s="136">
        <f>AM39</f>
        <v>0.52443307466957145</v>
      </c>
      <c r="F127" s="50">
        <f>AM42</f>
        <v>0.25407336026899818</v>
      </c>
      <c r="G127" s="50">
        <f>AM26</f>
        <v>0.52443091070785963</v>
      </c>
      <c r="H127" s="50">
        <f>AM25</f>
        <v>0.25407538252513312</v>
      </c>
    </row>
    <row r="128" spans="2:13" x14ac:dyDescent="0.2">
      <c r="C128">
        <f>AN20</f>
        <v>109375</v>
      </c>
      <c r="D128" s="91">
        <f>AN80</f>
        <v>3.5115532981068105E-21</v>
      </c>
      <c r="E128" s="136">
        <f>AN39</f>
        <v>0.52443208586370327</v>
      </c>
      <c r="F128" s="50">
        <f>AN42</f>
        <v>0.25407428953140632</v>
      </c>
      <c r="G128" s="50">
        <f>AN26</f>
        <v>0.52443091437794354</v>
      </c>
      <c r="H128" s="50">
        <f>AN25</f>
        <v>0.25407538430320908</v>
      </c>
    </row>
    <row r="129" spans="3:8" ht="13.5" thickBot="1" x14ac:dyDescent="0.25">
      <c r="D129" s="91"/>
      <c r="E129" s="136"/>
      <c r="F129" s="50"/>
      <c r="G129" s="50"/>
      <c r="H129" s="50"/>
    </row>
    <row r="130" spans="3:8" ht="13.5" thickBot="1" x14ac:dyDescent="0.25">
      <c r="C130" s="140" t="s">
        <v>161</v>
      </c>
      <c r="D130" s="91">
        <f>B80</f>
        <v>9.039584081556324E-21</v>
      </c>
      <c r="E130" s="139">
        <f>B39</f>
        <v>0.52443091870998937</v>
      </c>
      <c r="F130" s="137">
        <f>B42</f>
        <v>0.25407538640199112</v>
      </c>
      <c r="G130" s="50">
        <f>E130</f>
        <v>0.52443091870998937</v>
      </c>
      <c r="H130" s="50">
        <f>F130</f>
        <v>0.25407538640199112</v>
      </c>
    </row>
    <row r="131" spans="3:8" x14ac:dyDescent="0.2">
      <c r="C131" s="51"/>
      <c r="D131" s="51"/>
      <c r="G131" s="51"/>
      <c r="H131" s="51"/>
    </row>
    <row r="139" spans="3:8" x14ac:dyDescent="0.2">
      <c r="D139" s="5"/>
    </row>
  </sheetData>
  <sheetProtection selectLockedCells="1" selectUnlockedCells="1"/>
  <mergeCells count="1">
    <mergeCell ref="B23:B26"/>
  </mergeCells>
  <pageMargins left="0.78749999999999998" right="0.78749999999999998" top="1.0249999999999999" bottom="1.0249999999999999" header="0.78749999999999998" footer="0.78749999999999998"/>
  <pageSetup orientation="portrait" useFirstPageNumber="1" horizontalDpi="300" verticalDpi="300" r:id="rId1"/>
  <headerFooter alignWithMargins="0">
    <oddHeader>&amp;C&amp;A</oddHeader>
    <oddFooter>&amp;CPage &amp;P</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2:AN139"/>
  <sheetViews>
    <sheetView topLeftCell="C89" zoomScaleNormal="100" workbookViewId="0">
      <selection activeCell="D2" sqref="D2"/>
    </sheetView>
  </sheetViews>
  <sheetFormatPr defaultColWidth="11.5703125" defaultRowHeight="12.75" x14ac:dyDescent="0.2"/>
  <cols>
    <col min="1" max="1" width="41.85546875" style="172" customWidth="1"/>
    <col min="2" max="2" width="12.28515625" style="172" customWidth="1"/>
    <col min="3" max="3" width="15.42578125" customWidth="1"/>
    <col min="4" max="4" width="15.85546875" customWidth="1"/>
    <col min="5" max="5" width="12" bestFit="1" customWidth="1"/>
    <col min="6" max="6" width="12.28515625" customWidth="1"/>
    <col min="7" max="7" width="13.42578125" customWidth="1"/>
    <col min="8" max="8" width="11" customWidth="1"/>
    <col min="12" max="12" width="13.7109375" customWidth="1"/>
  </cols>
  <sheetData>
    <row r="2" spans="1:16" ht="23.25" x14ac:dyDescent="0.2">
      <c r="A2"/>
      <c r="B2" s="110" t="s">
        <v>217</v>
      </c>
    </row>
    <row r="3" spans="1:16" x14ac:dyDescent="0.2">
      <c r="D3" s="45"/>
    </row>
    <row r="4" spans="1:16" ht="15" x14ac:dyDescent="0.2">
      <c r="B4" s="99" t="s">
        <v>0</v>
      </c>
      <c r="P4" s="4" t="s">
        <v>121</v>
      </c>
    </row>
    <row r="5" spans="1:16" ht="15" x14ac:dyDescent="0.2">
      <c r="B5" s="100">
        <v>1</v>
      </c>
      <c r="C5" s="2" t="s">
        <v>138</v>
      </c>
      <c r="D5" s="3"/>
      <c r="E5" s="3"/>
      <c r="F5" s="3"/>
      <c r="G5" s="3"/>
      <c r="P5" s="4" t="s">
        <v>122</v>
      </c>
    </row>
    <row r="6" spans="1:16" ht="15" x14ac:dyDescent="0.2">
      <c r="B6" s="101">
        <v>1.84E-2</v>
      </c>
      <c r="C6" s="1" t="s">
        <v>1</v>
      </c>
      <c r="D6" s="2"/>
      <c r="E6" s="2"/>
      <c r="F6" s="2"/>
      <c r="G6" s="2"/>
      <c r="P6" s="4" t="s">
        <v>123</v>
      </c>
    </row>
    <row r="7" spans="1:16" ht="15" x14ac:dyDescent="0.2">
      <c r="B7" s="101">
        <v>15</v>
      </c>
      <c r="C7" s="1" t="s">
        <v>124</v>
      </c>
      <c r="D7" s="2"/>
      <c r="E7" s="2"/>
      <c r="F7" s="2"/>
      <c r="G7" s="2"/>
      <c r="P7" s="4" t="s">
        <v>125</v>
      </c>
    </row>
    <row r="8" spans="1:16" ht="15" x14ac:dyDescent="0.2">
      <c r="B8" s="115">
        <v>75000</v>
      </c>
      <c r="C8" s="116" t="s">
        <v>188</v>
      </c>
      <c r="D8" s="116"/>
      <c r="E8" s="114"/>
      <c r="F8" s="114"/>
      <c r="G8" s="114"/>
      <c r="P8" s="4" t="s">
        <v>126</v>
      </c>
    </row>
    <row r="9" spans="1:16" x14ac:dyDescent="0.2">
      <c r="B9" s="115">
        <v>0.06</v>
      </c>
      <c r="C9" s="121" t="s">
        <v>135</v>
      </c>
      <c r="D9" s="114"/>
      <c r="E9" s="114"/>
      <c r="F9" s="114"/>
      <c r="G9" s="114"/>
    </row>
    <row r="10" spans="1:16" x14ac:dyDescent="0.2">
      <c r="B10" s="115">
        <v>0.25</v>
      </c>
      <c r="C10" s="121" t="s">
        <v>120</v>
      </c>
      <c r="D10" s="114"/>
      <c r="E10" s="114"/>
      <c r="F10" s="114"/>
      <c r="G10" s="114"/>
    </row>
    <row r="11" spans="1:16" x14ac:dyDescent="0.2">
      <c r="B11"/>
    </row>
    <row r="12" spans="1:16" x14ac:dyDescent="0.2">
      <c r="B12"/>
    </row>
    <row r="13" spans="1:16" ht="15" x14ac:dyDescent="0.2">
      <c r="B13" s="102"/>
      <c r="C13" s="4"/>
      <c r="P13" s="4" t="s">
        <v>127</v>
      </c>
    </row>
    <row r="14" spans="1:16" ht="15" x14ac:dyDescent="0.2">
      <c r="B14" s="99" t="s">
        <v>3</v>
      </c>
      <c r="P14" s="4" t="s">
        <v>128</v>
      </c>
    </row>
    <row r="15" spans="1:16" ht="15" x14ac:dyDescent="0.2">
      <c r="B15" s="102">
        <f>B5*B6</f>
        <v>1.84E-2</v>
      </c>
      <c r="C15" s="4" t="s">
        <v>129</v>
      </c>
    </row>
    <row r="16" spans="1:16" ht="15" x14ac:dyDescent="0.2">
      <c r="B16" s="50">
        <f>SQRT(B15/B7)</f>
        <v>3.5023801430836526E-2</v>
      </c>
      <c r="C16" s="4" t="s">
        <v>154</v>
      </c>
      <c r="P16" s="48" t="s">
        <v>130</v>
      </c>
    </row>
    <row r="17" spans="1:40" ht="15" x14ac:dyDescent="0.2">
      <c r="B17" s="50">
        <f>SQRT(B15*B7)</f>
        <v>0.52535702146254792</v>
      </c>
      <c r="C17" s="4" t="s">
        <v>155</v>
      </c>
    </row>
    <row r="18" spans="1:40" ht="15" x14ac:dyDescent="0.2">
      <c r="B18" s="50"/>
      <c r="C18" s="4"/>
    </row>
    <row r="19" spans="1:40" ht="15" x14ac:dyDescent="0.2">
      <c r="B19" s="50"/>
      <c r="C19" s="4"/>
    </row>
    <row r="20" spans="1:40" ht="15" x14ac:dyDescent="0.2">
      <c r="A20" s="172" t="s">
        <v>189</v>
      </c>
      <c r="B20" s="142" t="s">
        <v>145</v>
      </c>
      <c r="C20" s="4"/>
      <c r="D20" s="172">
        <v>5</v>
      </c>
      <c r="E20">
        <f>$B$8/24</f>
        <v>3125</v>
      </c>
      <c r="F20">
        <f>2*$B$8/24</f>
        <v>6250</v>
      </c>
      <c r="G20">
        <f>3*$B$8/24</f>
        <v>9375</v>
      </c>
      <c r="H20">
        <f>4*$B$8/24</f>
        <v>12500</v>
      </c>
      <c r="I20">
        <f>5*$B$8/24</f>
        <v>15625</v>
      </c>
      <c r="J20">
        <f>6*$B$8/24</f>
        <v>18750</v>
      </c>
      <c r="K20">
        <f>7*$B$8/24</f>
        <v>21875</v>
      </c>
      <c r="L20">
        <f>8*$B$8/24</f>
        <v>25000</v>
      </c>
      <c r="M20">
        <f>9*$B$8/24</f>
        <v>28125</v>
      </c>
      <c r="N20">
        <f>10*$B$8/24</f>
        <v>31250</v>
      </c>
      <c r="O20">
        <f>11*$B$8/24</f>
        <v>34375</v>
      </c>
      <c r="P20">
        <f>$B$8/2-5</f>
        <v>37495</v>
      </c>
      <c r="Q20" s="41">
        <f>$B$8/2+5</f>
        <v>37505</v>
      </c>
      <c r="R20">
        <f>13*$B$8/24</f>
        <v>40625</v>
      </c>
      <c r="S20">
        <f>14*$B$8/24</f>
        <v>43750</v>
      </c>
      <c r="T20">
        <f>15*$B$8/24</f>
        <v>46875</v>
      </c>
      <c r="U20">
        <f>16*$B$8/24</f>
        <v>50000</v>
      </c>
      <c r="V20">
        <f>17*$B$8/24</f>
        <v>53125</v>
      </c>
      <c r="W20">
        <f>18*$B$8/24</f>
        <v>56250</v>
      </c>
      <c r="X20">
        <f>19*$B$8/24</f>
        <v>59375</v>
      </c>
      <c r="Y20">
        <f>20*$B$8/24</f>
        <v>62500</v>
      </c>
      <c r="Z20">
        <f>21*$B$8/24</f>
        <v>65625</v>
      </c>
      <c r="AA20">
        <f>22*$B$8/24</f>
        <v>68750</v>
      </c>
      <c r="AB20">
        <f>23*$B$8/24</f>
        <v>71875</v>
      </c>
      <c r="AC20">
        <f>24*$B$8/24</f>
        <v>75000</v>
      </c>
      <c r="AD20">
        <f>25*$B$8/24</f>
        <v>78125</v>
      </c>
      <c r="AE20">
        <f>26*$B$8/24</f>
        <v>81250</v>
      </c>
      <c r="AF20">
        <f>27*$B$8/24</f>
        <v>84375</v>
      </c>
      <c r="AG20">
        <f>28*$B$8/24</f>
        <v>87500</v>
      </c>
      <c r="AH20">
        <f>29*$B$8/24</f>
        <v>90625</v>
      </c>
      <c r="AI20">
        <f>30*$B$8/24</f>
        <v>93750</v>
      </c>
      <c r="AJ20">
        <f>31*$B$8/24</f>
        <v>96875</v>
      </c>
      <c r="AK20">
        <f>32*$B$8/24</f>
        <v>100000</v>
      </c>
      <c r="AL20">
        <f>33*$B$8/24</f>
        <v>103125</v>
      </c>
      <c r="AM20">
        <f>34*$B$8/24</f>
        <v>106250</v>
      </c>
      <c r="AN20">
        <f>35*$B$8/24</f>
        <v>109375</v>
      </c>
    </row>
    <row r="21" spans="1:40" ht="12" customHeight="1" x14ac:dyDescent="0.2">
      <c r="A21" s="148" t="s">
        <v>192</v>
      </c>
      <c r="B21" s="96"/>
    </row>
    <row r="22" spans="1:40" ht="12" customHeight="1" thickBot="1" x14ac:dyDescent="0.25"/>
    <row r="23" spans="1:40" x14ac:dyDescent="0.2">
      <c r="A23" s="147" t="s">
        <v>158</v>
      </c>
      <c r="B23" s="199" t="s">
        <v>187</v>
      </c>
      <c r="D23" s="146">
        <f t="shared" ref="D23:AN23" si="0">$C$42</f>
        <v>0.26535194595941486</v>
      </c>
      <c r="E23" s="146">
        <f t="shared" si="0"/>
        <v>0.26535194595941486</v>
      </c>
      <c r="F23" s="146">
        <f t="shared" si="0"/>
        <v>0.26535194595941486</v>
      </c>
      <c r="G23" s="146">
        <f t="shared" si="0"/>
        <v>0.26535194595941486</v>
      </c>
      <c r="H23" s="146">
        <f t="shared" si="0"/>
        <v>0.26535194595941486</v>
      </c>
      <c r="I23" s="146">
        <f t="shared" si="0"/>
        <v>0.26535194595941486</v>
      </c>
      <c r="J23" s="146">
        <f t="shared" si="0"/>
        <v>0.26535194595941486</v>
      </c>
      <c r="K23" s="146">
        <f t="shared" si="0"/>
        <v>0.26535194595941486</v>
      </c>
      <c r="L23" s="146">
        <f t="shared" si="0"/>
        <v>0.26535194595941486</v>
      </c>
      <c r="M23" s="146">
        <f t="shared" si="0"/>
        <v>0.26535194595941486</v>
      </c>
      <c r="N23" s="146">
        <f t="shared" si="0"/>
        <v>0.26535194595941486</v>
      </c>
      <c r="O23" s="146">
        <f t="shared" si="0"/>
        <v>0.26535194595941486</v>
      </c>
      <c r="P23" s="146">
        <f t="shared" si="0"/>
        <v>0.26535194595941486</v>
      </c>
      <c r="Q23" s="146">
        <f t="shared" si="0"/>
        <v>0.26535194595941486</v>
      </c>
      <c r="R23" s="146">
        <f t="shared" si="0"/>
        <v>0.26535194595941486</v>
      </c>
      <c r="S23" s="146">
        <f t="shared" si="0"/>
        <v>0.26535194595941486</v>
      </c>
      <c r="T23" s="146">
        <f t="shared" si="0"/>
        <v>0.26535194595941486</v>
      </c>
      <c r="U23" s="146">
        <f t="shared" si="0"/>
        <v>0.26535194595941486</v>
      </c>
      <c r="V23" s="146">
        <f t="shared" si="0"/>
        <v>0.26535194595941486</v>
      </c>
      <c r="W23" s="146">
        <f t="shared" si="0"/>
        <v>0.26535194595941486</v>
      </c>
      <c r="X23" s="146">
        <f t="shared" si="0"/>
        <v>0.26535194595941486</v>
      </c>
      <c r="Y23" s="146">
        <f t="shared" si="0"/>
        <v>0.26535194595941486</v>
      </c>
      <c r="Z23" s="146">
        <f t="shared" si="0"/>
        <v>0.26535194595941486</v>
      </c>
      <c r="AA23" s="146">
        <f t="shared" si="0"/>
        <v>0.26535194595941486</v>
      </c>
      <c r="AB23" s="146">
        <f t="shared" si="0"/>
        <v>0.26535194595941486</v>
      </c>
      <c r="AC23" s="146">
        <f t="shared" si="0"/>
        <v>0.26535194595941486</v>
      </c>
      <c r="AD23" s="146">
        <f t="shared" si="0"/>
        <v>0.26535194595941486</v>
      </c>
      <c r="AE23" s="146">
        <f t="shared" si="0"/>
        <v>0.26535194595941486</v>
      </c>
      <c r="AF23" s="146">
        <f t="shared" si="0"/>
        <v>0.26535194595941486</v>
      </c>
      <c r="AG23" s="146">
        <f t="shared" si="0"/>
        <v>0.26535194595941486</v>
      </c>
      <c r="AH23" s="146">
        <f t="shared" si="0"/>
        <v>0.26535194595941486</v>
      </c>
      <c r="AI23" s="146">
        <f t="shared" si="0"/>
        <v>0.26535194595941486</v>
      </c>
      <c r="AJ23" s="146">
        <f t="shared" si="0"/>
        <v>0.26535194595941486</v>
      </c>
      <c r="AK23" s="146">
        <f t="shared" si="0"/>
        <v>0.26535194595941486</v>
      </c>
      <c r="AL23" s="146">
        <f t="shared" si="0"/>
        <v>0.26535194595941486</v>
      </c>
      <c r="AM23" s="146">
        <f t="shared" si="0"/>
        <v>0.26535194595941486</v>
      </c>
      <c r="AN23" s="146">
        <f t="shared" si="0"/>
        <v>0.26535194595941486</v>
      </c>
    </row>
    <row r="24" spans="1:40" ht="13.5" thickBot="1" x14ac:dyDescent="0.25">
      <c r="A24" s="147" t="s">
        <v>196</v>
      </c>
      <c r="B24" s="200"/>
      <c r="D24" s="146">
        <f>$C$39</f>
        <v>0.39230339293510624</v>
      </c>
      <c r="E24" s="146">
        <f t="shared" ref="E24:AN24" si="1">$C$39</f>
        <v>0.39230339293510624</v>
      </c>
      <c r="F24" s="146">
        <f t="shared" si="1"/>
        <v>0.39230339293510624</v>
      </c>
      <c r="G24" s="146">
        <f t="shared" si="1"/>
        <v>0.39230339293510624</v>
      </c>
      <c r="H24" s="146">
        <f t="shared" si="1"/>
        <v>0.39230339293510624</v>
      </c>
      <c r="I24" s="146">
        <f t="shared" si="1"/>
        <v>0.39230339293510624</v>
      </c>
      <c r="J24" s="146">
        <f t="shared" si="1"/>
        <v>0.39230339293510624</v>
      </c>
      <c r="K24" s="146">
        <f t="shared" si="1"/>
        <v>0.39230339293510624</v>
      </c>
      <c r="L24" s="146">
        <f t="shared" si="1"/>
        <v>0.39230339293510624</v>
      </c>
      <c r="M24" s="146">
        <f t="shared" si="1"/>
        <v>0.39230339293510624</v>
      </c>
      <c r="N24" s="146">
        <f t="shared" si="1"/>
        <v>0.39230339293510624</v>
      </c>
      <c r="O24" s="146">
        <f t="shared" si="1"/>
        <v>0.39230339293510624</v>
      </c>
      <c r="P24" s="146">
        <f t="shared" si="1"/>
        <v>0.39230339293510624</v>
      </c>
      <c r="Q24" s="146">
        <f t="shared" si="1"/>
        <v>0.39230339293510624</v>
      </c>
      <c r="R24" s="146">
        <f t="shared" si="1"/>
        <v>0.39230339293510624</v>
      </c>
      <c r="S24" s="146">
        <f t="shared" si="1"/>
        <v>0.39230339293510624</v>
      </c>
      <c r="T24" s="146">
        <f t="shared" si="1"/>
        <v>0.39230339293510624</v>
      </c>
      <c r="U24" s="146">
        <f t="shared" si="1"/>
        <v>0.39230339293510624</v>
      </c>
      <c r="V24" s="146">
        <f t="shared" si="1"/>
        <v>0.39230339293510624</v>
      </c>
      <c r="W24" s="146">
        <f t="shared" si="1"/>
        <v>0.39230339293510624</v>
      </c>
      <c r="X24" s="146">
        <f t="shared" si="1"/>
        <v>0.39230339293510624</v>
      </c>
      <c r="Y24" s="146">
        <f t="shared" si="1"/>
        <v>0.39230339293510624</v>
      </c>
      <c r="Z24" s="146">
        <f t="shared" si="1"/>
        <v>0.39230339293510624</v>
      </c>
      <c r="AA24" s="146">
        <f t="shared" si="1"/>
        <v>0.39230339293510624</v>
      </c>
      <c r="AB24" s="146">
        <f t="shared" si="1"/>
        <v>0.39230339293510624</v>
      </c>
      <c r="AC24" s="146">
        <f t="shared" si="1"/>
        <v>0.39230339293510624</v>
      </c>
      <c r="AD24" s="146">
        <f t="shared" si="1"/>
        <v>0.39230339293510624</v>
      </c>
      <c r="AE24" s="146">
        <f t="shared" si="1"/>
        <v>0.39230339293510624</v>
      </c>
      <c r="AF24" s="146">
        <f t="shared" si="1"/>
        <v>0.39230339293510624</v>
      </c>
      <c r="AG24" s="146">
        <f t="shared" si="1"/>
        <v>0.39230339293510624</v>
      </c>
      <c r="AH24" s="146">
        <f t="shared" si="1"/>
        <v>0.39230339293510624</v>
      </c>
      <c r="AI24" s="146">
        <f t="shared" si="1"/>
        <v>0.39230339293510624</v>
      </c>
      <c r="AJ24" s="146">
        <f t="shared" si="1"/>
        <v>0.39230339293510624</v>
      </c>
      <c r="AK24" s="146">
        <f t="shared" si="1"/>
        <v>0.39230339293510624</v>
      </c>
      <c r="AL24" s="146">
        <f t="shared" si="1"/>
        <v>0.39230339293510624</v>
      </c>
      <c r="AM24" s="146">
        <f t="shared" si="1"/>
        <v>0.39230339293510624</v>
      </c>
      <c r="AN24" s="146">
        <f t="shared" si="1"/>
        <v>0.39230339293510624</v>
      </c>
    </row>
    <row r="25" spans="1:40" ht="15.75" thickBot="1" x14ac:dyDescent="0.25">
      <c r="A25" s="145" t="s">
        <v>186</v>
      </c>
      <c r="B25" s="200"/>
      <c r="D25" s="93">
        <f t="shared" ref="D25:AN25" si="2">D23*D32</f>
        <v>0.39353895037741776</v>
      </c>
      <c r="E25" s="93">
        <f t="shared" si="2"/>
        <v>0.72907365908992561</v>
      </c>
      <c r="F25" s="93">
        <f t="shared" si="2"/>
        <v>0.99616875206902977</v>
      </c>
      <c r="G25" s="93">
        <f t="shared" si="2"/>
        <v>1.208866355196744</v>
      </c>
      <c r="H25" s="93">
        <f t="shared" si="2"/>
        <v>1.3785365854008713</v>
      </c>
      <c r="I25" s="93">
        <f t="shared" si="2"/>
        <v>1.514065195855878</v>
      </c>
      <c r="J25" s="93">
        <f t="shared" si="2"/>
        <v>1.6224327400961651</v>
      </c>
      <c r="K25" s="93">
        <f t="shared" si="2"/>
        <v>1.7091454785949658</v>
      </c>
      <c r="L25" s="93">
        <f t="shared" si="2"/>
        <v>1.7785598056847376</v>
      </c>
      <c r="M25" s="93">
        <f t="shared" si="2"/>
        <v>1.8341284623473373</v>
      </c>
      <c r="N25" s="93">
        <f t="shared" si="2"/>
        <v>1.8785874778202718</v>
      </c>
      <c r="O25" s="93">
        <f t="shared" si="2"/>
        <v>1.9140951556287109</v>
      </c>
      <c r="P25" s="93">
        <f t="shared" si="2"/>
        <v>1.9422844314484269</v>
      </c>
      <c r="Q25" s="93">
        <f t="shared" si="2"/>
        <v>1.9423532922860651</v>
      </c>
      <c r="R25" s="93">
        <f t="shared" si="2"/>
        <v>1.9564978143638936</v>
      </c>
      <c r="S25" s="93">
        <f t="shared" si="2"/>
        <v>1.9655764219004246</v>
      </c>
      <c r="T25" s="93">
        <f t="shared" si="2"/>
        <v>1.9717626840841458</v>
      </c>
      <c r="U25" s="93">
        <f t="shared" si="2"/>
        <v>1.976157689008772</v>
      </c>
      <c r="V25" s="93">
        <f t="shared" si="2"/>
        <v>1.9793734725561898</v>
      </c>
      <c r="W25" s="93">
        <f t="shared" si="2"/>
        <v>1.9817775032309586</v>
      </c>
      <c r="X25" s="93">
        <f t="shared" si="2"/>
        <v>1.9836036925533236</v>
      </c>
      <c r="Y25" s="93">
        <f t="shared" si="2"/>
        <v>1.985007872191533</v>
      </c>
      <c r="Z25" s="93">
        <f t="shared" si="2"/>
        <v>1.9860976715814993</v>
      </c>
      <c r="AA25" s="93">
        <f t="shared" si="2"/>
        <v>1.9869496089248369</v>
      </c>
      <c r="AB25" s="93">
        <f t="shared" si="2"/>
        <v>1.9876193679544536</v>
      </c>
      <c r="AC25" s="93">
        <f t="shared" si="2"/>
        <v>1.988148243109586</v>
      </c>
      <c r="AD25" s="93">
        <f t="shared" si="2"/>
        <v>1.9885673301832347</v>
      </c>
      <c r="AE25" s="93">
        <f t="shared" si="2"/>
        <v>1.9889003374624548</v>
      </c>
      <c r="AF25" s="93">
        <f t="shared" si="2"/>
        <v>1.9891655233530845</v>
      </c>
      <c r="AG25" s="93">
        <f t="shared" si="2"/>
        <v>1.9893770638239123</v>
      </c>
      <c r="AH25" s="93">
        <f t="shared" si="2"/>
        <v>1.9895460374030258</v>
      </c>
      <c r="AI25" s="93">
        <f t="shared" si="2"/>
        <v>1.9896811472646867</v>
      </c>
      <c r="AJ25" s="93">
        <f t="shared" si="2"/>
        <v>1.9897892584725696</v>
      </c>
      <c r="AK25" s="93">
        <f t="shared" si="2"/>
        <v>1.9898758024668648</v>
      </c>
      <c r="AL25" s="93">
        <f t="shared" si="2"/>
        <v>1.9899450840360582</v>
      </c>
      <c r="AM25" s="93">
        <f t="shared" si="2"/>
        <v>1.9900005143908963</v>
      </c>
      <c r="AN25" s="93">
        <f t="shared" si="2"/>
        <v>1.9900447844486</v>
      </c>
    </row>
    <row r="26" spans="1:40" ht="15.75" thickBot="1" x14ac:dyDescent="0.25">
      <c r="A26" s="145" t="s">
        <v>195</v>
      </c>
      <c r="B26" s="201"/>
      <c r="D26" s="93">
        <f>D24*D32</f>
        <v>0.58181847857559932</v>
      </c>
      <c r="E26" s="93">
        <f t="shared" ref="E26:AN26" si="3">E24*E32</f>
        <v>1.0778819394990862</v>
      </c>
      <c r="F26" s="93">
        <f t="shared" si="3"/>
        <v>1.4727624474718692</v>
      </c>
      <c r="G26" s="93">
        <f t="shared" si="3"/>
        <v>1.7872202558533812</v>
      </c>
      <c r="H26" s="93">
        <f t="shared" si="3"/>
        <v>2.0380652487118103</v>
      </c>
      <c r="I26" s="93">
        <f t="shared" si="3"/>
        <v>2.2384343604929291</v>
      </c>
      <c r="J26" s="93">
        <f t="shared" si="3"/>
        <v>2.3986478276894809</v>
      </c>
      <c r="K26" s="93">
        <f t="shared" si="3"/>
        <v>2.5268462526182245</v>
      </c>
      <c r="L26" s="93">
        <f t="shared" si="3"/>
        <v>2.6294702448304008</v>
      </c>
      <c r="M26" s="93">
        <f t="shared" si="3"/>
        <v>2.7116244286663771</v>
      </c>
      <c r="N26" s="93">
        <f t="shared" si="3"/>
        <v>2.7773538227114249</v>
      </c>
      <c r="O26" s="93">
        <f t="shared" si="3"/>
        <v>2.8298493204517268</v>
      </c>
      <c r="P26" s="93">
        <f t="shared" si="3"/>
        <v>2.8715250975351538</v>
      </c>
      <c r="Q26" s="93">
        <f t="shared" si="3"/>
        <v>2.8716269032338015</v>
      </c>
      <c r="R26" s="93">
        <f t="shared" si="3"/>
        <v>2.8925385418596825</v>
      </c>
      <c r="S26" s="93">
        <f t="shared" si="3"/>
        <v>2.9059605973370974</v>
      </c>
      <c r="T26" s="93">
        <f t="shared" si="3"/>
        <v>2.9151065323159617</v>
      </c>
      <c r="U26" s="93">
        <f t="shared" si="3"/>
        <v>2.9216042247962766</v>
      </c>
      <c r="V26" s="93">
        <f t="shared" si="3"/>
        <v>2.9263585249467261</v>
      </c>
      <c r="W26" s="93">
        <f t="shared" si="3"/>
        <v>2.9299127080035792</v>
      </c>
      <c r="X26" s="93">
        <f t="shared" si="3"/>
        <v>2.932612594995986</v>
      </c>
      <c r="Y26" s="93">
        <f t="shared" si="3"/>
        <v>2.934688571617782</v>
      </c>
      <c r="Z26" s="93">
        <f t="shared" si="3"/>
        <v>2.9362997600971301</v>
      </c>
      <c r="AA26" s="93">
        <f t="shared" si="3"/>
        <v>2.9375592869837752</v>
      </c>
      <c r="AB26" s="93">
        <f t="shared" si="3"/>
        <v>2.9385494765933426</v>
      </c>
      <c r="AC26" s="93">
        <f t="shared" si="3"/>
        <v>2.9393313797259819</v>
      </c>
      <c r="AD26" s="93">
        <f t="shared" si="3"/>
        <v>2.9399509692312829</v>
      </c>
      <c r="AE26" s="93">
        <f t="shared" si="3"/>
        <v>2.9404432960730467</v>
      </c>
      <c r="AF26" s="93">
        <f t="shared" si="3"/>
        <v>2.9408353539653542</v>
      </c>
      <c r="AG26" s="93">
        <f t="shared" si="3"/>
        <v>2.941148101038487</v>
      </c>
      <c r="AH26" s="93">
        <f t="shared" si="3"/>
        <v>2.9413979160837957</v>
      </c>
      <c r="AI26" s="93">
        <f t="shared" si="3"/>
        <v>2.9415976661061927</v>
      </c>
      <c r="AJ26" s="93">
        <f t="shared" si="3"/>
        <v>2.9417575005988827</v>
      </c>
      <c r="AK26" s="93">
        <f t="shared" si="3"/>
        <v>2.9418854495478817</v>
      </c>
      <c r="AL26" s="93">
        <f t="shared" si="3"/>
        <v>2.9419878772672794</v>
      </c>
      <c r="AM26" s="93">
        <f t="shared" si="3"/>
        <v>2.94206982698201</v>
      </c>
      <c r="AN26" s="93">
        <f t="shared" si="3"/>
        <v>2.9421352770158502</v>
      </c>
    </row>
    <row r="27" spans="1:40" x14ac:dyDescent="0.2">
      <c r="A27" s="145"/>
      <c r="B27" s="86"/>
      <c r="D27" s="86"/>
      <c r="E27" s="86"/>
      <c r="F27" s="86"/>
      <c r="G27" s="86"/>
      <c r="H27" s="86"/>
      <c r="I27" s="86"/>
      <c r="J27" s="86"/>
      <c r="K27" s="86"/>
      <c r="L27" s="86"/>
      <c r="M27" s="86"/>
      <c r="N27" s="86"/>
      <c r="O27" s="86"/>
      <c r="P27" s="86"/>
      <c r="Q27" s="86"/>
      <c r="R27" s="86"/>
      <c r="S27" s="86"/>
      <c r="T27" s="86"/>
      <c r="U27" s="86"/>
      <c r="V27" s="86"/>
      <c r="W27" s="86"/>
      <c r="X27" s="86"/>
      <c r="Y27" s="86"/>
      <c r="Z27" s="86"/>
      <c r="AA27" s="86"/>
      <c r="AB27" s="86"/>
      <c r="AC27" s="86"/>
      <c r="AD27" s="86"/>
      <c r="AE27" s="86"/>
      <c r="AF27" s="86"/>
      <c r="AG27" s="86"/>
      <c r="AH27" s="86"/>
      <c r="AI27" s="86"/>
      <c r="AJ27" s="86"/>
      <c r="AK27" s="86"/>
      <c r="AL27" s="86"/>
      <c r="AM27" s="86"/>
      <c r="AN27" s="86"/>
    </row>
    <row r="28" spans="1:40" ht="13.5" thickBot="1" x14ac:dyDescent="0.25">
      <c r="A28" s="144" t="s">
        <v>185</v>
      </c>
      <c r="B28" s="143">
        <f>B30/B29</f>
        <v>0.48777432247146657</v>
      </c>
      <c r="D28" s="143">
        <f t="shared" ref="D28:AN28" si="4">D30/D29</f>
        <v>4.822731917854154E-2</v>
      </c>
      <c r="E28" s="143">
        <f t="shared" si="4"/>
        <v>8.9346348126090505E-2</v>
      </c>
      <c r="F28" s="143">
        <f t="shared" si="4"/>
        <v>0.12207825506382025</v>
      </c>
      <c r="G28" s="143">
        <f t="shared" si="4"/>
        <v>0.14814387114759897</v>
      </c>
      <c r="H28" s="143">
        <f t="shared" si="4"/>
        <v>0.16893657880538873</v>
      </c>
      <c r="I28" s="143">
        <f t="shared" si="4"/>
        <v>0.1855453072374014</v>
      </c>
      <c r="J28" s="143">
        <f t="shared" si="4"/>
        <v>0.19882550768429194</v>
      </c>
      <c r="K28" s="143">
        <f t="shared" si="4"/>
        <v>0.20945196006573086</v>
      </c>
      <c r="L28" s="143">
        <f t="shared" si="4"/>
        <v>0.21795853077470789</v>
      </c>
      <c r="M28" s="143">
        <f t="shared" si="4"/>
        <v>0.22476834550491395</v>
      </c>
      <c r="N28" s="143">
        <f t="shared" si="4"/>
        <v>0.23021669852694801</v>
      </c>
      <c r="O28" s="143">
        <f t="shared" si="4"/>
        <v>0.23456808511603694</v>
      </c>
      <c r="P28" s="143">
        <f t="shared" si="4"/>
        <v>0.23802261789116758</v>
      </c>
      <c r="Q28" s="143">
        <f t="shared" si="4"/>
        <v>0.23803105663298105</v>
      </c>
      <c r="R28" s="143">
        <f t="shared" si="4"/>
        <v>0.23976443621388693</v>
      </c>
      <c r="S28" s="143">
        <f t="shared" si="4"/>
        <v>0.24087699928532139</v>
      </c>
      <c r="T28" s="143">
        <f t="shared" si="4"/>
        <v>0.24163511189544634</v>
      </c>
      <c r="U28" s="143">
        <f t="shared" si="4"/>
        <v>0.24217370993024789</v>
      </c>
      <c r="V28" s="143">
        <f t="shared" si="4"/>
        <v>0.24256779701972597</v>
      </c>
      <c r="W28" s="143">
        <f t="shared" si="4"/>
        <v>0.24286240560816647</v>
      </c>
      <c r="X28" s="143">
        <f t="shared" si="4"/>
        <v>0.24308620102980319</v>
      </c>
      <c r="Y28" s="143">
        <f t="shared" si="4"/>
        <v>0.24325828010744205</v>
      </c>
      <c r="Z28" s="143">
        <f t="shared" si="4"/>
        <v>0.24339183258800359</v>
      </c>
      <c r="AA28" s="143">
        <f t="shared" si="4"/>
        <v>0.24349623560614925</v>
      </c>
      <c r="AB28" s="143">
        <f t="shared" si="4"/>
        <v>0.24357831307894581</v>
      </c>
      <c r="AC28" s="143">
        <f t="shared" si="4"/>
        <v>0.2436431255476677</v>
      </c>
      <c r="AD28" s="143">
        <f t="shared" si="4"/>
        <v>0.24369448373227715</v>
      </c>
      <c r="AE28" s="143">
        <f t="shared" si="4"/>
        <v>0.24373529303038677</v>
      </c>
      <c r="AF28" s="143">
        <f t="shared" si="4"/>
        <v>0.24376779096884169</v>
      </c>
      <c r="AG28" s="143">
        <f t="shared" si="4"/>
        <v>0.24379371478094741</v>
      </c>
      <c r="AH28" s="143">
        <f t="shared" si="4"/>
        <v>0.24381442211557031</v>
      </c>
      <c r="AI28" s="143">
        <f t="shared" si="4"/>
        <v>0.24383097952727339</v>
      </c>
      <c r="AJ28" s="143">
        <f t="shared" si="4"/>
        <v>0.24384422831427222</v>
      </c>
      <c r="AK28" s="143">
        <f t="shared" si="4"/>
        <v>0.24385483408742856</v>
      </c>
      <c r="AL28" s="143">
        <f t="shared" si="4"/>
        <v>0.24386332438895378</v>
      </c>
      <c r="AM28" s="143">
        <f t="shared" si="4"/>
        <v>0.24387011725510446</v>
      </c>
      <c r="AN28" s="143">
        <f t="shared" si="4"/>
        <v>0.24387554245177395</v>
      </c>
    </row>
    <row r="29" spans="1:40" ht="15.75" thickBot="1" x14ac:dyDescent="0.25">
      <c r="A29" s="172" t="s">
        <v>9</v>
      </c>
      <c r="B29" s="89">
        <f>B35 / $B$17 * SINH($B$16 *B33 / 1000) + B34 * COSH($B$16 * B33 / 1000)+B32</f>
        <v>7.4999999999999964</v>
      </c>
      <c r="C29" s="172"/>
      <c r="D29" s="89">
        <f t="shared" ref="D29:AN29" si="5">D35 / $B$17 * SINH($B$16 *D33 / 1000) + D34 * COSH($B$16 * D33 / 1000)+D32</f>
        <v>14.999999999999996</v>
      </c>
      <c r="E29" s="89">
        <f t="shared" si="5"/>
        <v>14.999999999999996</v>
      </c>
      <c r="F29" s="89">
        <f t="shared" si="5"/>
        <v>14.999999999999998</v>
      </c>
      <c r="G29" s="89">
        <f t="shared" si="5"/>
        <v>15.000000000000004</v>
      </c>
      <c r="H29" s="89">
        <f t="shared" si="5"/>
        <v>14.999999999999996</v>
      </c>
      <c r="I29" s="89">
        <f t="shared" si="5"/>
        <v>14.999999999999996</v>
      </c>
      <c r="J29" s="89">
        <f t="shared" si="5"/>
        <v>15</v>
      </c>
      <c r="K29" s="89">
        <f t="shared" si="5"/>
        <v>14.999999999999996</v>
      </c>
      <c r="L29" s="89">
        <f t="shared" si="5"/>
        <v>15</v>
      </c>
      <c r="M29" s="89">
        <f t="shared" si="5"/>
        <v>15</v>
      </c>
      <c r="N29" s="89">
        <f t="shared" si="5"/>
        <v>15.000000000000004</v>
      </c>
      <c r="O29" s="89">
        <f t="shared" si="5"/>
        <v>14.999999999999998</v>
      </c>
      <c r="P29" s="89">
        <f t="shared" si="5"/>
        <v>15.000000000000012</v>
      </c>
      <c r="Q29" s="89">
        <f t="shared" si="5"/>
        <v>14.999999999999996</v>
      </c>
      <c r="R29" s="89">
        <f t="shared" si="5"/>
        <v>15</v>
      </c>
      <c r="S29" s="89">
        <f t="shared" si="5"/>
        <v>14.999999999999998</v>
      </c>
      <c r="T29" s="89">
        <f t="shared" si="5"/>
        <v>15</v>
      </c>
      <c r="U29" s="89">
        <f t="shared" si="5"/>
        <v>15.000000000000011</v>
      </c>
      <c r="V29" s="89">
        <f t="shared" si="5"/>
        <v>15</v>
      </c>
      <c r="W29" s="89">
        <f t="shared" si="5"/>
        <v>15.000000000000004</v>
      </c>
      <c r="X29" s="89">
        <f t="shared" si="5"/>
        <v>14.999999999999998</v>
      </c>
      <c r="Y29" s="89">
        <f t="shared" si="5"/>
        <v>15</v>
      </c>
      <c r="Z29" s="89">
        <f t="shared" si="5"/>
        <v>15</v>
      </c>
      <c r="AA29" s="89">
        <f t="shared" si="5"/>
        <v>14.999999999999996</v>
      </c>
      <c r="AB29" s="89">
        <f t="shared" si="5"/>
        <v>15.000000000000004</v>
      </c>
      <c r="AC29" s="89">
        <f t="shared" si="5"/>
        <v>15.000000000000004</v>
      </c>
      <c r="AD29" s="89">
        <f t="shared" si="5"/>
        <v>14.999999999999996</v>
      </c>
      <c r="AE29" s="89">
        <f t="shared" si="5"/>
        <v>15</v>
      </c>
      <c r="AF29" s="89">
        <f t="shared" si="5"/>
        <v>15.000000000000011</v>
      </c>
      <c r="AG29" s="89">
        <f t="shared" si="5"/>
        <v>15</v>
      </c>
      <c r="AH29" s="89">
        <f t="shared" si="5"/>
        <v>15.000000000000007</v>
      </c>
      <c r="AI29" s="89">
        <f t="shared" si="5"/>
        <v>14.999999999999989</v>
      </c>
      <c r="AJ29" s="89">
        <f t="shared" si="5"/>
        <v>14.999999999999996</v>
      </c>
      <c r="AK29" s="89">
        <f t="shared" si="5"/>
        <v>14.999999999999995</v>
      </c>
      <c r="AL29" s="89">
        <f t="shared" si="5"/>
        <v>15</v>
      </c>
      <c r="AM29" s="89">
        <f t="shared" si="5"/>
        <v>14.999999999999996</v>
      </c>
      <c r="AN29" s="89">
        <f t="shared" si="5"/>
        <v>15</v>
      </c>
    </row>
    <row r="30" spans="1:40" ht="15" x14ac:dyDescent="0.2">
      <c r="A30" s="172" t="s">
        <v>183</v>
      </c>
      <c r="B30" s="9">
        <f>B35 * COSH($B$16 *B33 / 1000) + (B34) * $B$17 * SINH($B$16 * B33/ 1000)</f>
        <v>3.6583074185359976</v>
      </c>
      <c r="C30" s="172"/>
      <c r="D30" s="9">
        <f t="shared" ref="D30:AN30" si="6">D35 * COSH($B$16 *D33 / 1000) + (D34) * $B$17 * SINH($B$16 * D33/ 1000)</f>
        <v>0.72340978767812292</v>
      </c>
      <c r="E30" s="9">
        <f t="shared" si="6"/>
        <v>1.3401952218913573</v>
      </c>
      <c r="F30" s="9">
        <f t="shared" si="6"/>
        <v>1.8311738259573036</v>
      </c>
      <c r="G30" s="9">
        <f t="shared" si="6"/>
        <v>2.2221580672139849</v>
      </c>
      <c r="H30" s="9">
        <f t="shared" si="6"/>
        <v>2.5340486820808303</v>
      </c>
      <c r="I30" s="9">
        <f t="shared" si="6"/>
        <v>2.7831796085610203</v>
      </c>
      <c r="J30" s="9">
        <f t="shared" si="6"/>
        <v>2.9823826152643793</v>
      </c>
      <c r="K30" s="9">
        <f t="shared" si="6"/>
        <v>3.1417794009859623</v>
      </c>
      <c r="L30" s="9">
        <f t="shared" si="6"/>
        <v>3.2693779616206182</v>
      </c>
      <c r="M30" s="9">
        <f t="shared" si="6"/>
        <v>3.3715251825737091</v>
      </c>
      <c r="N30" s="9">
        <f t="shared" si="6"/>
        <v>3.4532504779042208</v>
      </c>
      <c r="O30" s="9">
        <f t="shared" si="6"/>
        <v>3.5185212767405538</v>
      </c>
      <c r="P30" s="9">
        <f t="shared" si="6"/>
        <v>3.5703392683675168</v>
      </c>
      <c r="Q30" s="9">
        <f t="shared" si="6"/>
        <v>3.570465849494715</v>
      </c>
      <c r="R30" s="9">
        <f t="shared" si="6"/>
        <v>3.5964665432083041</v>
      </c>
      <c r="S30" s="9">
        <f t="shared" si="6"/>
        <v>3.6131549892798205</v>
      </c>
      <c r="T30" s="9">
        <f t="shared" si="6"/>
        <v>3.6245266784316952</v>
      </c>
      <c r="U30" s="9">
        <f t="shared" si="6"/>
        <v>3.6326056489537208</v>
      </c>
      <c r="V30" s="9">
        <f t="shared" si="6"/>
        <v>3.6385169552958896</v>
      </c>
      <c r="W30" s="9">
        <f t="shared" si="6"/>
        <v>3.642936084122498</v>
      </c>
      <c r="X30" s="9">
        <f t="shared" si="6"/>
        <v>3.6462930154470472</v>
      </c>
      <c r="Y30" s="9">
        <f t="shared" si="6"/>
        <v>3.6488742016116307</v>
      </c>
      <c r="Z30" s="9">
        <f t="shared" si="6"/>
        <v>3.6508774888200537</v>
      </c>
      <c r="AA30" s="9">
        <f t="shared" si="6"/>
        <v>3.6524435340922379</v>
      </c>
      <c r="AB30" s="9">
        <f t="shared" si="6"/>
        <v>3.6536746961841882</v>
      </c>
      <c r="AC30" s="9">
        <f t="shared" si="6"/>
        <v>3.6546468832150163</v>
      </c>
      <c r="AD30" s="9">
        <f t="shared" si="6"/>
        <v>3.6554172559841565</v>
      </c>
      <c r="AE30" s="9">
        <f t="shared" si="6"/>
        <v>3.6560293954558016</v>
      </c>
      <c r="AF30" s="9">
        <f t="shared" si="6"/>
        <v>3.656516864532628</v>
      </c>
      <c r="AG30" s="9">
        <f t="shared" si="6"/>
        <v>3.6569057217142111</v>
      </c>
      <c r="AH30" s="9">
        <f t="shared" si="6"/>
        <v>3.6572163317335562</v>
      </c>
      <c r="AI30" s="9">
        <f t="shared" si="6"/>
        <v>3.6574646929090981</v>
      </c>
      <c r="AJ30" s="9">
        <f t="shared" si="6"/>
        <v>3.6576634247140825</v>
      </c>
      <c r="AK30" s="9">
        <f t="shared" si="6"/>
        <v>3.6578225113114269</v>
      </c>
      <c r="AL30" s="9">
        <f t="shared" si="6"/>
        <v>3.6579498658343068</v>
      </c>
      <c r="AM30" s="9">
        <f t="shared" si="6"/>
        <v>3.658051758826566</v>
      </c>
      <c r="AN30" s="9">
        <f t="shared" si="6"/>
        <v>3.6581331367766095</v>
      </c>
    </row>
    <row r="31" spans="1:40" x14ac:dyDescent="0.2">
      <c r="A31" s="104" t="s">
        <v>172</v>
      </c>
      <c r="B31" s="142" t="s">
        <v>145</v>
      </c>
      <c r="C31" s="172"/>
      <c r="D31" s="141">
        <f t="shared" ref="D31:AN31" si="7">$B$28</f>
        <v>0.48777432247146657</v>
      </c>
      <c r="E31" s="141">
        <f t="shared" si="7"/>
        <v>0.48777432247146657</v>
      </c>
      <c r="F31" s="141">
        <f t="shared" si="7"/>
        <v>0.48777432247146657</v>
      </c>
      <c r="G31" s="141">
        <f t="shared" si="7"/>
        <v>0.48777432247146657</v>
      </c>
      <c r="H31" s="141">
        <f t="shared" si="7"/>
        <v>0.48777432247146657</v>
      </c>
      <c r="I31" s="141">
        <f t="shared" si="7"/>
        <v>0.48777432247146657</v>
      </c>
      <c r="J31" s="141">
        <f t="shared" si="7"/>
        <v>0.48777432247146657</v>
      </c>
      <c r="K31" s="141">
        <f t="shared" si="7"/>
        <v>0.48777432247146657</v>
      </c>
      <c r="L31" s="141">
        <f t="shared" si="7"/>
        <v>0.48777432247146657</v>
      </c>
      <c r="M31" s="141">
        <f t="shared" si="7"/>
        <v>0.48777432247146657</v>
      </c>
      <c r="N31" s="141">
        <f t="shared" si="7"/>
        <v>0.48777432247146657</v>
      </c>
      <c r="O31" s="141">
        <f t="shared" si="7"/>
        <v>0.48777432247146657</v>
      </c>
      <c r="P31" s="141">
        <f t="shared" si="7"/>
        <v>0.48777432247146657</v>
      </c>
      <c r="Q31" s="141">
        <f t="shared" si="7"/>
        <v>0.48777432247146657</v>
      </c>
      <c r="R31" s="141">
        <f t="shared" si="7"/>
        <v>0.48777432247146657</v>
      </c>
      <c r="S31" s="141">
        <f t="shared" si="7"/>
        <v>0.48777432247146657</v>
      </c>
      <c r="T31" s="141">
        <f t="shared" si="7"/>
        <v>0.48777432247146657</v>
      </c>
      <c r="U31" s="141">
        <f t="shared" si="7"/>
        <v>0.48777432247146657</v>
      </c>
      <c r="V31" s="141">
        <f t="shared" si="7"/>
        <v>0.48777432247146657</v>
      </c>
      <c r="W31" s="141">
        <f t="shared" si="7"/>
        <v>0.48777432247146657</v>
      </c>
      <c r="X31" s="141">
        <f t="shared" si="7"/>
        <v>0.48777432247146657</v>
      </c>
      <c r="Y31" s="141">
        <f t="shared" si="7"/>
        <v>0.48777432247146657</v>
      </c>
      <c r="Z31" s="141">
        <f t="shared" si="7"/>
        <v>0.48777432247146657</v>
      </c>
      <c r="AA31" s="141">
        <f t="shared" si="7"/>
        <v>0.48777432247146657</v>
      </c>
      <c r="AB31" s="141">
        <f t="shared" si="7"/>
        <v>0.48777432247146657</v>
      </c>
      <c r="AC31" s="141">
        <f t="shared" si="7"/>
        <v>0.48777432247146657</v>
      </c>
      <c r="AD31" s="141">
        <f t="shared" si="7"/>
        <v>0.48777432247146657</v>
      </c>
      <c r="AE31" s="141">
        <f t="shared" si="7"/>
        <v>0.48777432247146657</v>
      </c>
      <c r="AF31" s="141">
        <f t="shared" si="7"/>
        <v>0.48777432247146657</v>
      </c>
      <c r="AG31" s="141">
        <f t="shared" si="7"/>
        <v>0.48777432247146657</v>
      </c>
      <c r="AH31" s="141">
        <f t="shared" si="7"/>
        <v>0.48777432247146657</v>
      </c>
      <c r="AI31" s="141">
        <f t="shared" si="7"/>
        <v>0.48777432247146657</v>
      </c>
      <c r="AJ31" s="141">
        <f t="shared" si="7"/>
        <v>0.48777432247146657</v>
      </c>
      <c r="AK31" s="141">
        <f t="shared" si="7"/>
        <v>0.48777432247146657</v>
      </c>
      <c r="AL31" s="141">
        <f t="shared" si="7"/>
        <v>0.48777432247146657</v>
      </c>
      <c r="AM31" s="141">
        <f t="shared" si="7"/>
        <v>0.48777432247146657</v>
      </c>
      <c r="AN31" s="141">
        <f t="shared" si="7"/>
        <v>0.48777432247146657</v>
      </c>
    </row>
    <row r="32" spans="1:40" ht="13.5" thickBot="1" x14ac:dyDescent="0.25">
      <c r="A32" s="172" t="s">
        <v>184</v>
      </c>
      <c r="B32" s="60">
        <v>0</v>
      </c>
      <c r="C32" s="172"/>
      <c r="D32" s="60">
        <f t="shared" ref="D32:AN32" si="8">D30/D31</f>
        <v>1.4830829634752665</v>
      </c>
      <c r="E32" s="60">
        <f t="shared" si="8"/>
        <v>2.7475723098764697</v>
      </c>
      <c r="F32" s="60">
        <f t="shared" si="8"/>
        <v>3.7541414986321304</v>
      </c>
      <c r="G32" s="60">
        <f t="shared" si="8"/>
        <v>4.5557094025669524</v>
      </c>
      <c r="H32" s="60">
        <f t="shared" si="8"/>
        <v>5.1951252153685585</v>
      </c>
      <c r="I32" s="60">
        <f t="shared" si="8"/>
        <v>5.7058756075127928</v>
      </c>
      <c r="J32" s="60">
        <f t="shared" si="8"/>
        <v>6.1142673524780315</v>
      </c>
      <c r="K32" s="60">
        <f t="shared" si="8"/>
        <v>6.4410512326010103</v>
      </c>
      <c r="L32" s="60">
        <f t="shared" si="8"/>
        <v>6.7026446678358464</v>
      </c>
      <c r="M32" s="60">
        <f t="shared" si="8"/>
        <v>6.9120595883169598</v>
      </c>
      <c r="N32" s="60">
        <f t="shared" si="8"/>
        <v>7.0796069387318479</v>
      </c>
      <c r="O32" s="60">
        <f t="shared" si="8"/>
        <v>7.2134204582824824</v>
      </c>
      <c r="P32" s="60">
        <f t="shared" si="8"/>
        <v>7.3196539954732271</v>
      </c>
      <c r="Q32" s="60">
        <f t="shared" si="8"/>
        <v>7.3199135030392615</v>
      </c>
      <c r="R32" s="60">
        <f t="shared" si="8"/>
        <v>7.3732182641055015</v>
      </c>
      <c r="S32" s="60">
        <f t="shared" si="8"/>
        <v>7.4074317216466019</v>
      </c>
      <c r="T32" s="60">
        <f t="shared" si="8"/>
        <v>7.4307451447359032</v>
      </c>
      <c r="U32" s="60">
        <f t="shared" si="8"/>
        <v>7.4473080717901423</v>
      </c>
      <c r="V32" s="60">
        <f t="shared" si="8"/>
        <v>7.4594270089088841</v>
      </c>
      <c r="W32" s="60">
        <f t="shared" si="8"/>
        <v>7.4684867904984884</v>
      </c>
      <c r="X32" s="60">
        <f t="shared" si="8"/>
        <v>7.475368930803743</v>
      </c>
      <c r="Y32" s="60">
        <f t="shared" si="8"/>
        <v>7.4806606939115365</v>
      </c>
      <c r="Z32" s="60">
        <f t="shared" si="8"/>
        <v>7.4847676899466551</v>
      </c>
      <c r="AA32" s="60">
        <f t="shared" si="8"/>
        <v>7.4879782838628115</v>
      </c>
      <c r="AB32" s="60">
        <f t="shared" si="8"/>
        <v>7.4905023242545079</v>
      </c>
      <c r="AC32" s="60">
        <f t="shared" si="8"/>
        <v>7.4924954325138815</v>
      </c>
      <c r="AD32" s="60">
        <f t="shared" si="8"/>
        <v>7.4940747956202394</v>
      </c>
      <c r="AE32" s="60">
        <f t="shared" si="8"/>
        <v>7.4953297601467517</v>
      </c>
      <c r="AF32" s="60">
        <f t="shared" si="8"/>
        <v>7.4963291343539797</v>
      </c>
      <c r="AG32" s="60">
        <f t="shared" si="8"/>
        <v>7.4971263415124314</v>
      </c>
      <c r="AH32" s="60">
        <f t="shared" si="8"/>
        <v>7.497763131939962</v>
      </c>
      <c r="AI32" s="60">
        <f t="shared" si="8"/>
        <v>7.4982723042438328</v>
      </c>
      <c r="AJ32" s="60">
        <f t="shared" si="8"/>
        <v>7.4986797299647634</v>
      </c>
      <c r="AK32" s="60">
        <f t="shared" si="8"/>
        <v>7.4990058779188793</v>
      </c>
      <c r="AL32" s="60">
        <f t="shared" si="8"/>
        <v>7.4992669710453788</v>
      </c>
      <c r="AM32" s="60">
        <f t="shared" si="8"/>
        <v>7.4994758647643893</v>
      </c>
      <c r="AN32" s="60">
        <f t="shared" si="8"/>
        <v>7.4996427000123607</v>
      </c>
    </row>
    <row r="33" spans="1:40" ht="13.5" thickBot="1" x14ac:dyDescent="0.25">
      <c r="A33" s="172" t="s">
        <v>173</v>
      </c>
      <c r="B33" s="92">
        <f>$B$8/4</f>
        <v>18750</v>
      </c>
      <c r="D33" s="92">
        <f t="shared" ref="D33:AN33" si="9">IF(D20&lt;$B$8/2,D20,$B$8/4)</f>
        <v>5</v>
      </c>
      <c r="E33" s="92">
        <f>IF(E20&lt;$B$8/2,E20,$B$8/4)</f>
        <v>3125</v>
      </c>
      <c r="F33" s="92">
        <f t="shared" si="9"/>
        <v>6250</v>
      </c>
      <c r="G33" s="92">
        <f t="shared" si="9"/>
        <v>9375</v>
      </c>
      <c r="H33" s="92">
        <f t="shared" si="9"/>
        <v>12500</v>
      </c>
      <c r="I33" s="92">
        <f t="shared" si="9"/>
        <v>15625</v>
      </c>
      <c r="J33" s="92">
        <f t="shared" si="9"/>
        <v>18750</v>
      </c>
      <c r="K33" s="92">
        <f t="shared" si="9"/>
        <v>21875</v>
      </c>
      <c r="L33" s="92">
        <f t="shared" si="9"/>
        <v>25000</v>
      </c>
      <c r="M33" s="92">
        <f t="shared" si="9"/>
        <v>28125</v>
      </c>
      <c r="N33" s="92">
        <f t="shared" si="9"/>
        <v>31250</v>
      </c>
      <c r="O33" s="92">
        <f t="shared" si="9"/>
        <v>34375</v>
      </c>
      <c r="P33" s="92">
        <f t="shared" si="9"/>
        <v>37495</v>
      </c>
      <c r="Q33" s="92">
        <f t="shared" si="9"/>
        <v>18750</v>
      </c>
      <c r="R33" s="92">
        <f t="shared" si="9"/>
        <v>18750</v>
      </c>
      <c r="S33" s="92">
        <f t="shared" si="9"/>
        <v>18750</v>
      </c>
      <c r="T33" s="92">
        <f t="shared" si="9"/>
        <v>18750</v>
      </c>
      <c r="U33" s="92">
        <f t="shared" si="9"/>
        <v>18750</v>
      </c>
      <c r="V33" s="92">
        <f t="shared" si="9"/>
        <v>18750</v>
      </c>
      <c r="W33" s="92">
        <f t="shared" si="9"/>
        <v>18750</v>
      </c>
      <c r="X33" s="92">
        <f t="shared" si="9"/>
        <v>18750</v>
      </c>
      <c r="Y33" s="92">
        <f t="shared" si="9"/>
        <v>18750</v>
      </c>
      <c r="Z33" s="92">
        <f t="shared" si="9"/>
        <v>18750</v>
      </c>
      <c r="AA33" s="92">
        <f t="shared" si="9"/>
        <v>18750</v>
      </c>
      <c r="AB33" s="92">
        <f t="shared" si="9"/>
        <v>18750</v>
      </c>
      <c r="AC33" s="92">
        <f t="shared" si="9"/>
        <v>18750</v>
      </c>
      <c r="AD33" s="92">
        <f t="shared" si="9"/>
        <v>18750</v>
      </c>
      <c r="AE33" s="92">
        <f t="shared" si="9"/>
        <v>18750</v>
      </c>
      <c r="AF33" s="92">
        <f t="shared" si="9"/>
        <v>18750</v>
      </c>
      <c r="AG33" s="92">
        <f t="shared" si="9"/>
        <v>18750</v>
      </c>
      <c r="AH33" s="92">
        <f t="shared" si="9"/>
        <v>18750</v>
      </c>
      <c r="AI33" s="92">
        <f t="shared" si="9"/>
        <v>18750</v>
      </c>
      <c r="AJ33" s="92">
        <f t="shared" si="9"/>
        <v>18750</v>
      </c>
      <c r="AK33" s="92">
        <f t="shared" si="9"/>
        <v>18750</v>
      </c>
      <c r="AL33" s="92">
        <f t="shared" si="9"/>
        <v>18750</v>
      </c>
      <c r="AM33" s="92">
        <f t="shared" si="9"/>
        <v>18750</v>
      </c>
      <c r="AN33" s="92">
        <f t="shared" si="9"/>
        <v>18750</v>
      </c>
    </row>
    <row r="34" spans="1:40" ht="15" x14ac:dyDescent="0.2">
      <c r="A34" s="172" t="s">
        <v>9</v>
      </c>
      <c r="B34" s="9">
        <f>B40 / $B$17 * SINH($B$16 *B38 / 1000) + B39 * COSH($B$16 * B38 / 1000)+B37</f>
        <v>4.2674264674903499</v>
      </c>
      <c r="C34" s="9"/>
      <c r="D34" s="9">
        <f t="shared" ref="D34:AN34" si="10">D40 / $B$17 * SINH($B$16 *D38 / 1000) + D39 * COSH($B$16 * D38 / 1000)+D37</f>
        <v>13.516676107187001</v>
      </c>
      <c r="E34" s="9">
        <f t="shared" si="10"/>
        <v>12.046122798515572</v>
      </c>
      <c r="F34" s="9">
        <f t="shared" si="10"/>
        <v>10.747271079801356</v>
      </c>
      <c r="G34" s="9">
        <f t="shared" si="10"/>
        <v>9.5984401242430604</v>
      </c>
      <c r="H34" s="9">
        <f t="shared" si="10"/>
        <v>8.5797988986741753</v>
      </c>
      <c r="I34" s="9">
        <f t="shared" si="10"/>
        <v>7.6748699731489856</v>
      </c>
      <c r="J34" s="9">
        <f t="shared" si="10"/>
        <v>6.8698079345477172</v>
      </c>
      <c r="K34" s="9">
        <f t="shared" si="10"/>
        <v>6.1528777561659513</v>
      </c>
      <c r="L34" s="9">
        <f t="shared" si="10"/>
        <v>5.5140794601584009</v>
      </c>
      <c r="M34" s="9">
        <f t="shared" si="10"/>
        <v>4.9448898844459892</v>
      </c>
      <c r="N34" s="9">
        <f t="shared" si="10"/>
        <v>4.4381184786262189</v>
      </c>
      <c r="O34" s="9">
        <f t="shared" si="10"/>
        <v>3.9879207247530761</v>
      </c>
      <c r="P34" s="9">
        <f t="shared" si="10"/>
        <v>3.5907392531788975</v>
      </c>
      <c r="Q34" s="9">
        <f t="shared" si="10"/>
        <v>4.6056257319703899</v>
      </c>
      <c r="R34" s="9">
        <f t="shared" si="10"/>
        <v>4.5055203310095591</v>
      </c>
      <c r="S34" s="9">
        <f t="shared" si="10"/>
        <v>4.4412680612891791</v>
      </c>
      <c r="T34" s="9">
        <f t="shared" si="10"/>
        <v>4.3974858639874457</v>
      </c>
      <c r="U34" s="9">
        <f t="shared" si="10"/>
        <v>4.3663809791575785</v>
      </c>
      <c r="V34" s="9">
        <f t="shared" si="10"/>
        <v>4.3436218290324344</v>
      </c>
      <c r="W34" s="9">
        <f t="shared" si="10"/>
        <v>4.3266077190260566</v>
      </c>
      <c r="X34" s="9">
        <f t="shared" si="10"/>
        <v>4.3136831809370397</v>
      </c>
      <c r="Y34" s="9">
        <f t="shared" si="10"/>
        <v>4.3037453431698456</v>
      </c>
      <c r="Z34" s="9">
        <f t="shared" si="10"/>
        <v>4.2960324770652738</v>
      </c>
      <c r="AA34" s="9">
        <f t="shared" si="10"/>
        <v>4.2900030383271464</v>
      </c>
      <c r="AB34" s="9">
        <f t="shared" si="10"/>
        <v>4.2852629349968341</v>
      </c>
      <c r="AC34" s="9">
        <f t="shared" si="10"/>
        <v>4.2815199128451153</v>
      </c>
      <c r="AD34" s="9">
        <f t="shared" si="10"/>
        <v>4.2785538967920917</v>
      </c>
      <c r="AE34" s="9">
        <f t="shared" si="10"/>
        <v>4.2761970955494828</v>
      </c>
      <c r="AF34" s="9">
        <f t="shared" si="10"/>
        <v>4.2743202884177602</v>
      </c>
      <c r="AG34" s="9">
        <f t="shared" si="10"/>
        <v>4.2728231474372924</v>
      </c>
      <c r="AH34" s="9">
        <f t="shared" si="10"/>
        <v>4.2716272662476857</v>
      </c>
      <c r="AI34" s="9">
        <f t="shared" si="10"/>
        <v>4.2706710496430382</v>
      </c>
      <c r="AJ34" s="9">
        <f t="shared" si="10"/>
        <v>4.2699059113263251</v>
      </c>
      <c r="AK34" s="9">
        <f t="shared" si="10"/>
        <v>4.2692934112219003</v>
      </c>
      <c r="AL34" s="9">
        <f t="shared" si="10"/>
        <v>4.2688030829361496</v>
      </c>
      <c r="AM34" s="9">
        <f t="shared" si="10"/>
        <v>4.2684107842168286</v>
      </c>
      <c r="AN34" s="9">
        <f t="shared" si="10"/>
        <v>4.2680974705641974</v>
      </c>
    </row>
    <row r="35" spans="1:40" ht="15" x14ac:dyDescent="0.2">
      <c r="A35" s="172" t="s">
        <v>183</v>
      </c>
      <c r="B35" s="9">
        <f>B40 * COSH($B$16 *B38 / 1000) + (B39) * $B$17 * SINH($B$16 * B38/ 1000)</f>
        <v>1.69836082073751</v>
      </c>
      <c r="C35" s="9"/>
      <c r="D35" s="9">
        <f t="shared" ref="D35:AN35" si="11">D40 * COSH($B$16 *D38 / 1000) + (D39) * $B$17 * SINH($B$16 * D38/ 1000)</f>
        <v>0.72216624239669014</v>
      </c>
      <c r="E35" s="9">
        <f t="shared" si="11"/>
        <v>0.64230843147091732</v>
      </c>
      <c r="F35" s="9">
        <f t="shared" si="11"/>
        <v>0.5715944334371893</v>
      </c>
      <c r="G35" s="9">
        <f t="shared" si="11"/>
        <v>0.50883806319711811</v>
      </c>
      <c r="H35" s="9">
        <f t="shared" si="11"/>
        <v>0.45294535276015646</v>
      </c>
      <c r="I35" s="9">
        <f t="shared" si="11"/>
        <v>0.402993618887591</v>
      </c>
      <c r="J35" s="9">
        <f t="shared" si="11"/>
        <v>0.35818791597179001</v>
      </c>
      <c r="K35" s="9">
        <f t="shared" si="11"/>
        <v>0.31782509649708035</v>
      </c>
      <c r="L35" s="9">
        <f t="shared" si="11"/>
        <v>0.28125982386576537</v>
      </c>
      <c r="M35" s="9">
        <f t="shared" si="11"/>
        <v>0.24786503554195988</v>
      </c>
      <c r="N35" s="9">
        <f t="shared" si="11"/>
        <v>0.21697284046447918</v>
      </c>
      <c r="O35" s="9">
        <f t="shared" si="11"/>
        <v>0.187762139858549</v>
      </c>
      <c r="P35" s="9">
        <f t="shared" si="11"/>
        <v>0.15904066940939243</v>
      </c>
      <c r="Q35" s="9">
        <f t="shared" si="11"/>
        <v>1.5241951588599878</v>
      </c>
      <c r="R35" s="9">
        <f t="shared" si="11"/>
        <v>1.5757473804257662</v>
      </c>
      <c r="S35" s="9">
        <f t="shared" si="11"/>
        <v>1.6088359771741585</v>
      </c>
      <c r="T35" s="9">
        <f t="shared" si="11"/>
        <v>1.631382907851942</v>
      </c>
      <c r="U35" s="9">
        <f t="shared" si="11"/>
        <v>1.647401283475401</v>
      </c>
      <c r="V35" s="9">
        <f t="shared" si="11"/>
        <v>1.6591217774611255</v>
      </c>
      <c r="W35" s="9">
        <f t="shared" si="11"/>
        <v>1.6678836940048347</v>
      </c>
      <c r="X35" s="9">
        <f t="shared" si="11"/>
        <v>1.6745395651646826</v>
      </c>
      <c r="Y35" s="9">
        <f t="shared" si="11"/>
        <v>1.6796573471179228</v>
      </c>
      <c r="Z35" s="9">
        <f t="shared" si="11"/>
        <v>1.6836293144494916</v>
      </c>
      <c r="AA35" s="9">
        <f t="shared" si="11"/>
        <v>1.6867343513282389</v>
      </c>
      <c r="AB35" s="9">
        <f t="shared" si="11"/>
        <v>1.6891754070033946</v>
      </c>
      <c r="AC35" s="9">
        <f t="shared" si="11"/>
        <v>1.6911029863891107</v>
      </c>
      <c r="AD35" s="9">
        <f t="shared" si="11"/>
        <v>1.6926304236229197</v>
      </c>
      <c r="AE35" s="9">
        <f t="shared" si="11"/>
        <v>1.6938441277655478</v>
      </c>
      <c r="AF35" s="9">
        <f t="shared" si="11"/>
        <v>1.6948106448181983</v>
      </c>
      <c r="AG35" s="9">
        <f t="shared" si="11"/>
        <v>1.6955816416155658</v>
      </c>
      <c r="AH35" s="9">
        <f t="shared" si="11"/>
        <v>1.6961974958198485</v>
      </c>
      <c r="AI35" s="9">
        <f t="shared" si="11"/>
        <v>1.6966899276945933</v>
      </c>
      <c r="AJ35" s="9">
        <f t="shared" si="11"/>
        <v>1.6970839581829908</v>
      </c>
      <c r="AK35" s="9">
        <f t="shared" si="11"/>
        <v>1.6973993831329863</v>
      </c>
      <c r="AL35" s="9">
        <f t="shared" si="11"/>
        <v>1.6976518921103689</v>
      </c>
      <c r="AM35" s="9">
        <f t="shared" si="11"/>
        <v>1.6978539178782519</v>
      </c>
      <c r="AN35" s="9">
        <f t="shared" si="11"/>
        <v>1.6980152679621143</v>
      </c>
    </row>
    <row r="36" spans="1:40" ht="15" x14ac:dyDescent="0.2">
      <c r="A36" s="104" t="s">
        <v>135</v>
      </c>
      <c r="B36" s="172">
        <v>9999999999</v>
      </c>
      <c r="C36" s="9"/>
      <c r="D36" s="172">
        <f t="shared" ref="D36:AN36" si="12">IF(D20&lt;$B$8/2,$B$9,9999999999)</f>
        <v>0.06</v>
      </c>
      <c r="E36" s="172">
        <f>IF(E20&lt;$B$8/2,$B$9,9999999999)</f>
        <v>0.06</v>
      </c>
      <c r="F36" s="172">
        <f t="shared" si="12"/>
        <v>0.06</v>
      </c>
      <c r="G36" s="172">
        <f t="shared" si="12"/>
        <v>0.06</v>
      </c>
      <c r="H36" s="172">
        <f t="shared" si="12"/>
        <v>0.06</v>
      </c>
      <c r="I36" s="172">
        <f t="shared" si="12"/>
        <v>0.06</v>
      </c>
      <c r="J36" s="172">
        <f t="shared" si="12"/>
        <v>0.06</v>
      </c>
      <c r="K36" s="172">
        <f t="shared" si="12"/>
        <v>0.06</v>
      </c>
      <c r="L36" s="172">
        <f t="shared" si="12"/>
        <v>0.06</v>
      </c>
      <c r="M36" s="172">
        <f t="shared" si="12"/>
        <v>0.06</v>
      </c>
      <c r="N36" s="172">
        <f t="shared" si="12"/>
        <v>0.06</v>
      </c>
      <c r="O36" s="172">
        <f t="shared" si="12"/>
        <v>0.06</v>
      </c>
      <c r="P36" s="172">
        <f t="shared" si="12"/>
        <v>0.06</v>
      </c>
      <c r="Q36" s="172">
        <f t="shared" si="12"/>
        <v>9999999999</v>
      </c>
      <c r="R36" s="172">
        <f t="shared" si="12"/>
        <v>9999999999</v>
      </c>
      <c r="S36" s="172">
        <f t="shared" si="12"/>
        <v>9999999999</v>
      </c>
      <c r="T36" s="172">
        <f t="shared" si="12"/>
        <v>9999999999</v>
      </c>
      <c r="U36" s="172">
        <f t="shared" si="12"/>
        <v>9999999999</v>
      </c>
      <c r="V36" s="172">
        <f t="shared" si="12"/>
        <v>9999999999</v>
      </c>
      <c r="W36" s="172">
        <f t="shared" si="12"/>
        <v>9999999999</v>
      </c>
      <c r="X36" s="172">
        <f t="shared" si="12"/>
        <v>9999999999</v>
      </c>
      <c r="Y36" s="172">
        <f t="shared" si="12"/>
        <v>9999999999</v>
      </c>
      <c r="Z36" s="172">
        <f t="shared" si="12"/>
        <v>9999999999</v>
      </c>
      <c r="AA36" s="172">
        <f t="shared" si="12"/>
        <v>9999999999</v>
      </c>
      <c r="AB36" s="172">
        <f t="shared" si="12"/>
        <v>9999999999</v>
      </c>
      <c r="AC36" s="172">
        <f t="shared" si="12"/>
        <v>9999999999</v>
      </c>
      <c r="AD36" s="172">
        <f t="shared" si="12"/>
        <v>9999999999</v>
      </c>
      <c r="AE36" s="172">
        <f t="shared" si="12"/>
        <v>9999999999</v>
      </c>
      <c r="AF36" s="172">
        <f t="shared" si="12"/>
        <v>9999999999</v>
      </c>
      <c r="AG36" s="172">
        <f t="shared" si="12"/>
        <v>9999999999</v>
      </c>
      <c r="AH36" s="172">
        <f t="shared" si="12"/>
        <v>9999999999</v>
      </c>
      <c r="AI36" s="172">
        <f t="shared" si="12"/>
        <v>9999999999</v>
      </c>
      <c r="AJ36" s="172">
        <f t="shared" si="12"/>
        <v>9999999999</v>
      </c>
      <c r="AK36" s="172">
        <f t="shared" si="12"/>
        <v>9999999999</v>
      </c>
      <c r="AL36" s="172">
        <f t="shared" si="12"/>
        <v>9999999999</v>
      </c>
      <c r="AM36" s="172">
        <f t="shared" si="12"/>
        <v>9999999999</v>
      </c>
      <c r="AN36" s="172">
        <f t="shared" si="12"/>
        <v>9999999999</v>
      </c>
    </row>
    <row r="37" spans="1:40" ht="15" x14ac:dyDescent="0.2">
      <c r="A37" s="172" t="s">
        <v>184</v>
      </c>
      <c r="B37" s="50">
        <f>B35/B36</f>
        <v>1.6983608209073461E-10</v>
      </c>
      <c r="C37" s="9"/>
      <c r="D37" s="50">
        <f t="shared" ref="D37:AN37" si="13">D35/D36</f>
        <v>12.036104039944837</v>
      </c>
      <c r="E37" s="50">
        <f t="shared" si="13"/>
        <v>10.705140524515288</v>
      </c>
      <c r="F37" s="50">
        <f t="shared" si="13"/>
        <v>9.5265738906198223</v>
      </c>
      <c r="G37" s="50">
        <f t="shared" si="13"/>
        <v>8.480634386618636</v>
      </c>
      <c r="H37" s="50">
        <f t="shared" si="13"/>
        <v>7.5490892126692746</v>
      </c>
      <c r="I37" s="50">
        <f t="shared" si="13"/>
        <v>6.7165603147931838</v>
      </c>
      <c r="J37" s="50">
        <f t="shared" si="13"/>
        <v>5.9697985995298337</v>
      </c>
      <c r="K37" s="50">
        <f t="shared" si="13"/>
        <v>5.2970849416180057</v>
      </c>
      <c r="L37" s="50">
        <f t="shared" si="13"/>
        <v>4.68766373109609</v>
      </c>
      <c r="M37" s="50">
        <f t="shared" si="13"/>
        <v>4.1310839256993317</v>
      </c>
      <c r="N37" s="50">
        <f t="shared" si="13"/>
        <v>3.6162140077413198</v>
      </c>
      <c r="O37" s="50">
        <f t="shared" si="13"/>
        <v>3.1293689976424837</v>
      </c>
      <c r="P37" s="50">
        <f t="shared" si="13"/>
        <v>2.650677823489874</v>
      </c>
      <c r="Q37" s="50">
        <f t="shared" si="13"/>
        <v>1.5241951590124074E-10</v>
      </c>
      <c r="R37" s="50">
        <f t="shared" si="13"/>
        <v>1.5757473805833411E-10</v>
      </c>
      <c r="S37" s="50">
        <f t="shared" si="13"/>
        <v>1.6088359773350421E-10</v>
      </c>
      <c r="T37" s="50">
        <f t="shared" si="13"/>
        <v>1.6313829080150803E-10</v>
      </c>
      <c r="U37" s="50">
        <f t="shared" si="13"/>
        <v>1.6474012836401413E-10</v>
      </c>
      <c r="V37" s="50">
        <f t="shared" si="13"/>
        <v>1.6591217776270378E-10</v>
      </c>
      <c r="W37" s="50">
        <f t="shared" si="13"/>
        <v>1.6678836941716231E-10</v>
      </c>
      <c r="X37" s="50">
        <f t="shared" si="13"/>
        <v>1.6745395653321366E-10</v>
      </c>
      <c r="Y37" s="50">
        <f t="shared" si="13"/>
        <v>1.6796573472858885E-10</v>
      </c>
      <c r="Z37" s="50">
        <f t="shared" si="13"/>
        <v>1.6836293146178546E-10</v>
      </c>
      <c r="AA37" s="50">
        <f t="shared" si="13"/>
        <v>1.6867343514969123E-10</v>
      </c>
      <c r="AB37" s="50">
        <f t="shared" si="13"/>
        <v>1.6891754071723122E-10</v>
      </c>
      <c r="AC37" s="50">
        <f t="shared" si="13"/>
        <v>1.6911029865582211E-10</v>
      </c>
      <c r="AD37" s="50">
        <f t="shared" si="13"/>
        <v>1.6926304237921827E-10</v>
      </c>
      <c r="AE37" s="50">
        <f t="shared" si="13"/>
        <v>1.6938441279349322E-10</v>
      </c>
      <c r="AF37" s="50">
        <f t="shared" si="13"/>
        <v>1.6948106449876795E-10</v>
      </c>
      <c r="AG37" s="50">
        <f t="shared" si="13"/>
        <v>1.6955816417851241E-10</v>
      </c>
      <c r="AH37" s="50">
        <f t="shared" si="13"/>
        <v>1.6961974959894683E-10</v>
      </c>
      <c r="AI37" s="50">
        <f t="shared" si="13"/>
        <v>1.6966899278642623E-10</v>
      </c>
      <c r="AJ37" s="50">
        <f t="shared" si="13"/>
        <v>1.6970839583526993E-10</v>
      </c>
      <c r="AK37" s="50">
        <f t="shared" si="13"/>
        <v>1.6973993833027262E-10</v>
      </c>
      <c r="AL37" s="50">
        <f t="shared" si="13"/>
        <v>1.697651892280134E-10</v>
      </c>
      <c r="AM37" s="50">
        <f t="shared" si="13"/>
        <v>1.6978539180480372E-10</v>
      </c>
      <c r="AN37" s="50">
        <f t="shared" si="13"/>
        <v>1.6980152681319158E-10</v>
      </c>
    </row>
    <row r="38" spans="1:40" ht="13.5" thickBot="1" x14ac:dyDescent="0.25">
      <c r="A38" s="172" t="s">
        <v>174</v>
      </c>
      <c r="B38" s="80">
        <f>$B$8/4</f>
        <v>18750</v>
      </c>
      <c r="D38" s="80">
        <f t="shared" ref="D38:AN38" si="14">$B$8/2-D33</f>
        <v>37495</v>
      </c>
      <c r="E38" s="80">
        <f t="shared" si="14"/>
        <v>34375</v>
      </c>
      <c r="F38" s="80">
        <f t="shared" si="14"/>
        <v>31250</v>
      </c>
      <c r="G38" s="80">
        <f t="shared" si="14"/>
        <v>28125</v>
      </c>
      <c r="H38" s="80">
        <f t="shared" si="14"/>
        <v>25000</v>
      </c>
      <c r="I38" s="80">
        <f t="shared" si="14"/>
        <v>21875</v>
      </c>
      <c r="J38" s="80">
        <f t="shared" si="14"/>
        <v>18750</v>
      </c>
      <c r="K38" s="80">
        <f t="shared" si="14"/>
        <v>15625</v>
      </c>
      <c r="L38" s="80">
        <f t="shared" si="14"/>
        <v>12500</v>
      </c>
      <c r="M38" s="80">
        <f t="shared" si="14"/>
        <v>9375</v>
      </c>
      <c r="N38" s="80">
        <f t="shared" si="14"/>
        <v>6250</v>
      </c>
      <c r="O38" s="80">
        <f t="shared" si="14"/>
        <v>3125</v>
      </c>
      <c r="P38" s="80">
        <f t="shared" si="14"/>
        <v>5</v>
      </c>
      <c r="Q38" s="80">
        <f t="shared" si="14"/>
        <v>18750</v>
      </c>
      <c r="R38" s="80">
        <f t="shared" si="14"/>
        <v>18750</v>
      </c>
      <c r="S38" s="80">
        <f t="shared" si="14"/>
        <v>18750</v>
      </c>
      <c r="T38" s="80">
        <f t="shared" si="14"/>
        <v>18750</v>
      </c>
      <c r="U38" s="80">
        <f t="shared" si="14"/>
        <v>18750</v>
      </c>
      <c r="V38" s="80">
        <f t="shared" si="14"/>
        <v>18750</v>
      </c>
      <c r="W38" s="80">
        <f t="shared" si="14"/>
        <v>18750</v>
      </c>
      <c r="X38" s="80">
        <f t="shared" si="14"/>
        <v>18750</v>
      </c>
      <c r="Y38" s="80">
        <f t="shared" si="14"/>
        <v>18750</v>
      </c>
      <c r="Z38" s="80">
        <f t="shared" si="14"/>
        <v>18750</v>
      </c>
      <c r="AA38" s="80">
        <f t="shared" si="14"/>
        <v>18750</v>
      </c>
      <c r="AB38" s="80">
        <f t="shared" si="14"/>
        <v>18750</v>
      </c>
      <c r="AC38" s="80">
        <f t="shared" si="14"/>
        <v>18750</v>
      </c>
      <c r="AD38" s="80">
        <f t="shared" si="14"/>
        <v>18750</v>
      </c>
      <c r="AE38" s="80">
        <f t="shared" si="14"/>
        <v>18750</v>
      </c>
      <c r="AF38" s="80">
        <f t="shared" si="14"/>
        <v>18750</v>
      </c>
      <c r="AG38" s="80">
        <f t="shared" si="14"/>
        <v>18750</v>
      </c>
      <c r="AH38" s="80">
        <f t="shared" si="14"/>
        <v>18750</v>
      </c>
      <c r="AI38" s="80">
        <f t="shared" si="14"/>
        <v>18750</v>
      </c>
      <c r="AJ38" s="80">
        <f t="shared" si="14"/>
        <v>18750</v>
      </c>
      <c r="AK38" s="80">
        <f t="shared" si="14"/>
        <v>18750</v>
      </c>
      <c r="AL38" s="80">
        <f t="shared" si="14"/>
        <v>18750</v>
      </c>
      <c r="AM38" s="80">
        <f t="shared" si="14"/>
        <v>18750</v>
      </c>
      <c r="AN38" s="80">
        <f t="shared" si="14"/>
        <v>18750</v>
      </c>
    </row>
    <row r="39" spans="1:40" ht="15.75" thickBot="1" x14ac:dyDescent="0.25">
      <c r="A39" s="172" t="s">
        <v>9</v>
      </c>
      <c r="B39" s="93">
        <f>B45 / $B$17 * SINH($B$16 *B43 / 1000) + B44 * COSH($B$16 * B43 / 1000)+B42</f>
        <v>2.9422754470132952</v>
      </c>
      <c r="C39" s="127">
        <f>B39/$B$29</f>
        <v>0.39230339293510624</v>
      </c>
      <c r="D39" s="93">
        <f t="shared" ref="D39:AN39" si="15">D45 / $B$17 * SINH($B$16 *D43 / 1000) + D44 * COSH($B$16 * D43 / 1000)+D42</f>
        <v>0.5809278904757873</v>
      </c>
      <c r="E39" s="93">
        <f t="shared" si="15"/>
        <v>0.58182665313094784</v>
      </c>
      <c r="F39" s="93">
        <f t="shared" si="15"/>
        <v>0.58458342475758907</v>
      </c>
      <c r="G39" s="93">
        <f t="shared" si="15"/>
        <v>0.58938678436877467</v>
      </c>
      <c r="H39" s="93">
        <f t="shared" si="15"/>
        <v>0.59657652953429241</v>
      </c>
      <c r="I39" s="93">
        <f t="shared" si="15"/>
        <v>0.60668837309025336</v>
      </c>
      <c r="J39" s="93">
        <f t="shared" si="15"/>
        <v>0.62053216119470433</v>
      </c>
      <c r="K39" s="93">
        <f t="shared" si="15"/>
        <v>0.63932738835180047</v>
      </c>
      <c r="L39" s="93">
        <f t="shared" si="15"/>
        <v>0.66494447513483501</v>
      </c>
      <c r="M39" s="93">
        <f t="shared" si="15"/>
        <v>0.70035641107468438</v>
      </c>
      <c r="N39" s="93">
        <f t="shared" si="15"/>
        <v>0.75054561786014373</v>
      </c>
      <c r="O39" s="93">
        <f t="shared" si="15"/>
        <v>0.82450397205254533</v>
      </c>
      <c r="P39" s="93">
        <f t="shared" si="15"/>
        <v>0.94000843054655792</v>
      </c>
      <c r="Q39" s="93">
        <f t="shared" si="15"/>
        <v>3.5897532684404445</v>
      </c>
      <c r="R39" s="93">
        <f t="shared" si="15"/>
        <v>3.3981028607233812</v>
      </c>
      <c r="S39" s="93">
        <f t="shared" si="15"/>
        <v>3.2750927776462895</v>
      </c>
      <c r="T39" s="93">
        <f t="shared" si="15"/>
        <v>3.1912723655297723</v>
      </c>
      <c r="U39" s="93">
        <f t="shared" si="15"/>
        <v>3.1317224930711491</v>
      </c>
      <c r="V39" s="93">
        <f t="shared" si="15"/>
        <v>3.0881504144528935</v>
      </c>
      <c r="W39" s="93">
        <f t="shared" si="15"/>
        <v>3.05557713580491</v>
      </c>
      <c r="X39" s="93">
        <f t="shared" si="15"/>
        <v>3.0308332861170815</v>
      </c>
      <c r="Y39" s="93">
        <f t="shared" si="15"/>
        <v>3.0118074329500364</v>
      </c>
      <c r="Z39" s="93">
        <f t="shared" si="15"/>
        <v>2.9970412573049625</v>
      </c>
      <c r="AA39" s="93">
        <f t="shared" si="15"/>
        <v>2.9854979801053716</v>
      </c>
      <c r="AB39" s="93">
        <f t="shared" si="15"/>
        <v>2.9764231177387437</v>
      </c>
      <c r="AC39" s="93">
        <f t="shared" si="15"/>
        <v>2.9692571535191759</v>
      </c>
      <c r="AD39" s="93">
        <f t="shared" si="15"/>
        <v>2.9635787567453642</v>
      </c>
      <c r="AE39" s="93">
        <f t="shared" si="15"/>
        <v>2.9590666933130327</v>
      </c>
      <c r="AF39" s="93">
        <f t="shared" si="15"/>
        <v>2.9554735719774303</v>
      </c>
      <c r="AG39" s="93">
        <f t="shared" si="15"/>
        <v>2.9526073162453503</v>
      </c>
      <c r="AH39" s="93">
        <f t="shared" si="15"/>
        <v>2.9503178182225689</v>
      </c>
      <c r="AI39" s="93">
        <f t="shared" si="15"/>
        <v>2.9484871547380131</v>
      </c>
      <c r="AJ39" s="93">
        <f t="shared" si="15"/>
        <v>2.9470223079969697</v>
      </c>
      <c r="AK39" s="93">
        <f t="shared" si="15"/>
        <v>2.9458496850054732</v>
      </c>
      <c r="AL39" s="93">
        <f t="shared" si="15"/>
        <v>2.9449109582736726</v>
      </c>
      <c r="AM39" s="93">
        <f t="shared" si="15"/>
        <v>2.9441599077930496</v>
      </c>
      <c r="AN39" s="93">
        <f t="shared" si="15"/>
        <v>2.9435600731318421</v>
      </c>
    </row>
    <row r="40" spans="1:40" ht="15" x14ac:dyDescent="0.2">
      <c r="A40" s="172" t="s">
        <v>183</v>
      </c>
      <c r="B40" s="9">
        <f>B45 * COSH($B$16 *B43 / 1000) + (B44) * $B$17 * SINH($B$16 * B43/ 1000)</f>
        <v>0.49753489867390266</v>
      </c>
      <c r="C40" s="9"/>
      <c r="D40" s="9">
        <f t="shared" ref="D40:AN40" si="16">D45 * COSH($B$16 *D43 / 1000) + (D44) * $B$17 * SINH($B$16 * D43/ 1000)</f>
        <v>9.8234140320924479E-2</v>
      </c>
      <c r="E40" s="9">
        <f t="shared" si="16"/>
        <v>9.8386119900885652E-2</v>
      </c>
      <c r="F40" s="9">
        <f t="shared" si="16"/>
        <v>9.8852286348123056E-2</v>
      </c>
      <c r="G40" s="9">
        <f t="shared" si="16"/>
        <v>9.9664528125102667E-2</v>
      </c>
      <c r="H40" s="9">
        <f t="shared" si="16"/>
        <v>0.10088030455284949</v>
      </c>
      <c r="I40" s="9">
        <f t="shared" si="16"/>
        <v>0.10259020396560786</v>
      </c>
      <c r="J40" s="9">
        <f t="shared" si="16"/>
        <v>0.1049311702809142</v>
      </c>
      <c r="K40" s="9">
        <f t="shared" si="16"/>
        <v>0.10810941841150688</v>
      </c>
      <c r="L40" s="9">
        <f t="shared" si="16"/>
        <v>0.11244123401016387</v>
      </c>
      <c r="M40" s="9">
        <f t="shared" si="16"/>
        <v>0.11842934568664353</v>
      </c>
      <c r="N40" s="9">
        <f t="shared" si="16"/>
        <v>0.12691627437915429</v>
      </c>
      <c r="O40" s="9">
        <f t="shared" si="16"/>
        <v>0.13942253455834916</v>
      </c>
      <c r="P40" s="9">
        <f t="shared" si="16"/>
        <v>0.15895418619604262</v>
      </c>
      <c r="Q40" s="9">
        <f t="shared" si="16"/>
        <v>0.15919787303872154</v>
      </c>
      <c r="R40" s="9">
        <f t="shared" si="16"/>
        <v>0.25934405065734295</v>
      </c>
      <c r="S40" s="9">
        <f t="shared" si="16"/>
        <v>0.3236224927199679</v>
      </c>
      <c r="T40" s="9">
        <f t="shared" si="16"/>
        <v>0.36742252414113458</v>
      </c>
      <c r="U40" s="9">
        <f t="shared" si="16"/>
        <v>0.39854007914895923</v>
      </c>
      <c r="V40" s="9">
        <f t="shared" si="16"/>
        <v>0.42130849992350894</v>
      </c>
      <c r="W40" s="9">
        <f t="shared" si="16"/>
        <v>0.43832954041050709</v>
      </c>
      <c r="X40" s="9">
        <f t="shared" si="16"/>
        <v>0.45125934314520272</v>
      </c>
      <c r="Y40" s="9">
        <f t="shared" si="16"/>
        <v>0.46120122896381099</v>
      </c>
      <c r="Z40" s="9">
        <f t="shared" si="16"/>
        <v>0.46891723680597769</v>
      </c>
      <c r="AA40" s="9">
        <f t="shared" si="16"/>
        <v>0.47494913155904189</v>
      </c>
      <c r="AB40" s="9">
        <f t="shared" si="16"/>
        <v>0.47969116570996706</v>
      </c>
      <c r="AC40" s="9">
        <f t="shared" si="16"/>
        <v>0.48343571253399953</v>
      </c>
      <c r="AD40" s="9">
        <f t="shared" si="16"/>
        <v>0.48640293675581542</v>
      </c>
      <c r="AE40" s="9">
        <f t="shared" si="16"/>
        <v>0.48876069801134053</v>
      </c>
      <c r="AF40" s="9">
        <f t="shared" si="16"/>
        <v>0.49063826963650503</v>
      </c>
      <c r="AG40" s="9">
        <f t="shared" si="16"/>
        <v>0.49213602045824462</v>
      </c>
      <c r="AH40" s="9">
        <f t="shared" si="16"/>
        <v>0.49333238877479763</v>
      </c>
      <c r="AI40" s="9">
        <f t="shared" si="16"/>
        <v>0.49428899488207234</v>
      </c>
      <c r="AJ40" s="9">
        <f t="shared" si="16"/>
        <v>0.49505444486811845</v>
      </c>
      <c r="AK40" s="9">
        <f t="shared" si="16"/>
        <v>0.49566719446664492</v>
      </c>
      <c r="AL40" s="9">
        <f t="shared" si="16"/>
        <v>0.49615772248136797</v>
      </c>
      <c r="AM40" s="9">
        <f t="shared" si="16"/>
        <v>0.49655018099856585</v>
      </c>
      <c r="AN40" s="9">
        <f t="shared" si="16"/>
        <v>0.49686362227551739</v>
      </c>
    </row>
    <row r="41" spans="1:40" ht="15.75" thickBot="1" x14ac:dyDescent="0.25">
      <c r="A41" s="104" t="s">
        <v>120</v>
      </c>
      <c r="B41" s="172">
        <f>$B$10</f>
        <v>0.25</v>
      </c>
      <c r="C41" s="9"/>
      <c r="D41" s="172">
        <f t="shared" ref="D41:AN41" si="17">$B$10</f>
        <v>0.25</v>
      </c>
      <c r="E41" s="172">
        <f t="shared" si="17"/>
        <v>0.25</v>
      </c>
      <c r="F41" s="172">
        <f t="shared" si="17"/>
        <v>0.25</v>
      </c>
      <c r="G41" s="172">
        <f t="shared" si="17"/>
        <v>0.25</v>
      </c>
      <c r="H41" s="172">
        <f t="shared" si="17"/>
        <v>0.25</v>
      </c>
      <c r="I41" s="172">
        <f t="shared" si="17"/>
        <v>0.25</v>
      </c>
      <c r="J41" s="172">
        <f t="shared" si="17"/>
        <v>0.25</v>
      </c>
      <c r="K41" s="172">
        <f t="shared" si="17"/>
        <v>0.25</v>
      </c>
      <c r="L41" s="172">
        <f t="shared" si="17"/>
        <v>0.25</v>
      </c>
      <c r="M41" s="172">
        <f t="shared" si="17"/>
        <v>0.25</v>
      </c>
      <c r="N41" s="172">
        <f t="shared" si="17"/>
        <v>0.25</v>
      </c>
      <c r="O41" s="172">
        <f t="shared" si="17"/>
        <v>0.25</v>
      </c>
      <c r="P41" s="172">
        <f t="shared" si="17"/>
        <v>0.25</v>
      </c>
      <c r="Q41" s="172">
        <f t="shared" si="17"/>
        <v>0.25</v>
      </c>
      <c r="R41" s="172">
        <f t="shared" si="17"/>
        <v>0.25</v>
      </c>
      <c r="S41" s="172">
        <f t="shared" si="17"/>
        <v>0.25</v>
      </c>
      <c r="T41" s="172">
        <f t="shared" si="17"/>
        <v>0.25</v>
      </c>
      <c r="U41" s="172">
        <f t="shared" si="17"/>
        <v>0.25</v>
      </c>
      <c r="V41" s="172">
        <f t="shared" si="17"/>
        <v>0.25</v>
      </c>
      <c r="W41" s="172">
        <f t="shared" si="17"/>
        <v>0.25</v>
      </c>
      <c r="X41" s="172">
        <f t="shared" si="17"/>
        <v>0.25</v>
      </c>
      <c r="Y41" s="172">
        <f t="shared" si="17"/>
        <v>0.25</v>
      </c>
      <c r="Z41" s="172">
        <f t="shared" si="17"/>
        <v>0.25</v>
      </c>
      <c r="AA41" s="172">
        <f t="shared" si="17"/>
        <v>0.25</v>
      </c>
      <c r="AB41" s="172">
        <f t="shared" si="17"/>
        <v>0.25</v>
      </c>
      <c r="AC41" s="172">
        <f t="shared" si="17"/>
        <v>0.25</v>
      </c>
      <c r="AD41" s="172">
        <f t="shared" si="17"/>
        <v>0.25</v>
      </c>
      <c r="AE41" s="172">
        <f t="shared" si="17"/>
        <v>0.25</v>
      </c>
      <c r="AF41" s="172">
        <f t="shared" si="17"/>
        <v>0.25</v>
      </c>
      <c r="AG41" s="172">
        <f t="shared" si="17"/>
        <v>0.25</v>
      </c>
      <c r="AH41" s="172">
        <f t="shared" si="17"/>
        <v>0.25</v>
      </c>
      <c r="AI41" s="172">
        <f t="shared" si="17"/>
        <v>0.25</v>
      </c>
      <c r="AJ41" s="172">
        <f t="shared" si="17"/>
        <v>0.25</v>
      </c>
      <c r="AK41" s="172">
        <f t="shared" si="17"/>
        <v>0.25</v>
      </c>
      <c r="AL41" s="172">
        <f t="shared" si="17"/>
        <v>0.25</v>
      </c>
      <c r="AM41" s="172">
        <f t="shared" si="17"/>
        <v>0.25</v>
      </c>
      <c r="AN41" s="172">
        <f t="shared" si="17"/>
        <v>0.25</v>
      </c>
    </row>
    <row r="42" spans="1:40" ht="15.75" thickBot="1" x14ac:dyDescent="0.25">
      <c r="A42" s="172" t="s">
        <v>184</v>
      </c>
      <c r="B42" s="125">
        <f>B40/B41</f>
        <v>1.9901395946956106</v>
      </c>
      <c r="C42" s="127">
        <f>B42/$B$29</f>
        <v>0.26535194595941486</v>
      </c>
      <c r="D42" s="126">
        <f t="shared" ref="D42:AN42" si="18">D40/D41</f>
        <v>0.39293656128369792</v>
      </c>
      <c r="E42" s="93">
        <f t="shared" si="18"/>
        <v>0.39354447960354261</v>
      </c>
      <c r="F42" s="93">
        <f t="shared" si="18"/>
        <v>0.39540914539249222</v>
      </c>
      <c r="G42" s="93">
        <f t="shared" si="18"/>
        <v>0.39865811250041067</v>
      </c>
      <c r="H42" s="93">
        <f t="shared" si="18"/>
        <v>0.40352121821139797</v>
      </c>
      <c r="I42" s="93">
        <f t="shared" si="18"/>
        <v>0.41036081586243145</v>
      </c>
      <c r="J42" s="93">
        <f t="shared" si="18"/>
        <v>0.4197246811236568</v>
      </c>
      <c r="K42" s="93">
        <f t="shared" si="18"/>
        <v>0.43243767364602753</v>
      </c>
      <c r="L42" s="93">
        <f t="shared" si="18"/>
        <v>0.44976493604065548</v>
      </c>
      <c r="M42" s="93">
        <f t="shared" si="18"/>
        <v>0.4737173827465741</v>
      </c>
      <c r="N42" s="93">
        <f t="shared" si="18"/>
        <v>0.50766509751661715</v>
      </c>
      <c r="O42" s="93">
        <f t="shared" si="18"/>
        <v>0.55769013823339664</v>
      </c>
      <c r="P42" s="93">
        <f t="shared" si="18"/>
        <v>0.6358167447841705</v>
      </c>
      <c r="Q42" s="93">
        <f t="shared" si="18"/>
        <v>0.63679149215488617</v>
      </c>
      <c r="R42" s="93">
        <f t="shared" si="18"/>
        <v>1.0373762026293718</v>
      </c>
      <c r="S42" s="93">
        <f t="shared" si="18"/>
        <v>1.2944899708798716</v>
      </c>
      <c r="T42" s="93">
        <f t="shared" si="18"/>
        <v>1.4696900965645383</v>
      </c>
      <c r="U42" s="93">
        <f t="shared" si="18"/>
        <v>1.5941603165958369</v>
      </c>
      <c r="V42" s="93">
        <f t="shared" si="18"/>
        <v>1.6852339996940358</v>
      </c>
      <c r="W42" s="93">
        <f t="shared" si="18"/>
        <v>1.7533181616420284</v>
      </c>
      <c r="X42" s="93">
        <f t="shared" si="18"/>
        <v>1.8050373725808109</v>
      </c>
      <c r="Y42" s="93">
        <f t="shared" si="18"/>
        <v>1.844804915855244</v>
      </c>
      <c r="Z42" s="93">
        <f t="shared" si="18"/>
        <v>1.8756689472239108</v>
      </c>
      <c r="AA42" s="93">
        <f t="shared" si="18"/>
        <v>1.8997965262361676</v>
      </c>
      <c r="AB42" s="93">
        <f t="shared" si="18"/>
        <v>1.9187646628398682</v>
      </c>
      <c r="AC42" s="93">
        <f t="shared" si="18"/>
        <v>1.9337428501359981</v>
      </c>
      <c r="AD42" s="93">
        <f t="shared" si="18"/>
        <v>1.9456117470232617</v>
      </c>
      <c r="AE42" s="93">
        <f t="shared" si="18"/>
        <v>1.9550427920453621</v>
      </c>
      <c r="AF42" s="93">
        <f t="shared" si="18"/>
        <v>1.9625530785460201</v>
      </c>
      <c r="AG42" s="93">
        <f t="shared" si="18"/>
        <v>1.9685440818329785</v>
      </c>
      <c r="AH42" s="93">
        <f t="shared" si="18"/>
        <v>1.9733295550991905</v>
      </c>
      <c r="AI42" s="93">
        <f t="shared" si="18"/>
        <v>1.9771559795282894</v>
      </c>
      <c r="AJ42" s="93">
        <f t="shared" si="18"/>
        <v>1.9802177794724738</v>
      </c>
      <c r="AK42" s="93">
        <f t="shared" si="18"/>
        <v>1.9826687778665797</v>
      </c>
      <c r="AL42" s="93">
        <f t="shared" si="18"/>
        <v>1.9846308899254719</v>
      </c>
      <c r="AM42" s="93">
        <f t="shared" si="18"/>
        <v>1.9862007239942634</v>
      </c>
      <c r="AN42" s="93">
        <f t="shared" si="18"/>
        <v>1.9874544891020696</v>
      </c>
    </row>
    <row r="43" spans="1:40" ht="13.5" thickBot="1" x14ac:dyDescent="0.25">
      <c r="A43" s="172" t="s">
        <v>175</v>
      </c>
      <c r="B43" s="117">
        <f>$B$8/2</f>
        <v>37500</v>
      </c>
      <c r="D43" s="92">
        <f t="shared" ref="D43:AN43" si="19">IF(D20&gt;=$B$8/2,D20-$B$8/2,$B$8/2)</f>
        <v>37500</v>
      </c>
      <c r="E43" s="92">
        <f>IF(E20&gt;=$B$8/2,E20-$B$8/2,$B$8/2)</f>
        <v>37500</v>
      </c>
      <c r="F43" s="92">
        <f t="shared" si="19"/>
        <v>37500</v>
      </c>
      <c r="G43" s="92">
        <f t="shared" si="19"/>
        <v>37500</v>
      </c>
      <c r="H43" s="92">
        <f t="shared" si="19"/>
        <v>37500</v>
      </c>
      <c r="I43" s="92">
        <f t="shared" si="19"/>
        <v>37500</v>
      </c>
      <c r="J43" s="92">
        <f t="shared" si="19"/>
        <v>37500</v>
      </c>
      <c r="K43" s="92">
        <f t="shared" si="19"/>
        <v>37500</v>
      </c>
      <c r="L43" s="92">
        <f t="shared" si="19"/>
        <v>37500</v>
      </c>
      <c r="M43" s="92">
        <f t="shared" si="19"/>
        <v>37500</v>
      </c>
      <c r="N43" s="92">
        <f t="shared" si="19"/>
        <v>37500</v>
      </c>
      <c r="O43" s="92">
        <f t="shared" si="19"/>
        <v>37500</v>
      </c>
      <c r="P43" s="92">
        <f t="shared" si="19"/>
        <v>37500</v>
      </c>
      <c r="Q43" s="92">
        <f t="shared" si="19"/>
        <v>5</v>
      </c>
      <c r="R43" s="92">
        <f t="shared" si="19"/>
        <v>3125</v>
      </c>
      <c r="S43" s="92">
        <f t="shared" si="19"/>
        <v>6250</v>
      </c>
      <c r="T43" s="92">
        <f t="shared" si="19"/>
        <v>9375</v>
      </c>
      <c r="U43" s="92">
        <f t="shared" si="19"/>
        <v>12500</v>
      </c>
      <c r="V43" s="92">
        <f t="shared" si="19"/>
        <v>15625</v>
      </c>
      <c r="W43" s="92">
        <f t="shared" si="19"/>
        <v>18750</v>
      </c>
      <c r="X43" s="92">
        <f t="shared" si="19"/>
        <v>21875</v>
      </c>
      <c r="Y43" s="92">
        <f t="shared" si="19"/>
        <v>25000</v>
      </c>
      <c r="Z43" s="92">
        <f t="shared" si="19"/>
        <v>28125</v>
      </c>
      <c r="AA43" s="92">
        <f t="shared" si="19"/>
        <v>31250</v>
      </c>
      <c r="AB43" s="92">
        <f t="shared" si="19"/>
        <v>34375</v>
      </c>
      <c r="AC43" s="92">
        <f t="shared" si="19"/>
        <v>37500</v>
      </c>
      <c r="AD43" s="92">
        <f t="shared" si="19"/>
        <v>40625</v>
      </c>
      <c r="AE43" s="92">
        <f t="shared" si="19"/>
        <v>43750</v>
      </c>
      <c r="AF43" s="92">
        <f t="shared" si="19"/>
        <v>46875</v>
      </c>
      <c r="AG43" s="92">
        <f t="shared" si="19"/>
        <v>50000</v>
      </c>
      <c r="AH43" s="92">
        <f t="shared" si="19"/>
        <v>53125</v>
      </c>
      <c r="AI43" s="92">
        <f t="shared" si="19"/>
        <v>56250</v>
      </c>
      <c r="AJ43" s="92">
        <f t="shared" si="19"/>
        <v>59375</v>
      </c>
      <c r="AK43" s="92">
        <f t="shared" si="19"/>
        <v>62500</v>
      </c>
      <c r="AL43" s="92">
        <f t="shared" si="19"/>
        <v>65625</v>
      </c>
      <c r="AM43" s="92">
        <f t="shared" si="19"/>
        <v>68750</v>
      </c>
      <c r="AN43" s="92">
        <f t="shared" si="19"/>
        <v>71875</v>
      </c>
    </row>
    <row r="44" spans="1:40" ht="15" x14ac:dyDescent="0.2">
      <c r="A44" s="172" t="s">
        <v>9</v>
      </c>
      <c r="B44" s="9">
        <f>B50 / $B$17 * SINH($B$16 *B48 / 1000) + B49 * COSH($B$16 * B48 / 1000)+B47</f>
        <v>0.26482267748606159</v>
      </c>
      <c r="C44" s="9"/>
      <c r="D44" s="9">
        <f t="shared" ref="D44:AN44" si="20">D50 / $B$17 * SINH($B$16 *D48 / 1000) + D49 * COSH($B$16 * D48 / 1000)+D47</f>
        <v>5.2287041832977756E-2</v>
      </c>
      <c r="E44" s="9">
        <f t="shared" si="20"/>
        <v>5.2367935935875465E-2</v>
      </c>
      <c r="F44" s="9">
        <f t="shared" si="20"/>
        <v>5.2616062141777026E-2</v>
      </c>
      <c r="G44" s="9">
        <f t="shared" si="20"/>
        <v>5.3048393708304505E-2</v>
      </c>
      <c r="H44" s="9">
        <f t="shared" si="20"/>
        <v>5.3695514482502454E-2</v>
      </c>
      <c r="I44" s="9">
        <f t="shared" si="20"/>
        <v>5.4605641876430862E-2</v>
      </c>
      <c r="J44" s="9">
        <f t="shared" si="20"/>
        <v>5.5851666967688694E-2</v>
      </c>
      <c r="K44" s="9">
        <f t="shared" si="20"/>
        <v>5.7543351675438767E-2</v>
      </c>
      <c r="L44" s="9">
        <f t="shared" si="20"/>
        <v>5.9849045222303131E-2</v>
      </c>
      <c r="M44" s="9">
        <f t="shared" si="20"/>
        <v>6.3036334740038558E-2</v>
      </c>
      <c r="N44" s="9">
        <f t="shared" si="20"/>
        <v>6.7553668470746508E-2</v>
      </c>
      <c r="O44" s="9">
        <f t="shared" si="20"/>
        <v>7.4210369970116957E-2</v>
      </c>
      <c r="P44" s="9">
        <f t="shared" si="20"/>
        <v>8.4606473431814322E-2</v>
      </c>
      <c r="Q44" s="9">
        <f t="shared" si="20"/>
        <v>2.9529087556063551</v>
      </c>
      <c r="R44" s="9">
        <f t="shared" si="20"/>
        <v>2.3207426003981815</v>
      </c>
      <c r="S44" s="9">
        <f t="shared" si="20"/>
        <v>1.8923223730807424</v>
      </c>
      <c r="T44" s="9">
        <f t="shared" si="20"/>
        <v>1.5814353962516008</v>
      </c>
      <c r="U44" s="9">
        <f t="shared" si="20"/>
        <v>1.3444523205152774</v>
      </c>
      <c r="V44" s="9">
        <f t="shared" si="20"/>
        <v>1.1571854060678473</v>
      </c>
      <c r="W44" s="9">
        <f t="shared" si="20"/>
        <v>1.0051449616844899</v>
      </c>
      <c r="X44" s="9">
        <f t="shared" si="20"/>
        <v>0.87911656350223766</v>
      </c>
      <c r="Y44" s="9">
        <f t="shared" si="20"/>
        <v>0.77295270780322045</v>
      </c>
      <c r="Z44" s="9">
        <f t="shared" si="20"/>
        <v>0.68238569835527152</v>
      </c>
      <c r="AA44" s="9">
        <f t="shared" si="20"/>
        <v>0.60435085447332826</v>
      </c>
      <c r="AB44" s="9">
        <f t="shared" si="20"/>
        <v>0.53658174312650264</v>
      </c>
      <c r="AC44" s="9">
        <f t="shared" si="20"/>
        <v>0.47735831333489448</v>
      </c>
      <c r="AD44" s="9">
        <f t="shared" si="20"/>
        <v>0.42534486570098828</v>
      </c>
      <c r="AE44" s="9">
        <f t="shared" si="20"/>
        <v>0.37948281372797432</v>
      </c>
      <c r="AF44" s="9">
        <f t="shared" si="20"/>
        <v>0.3389179484450649</v>
      </c>
      <c r="AG44" s="9">
        <f t="shared" si="20"/>
        <v>0.30295004221224664</v>
      </c>
      <c r="AH44" s="9">
        <f t="shared" si="20"/>
        <v>0.27099728208071411</v>
      </c>
      <c r="AI44" s="9">
        <f t="shared" si="20"/>
        <v>0.24257079080072333</v>
      </c>
      <c r="AJ44" s="9">
        <f t="shared" si="20"/>
        <v>0.21725620821333069</v>
      </c>
      <c r="AK44" s="9">
        <f t="shared" si="20"/>
        <v>0.19470043819751248</v>
      </c>
      <c r="AL44" s="9">
        <f t="shared" si="20"/>
        <v>0.17460253053962344</v>
      </c>
      <c r="AM44" s="9">
        <f t="shared" si="20"/>
        <v>0.1567085891316479</v>
      </c>
      <c r="AN44" s="9">
        <f t="shared" si="20"/>
        <v>0.14081224585478239</v>
      </c>
    </row>
    <row r="45" spans="1:40" ht="15" x14ac:dyDescent="0.2">
      <c r="A45" s="172" t="s">
        <v>183</v>
      </c>
      <c r="B45" s="9">
        <f>B50 * COSH($B$16 *B48 / 1000) + (B49) * $B$17 * SINH($B$16 * B48/ 1000)</f>
        <v>0.12917370208090845</v>
      </c>
      <c r="D45" s="9">
        <f t="shared" ref="D45:AN45" si="21">D50 * COSH($B$16 *D48 / 1000) + (D49) * $B$17 * SINH($B$16 * D48/ 1000)</f>
        <v>2.5504276403143601E-2</v>
      </c>
      <c r="E45" s="9">
        <f t="shared" si="21"/>
        <v>2.5543734469374958E-2</v>
      </c>
      <c r="F45" s="9">
        <f t="shared" si="21"/>
        <v>2.5664764061341383E-2</v>
      </c>
      <c r="G45" s="9">
        <f t="shared" si="21"/>
        <v>2.5875644298279293E-2</v>
      </c>
      <c r="H45" s="9">
        <f t="shared" si="21"/>
        <v>2.6191293195458851E-2</v>
      </c>
      <c r="I45" s="9">
        <f t="shared" si="21"/>
        <v>2.6635229968378041E-2</v>
      </c>
      <c r="J45" s="9">
        <f t="shared" si="21"/>
        <v>2.7243009013025558E-2</v>
      </c>
      <c r="K45" s="9">
        <f t="shared" si="21"/>
        <v>2.806816937515217E-2</v>
      </c>
      <c r="L45" s="9">
        <f t="shared" si="21"/>
        <v>2.9192827482757797E-2</v>
      </c>
      <c r="M45" s="9">
        <f t="shared" si="21"/>
        <v>3.0747505467732215E-2</v>
      </c>
      <c r="N45" s="9">
        <f t="shared" si="21"/>
        <v>3.2950944867521599E-2</v>
      </c>
      <c r="O45" s="9">
        <f t="shared" si="21"/>
        <v>3.6197912931147783E-2</v>
      </c>
      <c r="P45" s="9">
        <f t="shared" si="21"/>
        <v>4.126886525332675E-2</v>
      </c>
      <c r="Q45" s="9">
        <f t="shared" si="21"/>
        <v>0.15892620299494881</v>
      </c>
      <c r="R45" s="9">
        <f t="shared" si="21"/>
        <v>0.12488600729427746</v>
      </c>
      <c r="S45" s="9">
        <f t="shared" si="21"/>
        <v>0.10181428087345737</v>
      </c>
      <c r="T45" s="9">
        <f t="shared" si="21"/>
        <v>8.5069469658554858E-2</v>
      </c>
      <c r="U45" s="9">
        <f t="shared" si="21"/>
        <v>7.2302580014889845E-2</v>
      </c>
      <c r="V45" s="9">
        <f t="shared" si="21"/>
        <v>6.2211292701311573E-2</v>
      </c>
      <c r="W45" s="9">
        <f t="shared" si="21"/>
        <v>5.401539098243837E-2</v>
      </c>
      <c r="X45" s="9">
        <f t="shared" si="21"/>
        <v>4.7218645643498362E-2</v>
      </c>
      <c r="Y45" s="9">
        <f t="shared" si="21"/>
        <v>4.148991865357745E-2</v>
      </c>
      <c r="Z45" s="9">
        <f t="shared" si="21"/>
        <v>3.6599246176161025E-2</v>
      </c>
      <c r="AA45" s="9">
        <f t="shared" si="21"/>
        <v>3.2381394017478873E-2</v>
      </c>
      <c r="AB45" s="9">
        <f t="shared" si="21"/>
        <v>2.8714055362566621E-2</v>
      </c>
      <c r="AC45" s="9">
        <f t="shared" si="21"/>
        <v>2.5504276302631759E-2</v>
      </c>
      <c r="AD45" s="9">
        <f t="shared" si="21"/>
        <v>2.2679711812026226E-2</v>
      </c>
      <c r="AE45" s="9">
        <f t="shared" si="21"/>
        <v>2.0182822439424639E-2</v>
      </c>
      <c r="AF45" s="9">
        <f t="shared" si="21"/>
        <v>1.7966914439978318E-2</v>
      </c>
      <c r="AG45" s="9">
        <f t="shared" si="21"/>
        <v>1.5993360142711174E-2</v>
      </c>
      <c r="AH45" s="9">
        <f t="shared" si="21"/>
        <v>1.4229579888192172E-2</v>
      </c>
      <c r="AI45" s="9">
        <f t="shared" si="21"/>
        <v>1.2647504393186942E-2</v>
      </c>
      <c r="AJ45" s="9">
        <f t="shared" si="21"/>
        <v>1.1222305736660897E-2</v>
      </c>
      <c r="AK45" s="9">
        <f t="shared" si="21"/>
        <v>9.9311972831906924E-3</v>
      </c>
      <c r="AL45" s="9">
        <f t="shared" si="21"/>
        <v>8.7520376488165151E-3</v>
      </c>
      <c r="AM45" s="9">
        <f t="shared" si="21"/>
        <v>7.661243806993491E-3</v>
      </c>
      <c r="AN45" s="9">
        <f t="shared" si="21"/>
        <v>6.6298230142535558E-3</v>
      </c>
    </row>
    <row r="46" spans="1:40" ht="15" x14ac:dyDescent="0.2">
      <c r="A46" s="104" t="s">
        <v>135</v>
      </c>
      <c r="B46" s="172">
        <v>9999999999</v>
      </c>
      <c r="C46" s="9"/>
      <c r="D46" s="172">
        <f t="shared" ref="D46:AN46" si="22">IF(D20&gt;=$B$8/2,$B$9,9999999999)</f>
        <v>9999999999</v>
      </c>
      <c r="E46" s="172">
        <f>IF(E20&gt;=$B$8/2,$B$9,9999999999)</f>
        <v>9999999999</v>
      </c>
      <c r="F46" s="172">
        <f t="shared" si="22"/>
        <v>9999999999</v>
      </c>
      <c r="G46" s="172">
        <f t="shared" si="22"/>
        <v>9999999999</v>
      </c>
      <c r="H46" s="172">
        <f t="shared" si="22"/>
        <v>9999999999</v>
      </c>
      <c r="I46" s="172">
        <f t="shared" si="22"/>
        <v>9999999999</v>
      </c>
      <c r="J46" s="172">
        <f t="shared" si="22"/>
        <v>9999999999</v>
      </c>
      <c r="K46" s="172">
        <f t="shared" si="22"/>
        <v>9999999999</v>
      </c>
      <c r="L46" s="172">
        <f t="shared" si="22"/>
        <v>9999999999</v>
      </c>
      <c r="M46" s="172">
        <f t="shared" si="22"/>
        <v>9999999999</v>
      </c>
      <c r="N46" s="172">
        <f t="shared" si="22"/>
        <v>9999999999</v>
      </c>
      <c r="O46" s="172">
        <f t="shared" si="22"/>
        <v>9999999999</v>
      </c>
      <c r="P46" s="172">
        <f t="shared" si="22"/>
        <v>9999999999</v>
      </c>
      <c r="Q46" s="172">
        <f t="shared" si="22"/>
        <v>0.06</v>
      </c>
      <c r="R46" s="172">
        <f t="shared" si="22"/>
        <v>0.06</v>
      </c>
      <c r="S46" s="172">
        <f t="shared" si="22"/>
        <v>0.06</v>
      </c>
      <c r="T46" s="172">
        <f t="shared" si="22"/>
        <v>0.06</v>
      </c>
      <c r="U46" s="172">
        <f t="shared" si="22"/>
        <v>0.06</v>
      </c>
      <c r="V46" s="172">
        <f t="shared" si="22"/>
        <v>0.06</v>
      </c>
      <c r="W46" s="172">
        <f t="shared" si="22"/>
        <v>0.06</v>
      </c>
      <c r="X46" s="172">
        <f t="shared" si="22"/>
        <v>0.06</v>
      </c>
      <c r="Y46" s="172">
        <f t="shared" si="22"/>
        <v>0.06</v>
      </c>
      <c r="Z46" s="172">
        <f t="shared" si="22"/>
        <v>0.06</v>
      </c>
      <c r="AA46" s="172">
        <f t="shared" si="22"/>
        <v>0.06</v>
      </c>
      <c r="AB46" s="172">
        <f t="shared" si="22"/>
        <v>0.06</v>
      </c>
      <c r="AC46" s="172">
        <f t="shared" si="22"/>
        <v>0.06</v>
      </c>
      <c r="AD46" s="172">
        <f t="shared" si="22"/>
        <v>0.06</v>
      </c>
      <c r="AE46" s="172">
        <f t="shared" si="22"/>
        <v>0.06</v>
      </c>
      <c r="AF46" s="172">
        <f t="shared" si="22"/>
        <v>0.06</v>
      </c>
      <c r="AG46" s="172">
        <f t="shared" si="22"/>
        <v>0.06</v>
      </c>
      <c r="AH46" s="172">
        <f t="shared" si="22"/>
        <v>0.06</v>
      </c>
      <c r="AI46" s="172">
        <f t="shared" si="22"/>
        <v>0.06</v>
      </c>
      <c r="AJ46" s="172">
        <f t="shared" si="22"/>
        <v>0.06</v>
      </c>
      <c r="AK46" s="172">
        <f t="shared" si="22"/>
        <v>0.06</v>
      </c>
      <c r="AL46" s="172">
        <f t="shared" si="22"/>
        <v>0.06</v>
      </c>
      <c r="AM46" s="172">
        <f t="shared" si="22"/>
        <v>0.06</v>
      </c>
      <c r="AN46" s="172">
        <f t="shared" si="22"/>
        <v>0.06</v>
      </c>
    </row>
    <row r="47" spans="1:40" ht="15" x14ac:dyDescent="0.2">
      <c r="A47" s="172" t="s">
        <v>184</v>
      </c>
      <c r="B47" s="50">
        <f>B45/B46</f>
        <v>1.2917370209382582E-11</v>
      </c>
      <c r="C47" s="9"/>
      <c r="D47" s="50">
        <f t="shared" ref="D47:AN47" si="23">D45/D46</f>
        <v>2.550427640569403E-12</v>
      </c>
      <c r="E47" s="50">
        <f t="shared" si="23"/>
        <v>2.5543734471929332E-12</v>
      </c>
      <c r="F47" s="50">
        <f t="shared" si="23"/>
        <v>2.5664764063907858E-12</v>
      </c>
      <c r="G47" s="50">
        <f t="shared" si="23"/>
        <v>2.5875644300866858E-12</v>
      </c>
      <c r="H47" s="50">
        <f t="shared" si="23"/>
        <v>2.6191293198077982E-12</v>
      </c>
      <c r="I47" s="50">
        <f t="shared" si="23"/>
        <v>2.6635229971041562E-12</v>
      </c>
      <c r="J47" s="50">
        <f t="shared" si="23"/>
        <v>2.7243009015749859E-12</v>
      </c>
      <c r="K47" s="50">
        <f t="shared" si="23"/>
        <v>2.8068169377958986E-12</v>
      </c>
      <c r="L47" s="50">
        <f t="shared" si="23"/>
        <v>2.9192827485677081E-12</v>
      </c>
      <c r="M47" s="50">
        <f t="shared" si="23"/>
        <v>3.0747505470806966E-12</v>
      </c>
      <c r="N47" s="50">
        <f t="shared" si="23"/>
        <v>3.2950944870816692E-12</v>
      </c>
      <c r="O47" s="50">
        <f t="shared" si="23"/>
        <v>3.6197912934767574E-12</v>
      </c>
      <c r="P47" s="50">
        <f t="shared" si="23"/>
        <v>4.1268865257453637E-12</v>
      </c>
      <c r="Q47" s="50">
        <f t="shared" si="23"/>
        <v>2.6487700499158136</v>
      </c>
      <c r="R47" s="50">
        <f t="shared" si="23"/>
        <v>2.0814334549046243</v>
      </c>
      <c r="S47" s="50">
        <f t="shared" si="23"/>
        <v>1.6969046812242896</v>
      </c>
      <c r="T47" s="50">
        <f t="shared" si="23"/>
        <v>1.4178244943092477</v>
      </c>
      <c r="U47" s="50">
        <f t="shared" si="23"/>
        <v>1.205043000248164</v>
      </c>
      <c r="V47" s="50">
        <f t="shared" si="23"/>
        <v>1.036854878355193</v>
      </c>
      <c r="W47" s="50">
        <f t="shared" si="23"/>
        <v>0.90025651637397286</v>
      </c>
      <c r="X47" s="50">
        <f t="shared" si="23"/>
        <v>0.78697742739163945</v>
      </c>
      <c r="Y47" s="50">
        <f t="shared" si="23"/>
        <v>0.69149864422629082</v>
      </c>
      <c r="Z47" s="50">
        <f t="shared" si="23"/>
        <v>0.60998743626935048</v>
      </c>
      <c r="AA47" s="50">
        <f t="shared" si="23"/>
        <v>0.53968990029131458</v>
      </c>
      <c r="AB47" s="50">
        <f t="shared" si="23"/>
        <v>0.47856758937611038</v>
      </c>
      <c r="AC47" s="50">
        <f t="shared" si="23"/>
        <v>0.42507127171052933</v>
      </c>
      <c r="AD47" s="50">
        <f t="shared" si="23"/>
        <v>0.37799519686710376</v>
      </c>
      <c r="AE47" s="50">
        <f t="shared" si="23"/>
        <v>0.33638037399041065</v>
      </c>
      <c r="AF47" s="50">
        <f t="shared" si="23"/>
        <v>0.29944857399963865</v>
      </c>
      <c r="AG47" s="50">
        <f t="shared" si="23"/>
        <v>0.26655600237851956</v>
      </c>
      <c r="AH47" s="50">
        <f t="shared" si="23"/>
        <v>0.23715966480320286</v>
      </c>
      <c r="AI47" s="50">
        <f t="shared" si="23"/>
        <v>0.21079173988644903</v>
      </c>
      <c r="AJ47" s="50">
        <f t="shared" si="23"/>
        <v>0.1870384289443483</v>
      </c>
      <c r="AK47" s="50">
        <f t="shared" si="23"/>
        <v>0.16551995471984488</v>
      </c>
      <c r="AL47" s="50">
        <f t="shared" si="23"/>
        <v>0.14586729414694191</v>
      </c>
      <c r="AM47" s="50">
        <f t="shared" si="23"/>
        <v>0.12768739678322485</v>
      </c>
      <c r="AN47" s="50">
        <f t="shared" si="23"/>
        <v>0.11049705023755926</v>
      </c>
    </row>
    <row r="48" spans="1:40" x14ac:dyDescent="0.2">
      <c r="A48" s="172" t="s">
        <v>176</v>
      </c>
      <c r="B48" s="80">
        <f>$B$8/2</f>
        <v>37500</v>
      </c>
      <c r="D48" s="80">
        <f t="shared" ref="D48:AN48" si="24">$B$8-D43</f>
        <v>37500</v>
      </c>
      <c r="E48" s="80">
        <f t="shared" si="24"/>
        <v>37500</v>
      </c>
      <c r="F48" s="80">
        <f t="shared" si="24"/>
        <v>37500</v>
      </c>
      <c r="G48" s="80">
        <f t="shared" si="24"/>
        <v>37500</v>
      </c>
      <c r="H48" s="80">
        <f t="shared" si="24"/>
        <v>37500</v>
      </c>
      <c r="I48" s="80">
        <f t="shared" si="24"/>
        <v>37500</v>
      </c>
      <c r="J48" s="80">
        <f t="shared" si="24"/>
        <v>37500</v>
      </c>
      <c r="K48" s="80">
        <f t="shared" si="24"/>
        <v>37500</v>
      </c>
      <c r="L48" s="80">
        <f t="shared" si="24"/>
        <v>37500</v>
      </c>
      <c r="M48" s="80">
        <f t="shared" si="24"/>
        <v>37500</v>
      </c>
      <c r="N48" s="80">
        <f t="shared" si="24"/>
        <v>37500</v>
      </c>
      <c r="O48" s="80">
        <f t="shared" si="24"/>
        <v>37500</v>
      </c>
      <c r="P48" s="80">
        <f t="shared" si="24"/>
        <v>37500</v>
      </c>
      <c r="Q48" s="80">
        <f t="shared" si="24"/>
        <v>74995</v>
      </c>
      <c r="R48" s="80">
        <f t="shared" si="24"/>
        <v>71875</v>
      </c>
      <c r="S48" s="80">
        <f t="shared" si="24"/>
        <v>68750</v>
      </c>
      <c r="T48" s="80">
        <f t="shared" si="24"/>
        <v>65625</v>
      </c>
      <c r="U48" s="80">
        <f t="shared" si="24"/>
        <v>62500</v>
      </c>
      <c r="V48" s="80">
        <f t="shared" si="24"/>
        <v>59375</v>
      </c>
      <c r="W48" s="80">
        <f t="shared" si="24"/>
        <v>56250</v>
      </c>
      <c r="X48" s="80">
        <f t="shared" si="24"/>
        <v>53125</v>
      </c>
      <c r="Y48" s="80">
        <f t="shared" si="24"/>
        <v>50000</v>
      </c>
      <c r="Z48" s="80">
        <f t="shared" si="24"/>
        <v>46875</v>
      </c>
      <c r="AA48" s="80">
        <f t="shared" si="24"/>
        <v>43750</v>
      </c>
      <c r="AB48" s="80">
        <f t="shared" si="24"/>
        <v>40625</v>
      </c>
      <c r="AC48" s="80">
        <f t="shared" si="24"/>
        <v>37500</v>
      </c>
      <c r="AD48" s="80">
        <f t="shared" si="24"/>
        <v>34375</v>
      </c>
      <c r="AE48" s="80">
        <f t="shared" si="24"/>
        <v>31250</v>
      </c>
      <c r="AF48" s="80">
        <f t="shared" si="24"/>
        <v>28125</v>
      </c>
      <c r="AG48" s="80">
        <f t="shared" si="24"/>
        <v>25000</v>
      </c>
      <c r="AH48" s="80">
        <f t="shared" si="24"/>
        <v>21875</v>
      </c>
      <c r="AI48" s="80">
        <f t="shared" si="24"/>
        <v>18750</v>
      </c>
      <c r="AJ48" s="80">
        <f t="shared" si="24"/>
        <v>15625</v>
      </c>
      <c r="AK48" s="80">
        <f t="shared" si="24"/>
        <v>12500</v>
      </c>
      <c r="AL48" s="80">
        <f t="shared" si="24"/>
        <v>9375</v>
      </c>
      <c r="AM48" s="80">
        <f t="shared" si="24"/>
        <v>6250</v>
      </c>
      <c r="AN48" s="80">
        <f t="shared" si="24"/>
        <v>3125</v>
      </c>
    </row>
    <row r="49" spans="1:40" ht="15" x14ac:dyDescent="0.2">
      <c r="A49" s="172" t="s">
        <v>9</v>
      </c>
      <c r="B49" s="9">
        <f>B55 / $B$17 * SINH($B$16 *B53 / 1000) + B54 * COSH($B$16 * B53 / 1000)+B52</f>
        <v>0.10389083490172633</v>
      </c>
      <c r="C49" s="9"/>
      <c r="D49" s="9">
        <f t="shared" ref="D49:AN49" si="25">D55 / $B$17 * SINH($B$16 *D53 / 1000) + D54 * COSH($B$16 * D53 / 1000)+D52</f>
        <v>2.0512383917179682E-2</v>
      </c>
      <c r="E49" s="9">
        <f t="shared" si="25"/>
        <v>2.0544118948214216E-2</v>
      </c>
      <c r="F49" s="9">
        <f t="shared" si="25"/>
        <v>2.0641459700663438E-2</v>
      </c>
      <c r="G49" s="9">
        <f t="shared" si="25"/>
        <v>2.08110648410815E-2</v>
      </c>
      <c r="H49" s="9">
        <f t="shared" si="25"/>
        <v>2.1064932516432738E-2</v>
      </c>
      <c r="I49" s="9">
        <f t="shared" si="25"/>
        <v>2.1421978581066425E-2</v>
      </c>
      <c r="J49" s="9">
        <f t="shared" si="25"/>
        <v>2.1910798452038728E-2</v>
      </c>
      <c r="K49" s="9">
        <f t="shared" si="25"/>
        <v>2.2574452102651365E-2</v>
      </c>
      <c r="L49" s="9">
        <f t="shared" si="25"/>
        <v>2.3478983504135548E-2</v>
      </c>
      <c r="M49" s="9">
        <f t="shared" si="25"/>
        <v>2.4729367996182999E-2</v>
      </c>
      <c r="N49" s="9">
        <f t="shared" si="25"/>
        <v>2.6501533345722143E-2</v>
      </c>
      <c r="O49" s="9">
        <f t="shared" si="25"/>
        <v>2.9112979929625707E-2</v>
      </c>
      <c r="P49" s="9">
        <f t="shared" si="25"/>
        <v>3.3191406590867029E-2</v>
      </c>
      <c r="Q49" s="9">
        <f t="shared" si="25"/>
        <v>3.3191406590988334E-2</v>
      </c>
      <c r="R49" s="9">
        <f t="shared" si="25"/>
        <v>2.9112979929714081E-2</v>
      </c>
      <c r="S49" s="9">
        <f t="shared" si="25"/>
        <v>2.65015333457908E-2</v>
      </c>
      <c r="T49" s="9">
        <f t="shared" si="25"/>
        <v>2.4729367996238247E-2</v>
      </c>
      <c r="U49" s="9">
        <f t="shared" si="25"/>
        <v>2.3478983504180581E-2</v>
      </c>
      <c r="V49" s="9">
        <f t="shared" si="25"/>
        <v>2.257445210268768E-2</v>
      </c>
      <c r="W49" s="9">
        <f t="shared" si="25"/>
        <v>2.19107984520669E-2</v>
      </c>
      <c r="X49" s="9">
        <f t="shared" si="25"/>
        <v>2.1421978581086284E-2</v>
      </c>
      <c r="Y49" s="9">
        <f t="shared" si="25"/>
        <v>2.1064932516443553E-2</v>
      </c>
      <c r="Z49" s="9">
        <f t="shared" si="25"/>
        <v>2.0811064841081917E-2</v>
      </c>
      <c r="AA49" s="9">
        <f t="shared" si="25"/>
        <v>2.0641459700651517E-2</v>
      </c>
      <c r="AB49" s="9">
        <f t="shared" si="25"/>
        <v>2.0544118948187244E-2</v>
      </c>
      <c r="AC49" s="9">
        <f t="shared" si="25"/>
        <v>2.051238383634079E-2</v>
      </c>
      <c r="AD49" s="9">
        <f t="shared" si="25"/>
        <v>2.0544118948186245E-2</v>
      </c>
      <c r="AE49" s="9">
        <f t="shared" si="25"/>
        <v>2.064145970064947E-2</v>
      </c>
      <c r="AF49" s="9">
        <f t="shared" si="25"/>
        <v>2.0811064841078683E-2</v>
      </c>
      <c r="AG49" s="9">
        <f t="shared" si="25"/>
        <v>2.1064932516438869E-2</v>
      </c>
      <c r="AH49" s="9">
        <f t="shared" si="25"/>
        <v>2.1421978581079824E-2</v>
      </c>
      <c r="AI49" s="9">
        <f t="shared" si="25"/>
        <v>2.1910798452058081E-2</v>
      </c>
      <c r="AJ49" s="9">
        <f t="shared" si="25"/>
        <v>2.2574452102675724E-2</v>
      </c>
      <c r="AK49" s="9">
        <f t="shared" si="25"/>
        <v>2.3478983504164191E-2</v>
      </c>
      <c r="AL49" s="9">
        <f t="shared" si="25"/>
        <v>2.4729367996215394E-2</v>
      </c>
      <c r="AM49" s="9">
        <f t="shared" si="25"/>
        <v>2.6501533345757895E-2</v>
      </c>
      <c r="AN49" s="9">
        <f t="shared" si="25"/>
        <v>2.9112979929664422E-2</v>
      </c>
    </row>
    <row r="50" spans="1:40" ht="15" x14ac:dyDescent="0.2">
      <c r="A50" s="172" t="s">
        <v>183</v>
      </c>
      <c r="B50" s="9">
        <f>B55 * COSH($B$16 *B53 / 1000) + (B54) * $B$17 * SINH($B$16 * B53/ 1000)</f>
        <v>1.7567803200922712E-2</v>
      </c>
      <c r="C50" s="9"/>
      <c r="D50" s="9">
        <f t="shared" ref="D50:AN50" si="26">D55 * COSH($B$16 *D53 / 1000) + (D54) * $B$17 * SINH($B$16 * D53/ 1000)</f>
        <v>3.4686170746404963E-3</v>
      </c>
      <c r="E50" s="9">
        <f t="shared" si="26"/>
        <v>3.4739834265455245E-3</v>
      </c>
      <c r="F50" s="9">
        <f t="shared" si="26"/>
        <v>3.4904436194400693E-3</v>
      </c>
      <c r="G50" s="9">
        <f t="shared" si="26"/>
        <v>3.5191236250589272E-3</v>
      </c>
      <c r="H50" s="9">
        <f t="shared" si="26"/>
        <v>3.5620523142341084E-3</v>
      </c>
      <c r="I50" s="9">
        <f t="shared" si="26"/>
        <v>3.6224283329953583E-3</v>
      </c>
      <c r="J50" s="9">
        <f t="shared" si="26"/>
        <v>3.7050871286635713E-3</v>
      </c>
      <c r="K50" s="9">
        <f t="shared" si="26"/>
        <v>3.8173100859491232E-3</v>
      </c>
      <c r="L50" s="9">
        <f t="shared" si="26"/>
        <v>3.9702651533076666E-3</v>
      </c>
      <c r="M50" s="9">
        <f t="shared" si="26"/>
        <v>4.1817035222701856E-3</v>
      </c>
      <c r="N50" s="9">
        <f t="shared" si="26"/>
        <v>4.4813743462620024E-3</v>
      </c>
      <c r="O50" s="9">
        <f t="shared" si="26"/>
        <v>4.9229665203853173E-3</v>
      </c>
      <c r="P50" s="9">
        <f t="shared" si="26"/>
        <v>5.6126230913606011E-3</v>
      </c>
      <c r="Q50" s="9">
        <f t="shared" si="26"/>
        <v>5.6126230913811134E-3</v>
      </c>
      <c r="R50" s="9">
        <f t="shared" si="26"/>
        <v>4.9229665204002611E-3</v>
      </c>
      <c r="S50" s="9">
        <f t="shared" si="26"/>
        <v>4.481374346273612E-3</v>
      </c>
      <c r="T50" s="9">
        <f t="shared" si="26"/>
        <v>4.1817035222795279E-3</v>
      </c>
      <c r="U50" s="9">
        <f t="shared" si="26"/>
        <v>3.9702651533152821E-3</v>
      </c>
      <c r="V50" s="9">
        <f t="shared" si="26"/>
        <v>3.8173100859552637E-3</v>
      </c>
      <c r="W50" s="9">
        <f t="shared" si="26"/>
        <v>3.7050871286683352E-3</v>
      </c>
      <c r="X50" s="9">
        <f t="shared" si="26"/>
        <v>3.6224283329987167E-3</v>
      </c>
      <c r="Y50" s="9">
        <f t="shared" si="26"/>
        <v>3.5620523142359372E-3</v>
      </c>
      <c r="Z50" s="9">
        <f t="shared" si="26"/>
        <v>3.5191236250589975E-3</v>
      </c>
      <c r="AA50" s="9">
        <f t="shared" si="26"/>
        <v>3.4904436194380531E-3</v>
      </c>
      <c r="AB50" s="9">
        <f t="shared" si="26"/>
        <v>3.4739834265409639E-3</v>
      </c>
      <c r="AC50" s="9">
        <f t="shared" si="26"/>
        <v>3.468617060970746E-3</v>
      </c>
      <c r="AD50" s="9">
        <f t="shared" si="26"/>
        <v>3.4739834265407948E-3</v>
      </c>
      <c r="AE50" s="9">
        <f t="shared" si="26"/>
        <v>3.490443619437707E-3</v>
      </c>
      <c r="AF50" s="9">
        <f t="shared" si="26"/>
        <v>3.519123625058451E-3</v>
      </c>
      <c r="AG50" s="9">
        <f t="shared" si="26"/>
        <v>3.5620523142351453E-3</v>
      </c>
      <c r="AH50" s="9">
        <f t="shared" si="26"/>
        <v>3.6224283329976243E-3</v>
      </c>
      <c r="AI50" s="9">
        <f t="shared" si="26"/>
        <v>3.7050871286668442E-3</v>
      </c>
      <c r="AJ50" s="9">
        <f t="shared" si="26"/>
        <v>3.8173100859532419E-3</v>
      </c>
      <c r="AK50" s="9">
        <f t="shared" si="26"/>
        <v>3.9702651533125109E-3</v>
      </c>
      <c r="AL50" s="9">
        <f t="shared" si="26"/>
        <v>4.1817035222756638E-3</v>
      </c>
      <c r="AM50" s="9">
        <f t="shared" si="26"/>
        <v>4.4813743462680479E-3</v>
      </c>
      <c r="AN50" s="9">
        <f t="shared" si="26"/>
        <v>4.9229665203918641E-3</v>
      </c>
    </row>
    <row r="51" spans="1:40" ht="15" x14ac:dyDescent="0.2">
      <c r="A51" s="104" t="s">
        <v>120</v>
      </c>
      <c r="B51" s="172">
        <f>$B$10</f>
        <v>0.25</v>
      </c>
      <c r="C51" s="9"/>
      <c r="D51" s="172">
        <f t="shared" ref="D51:AN51" si="27">$B$10</f>
        <v>0.25</v>
      </c>
      <c r="E51" s="172">
        <f t="shared" si="27"/>
        <v>0.25</v>
      </c>
      <c r="F51" s="172">
        <f t="shared" si="27"/>
        <v>0.25</v>
      </c>
      <c r="G51" s="172">
        <f t="shared" si="27"/>
        <v>0.25</v>
      </c>
      <c r="H51" s="172">
        <f t="shared" si="27"/>
        <v>0.25</v>
      </c>
      <c r="I51" s="172">
        <f t="shared" si="27"/>
        <v>0.25</v>
      </c>
      <c r="J51" s="172">
        <f t="shared" si="27"/>
        <v>0.25</v>
      </c>
      <c r="K51" s="172">
        <f t="shared" si="27"/>
        <v>0.25</v>
      </c>
      <c r="L51" s="172">
        <f t="shared" si="27"/>
        <v>0.25</v>
      </c>
      <c r="M51" s="172">
        <f t="shared" si="27"/>
        <v>0.25</v>
      </c>
      <c r="N51" s="172">
        <f t="shared" si="27"/>
        <v>0.25</v>
      </c>
      <c r="O51" s="172">
        <f t="shared" si="27"/>
        <v>0.25</v>
      </c>
      <c r="P51" s="172">
        <f t="shared" si="27"/>
        <v>0.25</v>
      </c>
      <c r="Q51" s="172">
        <f t="shared" si="27"/>
        <v>0.25</v>
      </c>
      <c r="R51" s="172">
        <f t="shared" si="27"/>
        <v>0.25</v>
      </c>
      <c r="S51" s="172">
        <f t="shared" si="27"/>
        <v>0.25</v>
      </c>
      <c r="T51" s="172">
        <f t="shared" si="27"/>
        <v>0.25</v>
      </c>
      <c r="U51" s="172">
        <f t="shared" si="27"/>
        <v>0.25</v>
      </c>
      <c r="V51" s="172">
        <f t="shared" si="27"/>
        <v>0.25</v>
      </c>
      <c r="W51" s="172">
        <f t="shared" si="27"/>
        <v>0.25</v>
      </c>
      <c r="X51" s="172">
        <f t="shared" si="27"/>
        <v>0.25</v>
      </c>
      <c r="Y51" s="172">
        <f t="shared" si="27"/>
        <v>0.25</v>
      </c>
      <c r="Z51" s="172">
        <f t="shared" si="27"/>
        <v>0.25</v>
      </c>
      <c r="AA51" s="172">
        <f t="shared" si="27"/>
        <v>0.25</v>
      </c>
      <c r="AB51" s="172">
        <f t="shared" si="27"/>
        <v>0.25</v>
      </c>
      <c r="AC51" s="172">
        <f t="shared" si="27"/>
        <v>0.25</v>
      </c>
      <c r="AD51" s="172">
        <f t="shared" si="27"/>
        <v>0.25</v>
      </c>
      <c r="AE51" s="172">
        <f t="shared" si="27"/>
        <v>0.25</v>
      </c>
      <c r="AF51" s="172">
        <f t="shared" si="27"/>
        <v>0.25</v>
      </c>
      <c r="AG51" s="172">
        <f t="shared" si="27"/>
        <v>0.25</v>
      </c>
      <c r="AH51" s="172">
        <f t="shared" si="27"/>
        <v>0.25</v>
      </c>
      <c r="AI51" s="172">
        <f t="shared" si="27"/>
        <v>0.25</v>
      </c>
      <c r="AJ51" s="172">
        <f t="shared" si="27"/>
        <v>0.25</v>
      </c>
      <c r="AK51" s="172">
        <f t="shared" si="27"/>
        <v>0.25</v>
      </c>
      <c r="AL51" s="172">
        <f t="shared" si="27"/>
        <v>0.25</v>
      </c>
      <c r="AM51" s="172">
        <f t="shared" si="27"/>
        <v>0.25</v>
      </c>
      <c r="AN51" s="172">
        <f t="shared" si="27"/>
        <v>0.25</v>
      </c>
    </row>
    <row r="52" spans="1:40" ht="15" x14ac:dyDescent="0.2">
      <c r="A52" s="172" t="s">
        <v>184</v>
      </c>
      <c r="B52" s="50">
        <f>B50/B51</f>
        <v>7.027121280369085E-2</v>
      </c>
      <c r="C52" s="9"/>
      <c r="D52" s="50">
        <f t="shared" ref="D52:AN52" si="28">D50/D51</f>
        <v>1.3874468298561985E-2</v>
      </c>
      <c r="E52" s="50">
        <f t="shared" si="28"/>
        <v>1.3895933706182098E-2</v>
      </c>
      <c r="F52" s="50">
        <f t="shared" si="28"/>
        <v>1.3961774477760277E-2</v>
      </c>
      <c r="G52" s="50">
        <f t="shared" si="28"/>
        <v>1.4076494500235709E-2</v>
      </c>
      <c r="H52" s="50">
        <f t="shared" si="28"/>
        <v>1.4248209256936433E-2</v>
      </c>
      <c r="I52" s="50">
        <f t="shared" si="28"/>
        <v>1.4489713331981433E-2</v>
      </c>
      <c r="J52" s="50">
        <f t="shared" si="28"/>
        <v>1.4820348514654285E-2</v>
      </c>
      <c r="K52" s="50">
        <f t="shared" si="28"/>
        <v>1.5269240343796493E-2</v>
      </c>
      <c r="L52" s="50">
        <f t="shared" si="28"/>
        <v>1.5881060613230667E-2</v>
      </c>
      <c r="M52" s="50">
        <f t="shared" si="28"/>
        <v>1.6726814089080742E-2</v>
      </c>
      <c r="N52" s="50">
        <f t="shared" si="28"/>
        <v>1.7925497385048009E-2</v>
      </c>
      <c r="O52" s="50">
        <f t="shared" si="28"/>
        <v>1.9691866081541269E-2</v>
      </c>
      <c r="P52" s="50">
        <f t="shared" si="28"/>
        <v>2.2450492365442404E-2</v>
      </c>
      <c r="Q52" s="50">
        <f t="shared" si="28"/>
        <v>2.2450492365524453E-2</v>
      </c>
      <c r="R52" s="50">
        <f t="shared" si="28"/>
        <v>1.9691866081601044E-2</v>
      </c>
      <c r="S52" s="50">
        <f t="shared" si="28"/>
        <v>1.7925497385094448E-2</v>
      </c>
      <c r="T52" s="50">
        <f t="shared" si="28"/>
        <v>1.6726814089118112E-2</v>
      </c>
      <c r="U52" s="50">
        <f t="shared" si="28"/>
        <v>1.5881060613261128E-2</v>
      </c>
      <c r="V52" s="50">
        <f t="shared" si="28"/>
        <v>1.5269240343821055E-2</v>
      </c>
      <c r="W52" s="50">
        <f t="shared" si="28"/>
        <v>1.4820348514673341E-2</v>
      </c>
      <c r="X52" s="50">
        <f t="shared" si="28"/>
        <v>1.4489713331994867E-2</v>
      </c>
      <c r="Y52" s="50">
        <f t="shared" si="28"/>
        <v>1.4248209256943749E-2</v>
      </c>
      <c r="Z52" s="50">
        <f t="shared" si="28"/>
        <v>1.407649450023599E-2</v>
      </c>
      <c r="AA52" s="50">
        <f t="shared" si="28"/>
        <v>1.3961774477752213E-2</v>
      </c>
      <c r="AB52" s="50">
        <f t="shared" si="28"/>
        <v>1.3895933706163856E-2</v>
      </c>
      <c r="AC52" s="50">
        <f t="shared" si="28"/>
        <v>1.3874468243882984E-2</v>
      </c>
      <c r="AD52" s="50">
        <f t="shared" si="28"/>
        <v>1.3895933706163179E-2</v>
      </c>
      <c r="AE52" s="50">
        <f t="shared" si="28"/>
        <v>1.3961774477750828E-2</v>
      </c>
      <c r="AF52" s="50">
        <f t="shared" si="28"/>
        <v>1.4076494500233804E-2</v>
      </c>
      <c r="AG52" s="50">
        <f t="shared" si="28"/>
        <v>1.4248209256940581E-2</v>
      </c>
      <c r="AH52" s="50">
        <f t="shared" si="28"/>
        <v>1.4489713331990497E-2</v>
      </c>
      <c r="AI52" s="50">
        <f t="shared" si="28"/>
        <v>1.4820348514667377E-2</v>
      </c>
      <c r="AJ52" s="50">
        <f t="shared" si="28"/>
        <v>1.5269240343812968E-2</v>
      </c>
      <c r="AK52" s="50">
        <f t="shared" si="28"/>
        <v>1.5881060613250043E-2</v>
      </c>
      <c r="AL52" s="50">
        <f t="shared" si="28"/>
        <v>1.6726814089102655E-2</v>
      </c>
      <c r="AM52" s="50">
        <f t="shared" si="28"/>
        <v>1.7925497385072191E-2</v>
      </c>
      <c r="AN52" s="50">
        <f t="shared" si="28"/>
        <v>1.9691866081567456E-2</v>
      </c>
    </row>
    <row r="53" spans="1:40" x14ac:dyDescent="0.2">
      <c r="A53" s="172" t="s">
        <v>177</v>
      </c>
      <c r="B53" s="80">
        <f>$B$8</f>
        <v>75000</v>
      </c>
      <c r="D53" s="80">
        <f t="shared" ref="D53:AN53" si="29">$B$8</f>
        <v>75000</v>
      </c>
      <c r="E53" s="80">
        <f t="shared" si="29"/>
        <v>75000</v>
      </c>
      <c r="F53" s="80">
        <f t="shared" si="29"/>
        <v>75000</v>
      </c>
      <c r="G53" s="80">
        <f t="shared" si="29"/>
        <v>75000</v>
      </c>
      <c r="H53" s="80">
        <f t="shared" si="29"/>
        <v>75000</v>
      </c>
      <c r="I53" s="80">
        <f t="shared" si="29"/>
        <v>75000</v>
      </c>
      <c r="J53" s="80">
        <f t="shared" si="29"/>
        <v>75000</v>
      </c>
      <c r="K53" s="80">
        <f t="shared" si="29"/>
        <v>75000</v>
      </c>
      <c r="L53" s="80">
        <f t="shared" si="29"/>
        <v>75000</v>
      </c>
      <c r="M53" s="80">
        <f t="shared" si="29"/>
        <v>75000</v>
      </c>
      <c r="N53" s="80">
        <f t="shared" si="29"/>
        <v>75000</v>
      </c>
      <c r="O53" s="80">
        <f t="shared" si="29"/>
        <v>75000</v>
      </c>
      <c r="P53" s="80">
        <f t="shared" si="29"/>
        <v>75000</v>
      </c>
      <c r="Q53" s="80">
        <f t="shared" si="29"/>
        <v>75000</v>
      </c>
      <c r="R53" s="80">
        <f t="shared" si="29"/>
        <v>75000</v>
      </c>
      <c r="S53" s="80">
        <f t="shared" si="29"/>
        <v>75000</v>
      </c>
      <c r="T53" s="80">
        <f t="shared" si="29"/>
        <v>75000</v>
      </c>
      <c r="U53" s="80">
        <f t="shared" si="29"/>
        <v>75000</v>
      </c>
      <c r="V53" s="80">
        <f t="shared" si="29"/>
        <v>75000</v>
      </c>
      <c r="W53" s="80">
        <f t="shared" si="29"/>
        <v>75000</v>
      </c>
      <c r="X53" s="80">
        <f t="shared" si="29"/>
        <v>75000</v>
      </c>
      <c r="Y53" s="80">
        <f t="shared" si="29"/>
        <v>75000</v>
      </c>
      <c r="Z53" s="80">
        <f t="shared" si="29"/>
        <v>75000</v>
      </c>
      <c r="AA53" s="80">
        <f t="shared" si="29"/>
        <v>75000</v>
      </c>
      <c r="AB53" s="80">
        <f t="shared" si="29"/>
        <v>75000</v>
      </c>
      <c r="AC53" s="80">
        <f t="shared" si="29"/>
        <v>75000</v>
      </c>
      <c r="AD53" s="80">
        <f t="shared" si="29"/>
        <v>75000</v>
      </c>
      <c r="AE53" s="80">
        <f t="shared" si="29"/>
        <v>75000</v>
      </c>
      <c r="AF53" s="80">
        <f t="shared" si="29"/>
        <v>75000</v>
      </c>
      <c r="AG53" s="80">
        <f t="shared" si="29"/>
        <v>75000</v>
      </c>
      <c r="AH53" s="80">
        <f t="shared" si="29"/>
        <v>75000</v>
      </c>
      <c r="AI53" s="80">
        <f t="shared" si="29"/>
        <v>75000</v>
      </c>
      <c r="AJ53" s="80">
        <f t="shared" si="29"/>
        <v>75000</v>
      </c>
      <c r="AK53" s="80">
        <f t="shared" si="29"/>
        <v>75000</v>
      </c>
      <c r="AL53" s="80">
        <f t="shared" si="29"/>
        <v>75000</v>
      </c>
      <c r="AM53" s="80">
        <f t="shared" si="29"/>
        <v>75000</v>
      </c>
      <c r="AN53" s="80">
        <f t="shared" si="29"/>
        <v>75000</v>
      </c>
    </row>
    <row r="54" spans="1:40" ht="15" x14ac:dyDescent="0.2">
      <c r="A54" s="172" t="s">
        <v>9</v>
      </c>
      <c r="B54" s="9">
        <f>B60 / $B$17 * SINH($B$16 *B58 / 1000) + B59 * COSH($B$16 * B58 / 1000)+B57</f>
        <v>3.6683532086706173E-3</v>
      </c>
      <c r="C54" s="9"/>
      <c r="D54" s="9">
        <f t="shared" ref="D54:AN54" si="30">D60 / $B$17 * SINH($B$16 *D58 / 1000) + D59 * COSH($B$16 * D58 / 1000)+D57</f>
        <v>7.2428592407836447E-4</v>
      </c>
      <c r="E54" s="9">
        <f t="shared" si="30"/>
        <v>7.2540647819685727E-4</v>
      </c>
      <c r="F54" s="9">
        <f t="shared" si="30"/>
        <v>7.2884355002248368E-4</v>
      </c>
      <c r="G54" s="9">
        <f t="shared" si="30"/>
        <v>7.3483225500929183E-4</v>
      </c>
      <c r="H54" s="9">
        <f t="shared" si="30"/>
        <v>7.437962440111454E-4</v>
      </c>
      <c r="I54" s="9">
        <f t="shared" si="30"/>
        <v>7.5640342998747488E-4</v>
      </c>
      <c r="J54" s="9">
        <f t="shared" si="30"/>
        <v>7.7366350825943601E-4</v>
      </c>
      <c r="K54" s="9">
        <f t="shared" si="30"/>
        <v>7.9709691314999958E-4</v>
      </c>
      <c r="L54" s="9">
        <f t="shared" si="30"/>
        <v>8.2903563683160795E-4</v>
      </c>
      <c r="M54" s="9">
        <f t="shared" si="30"/>
        <v>8.7318632604122979E-4</v>
      </c>
      <c r="N54" s="9">
        <f t="shared" si="30"/>
        <v>9.3576093574983623E-4</v>
      </c>
      <c r="O54" s="9">
        <f t="shared" si="30"/>
        <v>1.0279703059449677E-3</v>
      </c>
      <c r="P54" s="9">
        <f t="shared" si="30"/>
        <v>1.1719782883935119E-3</v>
      </c>
      <c r="Q54" s="9">
        <f t="shared" si="30"/>
        <v>1.1719782883977952E-3</v>
      </c>
      <c r="R54" s="9">
        <f t="shared" si="30"/>
        <v>1.0279703059480881E-3</v>
      </c>
      <c r="S54" s="9">
        <f t="shared" si="30"/>
        <v>9.3576093575226062E-4</v>
      </c>
      <c r="T54" s="9">
        <f t="shared" si="30"/>
        <v>8.7318632604318049E-4</v>
      </c>
      <c r="U54" s="9">
        <f t="shared" si="30"/>
        <v>8.2903563683319804E-4</v>
      </c>
      <c r="V54" s="9">
        <f t="shared" si="30"/>
        <v>7.9709691315128198E-4</v>
      </c>
      <c r="W54" s="9">
        <f t="shared" si="30"/>
        <v>7.7366350826043088E-4</v>
      </c>
      <c r="X54" s="9">
        <f t="shared" si="30"/>
        <v>7.5640342998817603E-4</v>
      </c>
      <c r="Y54" s="9">
        <f t="shared" si="30"/>
        <v>7.4379624401152715E-4</v>
      </c>
      <c r="Z54" s="9">
        <f t="shared" si="30"/>
        <v>7.3483225500930636E-4</v>
      </c>
      <c r="AA54" s="9">
        <f t="shared" si="30"/>
        <v>7.2884355002206269E-4</v>
      </c>
      <c r="AB54" s="9">
        <f t="shared" si="30"/>
        <v>7.2540647819590502E-4</v>
      </c>
      <c r="AC54" s="9">
        <f t="shared" si="30"/>
        <v>7.2428592122396817E-4</v>
      </c>
      <c r="AD54" s="9">
        <f t="shared" si="30"/>
        <v>7.2540647819586968E-4</v>
      </c>
      <c r="AE54" s="9">
        <f t="shared" si="30"/>
        <v>7.2884355002199048E-4</v>
      </c>
      <c r="AF54" s="9">
        <f t="shared" si="30"/>
        <v>7.348322550091923E-4</v>
      </c>
      <c r="AG54" s="9">
        <f t="shared" si="30"/>
        <v>7.4379624401136192E-4</v>
      </c>
      <c r="AH54" s="9">
        <f t="shared" si="30"/>
        <v>7.5640342998794803E-4</v>
      </c>
      <c r="AI54" s="9">
        <f t="shared" si="30"/>
        <v>7.7366350826011949E-4</v>
      </c>
      <c r="AJ54" s="9">
        <f t="shared" si="30"/>
        <v>7.9709691315085968E-4</v>
      </c>
      <c r="AK54" s="9">
        <f t="shared" si="30"/>
        <v>8.2903563683261929E-4</v>
      </c>
      <c r="AL54" s="9">
        <f t="shared" si="30"/>
        <v>8.7318632604237363E-4</v>
      </c>
      <c r="AM54" s="9">
        <f t="shared" si="30"/>
        <v>9.3576093575109868E-4</v>
      </c>
      <c r="AN54" s="9">
        <f t="shared" si="30"/>
        <v>1.0279703059463347E-3</v>
      </c>
    </row>
    <row r="55" spans="1:40" ht="15" x14ac:dyDescent="0.2">
      <c r="A55" s="172" t="s">
        <v>183</v>
      </c>
      <c r="B55" s="9">
        <f>B60 * COSH($B$16 *B58 / 1000) + (B59) * $B$17 * SINH($B$16 * B58/ 1000)</f>
        <v>6.203136908309512E-4</v>
      </c>
      <c r="C55" s="9"/>
      <c r="D55" s="9">
        <f t="shared" ref="D55:AN55" si="31">D60 * COSH($B$16 *D58 / 1000) + (D59) * $B$17 * SINH($B$16 * D58/ 1000)</f>
        <v>1.2247579478443231E-4</v>
      </c>
      <c r="E55" s="9">
        <f t="shared" si="31"/>
        <v>1.226652790084092E-4</v>
      </c>
      <c r="F55" s="9">
        <f t="shared" si="31"/>
        <v>1.2324648332231387E-4</v>
      </c>
      <c r="G55" s="9">
        <f t="shared" si="31"/>
        <v>1.2425916543942411E-4</v>
      </c>
      <c r="H55" s="9">
        <f t="shared" si="31"/>
        <v>1.2577496416054095E-4</v>
      </c>
      <c r="I55" s="9">
        <f t="shared" si="31"/>
        <v>1.2790682268645515E-4</v>
      </c>
      <c r="J55" s="9">
        <f t="shared" si="31"/>
        <v>1.3082547916468216E-4</v>
      </c>
      <c r="K55" s="9">
        <f t="shared" si="31"/>
        <v>1.347880370345306E-4</v>
      </c>
      <c r="L55" s="9">
        <f t="shared" si="31"/>
        <v>1.4018883309760877E-4</v>
      </c>
      <c r="M55" s="9">
        <f t="shared" si="31"/>
        <v>1.4765465642989242E-4</v>
      </c>
      <c r="N55" s="9">
        <f t="shared" si="31"/>
        <v>1.5823594042645679E-4</v>
      </c>
      <c r="O55" s="9">
        <f t="shared" si="31"/>
        <v>1.73828423347606E-4</v>
      </c>
      <c r="P55" s="9">
        <f t="shared" si="31"/>
        <v>1.9817998330389161E-4</v>
      </c>
      <c r="Q55" s="9">
        <f t="shared" si="31"/>
        <v>1.9817998330461594E-4</v>
      </c>
      <c r="R55" s="9">
        <f t="shared" si="31"/>
        <v>1.7382842334813368E-4</v>
      </c>
      <c r="S55" s="9">
        <f t="shared" si="31"/>
        <v>1.5823594042686676E-4</v>
      </c>
      <c r="T55" s="9">
        <f t="shared" si="31"/>
        <v>1.4765465643022229E-4</v>
      </c>
      <c r="U55" s="9">
        <f t="shared" si="31"/>
        <v>1.4018883309787765E-4</v>
      </c>
      <c r="V55" s="9">
        <f t="shared" si="31"/>
        <v>1.3478803703474745E-4</v>
      </c>
      <c r="W55" s="9">
        <f t="shared" si="31"/>
        <v>1.308254791648504E-4</v>
      </c>
      <c r="X55" s="9">
        <f t="shared" si="31"/>
        <v>1.2790682268657371E-4</v>
      </c>
      <c r="Y55" s="9">
        <f t="shared" si="31"/>
        <v>1.2577496416060551E-4</v>
      </c>
      <c r="Z55" s="9">
        <f t="shared" si="31"/>
        <v>1.2425916543942655E-4</v>
      </c>
      <c r="AA55" s="9">
        <f t="shared" si="31"/>
        <v>1.2324648332224267E-4</v>
      </c>
      <c r="AB55" s="9">
        <f t="shared" si="31"/>
        <v>1.2266527900824816E-4</v>
      </c>
      <c r="AC55" s="9">
        <f t="shared" si="31"/>
        <v>1.2247579430175765E-4</v>
      </c>
      <c r="AD55" s="9">
        <f t="shared" si="31"/>
        <v>1.226652790082422E-4</v>
      </c>
      <c r="AE55" s="9">
        <f t="shared" si="31"/>
        <v>1.2324648332223047E-4</v>
      </c>
      <c r="AF55" s="9">
        <f t="shared" si="31"/>
        <v>1.2425916543940728E-4</v>
      </c>
      <c r="AG55" s="9">
        <f t="shared" si="31"/>
        <v>1.2577496416057757E-4</v>
      </c>
      <c r="AH55" s="9">
        <f t="shared" si="31"/>
        <v>1.2790682268653517E-4</v>
      </c>
      <c r="AI55" s="9">
        <f t="shared" si="31"/>
        <v>1.3082547916479773E-4</v>
      </c>
      <c r="AJ55" s="9">
        <f t="shared" si="31"/>
        <v>1.3478803703467605E-4</v>
      </c>
      <c r="AK55" s="9">
        <f t="shared" si="31"/>
        <v>1.4018883309777977E-4</v>
      </c>
      <c r="AL55" s="9">
        <f t="shared" si="31"/>
        <v>1.4765465643008584E-4</v>
      </c>
      <c r="AM55" s="9">
        <f t="shared" si="31"/>
        <v>1.5823594042667027E-4</v>
      </c>
      <c r="AN55" s="9">
        <f t="shared" si="31"/>
        <v>1.7382842334783718E-4</v>
      </c>
    </row>
    <row r="56" spans="1:40" ht="15" x14ac:dyDescent="0.2">
      <c r="A56" s="104" t="s">
        <v>120</v>
      </c>
      <c r="B56" s="172">
        <f>$B$10</f>
        <v>0.25</v>
      </c>
      <c r="C56" s="9"/>
      <c r="D56" s="172">
        <f t="shared" ref="D56:AN56" si="32">$B$10</f>
        <v>0.25</v>
      </c>
      <c r="E56" s="172">
        <f t="shared" si="32"/>
        <v>0.25</v>
      </c>
      <c r="F56" s="172">
        <f t="shared" si="32"/>
        <v>0.25</v>
      </c>
      <c r="G56" s="172">
        <f t="shared" si="32"/>
        <v>0.25</v>
      </c>
      <c r="H56" s="172">
        <f t="shared" si="32"/>
        <v>0.25</v>
      </c>
      <c r="I56" s="172">
        <f t="shared" si="32"/>
        <v>0.25</v>
      </c>
      <c r="J56" s="172">
        <f t="shared" si="32"/>
        <v>0.25</v>
      </c>
      <c r="K56" s="172">
        <f t="shared" si="32"/>
        <v>0.25</v>
      </c>
      <c r="L56" s="172">
        <f t="shared" si="32"/>
        <v>0.25</v>
      </c>
      <c r="M56" s="172">
        <f t="shared" si="32"/>
        <v>0.25</v>
      </c>
      <c r="N56" s="172">
        <f t="shared" si="32"/>
        <v>0.25</v>
      </c>
      <c r="O56" s="172">
        <f t="shared" si="32"/>
        <v>0.25</v>
      </c>
      <c r="P56" s="172">
        <f t="shared" si="32"/>
        <v>0.25</v>
      </c>
      <c r="Q56" s="172">
        <f t="shared" si="32"/>
        <v>0.25</v>
      </c>
      <c r="R56" s="172">
        <f t="shared" si="32"/>
        <v>0.25</v>
      </c>
      <c r="S56" s="172">
        <f t="shared" si="32"/>
        <v>0.25</v>
      </c>
      <c r="T56" s="172">
        <f t="shared" si="32"/>
        <v>0.25</v>
      </c>
      <c r="U56" s="172">
        <f t="shared" si="32"/>
        <v>0.25</v>
      </c>
      <c r="V56" s="172">
        <f t="shared" si="32"/>
        <v>0.25</v>
      </c>
      <c r="W56" s="172">
        <f t="shared" si="32"/>
        <v>0.25</v>
      </c>
      <c r="X56" s="172">
        <f t="shared" si="32"/>
        <v>0.25</v>
      </c>
      <c r="Y56" s="172">
        <f t="shared" si="32"/>
        <v>0.25</v>
      </c>
      <c r="Z56" s="172">
        <f t="shared" si="32"/>
        <v>0.25</v>
      </c>
      <c r="AA56" s="172">
        <f t="shared" si="32"/>
        <v>0.25</v>
      </c>
      <c r="AB56" s="172">
        <f t="shared" si="32"/>
        <v>0.25</v>
      </c>
      <c r="AC56" s="172">
        <f t="shared" si="32"/>
        <v>0.25</v>
      </c>
      <c r="AD56" s="172">
        <f t="shared" si="32"/>
        <v>0.25</v>
      </c>
      <c r="AE56" s="172">
        <f t="shared" si="32"/>
        <v>0.25</v>
      </c>
      <c r="AF56" s="172">
        <f t="shared" si="32"/>
        <v>0.25</v>
      </c>
      <c r="AG56" s="172">
        <f t="shared" si="32"/>
        <v>0.25</v>
      </c>
      <c r="AH56" s="172">
        <f t="shared" si="32"/>
        <v>0.25</v>
      </c>
      <c r="AI56" s="172">
        <f t="shared" si="32"/>
        <v>0.25</v>
      </c>
      <c r="AJ56" s="172">
        <f t="shared" si="32"/>
        <v>0.25</v>
      </c>
      <c r="AK56" s="172">
        <f t="shared" si="32"/>
        <v>0.25</v>
      </c>
      <c r="AL56" s="172">
        <f t="shared" si="32"/>
        <v>0.25</v>
      </c>
      <c r="AM56" s="172">
        <f t="shared" si="32"/>
        <v>0.25</v>
      </c>
      <c r="AN56" s="172">
        <f t="shared" si="32"/>
        <v>0.25</v>
      </c>
    </row>
    <row r="57" spans="1:40" ht="15" x14ac:dyDescent="0.2">
      <c r="A57" s="172" t="s">
        <v>184</v>
      </c>
      <c r="B57" s="50">
        <f>B55/B56</f>
        <v>2.4812547633238048E-3</v>
      </c>
      <c r="C57" s="9"/>
      <c r="D57" s="50">
        <f t="shared" ref="D57:AN57" si="33">D55/D56</f>
        <v>4.8990317913772926E-4</v>
      </c>
      <c r="E57" s="50">
        <f t="shared" si="33"/>
        <v>4.9066111603363678E-4</v>
      </c>
      <c r="F57" s="50">
        <f t="shared" si="33"/>
        <v>4.9298593328925549E-4</v>
      </c>
      <c r="G57" s="50">
        <f t="shared" si="33"/>
        <v>4.9703666175769645E-4</v>
      </c>
      <c r="H57" s="50">
        <f t="shared" si="33"/>
        <v>5.030998566421638E-4</v>
      </c>
      <c r="I57" s="50">
        <f t="shared" si="33"/>
        <v>5.1162729074582061E-4</v>
      </c>
      <c r="J57" s="50">
        <f t="shared" si="33"/>
        <v>5.2330191665872863E-4</v>
      </c>
      <c r="K57" s="50">
        <f t="shared" si="33"/>
        <v>5.3915214813812242E-4</v>
      </c>
      <c r="L57" s="50">
        <f t="shared" si="33"/>
        <v>5.6075533239043508E-4</v>
      </c>
      <c r="M57" s="50">
        <f t="shared" si="33"/>
        <v>5.9061862571956969E-4</v>
      </c>
      <c r="N57" s="50">
        <f t="shared" si="33"/>
        <v>6.3294376170582717E-4</v>
      </c>
      <c r="O57" s="50">
        <f t="shared" si="33"/>
        <v>6.9531369339042399E-4</v>
      </c>
      <c r="P57" s="50">
        <f t="shared" si="33"/>
        <v>7.9271993321556645E-4</v>
      </c>
      <c r="Q57" s="50">
        <f t="shared" si="33"/>
        <v>7.9271993321846377E-4</v>
      </c>
      <c r="R57" s="50">
        <f t="shared" si="33"/>
        <v>6.9531369339253472E-4</v>
      </c>
      <c r="S57" s="50">
        <f t="shared" si="33"/>
        <v>6.3294376170746703E-4</v>
      </c>
      <c r="T57" s="50">
        <f t="shared" si="33"/>
        <v>5.9061862572088917E-4</v>
      </c>
      <c r="U57" s="50">
        <f t="shared" si="33"/>
        <v>5.607553323915106E-4</v>
      </c>
      <c r="V57" s="50">
        <f t="shared" si="33"/>
        <v>5.3915214813898978E-4</v>
      </c>
      <c r="W57" s="50">
        <f t="shared" si="33"/>
        <v>5.2330191665940159E-4</v>
      </c>
      <c r="X57" s="50">
        <f t="shared" si="33"/>
        <v>5.1162729074629484E-4</v>
      </c>
      <c r="Y57" s="50">
        <f t="shared" si="33"/>
        <v>5.0309985664242205E-4</v>
      </c>
      <c r="Z57" s="50">
        <f t="shared" si="33"/>
        <v>4.9703666175770621E-4</v>
      </c>
      <c r="AA57" s="50">
        <f t="shared" si="33"/>
        <v>4.9298593328897067E-4</v>
      </c>
      <c r="AB57" s="50">
        <f t="shared" si="33"/>
        <v>4.9066111603299266E-4</v>
      </c>
      <c r="AC57" s="50">
        <f t="shared" si="33"/>
        <v>4.899031772070306E-4</v>
      </c>
      <c r="AD57" s="50">
        <f t="shared" si="33"/>
        <v>4.9066111603296881E-4</v>
      </c>
      <c r="AE57" s="50">
        <f t="shared" si="33"/>
        <v>4.9298593328892188E-4</v>
      </c>
      <c r="AF57" s="50">
        <f t="shared" si="33"/>
        <v>4.9703666175762913E-4</v>
      </c>
      <c r="AG57" s="50">
        <f t="shared" si="33"/>
        <v>5.0309985664231027E-4</v>
      </c>
      <c r="AH57" s="50">
        <f t="shared" si="33"/>
        <v>5.1162729074614066E-4</v>
      </c>
      <c r="AI57" s="50">
        <f t="shared" si="33"/>
        <v>5.2330191665919093E-4</v>
      </c>
      <c r="AJ57" s="50">
        <f t="shared" si="33"/>
        <v>5.391521481387042E-4</v>
      </c>
      <c r="AK57" s="50">
        <f t="shared" si="33"/>
        <v>5.607553323911191E-4</v>
      </c>
      <c r="AL57" s="50">
        <f t="shared" si="33"/>
        <v>5.9061862572034338E-4</v>
      </c>
      <c r="AM57" s="50">
        <f t="shared" si="33"/>
        <v>6.3294376170668109E-4</v>
      </c>
      <c r="AN57" s="50">
        <f t="shared" si="33"/>
        <v>6.9531369339134871E-4</v>
      </c>
    </row>
    <row r="58" spans="1:40" x14ac:dyDescent="0.2">
      <c r="A58" s="172" t="s">
        <v>178</v>
      </c>
      <c r="B58" s="80">
        <f>$B$8</f>
        <v>75000</v>
      </c>
      <c r="D58" s="80">
        <f t="shared" ref="D58:AN58" si="34">$B$8</f>
        <v>75000</v>
      </c>
      <c r="E58" s="80">
        <f t="shared" si="34"/>
        <v>75000</v>
      </c>
      <c r="F58" s="80">
        <f t="shared" si="34"/>
        <v>75000</v>
      </c>
      <c r="G58" s="80">
        <f t="shared" si="34"/>
        <v>75000</v>
      </c>
      <c r="H58" s="80">
        <f t="shared" si="34"/>
        <v>75000</v>
      </c>
      <c r="I58" s="80">
        <f t="shared" si="34"/>
        <v>75000</v>
      </c>
      <c r="J58" s="80">
        <f t="shared" si="34"/>
        <v>75000</v>
      </c>
      <c r="K58" s="80">
        <f t="shared" si="34"/>
        <v>75000</v>
      </c>
      <c r="L58" s="80">
        <f t="shared" si="34"/>
        <v>75000</v>
      </c>
      <c r="M58" s="80">
        <f t="shared" si="34"/>
        <v>75000</v>
      </c>
      <c r="N58" s="80">
        <f t="shared" si="34"/>
        <v>75000</v>
      </c>
      <c r="O58" s="80">
        <f t="shared" si="34"/>
        <v>75000</v>
      </c>
      <c r="P58" s="80">
        <f t="shared" si="34"/>
        <v>75000</v>
      </c>
      <c r="Q58" s="80">
        <f t="shared" si="34"/>
        <v>75000</v>
      </c>
      <c r="R58" s="80">
        <f t="shared" si="34"/>
        <v>75000</v>
      </c>
      <c r="S58" s="80">
        <f t="shared" si="34"/>
        <v>75000</v>
      </c>
      <c r="T58" s="80">
        <f t="shared" si="34"/>
        <v>75000</v>
      </c>
      <c r="U58" s="80">
        <f t="shared" si="34"/>
        <v>75000</v>
      </c>
      <c r="V58" s="80">
        <f t="shared" si="34"/>
        <v>75000</v>
      </c>
      <c r="W58" s="80">
        <f t="shared" si="34"/>
        <v>75000</v>
      </c>
      <c r="X58" s="80">
        <f t="shared" si="34"/>
        <v>75000</v>
      </c>
      <c r="Y58" s="80">
        <f t="shared" si="34"/>
        <v>75000</v>
      </c>
      <c r="Z58" s="80">
        <f t="shared" si="34"/>
        <v>75000</v>
      </c>
      <c r="AA58" s="80">
        <f t="shared" si="34"/>
        <v>75000</v>
      </c>
      <c r="AB58" s="80">
        <f t="shared" si="34"/>
        <v>75000</v>
      </c>
      <c r="AC58" s="80">
        <f t="shared" si="34"/>
        <v>75000</v>
      </c>
      <c r="AD58" s="80">
        <f t="shared" si="34"/>
        <v>75000</v>
      </c>
      <c r="AE58" s="80">
        <f t="shared" si="34"/>
        <v>75000</v>
      </c>
      <c r="AF58" s="80">
        <f t="shared" si="34"/>
        <v>75000</v>
      </c>
      <c r="AG58" s="80">
        <f t="shared" si="34"/>
        <v>75000</v>
      </c>
      <c r="AH58" s="80">
        <f t="shared" si="34"/>
        <v>75000</v>
      </c>
      <c r="AI58" s="80">
        <f t="shared" si="34"/>
        <v>75000</v>
      </c>
      <c r="AJ58" s="80">
        <f t="shared" si="34"/>
        <v>75000</v>
      </c>
      <c r="AK58" s="80">
        <f t="shared" si="34"/>
        <v>75000</v>
      </c>
      <c r="AL58" s="80">
        <f t="shared" si="34"/>
        <v>75000</v>
      </c>
      <c r="AM58" s="80">
        <f t="shared" si="34"/>
        <v>75000</v>
      </c>
      <c r="AN58" s="80">
        <f t="shared" si="34"/>
        <v>75000</v>
      </c>
    </row>
    <row r="59" spans="1:40" ht="15" x14ac:dyDescent="0.2">
      <c r="A59" s="172" t="s">
        <v>9</v>
      </c>
      <c r="B59" s="9">
        <f>B65 / $B$17 * SINH($B$16 *B63 / 1000) + B64 * COSH($B$16 * B63 / 1000)+B62</f>
        <v>1.2952841582503259E-4</v>
      </c>
      <c r="C59" s="9"/>
      <c r="D59" s="9">
        <f t="shared" ref="D59:AN59" si="35">D65 / $B$17 * SINH($B$16 *D63 / 1000) + D64 * COSH($B$16 * D63 / 1000)+D62</f>
        <v>2.5574311690732319E-5</v>
      </c>
      <c r="E59" s="9">
        <f t="shared" si="35"/>
        <v>2.5613878109656081E-5</v>
      </c>
      <c r="F59" s="9">
        <f t="shared" si="35"/>
        <v>2.5735240051466359E-5</v>
      </c>
      <c r="G59" s="9">
        <f t="shared" si="35"/>
        <v>2.5946699370037772E-5</v>
      </c>
      <c r="H59" s="9">
        <f t="shared" si="35"/>
        <v>2.6263215045828945E-5</v>
      </c>
      <c r="I59" s="9">
        <f t="shared" si="35"/>
        <v>2.6708370878605831E-5</v>
      </c>
      <c r="J59" s="9">
        <f t="shared" si="35"/>
        <v>2.7317818897487678E-5</v>
      </c>
      <c r="K59" s="9">
        <f t="shared" si="35"/>
        <v>2.8145245167588111E-5</v>
      </c>
      <c r="L59" s="9">
        <f t="shared" si="35"/>
        <v>2.9272991610371733E-5</v>
      </c>
      <c r="M59" s="9">
        <f t="shared" si="35"/>
        <v>3.0831938774289496E-5</v>
      </c>
      <c r="N59" s="9">
        <f t="shared" si="35"/>
        <v>3.3041428865720129E-5</v>
      </c>
      <c r="O59" s="9">
        <f t="shared" si="35"/>
        <v>3.6297313172980626E-5</v>
      </c>
      <c r="P59" s="9">
        <f t="shared" si="35"/>
        <v>4.1382190438514924E-5</v>
      </c>
      <c r="Q59" s="9">
        <f t="shared" si="35"/>
        <v>4.138219043866617E-5</v>
      </c>
      <c r="R59" s="9">
        <f t="shared" si="35"/>
        <v>3.6297313173090808E-5</v>
      </c>
      <c r="S59" s="9">
        <f t="shared" si="35"/>
        <v>3.3041428865805733E-5</v>
      </c>
      <c r="T59" s="9">
        <f t="shared" si="35"/>
        <v>3.083193877435837E-5</v>
      </c>
      <c r="U59" s="9">
        <f t="shared" si="35"/>
        <v>2.9272991610427884E-5</v>
      </c>
      <c r="V59" s="9">
        <f t="shared" si="35"/>
        <v>2.8145245167633393E-5</v>
      </c>
      <c r="W59" s="9">
        <f t="shared" si="35"/>
        <v>2.7317818897522813E-5</v>
      </c>
      <c r="X59" s="9">
        <f t="shared" si="35"/>
        <v>2.6708370878630588E-5</v>
      </c>
      <c r="Y59" s="9">
        <f t="shared" si="35"/>
        <v>2.6263215045842423E-5</v>
      </c>
      <c r="Z59" s="9">
        <f t="shared" si="35"/>
        <v>2.5946699370038284E-5</v>
      </c>
      <c r="AA59" s="9">
        <f t="shared" si="35"/>
        <v>2.5735240051451495E-5</v>
      </c>
      <c r="AB59" s="9">
        <f t="shared" si="35"/>
        <v>2.5613878109622457E-5</v>
      </c>
      <c r="AC59" s="9">
        <f t="shared" si="35"/>
        <v>2.5574311589944469E-5</v>
      </c>
      <c r="AD59" s="9">
        <f t="shared" si="35"/>
        <v>2.5613878109621214E-5</v>
      </c>
      <c r="AE59" s="9">
        <f t="shared" si="35"/>
        <v>2.5735240051448947E-5</v>
      </c>
      <c r="AF59" s="9">
        <f t="shared" si="35"/>
        <v>2.5946699370034255E-5</v>
      </c>
      <c r="AG59" s="9">
        <f t="shared" si="35"/>
        <v>2.6263215045836592E-5</v>
      </c>
      <c r="AH59" s="9">
        <f t="shared" si="35"/>
        <v>2.6708370878622537E-5</v>
      </c>
      <c r="AI59" s="9">
        <f t="shared" si="35"/>
        <v>2.7317818897511815E-5</v>
      </c>
      <c r="AJ59" s="9">
        <f t="shared" si="35"/>
        <v>2.8145245167618482E-5</v>
      </c>
      <c r="AK59" s="9">
        <f t="shared" si="35"/>
        <v>2.9272991610407447E-5</v>
      </c>
      <c r="AL59" s="9">
        <f t="shared" si="35"/>
        <v>3.0831938774329883E-5</v>
      </c>
      <c r="AM59" s="9">
        <f t="shared" si="35"/>
        <v>3.3041428865764703E-5</v>
      </c>
      <c r="AN59" s="9">
        <f t="shared" si="35"/>
        <v>3.62973131730289E-5</v>
      </c>
    </row>
    <row r="60" spans="1:40" ht="15" x14ac:dyDescent="0.2">
      <c r="A60" s="172" t="s">
        <v>183</v>
      </c>
      <c r="B60" s="9">
        <f>B65 * COSH($B$16 *B63 / 1000) + (B64) * $B$17 * SINH($B$16 * B63/ 1000)</f>
        <v>2.1903084331705556E-5</v>
      </c>
      <c r="C60" s="9"/>
      <c r="D60" s="9">
        <f t="shared" ref="D60:AN60" si="36">D65 * COSH($B$16 *D63 / 1000) + (D64) * $B$17 * SINH($B$16 * D63/ 1000)</f>
        <v>4.3245823869574245E-6</v>
      </c>
      <c r="E60" s="9">
        <f t="shared" si="36"/>
        <v>4.3312730162287759E-6</v>
      </c>
      <c r="F60" s="9">
        <f t="shared" si="36"/>
        <v>4.3517951605721511E-6</v>
      </c>
      <c r="G60" s="9">
        <f t="shared" si="36"/>
        <v>4.3875526525316842E-6</v>
      </c>
      <c r="H60" s="9">
        <f t="shared" si="36"/>
        <v>4.4410750359793868E-6</v>
      </c>
      <c r="I60" s="9">
        <f t="shared" si="36"/>
        <v>4.5163503003602425E-6</v>
      </c>
      <c r="J60" s="9">
        <f t="shared" si="36"/>
        <v>4.6194071567908157E-6</v>
      </c>
      <c r="K60" s="9">
        <f t="shared" si="36"/>
        <v>4.7593238480962911E-6</v>
      </c>
      <c r="L60" s="9">
        <f t="shared" si="36"/>
        <v>4.9500242846278162E-6</v>
      </c>
      <c r="M60" s="9">
        <f t="shared" si="36"/>
        <v>5.2136401945613417E-6</v>
      </c>
      <c r="N60" s="9">
        <f t="shared" si="36"/>
        <v>5.5872620557909627E-6</v>
      </c>
      <c r="O60" s="9">
        <f t="shared" si="36"/>
        <v>6.1378277992378245E-6</v>
      </c>
      <c r="P60" s="9">
        <f t="shared" si="36"/>
        <v>6.9976738403861631E-6</v>
      </c>
      <c r="Q60" s="9">
        <f t="shared" si="36"/>
        <v>6.9976738404117384E-6</v>
      </c>
      <c r="R60" s="9">
        <f t="shared" si="36"/>
        <v>6.1378277992564567E-6</v>
      </c>
      <c r="S60" s="9">
        <f t="shared" si="36"/>
        <v>5.5872620558054377E-6</v>
      </c>
      <c r="T60" s="9">
        <f t="shared" si="36"/>
        <v>5.2136401945729884E-6</v>
      </c>
      <c r="U60" s="9">
        <f t="shared" si="36"/>
        <v>4.9500242846373114E-6</v>
      </c>
      <c r="V60" s="9">
        <f t="shared" si="36"/>
        <v>4.7593238481039483E-6</v>
      </c>
      <c r="W60" s="9">
        <f t="shared" si="36"/>
        <v>4.6194071567967568E-6</v>
      </c>
      <c r="X60" s="9">
        <f t="shared" si="36"/>
        <v>4.5163503003644285E-6</v>
      </c>
      <c r="Y60" s="9">
        <f t="shared" si="36"/>
        <v>4.4410750359816653E-6</v>
      </c>
      <c r="Z60" s="9">
        <f t="shared" si="36"/>
        <v>4.3875526525317706E-6</v>
      </c>
      <c r="AA60" s="9">
        <f t="shared" si="36"/>
        <v>4.3517951605696379E-6</v>
      </c>
      <c r="AB60" s="9">
        <f t="shared" si="36"/>
        <v>4.3312730162230897E-6</v>
      </c>
      <c r="AC60" s="9">
        <f t="shared" si="36"/>
        <v>4.3245823699143314E-6</v>
      </c>
      <c r="AD60" s="9">
        <f t="shared" si="36"/>
        <v>4.3312730162228797E-6</v>
      </c>
      <c r="AE60" s="9">
        <f t="shared" si="36"/>
        <v>4.3517951605692068E-6</v>
      </c>
      <c r="AF60" s="9">
        <f t="shared" si="36"/>
        <v>4.3875526525310896E-6</v>
      </c>
      <c r="AG60" s="9">
        <f t="shared" si="36"/>
        <v>4.4410750359806794E-6</v>
      </c>
      <c r="AH60" s="9">
        <f t="shared" si="36"/>
        <v>4.5163503003630673E-6</v>
      </c>
      <c r="AI60" s="9">
        <f t="shared" si="36"/>
        <v>4.6194071567948975E-6</v>
      </c>
      <c r="AJ60" s="9">
        <f t="shared" si="36"/>
        <v>4.7593238481014267E-6</v>
      </c>
      <c r="AK60" s="9">
        <f t="shared" si="36"/>
        <v>4.9500242846338555E-6</v>
      </c>
      <c r="AL60" s="9">
        <f t="shared" si="36"/>
        <v>5.2136401945681713E-6</v>
      </c>
      <c r="AM60" s="9">
        <f t="shared" si="36"/>
        <v>5.5872620557985005E-6</v>
      </c>
      <c r="AN60" s="9">
        <f t="shared" si="36"/>
        <v>6.1378277992459882E-6</v>
      </c>
    </row>
    <row r="61" spans="1:40" ht="15" x14ac:dyDescent="0.2">
      <c r="A61" s="104" t="s">
        <v>120</v>
      </c>
      <c r="B61" s="172">
        <f>$B$10</f>
        <v>0.25</v>
      </c>
      <c r="C61" s="9"/>
      <c r="D61" s="172">
        <f t="shared" ref="D61:AN61" si="37">$B$10</f>
        <v>0.25</v>
      </c>
      <c r="E61" s="172">
        <f t="shared" si="37"/>
        <v>0.25</v>
      </c>
      <c r="F61" s="172">
        <f t="shared" si="37"/>
        <v>0.25</v>
      </c>
      <c r="G61" s="172">
        <f t="shared" si="37"/>
        <v>0.25</v>
      </c>
      <c r="H61" s="172">
        <f t="shared" si="37"/>
        <v>0.25</v>
      </c>
      <c r="I61" s="172">
        <f t="shared" si="37"/>
        <v>0.25</v>
      </c>
      <c r="J61" s="172">
        <f t="shared" si="37"/>
        <v>0.25</v>
      </c>
      <c r="K61" s="172">
        <f t="shared" si="37"/>
        <v>0.25</v>
      </c>
      <c r="L61" s="172">
        <f t="shared" si="37"/>
        <v>0.25</v>
      </c>
      <c r="M61" s="172">
        <f t="shared" si="37"/>
        <v>0.25</v>
      </c>
      <c r="N61" s="172">
        <f t="shared" si="37"/>
        <v>0.25</v>
      </c>
      <c r="O61" s="172">
        <f t="shared" si="37"/>
        <v>0.25</v>
      </c>
      <c r="P61" s="172">
        <f t="shared" si="37"/>
        <v>0.25</v>
      </c>
      <c r="Q61" s="172">
        <f t="shared" si="37"/>
        <v>0.25</v>
      </c>
      <c r="R61" s="172">
        <f t="shared" si="37"/>
        <v>0.25</v>
      </c>
      <c r="S61" s="172">
        <f t="shared" si="37"/>
        <v>0.25</v>
      </c>
      <c r="T61" s="172">
        <f t="shared" si="37"/>
        <v>0.25</v>
      </c>
      <c r="U61" s="172">
        <f t="shared" si="37"/>
        <v>0.25</v>
      </c>
      <c r="V61" s="172">
        <f t="shared" si="37"/>
        <v>0.25</v>
      </c>
      <c r="W61" s="172">
        <f t="shared" si="37"/>
        <v>0.25</v>
      </c>
      <c r="X61" s="172">
        <f t="shared" si="37"/>
        <v>0.25</v>
      </c>
      <c r="Y61" s="172">
        <f t="shared" si="37"/>
        <v>0.25</v>
      </c>
      <c r="Z61" s="172">
        <f t="shared" si="37"/>
        <v>0.25</v>
      </c>
      <c r="AA61" s="172">
        <f t="shared" si="37"/>
        <v>0.25</v>
      </c>
      <c r="AB61" s="172">
        <f t="shared" si="37"/>
        <v>0.25</v>
      </c>
      <c r="AC61" s="172">
        <f t="shared" si="37"/>
        <v>0.25</v>
      </c>
      <c r="AD61" s="172">
        <f t="shared" si="37"/>
        <v>0.25</v>
      </c>
      <c r="AE61" s="172">
        <f t="shared" si="37"/>
        <v>0.25</v>
      </c>
      <c r="AF61" s="172">
        <f t="shared" si="37"/>
        <v>0.25</v>
      </c>
      <c r="AG61" s="172">
        <f t="shared" si="37"/>
        <v>0.25</v>
      </c>
      <c r="AH61" s="172">
        <f t="shared" si="37"/>
        <v>0.25</v>
      </c>
      <c r="AI61" s="172">
        <f t="shared" si="37"/>
        <v>0.25</v>
      </c>
      <c r="AJ61" s="172">
        <f t="shared" si="37"/>
        <v>0.25</v>
      </c>
      <c r="AK61" s="172">
        <f t="shared" si="37"/>
        <v>0.25</v>
      </c>
      <c r="AL61" s="172">
        <f t="shared" si="37"/>
        <v>0.25</v>
      </c>
      <c r="AM61" s="172">
        <f t="shared" si="37"/>
        <v>0.25</v>
      </c>
      <c r="AN61" s="172">
        <f t="shared" si="37"/>
        <v>0.25</v>
      </c>
    </row>
    <row r="62" spans="1:40" ht="15" x14ac:dyDescent="0.2">
      <c r="A62" s="172" t="s">
        <v>184</v>
      </c>
      <c r="B62" s="50">
        <f>B60/B61</f>
        <v>8.7612337326822224E-5</v>
      </c>
      <c r="C62" s="9"/>
      <c r="D62" s="50">
        <f t="shared" ref="D62:AN62" si="38">D60/D61</f>
        <v>1.7298329547829698E-5</v>
      </c>
      <c r="E62" s="50">
        <f t="shared" si="38"/>
        <v>1.7325092064915103E-5</v>
      </c>
      <c r="F62" s="50">
        <f t="shared" si="38"/>
        <v>1.7407180642288604E-5</v>
      </c>
      <c r="G62" s="50">
        <f t="shared" si="38"/>
        <v>1.7550210610126737E-5</v>
      </c>
      <c r="H62" s="50">
        <f t="shared" si="38"/>
        <v>1.7764300143917547E-5</v>
      </c>
      <c r="I62" s="50">
        <f t="shared" si="38"/>
        <v>1.806540120144097E-5</v>
      </c>
      <c r="J62" s="50">
        <f t="shared" si="38"/>
        <v>1.8477628627163263E-5</v>
      </c>
      <c r="K62" s="50">
        <f t="shared" si="38"/>
        <v>1.9037295392385165E-5</v>
      </c>
      <c r="L62" s="50">
        <f t="shared" si="38"/>
        <v>1.9800097138511265E-5</v>
      </c>
      <c r="M62" s="50">
        <f t="shared" si="38"/>
        <v>2.0854560778245367E-5</v>
      </c>
      <c r="N62" s="50">
        <f t="shared" si="38"/>
        <v>2.2349048223163851E-5</v>
      </c>
      <c r="O62" s="50">
        <f t="shared" si="38"/>
        <v>2.4551311196951298E-5</v>
      </c>
      <c r="P62" s="50">
        <f t="shared" si="38"/>
        <v>2.7990695361544652E-5</v>
      </c>
      <c r="Q62" s="50">
        <f t="shared" si="38"/>
        <v>2.7990695361646954E-5</v>
      </c>
      <c r="R62" s="50">
        <f t="shared" si="38"/>
        <v>2.4551311197025827E-5</v>
      </c>
      <c r="S62" s="50">
        <f t="shared" si="38"/>
        <v>2.2349048223221751E-5</v>
      </c>
      <c r="T62" s="50">
        <f t="shared" si="38"/>
        <v>2.0854560778291954E-5</v>
      </c>
      <c r="U62" s="50">
        <f t="shared" si="38"/>
        <v>1.9800097138549246E-5</v>
      </c>
      <c r="V62" s="50">
        <f t="shared" si="38"/>
        <v>1.9037295392415793E-5</v>
      </c>
      <c r="W62" s="50">
        <f t="shared" si="38"/>
        <v>1.8477628627187027E-5</v>
      </c>
      <c r="X62" s="50">
        <f t="shared" si="38"/>
        <v>1.8065401201457714E-5</v>
      </c>
      <c r="Y62" s="50">
        <f t="shared" si="38"/>
        <v>1.7764300143926661E-5</v>
      </c>
      <c r="Z62" s="50">
        <f t="shared" si="38"/>
        <v>1.7550210610127082E-5</v>
      </c>
      <c r="AA62" s="50">
        <f t="shared" si="38"/>
        <v>1.7407180642278552E-5</v>
      </c>
      <c r="AB62" s="50">
        <f t="shared" si="38"/>
        <v>1.7325092064892359E-5</v>
      </c>
      <c r="AC62" s="50">
        <f t="shared" si="38"/>
        <v>1.7298329479657325E-5</v>
      </c>
      <c r="AD62" s="50">
        <f t="shared" si="38"/>
        <v>1.7325092064891519E-5</v>
      </c>
      <c r="AE62" s="50">
        <f t="shared" si="38"/>
        <v>1.7407180642276827E-5</v>
      </c>
      <c r="AF62" s="50">
        <f t="shared" si="38"/>
        <v>1.7550210610124358E-5</v>
      </c>
      <c r="AG62" s="50">
        <f t="shared" si="38"/>
        <v>1.7764300143922718E-5</v>
      </c>
      <c r="AH62" s="50">
        <f t="shared" si="38"/>
        <v>1.8065401201452269E-5</v>
      </c>
      <c r="AI62" s="50">
        <f t="shared" si="38"/>
        <v>1.847762862717959E-5</v>
      </c>
      <c r="AJ62" s="50">
        <f t="shared" si="38"/>
        <v>1.9037295392405707E-5</v>
      </c>
      <c r="AK62" s="50">
        <f t="shared" si="38"/>
        <v>1.9800097138535422E-5</v>
      </c>
      <c r="AL62" s="50">
        <f t="shared" si="38"/>
        <v>2.0854560778272685E-5</v>
      </c>
      <c r="AM62" s="50">
        <f t="shared" si="38"/>
        <v>2.2349048223194002E-5</v>
      </c>
      <c r="AN62" s="50">
        <f t="shared" si="38"/>
        <v>2.4551311196983953E-5</v>
      </c>
    </row>
    <row r="63" spans="1:40" x14ac:dyDescent="0.2">
      <c r="A63" s="172" t="s">
        <v>179</v>
      </c>
      <c r="B63" s="80">
        <f>$B$8</f>
        <v>75000</v>
      </c>
      <c r="D63" s="80">
        <f t="shared" ref="D63:AN63" si="39">$B$8</f>
        <v>75000</v>
      </c>
      <c r="E63" s="80">
        <f t="shared" si="39"/>
        <v>75000</v>
      </c>
      <c r="F63" s="80">
        <f t="shared" si="39"/>
        <v>75000</v>
      </c>
      <c r="G63" s="80">
        <f t="shared" si="39"/>
        <v>75000</v>
      </c>
      <c r="H63" s="80">
        <f t="shared" si="39"/>
        <v>75000</v>
      </c>
      <c r="I63" s="80">
        <f t="shared" si="39"/>
        <v>75000</v>
      </c>
      <c r="J63" s="80">
        <f t="shared" si="39"/>
        <v>75000</v>
      </c>
      <c r="K63" s="80">
        <f t="shared" si="39"/>
        <v>75000</v>
      </c>
      <c r="L63" s="80">
        <f t="shared" si="39"/>
        <v>75000</v>
      </c>
      <c r="M63" s="80">
        <f t="shared" si="39"/>
        <v>75000</v>
      </c>
      <c r="N63" s="80">
        <f t="shared" si="39"/>
        <v>75000</v>
      </c>
      <c r="O63" s="80">
        <f t="shared" si="39"/>
        <v>75000</v>
      </c>
      <c r="P63" s="80">
        <f t="shared" si="39"/>
        <v>75000</v>
      </c>
      <c r="Q63" s="80">
        <f t="shared" si="39"/>
        <v>75000</v>
      </c>
      <c r="R63" s="80">
        <f t="shared" si="39"/>
        <v>75000</v>
      </c>
      <c r="S63" s="80">
        <f t="shared" si="39"/>
        <v>75000</v>
      </c>
      <c r="T63" s="80">
        <f t="shared" si="39"/>
        <v>75000</v>
      </c>
      <c r="U63" s="80">
        <f t="shared" si="39"/>
        <v>75000</v>
      </c>
      <c r="V63" s="80">
        <f t="shared" si="39"/>
        <v>75000</v>
      </c>
      <c r="W63" s="80">
        <f t="shared" si="39"/>
        <v>75000</v>
      </c>
      <c r="X63" s="80">
        <f t="shared" si="39"/>
        <v>75000</v>
      </c>
      <c r="Y63" s="80">
        <f t="shared" si="39"/>
        <v>75000</v>
      </c>
      <c r="Z63" s="80">
        <f t="shared" si="39"/>
        <v>75000</v>
      </c>
      <c r="AA63" s="80">
        <f t="shared" si="39"/>
        <v>75000</v>
      </c>
      <c r="AB63" s="80">
        <f t="shared" si="39"/>
        <v>75000</v>
      </c>
      <c r="AC63" s="80">
        <f t="shared" si="39"/>
        <v>75000</v>
      </c>
      <c r="AD63" s="80">
        <f t="shared" si="39"/>
        <v>75000</v>
      </c>
      <c r="AE63" s="80">
        <f t="shared" si="39"/>
        <v>75000</v>
      </c>
      <c r="AF63" s="80">
        <f t="shared" si="39"/>
        <v>75000</v>
      </c>
      <c r="AG63" s="80">
        <f t="shared" si="39"/>
        <v>75000</v>
      </c>
      <c r="AH63" s="80">
        <f t="shared" si="39"/>
        <v>75000</v>
      </c>
      <c r="AI63" s="80">
        <f t="shared" si="39"/>
        <v>75000</v>
      </c>
      <c r="AJ63" s="80">
        <f t="shared" si="39"/>
        <v>75000</v>
      </c>
      <c r="AK63" s="80">
        <f t="shared" si="39"/>
        <v>75000</v>
      </c>
      <c r="AL63" s="80">
        <f t="shared" si="39"/>
        <v>75000</v>
      </c>
      <c r="AM63" s="80">
        <f t="shared" si="39"/>
        <v>75000</v>
      </c>
      <c r="AN63" s="80">
        <f t="shared" si="39"/>
        <v>75000</v>
      </c>
    </row>
    <row r="64" spans="1:40" ht="15" x14ac:dyDescent="0.2">
      <c r="A64" s="172" t="s">
        <v>9</v>
      </c>
      <c r="B64" s="9">
        <f>B70 / $B$17 * SINH($B$16 *B68 / 1000) + B69 * COSH($B$16 * B68 / 1000)+B67</f>
        <v>4.5736082509966526E-6</v>
      </c>
      <c r="C64" s="9"/>
      <c r="D64" s="9">
        <f t="shared" ref="D64:AN64" si="40">D70 / $B$17 * SINH($B$16 *D68 / 1000) + D69 * COSH($B$16 * D68 / 1000)+D67</f>
        <v>9.0302102606035672E-7</v>
      </c>
      <c r="E64" s="9">
        <f t="shared" si="40"/>
        <v>9.0441810405980158E-7</v>
      </c>
      <c r="F64" s="9">
        <f t="shared" si="40"/>
        <v>9.0870335664229479E-7</v>
      </c>
      <c r="G64" s="9">
        <f t="shared" si="40"/>
        <v>9.1616991969726762E-7</v>
      </c>
      <c r="H64" s="9">
        <f t="shared" si="40"/>
        <v>9.2734599019228343E-7</v>
      </c>
      <c r="I64" s="9">
        <f t="shared" si="40"/>
        <v>9.4306430479375153E-7</v>
      </c>
      <c r="J64" s="9">
        <f t="shared" si="40"/>
        <v>9.6458372560931059E-7</v>
      </c>
      <c r="K64" s="9">
        <f t="shared" si="40"/>
        <v>9.9379989097285984E-7</v>
      </c>
      <c r="L64" s="9">
        <f t="shared" si="40"/>
        <v>1.0336202686320335E-6</v>
      </c>
      <c r="M64" s="9">
        <f t="shared" si="40"/>
        <v>1.0886662102221273E-6</v>
      </c>
      <c r="N64" s="9">
        <f t="shared" si="40"/>
        <v>1.1666826211254523E-6</v>
      </c>
      <c r="O64" s="9">
        <f t="shared" si="40"/>
        <v>1.2816468877470107E-6</v>
      </c>
      <c r="P64" s="9">
        <f t="shared" si="40"/>
        <v>1.4611923293307906E-6</v>
      </c>
      <c r="Q64" s="9">
        <f t="shared" si="40"/>
        <v>1.4611923293361312E-6</v>
      </c>
      <c r="R64" s="9">
        <f t="shared" si="40"/>
        <v>1.2816468877509011E-6</v>
      </c>
      <c r="S64" s="9">
        <f t="shared" si="40"/>
        <v>1.1666826211284749E-6</v>
      </c>
      <c r="T64" s="9">
        <f t="shared" si="40"/>
        <v>1.0886662102245593E-6</v>
      </c>
      <c r="U64" s="9">
        <f t="shared" si="40"/>
        <v>1.0336202686340162E-6</v>
      </c>
      <c r="V64" s="9">
        <f t="shared" si="40"/>
        <v>9.9379989097445883E-7</v>
      </c>
      <c r="W64" s="9">
        <f t="shared" si="40"/>
        <v>9.6458372561055107E-7</v>
      </c>
      <c r="X64" s="9">
        <f t="shared" si="40"/>
        <v>9.4306430479462577E-7</v>
      </c>
      <c r="Y64" s="9">
        <f t="shared" si="40"/>
        <v>9.2734599019275936E-7</v>
      </c>
      <c r="Z64" s="9">
        <f t="shared" si="40"/>
        <v>9.1616991969728573E-7</v>
      </c>
      <c r="AA64" s="9">
        <f t="shared" si="40"/>
        <v>9.0870335664176995E-7</v>
      </c>
      <c r="AB64" s="9">
        <f t="shared" si="40"/>
        <v>9.0441810405861436E-7</v>
      </c>
      <c r="AC64" s="9">
        <f t="shared" si="40"/>
        <v>9.0302102250156886E-7</v>
      </c>
      <c r="AD64" s="9">
        <f t="shared" si="40"/>
        <v>9.0441810405857053E-7</v>
      </c>
      <c r="AE64" s="9">
        <f t="shared" si="40"/>
        <v>9.0870335664167995E-7</v>
      </c>
      <c r="AF64" s="9">
        <f t="shared" si="40"/>
        <v>9.1616991969714343E-7</v>
      </c>
      <c r="AG64" s="9">
        <f t="shared" si="40"/>
        <v>9.2734599019255342E-7</v>
      </c>
      <c r="AH64" s="9">
        <f t="shared" si="40"/>
        <v>9.4306430479434149E-7</v>
      </c>
      <c r="AI64" s="9">
        <f t="shared" si="40"/>
        <v>9.6458372561016292E-7</v>
      </c>
      <c r="AJ64" s="9">
        <f t="shared" si="40"/>
        <v>9.9379989097393218E-7</v>
      </c>
      <c r="AK64" s="9">
        <f t="shared" si="40"/>
        <v>1.0336202686332948E-6</v>
      </c>
      <c r="AL64" s="9">
        <f t="shared" si="40"/>
        <v>1.0886662102235535E-6</v>
      </c>
      <c r="AM64" s="9">
        <f t="shared" si="40"/>
        <v>1.1666826211270263E-6</v>
      </c>
      <c r="AN64" s="9">
        <f t="shared" si="40"/>
        <v>1.2816468877487154E-6</v>
      </c>
    </row>
    <row r="65" spans="1:40" ht="15" x14ac:dyDescent="0.2">
      <c r="A65" s="172" t="s">
        <v>183</v>
      </c>
      <c r="B65" s="9">
        <f>B70 * COSH($B$16 *B68 / 1000) + (B69) * $B$17 * SINH($B$16 * B68/ 1000)</f>
        <v>7.7339112554372747E-7</v>
      </c>
      <c r="C65" s="9"/>
      <c r="D65" s="9">
        <f t="shared" ref="D65:AN65" si="41">D70 * COSH($B$16 *D68 / 1000) + (D69) * $B$17 * SINH($B$16 * D68/ 1000)</f>
        <v>1.5269966499257614E-7</v>
      </c>
      <c r="E65" s="9">
        <f t="shared" si="41"/>
        <v>1.5293590904041901E-7</v>
      </c>
      <c r="F65" s="9">
        <f t="shared" si="41"/>
        <v>1.5366053960257777E-7</v>
      </c>
      <c r="G65" s="9">
        <f t="shared" si="41"/>
        <v>1.5492312557149416E-7</v>
      </c>
      <c r="H65" s="9">
        <f t="shared" si="41"/>
        <v>1.5681298435802509E-7</v>
      </c>
      <c r="I65" s="9">
        <f t="shared" si="41"/>
        <v>1.5947093063460677E-7</v>
      </c>
      <c r="J65" s="9">
        <f t="shared" si="41"/>
        <v>1.6310983632399711E-7</v>
      </c>
      <c r="K65" s="9">
        <f t="shared" si="41"/>
        <v>1.6805025136930913E-7</v>
      </c>
      <c r="L65" s="9">
        <f t="shared" si="41"/>
        <v>1.7478382473355465E-7</v>
      </c>
      <c r="M65" s="9">
        <f t="shared" si="41"/>
        <v>1.8409202088561903E-7</v>
      </c>
      <c r="N65" s="9">
        <f t="shared" si="41"/>
        <v>1.9728449311501386E-7</v>
      </c>
      <c r="O65" s="9">
        <f t="shared" si="41"/>
        <v>2.1672479903548291E-7</v>
      </c>
      <c r="P65" s="9">
        <f t="shared" si="41"/>
        <v>2.4708569650029437E-7</v>
      </c>
      <c r="Q65" s="9">
        <f t="shared" si="41"/>
        <v>2.4708569650119747E-7</v>
      </c>
      <c r="R65" s="9">
        <f t="shared" si="41"/>
        <v>2.1672479903614077E-7</v>
      </c>
      <c r="S65" s="9">
        <f t="shared" si="41"/>
        <v>1.9728449311552499E-7</v>
      </c>
      <c r="T65" s="9">
        <f t="shared" si="41"/>
        <v>1.8409202088603026E-7</v>
      </c>
      <c r="U65" s="9">
        <f t="shared" si="41"/>
        <v>1.7478382473388992E-7</v>
      </c>
      <c r="V65" s="9">
        <f t="shared" si="41"/>
        <v>1.6805025136957949E-7</v>
      </c>
      <c r="W65" s="9">
        <f t="shared" si="41"/>
        <v>1.6310983632420686E-7</v>
      </c>
      <c r="X65" s="9">
        <f t="shared" si="41"/>
        <v>1.594709306347546E-7</v>
      </c>
      <c r="Y65" s="9">
        <f t="shared" si="41"/>
        <v>1.5681298435810556E-7</v>
      </c>
      <c r="Z65" s="9">
        <f t="shared" si="41"/>
        <v>1.5492312557149723E-7</v>
      </c>
      <c r="AA65" s="9">
        <f t="shared" si="41"/>
        <v>1.5366053960248901E-7</v>
      </c>
      <c r="AB65" s="9">
        <f t="shared" si="41"/>
        <v>1.5293590904021826E-7</v>
      </c>
      <c r="AC65" s="9">
        <f t="shared" si="41"/>
        <v>1.526996643907898E-7</v>
      </c>
      <c r="AD65" s="9">
        <f t="shared" si="41"/>
        <v>1.5293590904021085E-7</v>
      </c>
      <c r="AE65" s="9">
        <f t="shared" si="41"/>
        <v>1.5366053960247379E-7</v>
      </c>
      <c r="AF65" s="9">
        <f t="shared" si="41"/>
        <v>1.5492312557147317E-7</v>
      </c>
      <c r="AG65" s="9">
        <f t="shared" si="41"/>
        <v>1.5681298435807075E-7</v>
      </c>
      <c r="AH65" s="9">
        <f t="shared" si="41"/>
        <v>1.5947093063470653E-7</v>
      </c>
      <c r="AI65" s="9">
        <f t="shared" si="41"/>
        <v>1.6310983632414122E-7</v>
      </c>
      <c r="AJ65" s="9">
        <f t="shared" si="41"/>
        <v>1.6805025136949045E-7</v>
      </c>
      <c r="AK65" s="9">
        <f t="shared" si="41"/>
        <v>1.7478382473376792E-7</v>
      </c>
      <c r="AL65" s="9">
        <f t="shared" si="41"/>
        <v>1.8409202088586019E-7</v>
      </c>
      <c r="AM65" s="9">
        <f t="shared" si="41"/>
        <v>1.9728449311528004E-7</v>
      </c>
      <c r="AN65" s="9">
        <f t="shared" si="41"/>
        <v>2.1672479903577114E-7</v>
      </c>
    </row>
    <row r="66" spans="1:40" ht="15" x14ac:dyDescent="0.2">
      <c r="A66" s="104" t="s">
        <v>120</v>
      </c>
      <c r="B66" s="172">
        <f>$B$10</f>
        <v>0.25</v>
      </c>
      <c r="C66" s="9"/>
      <c r="D66" s="172">
        <f t="shared" ref="D66:AN66" si="42">$B$10</f>
        <v>0.25</v>
      </c>
      <c r="E66" s="172">
        <f t="shared" si="42"/>
        <v>0.25</v>
      </c>
      <c r="F66" s="172">
        <f t="shared" si="42"/>
        <v>0.25</v>
      </c>
      <c r="G66" s="172">
        <f t="shared" si="42"/>
        <v>0.25</v>
      </c>
      <c r="H66" s="172">
        <f t="shared" si="42"/>
        <v>0.25</v>
      </c>
      <c r="I66" s="172">
        <f t="shared" si="42"/>
        <v>0.25</v>
      </c>
      <c r="J66" s="172">
        <f t="shared" si="42"/>
        <v>0.25</v>
      </c>
      <c r="K66" s="172">
        <f t="shared" si="42"/>
        <v>0.25</v>
      </c>
      <c r="L66" s="172">
        <f t="shared" si="42"/>
        <v>0.25</v>
      </c>
      <c r="M66" s="172">
        <f t="shared" si="42"/>
        <v>0.25</v>
      </c>
      <c r="N66" s="172">
        <f t="shared" si="42"/>
        <v>0.25</v>
      </c>
      <c r="O66" s="172">
        <f t="shared" si="42"/>
        <v>0.25</v>
      </c>
      <c r="P66" s="172">
        <f t="shared" si="42"/>
        <v>0.25</v>
      </c>
      <c r="Q66" s="172">
        <f t="shared" si="42"/>
        <v>0.25</v>
      </c>
      <c r="R66" s="172">
        <f t="shared" si="42"/>
        <v>0.25</v>
      </c>
      <c r="S66" s="172">
        <f t="shared" si="42"/>
        <v>0.25</v>
      </c>
      <c r="T66" s="172">
        <f t="shared" si="42"/>
        <v>0.25</v>
      </c>
      <c r="U66" s="172">
        <f t="shared" si="42"/>
        <v>0.25</v>
      </c>
      <c r="V66" s="172">
        <f t="shared" si="42"/>
        <v>0.25</v>
      </c>
      <c r="W66" s="172">
        <f t="shared" si="42"/>
        <v>0.25</v>
      </c>
      <c r="X66" s="172">
        <f t="shared" si="42"/>
        <v>0.25</v>
      </c>
      <c r="Y66" s="172">
        <f t="shared" si="42"/>
        <v>0.25</v>
      </c>
      <c r="Z66" s="172">
        <f t="shared" si="42"/>
        <v>0.25</v>
      </c>
      <c r="AA66" s="172">
        <f t="shared" si="42"/>
        <v>0.25</v>
      </c>
      <c r="AB66" s="172">
        <f t="shared" si="42"/>
        <v>0.25</v>
      </c>
      <c r="AC66" s="172">
        <f t="shared" si="42"/>
        <v>0.25</v>
      </c>
      <c r="AD66" s="172">
        <f t="shared" si="42"/>
        <v>0.25</v>
      </c>
      <c r="AE66" s="172">
        <f t="shared" si="42"/>
        <v>0.25</v>
      </c>
      <c r="AF66" s="172">
        <f t="shared" si="42"/>
        <v>0.25</v>
      </c>
      <c r="AG66" s="172">
        <f t="shared" si="42"/>
        <v>0.25</v>
      </c>
      <c r="AH66" s="172">
        <f t="shared" si="42"/>
        <v>0.25</v>
      </c>
      <c r="AI66" s="172">
        <f t="shared" si="42"/>
        <v>0.25</v>
      </c>
      <c r="AJ66" s="172">
        <f t="shared" si="42"/>
        <v>0.25</v>
      </c>
      <c r="AK66" s="172">
        <f t="shared" si="42"/>
        <v>0.25</v>
      </c>
      <c r="AL66" s="172">
        <f t="shared" si="42"/>
        <v>0.25</v>
      </c>
      <c r="AM66" s="172">
        <f t="shared" si="42"/>
        <v>0.25</v>
      </c>
      <c r="AN66" s="172">
        <f t="shared" si="42"/>
        <v>0.25</v>
      </c>
    </row>
    <row r="67" spans="1:40" ht="15" x14ac:dyDescent="0.2">
      <c r="A67" s="172" t="s">
        <v>184</v>
      </c>
      <c r="B67" s="50">
        <f>B65/B66</f>
        <v>3.0935645021749099E-6</v>
      </c>
      <c r="C67" s="9"/>
      <c r="D67" s="50">
        <f t="shared" ref="D67:AN67" si="43">D65/D66</f>
        <v>6.1079865997030456E-7</v>
      </c>
      <c r="E67" s="50">
        <f t="shared" si="43"/>
        <v>6.1174363616167604E-7</v>
      </c>
      <c r="F67" s="50">
        <f t="shared" si="43"/>
        <v>6.1464215841031107E-7</v>
      </c>
      <c r="G67" s="50">
        <f t="shared" si="43"/>
        <v>6.1969250228597662E-7</v>
      </c>
      <c r="H67" s="50">
        <f t="shared" si="43"/>
        <v>6.2725193743210035E-7</v>
      </c>
      <c r="I67" s="50">
        <f t="shared" si="43"/>
        <v>6.3788372253842707E-7</v>
      </c>
      <c r="J67" s="50">
        <f t="shared" si="43"/>
        <v>6.5243934529598845E-7</v>
      </c>
      <c r="K67" s="50">
        <f t="shared" si="43"/>
        <v>6.7220100547723651E-7</v>
      </c>
      <c r="L67" s="50">
        <f t="shared" si="43"/>
        <v>6.9913529893421862E-7</v>
      </c>
      <c r="M67" s="50">
        <f t="shared" si="43"/>
        <v>7.3636808354247611E-7</v>
      </c>
      <c r="N67" s="50">
        <f t="shared" si="43"/>
        <v>7.8913797246005545E-7</v>
      </c>
      <c r="O67" s="50">
        <f t="shared" si="43"/>
        <v>8.6689919614193166E-7</v>
      </c>
      <c r="P67" s="50">
        <f t="shared" si="43"/>
        <v>9.883427860011775E-7</v>
      </c>
      <c r="Q67" s="50">
        <f t="shared" si="43"/>
        <v>9.8834278600478988E-7</v>
      </c>
      <c r="R67" s="50">
        <f t="shared" si="43"/>
        <v>8.6689919614456307E-7</v>
      </c>
      <c r="S67" s="50">
        <f t="shared" si="43"/>
        <v>7.8913797246209998E-7</v>
      </c>
      <c r="T67" s="50">
        <f t="shared" si="43"/>
        <v>7.3636808354412105E-7</v>
      </c>
      <c r="U67" s="50">
        <f t="shared" si="43"/>
        <v>6.9913529893555968E-7</v>
      </c>
      <c r="V67" s="50">
        <f t="shared" si="43"/>
        <v>6.7220100547831796E-7</v>
      </c>
      <c r="W67" s="50">
        <f t="shared" si="43"/>
        <v>6.5243934529682744E-7</v>
      </c>
      <c r="X67" s="50">
        <f t="shared" si="43"/>
        <v>6.3788372253901841E-7</v>
      </c>
      <c r="Y67" s="50">
        <f t="shared" si="43"/>
        <v>6.2725193743242222E-7</v>
      </c>
      <c r="Z67" s="50">
        <f t="shared" si="43"/>
        <v>6.196925022859889E-7</v>
      </c>
      <c r="AA67" s="50">
        <f t="shared" si="43"/>
        <v>6.1464215840995605E-7</v>
      </c>
      <c r="AB67" s="50">
        <f t="shared" si="43"/>
        <v>6.1174363616087306E-7</v>
      </c>
      <c r="AC67" s="50">
        <f t="shared" si="43"/>
        <v>6.1079865756315921E-7</v>
      </c>
      <c r="AD67" s="50">
        <f t="shared" si="43"/>
        <v>6.1174363616084341E-7</v>
      </c>
      <c r="AE67" s="50">
        <f t="shared" si="43"/>
        <v>6.1464215840989517E-7</v>
      </c>
      <c r="AF67" s="50">
        <f t="shared" si="43"/>
        <v>6.1969250228589266E-7</v>
      </c>
      <c r="AG67" s="50">
        <f t="shared" si="43"/>
        <v>6.2725193743228299E-7</v>
      </c>
      <c r="AH67" s="50">
        <f t="shared" si="43"/>
        <v>6.3788372253882613E-7</v>
      </c>
      <c r="AI67" s="50">
        <f t="shared" si="43"/>
        <v>6.5243934529656486E-7</v>
      </c>
      <c r="AJ67" s="50">
        <f t="shared" si="43"/>
        <v>6.7220100547796178E-7</v>
      </c>
      <c r="AK67" s="50">
        <f t="shared" si="43"/>
        <v>6.9913529893507169E-7</v>
      </c>
      <c r="AL67" s="50">
        <f t="shared" si="43"/>
        <v>7.3636808354344078E-7</v>
      </c>
      <c r="AM67" s="50">
        <f t="shared" si="43"/>
        <v>7.8913797246112017E-7</v>
      </c>
      <c r="AN67" s="50">
        <f t="shared" si="43"/>
        <v>8.6689919614308457E-7</v>
      </c>
    </row>
    <row r="68" spans="1:40" x14ac:dyDescent="0.2">
      <c r="A68" s="172" t="s">
        <v>180</v>
      </c>
      <c r="B68" s="80">
        <f>$B$8</f>
        <v>75000</v>
      </c>
      <c r="C68" s="172"/>
      <c r="D68" s="80">
        <f t="shared" ref="D68:AN68" si="44">$B$8</f>
        <v>75000</v>
      </c>
      <c r="E68" s="80">
        <f t="shared" si="44"/>
        <v>75000</v>
      </c>
      <c r="F68" s="80">
        <f t="shared" si="44"/>
        <v>75000</v>
      </c>
      <c r="G68" s="80">
        <f t="shared" si="44"/>
        <v>75000</v>
      </c>
      <c r="H68" s="80">
        <f t="shared" si="44"/>
        <v>75000</v>
      </c>
      <c r="I68" s="80">
        <f t="shared" si="44"/>
        <v>75000</v>
      </c>
      <c r="J68" s="80">
        <f t="shared" si="44"/>
        <v>75000</v>
      </c>
      <c r="K68" s="80">
        <f t="shared" si="44"/>
        <v>75000</v>
      </c>
      <c r="L68" s="80">
        <f t="shared" si="44"/>
        <v>75000</v>
      </c>
      <c r="M68" s="80">
        <f t="shared" si="44"/>
        <v>75000</v>
      </c>
      <c r="N68" s="80">
        <f t="shared" si="44"/>
        <v>75000</v>
      </c>
      <c r="O68" s="80">
        <f t="shared" si="44"/>
        <v>75000</v>
      </c>
      <c r="P68" s="80">
        <f t="shared" si="44"/>
        <v>75000</v>
      </c>
      <c r="Q68" s="80">
        <f t="shared" si="44"/>
        <v>75000</v>
      </c>
      <c r="R68" s="80">
        <f t="shared" si="44"/>
        <v>75000</v>
      </c>
      <c r="S68" s="80">
        <f t="shared" si="44"/>
        <v>75000</v>
      </c>
      <c r="T68" s="80">
        <f t="shared" si="44"/>
        <v>75000</v>
      </c>
      <c r="U68" s="80">
        <f t="shared" si="44"/>
        <v>75000</v>
      </c>
      <c r="V68" s="80">
        <f t="shared" si="44"/>
        <v>75000</v>
      </c>
      <c r="W68" s="80">
        <f t="shared" si="44"/>
        <v>75000</v>
      </c>
      <c r="X68" s="80">
        <f t="shared" si="44"/>
        <v>75000</v>
      </c>
      <c r="Y68" s="80">
        <f t="shared" si="44"/>
        <v>75000</v>
      </c>
      <c r="Z68" s="80">
        <f t="shared" si="44"/>
        <v>75000</v>
      </c>
      <c r="AA68" s="80">
        <f t="shared" si="44"/>
        <v>75000</v>
      </c>
      <c r="AB68" s="80">
        <f t="shared" si="44"/>
        <v>75000</v>
      </c>
      <c r="AC68" s="80">
        <f t="shared" si="44"/>
        <v>75000</v>
      </c>
      <c r="AD68" s="80">
        <f t="shared" si="44"/>
        <v>75000</v>
      </c>
      <c r="AE68" s="80">
        <f t="shared" si="44"/>
        <v>75000</v>
      </c>
      <c r="AF68" s="80">
        <f t="shared" si="44"/>
        <v>75000</v>
      </c>
      <c r="AG68" s="80">
        <f t="shared" si="44"/>
        <v>75000</v>
      </c>
      <c r="AH68" s="80">
        <f t="shared" si="44"/>
        <v>75000</v>
      </c>
      <c r="AI68" s="80">
        <f t="shared" si="44"/>
        <v>75000</v>
      </c>
      <c r="AJ68" s="80">
        <f t="shared" si="44"/>
        <v>75000</v>
      </c>
      <c r="AK68" s="80">
        <f t="shared" si="44"/>
        <v>75000</v>
      </c>
      <c r="AL68" s="80">
        <f t="shared" si="44"/>
        <v>75000</v>
      </c>
      <c r="AM68" s="80">
        <f t="shared" si="44"/>
        <v>75000</v>
      </c>
      <c r="AN68" s="80">
        <f t="shared" si="44"/>
        <v>75000</v>
      </c>
    </row>
    <row r="69" spans="1:40" ht="15" x14ac:dyDescent="0.2">
      <c r="A69" s="172" t="s">
        <v>9</v>
      </c>
      <c r="B69" s="9">
        <f>B75 / $B$17 * SINH($B$16 *B73 / 1000) + B74 * COSH($B$16 * B73 / 1000)+B72</f>
        <v>1.6149266478535648E-7</v>
      </c>
      <c r="C69" s="9"/>
      <c r="D69" s="9">
        <f t="shared" ref="D69:AN69" si="45">D75 / $B$17 * SINH($B$16 *D73 / 1000) + D74 * COSH($B$16 * D73 / 1000)+D72</f>
        <v>3.1885387609206621E-8</v>
      </c>
      <c r="E69" s="9">
        <f t="shared" si="45"/>
        <v>3.1934717992716004E-8</v>
      </c>
      <c r="F69" s="9">
        <f t="shared" si="45"/>
        <v>3.208602890979649E-8</v>
      </c>
      <c r="G69" s="9">
        <f t="shared" si="45"/>
        <v>3.2349670896246179E-8</v>
      </c>
      <c r="H69" s="9">
        <f t="shared" si="45"/>
        <v>3.274429442039165E-8</v>
      </c>
      <c r="I69" s="9">
        <f t="shared" si="45"/>
        <v>3.3299303151271151E-8</v>
      </c>
      <c r="J69" s="9">
        <f t="shared" si="45"/>
        <v>3.4059147112848934E-8</v>
      </c>
      <c r="K69" s="9">
        <f t="shared" si="45"/>
        <v>3.5090760696793518E-8</v>
      </c>
      <c r="L69" s="9">
        <f t="shared" si="45"/>
        <v>3.6496805672232306E-8</v>
      </c>
      <c r="M69" s="9">
        <f t="shared" si="45"/>
        <v>3.8440460507791553E-8</v>
      </c>
      <c r="N69" s="9">
        <f t="shared" si="45"/>
        <v>4.1195195369707586E-8</v>
      </c>
      <c r="O69" s="9">
        <f t="shared" si="45"/>
        <v>4.5254547363347166E-8</v>
      </c>
      <c r="P69" s="9">
        <f t="shared" si="45"/>
        <v>5.1594240275417126E-8</v>
      </c>
      <c r="Q69" s="9">
        <f t="shared" si="45"/>
        <v>5.1594240275605703E-8</v>
      </c>
      <c r="R69" s="9">
        <f t="shared" si="45"/>
        <v>4.5254547363484537E-8</v>
      </c>
      <c r="S69" s="9">
        <f t="shared" si="45"/>
        <v>4.1195195369814319E-8</v>
      </c>
      <c r="T69" s="9">
        <f t="shared" si="45"/>
        <v>3.8440460507877428E-8</v>
      </c>
      <c r="U69" s="9">
        <f t="shared" si="45"/>
        <v>3.6496805672302312E-8</v>
      </c>
      <c r="V69" s="9">
        <f t="shared" si="45"/>
        <v>3.5090760696849972E-8</v>
      </c>
      <c r="W69" s="9">
        <f t="shared" si="45"/>
        <v>3.4059147112892728E-8</v>
      </c>
      <c r="X69" s="9">
        <f t="shared" si="45"/>
        <v>3.3299303151302014E-8</v>
      </c>
      <c r="Y69" s="9">
        <f t="shared" si="45"/>
        <v>3.2744294420408458E-8</v>
      </c>
      <c r="Z69" s="9">
        <f t="shared" si="45"/>
        <v>3.2349670896246821E-8</v>
      </c>
      <c r="AA69" s="9">
        <f t="shared" si="45"/>
        <v>3.2086028909777954E-8</v>
      </c>
      <c r="AB69" s="9">
        <f t="shared" si="45"/>
        <v>3.1934717992674089E-8</v>
      </c>
      <c r="AC69" s="9">
        <f t="shared" si="45"/>
        <v>3.1885387483546948E-8</v>
      </c>
      <c r="AD69" s="9">
        <f t="shared" si="45"/>
        <v>3.193471799267254E-8</v>
      </c>
      <c r="AE69" s="9">
        <f t="shared" si="45"/>
        <v>3.2086028909774778E-8</v>
      </c>
      <c r="AF69" s="9">
        <f t="shared" si="45"/>
        <v>3.2349670896241792E-8</v>
      </c>
      <c r="AG69" s="9">
        <f t="shared" si="45"/>
        <v>3.2744294420401185E-8</v>
      </c>
      <c r="AH69" s="9">
        <f t="shared" si="45"/>
        <v>3.3299303151291982E-8</v>
      </c>
      <c r="AI69" s="9">
        <f t="shared" si="45"/>
        <v>3.4059147112879023E-8</v>
      </c>
      <c r="AJ69" s="9">
        <f t="shared" si="45"/>
        <v>3.5090760696831383E-8</v>
      </c>
      <c r="AK69" s="9">
        <f t="shared" si="45"/>
        <v>3.6496805672276835E-8</v>
      </c>
      <c r="AL69" s="9">
        <f t="shared" si="45"/>
        <v>3.8440460507841912E-8</v>
      </c>
      <c r="AM69" s="9">
        <f t="shared" si="45"/>
        <v>4.1195195369763166E-8</v>
      </c>
      <c r="AN69" s="9">
        <f t="shared" si="45"/>
        <v>4.5254547363407351E-8</v>
      </c>
    </row>
    <row r="70" spans="1:40" ht="15" x14ac:dyDescent="0.2">
      <c r="A70" s="172" t="s">
        <v>183</v>
      </c>
      <c r="B70" s="9">
        <f>B75 * COSH($B$16 *B73 / 1000) + (B74) * $B$17 * SINH($B$16 * B73/ 1000)</f>
        <v>2.7308214867784868E-8</v>
      </c>
      <c r="C70" s="9"/>
      <c r="D70" s="9">
        <f t="shared" ref="D70:AN70" si="46">D75 * COSH($B$16 *D73 / 1000) + (D74) * $B$17 * SINH($B$16 * D73/ 1000)</f>
        <v>5.3917805934537679E-9</v>
      </c>
      <c r="E70" s="9">
        <f t="shared" si="46"/>
        <v>5.4001223018166521E-9</v>
      </c>
      <c r="F70" s="9">
        <f t="shared" si="46"/>
        <v>5.4257087954259277E-9</v>
      </c>
      <c r="G70" s="9">
        <f t="shared" si="46"/>
        <v>5.470290337403124E-9</v>
      </c>
      <c r="H70" s="9">
        <f t="shared" si="46"/>
        <v>5.5370206994512717E-9</v>
      </c>
      <c r="I70" s="9">
        <f t="shared" si="46"/>
        <v>5.6308720065462327E-9</v>
      </c>
      <c r="J70" s="9">
        <f t="shared" si="46"/>
        <v>5.7593607041371369E-9</v>
      </c>
      <c r="K70" s="9">
        <f t="shared" si="46"/>
        <v>5.9338053171375341E-9</v>
      </c>
      <c r="L70" s="9">
        <f t="shared" si="46"/>
        <v>6.1715658269048687E-9</v>
      </c>
      <c r="M70" s="9">
        <f t="shared" si="46"/>
        <v>6.5002355157034764E-9</v>
      </c>
      <c r="N70" s="9">
        <f t="shared" si="46"/>
        <v>6.9660578588604646E-9</v>
      </c>
      <c r="O70" s="9">
        <f t="shared" si="46"/>
        <v>7.6524893857265205E-9</v>
      </c>
      <c r="P70" s="9">
        <f t="shared" si="46"/>
        <v>8.7245238119878281E-9</v>
      </c>
      <c r="Q70" s="9">
        <f t="shared" si="46"/>
        <v>8.7245238120197159E-9</v>
      </c>
      <c r="R70" s="9">
        <f t="shared" si="46"/>
        <v>7.6524893857497511E-9</v>
      </c>
      <c r="S70" s="9">
        <f t="shared" si="46"/>
        <v>6.9660578588785121E-9</v>
      </c>
      <c r="T70" s="9">
        <f t="shared" si="46"/>
        <v>6.5002355157179984E-9</v>
      </c>
      <c r="U70" s="9">
        <f t="shared" si="46"/>
        <v>6.1715658269167073E-9</v>
      </c>
      <c r="V70" s="9">
        <f t="shared" si="46"/>
        <v>5.9338053171470798E-9</v>
      </c>
      <c r="W70" s="9">
        <f t="shared" si="46"/>
        <v>5.7593607041445426E-9</v>
      </c>
      <c r="X70" s="9">
        <f t="shared" si="46"/>
        <v>5.6308720065514514E-9</v>
      </c>
      <c r="Y70" s="9">
        <f t="shared" si="46"/>
        <v>5.5370206994541139E-9</v>
      </c>
      <c r="Z70" s="9">
        <f t="shared" si="46"/>
        <v>5.4702903374032331E-9</v>
      </c>
      <c r="AA70" s="9">
        <f t="shared" si="46"/>
        <v>5.4257087954227927E-9</v>
      </c>
      <c r="AB70" s="9">
        <f t="shared" si="46"/>
        <v>5.400122301809564E-9</v>
      </c>
      <c r="AC70" s="9">
        <f t="shared" si="46"/>
        <v>5.3917805722048686E-9</v>
      </c>
      <c r="AD70" s="9">
        <f t="shared" si="46"/>
        <v>5.4001223018093009E-9</v>
      </c>
      <c r="AE70" s="9">
        <f t="shared" si="46"/>
        <v>5.4257087954222558E-9</v>
      </c>
      <c r="AF70" s="9">
        <f t="shared" si="46"/>
        <v>5.470290337402382E-9</v>
      </c>
      <c r="AG70" s="9">
        <f t="shared" si="46"/>
        <v>5.5370206994528847E-9</v>
      </c>
      <c r="AH70" s="9">
        <f t="shared" si="46"/>
        <v>5.6308720065497549E-9</v>
      </c>
      <c r="AI70" s="9">
        <f t="shared" si="46"/>
        <v>5.7593607041422249E-9</v>
      </c>
      <c r="AJ70" s="9">
        <f t="shared" si="46"/>
        <v>5.9338053171439365E-9</v>
      </c>
      <c r="AK70" s="9">
        <f t="shared" si="46"/>
        <v>6.1715658269123993E-9</v>
      </c>
      <c r="AL70" s="9">
        <f t="shared" si="46"/>
        <v>6.5002355157119923E-9</v>
      </c>
      <c r="AM70" s="9">
        <f t="shared" si="46"/>
        <v>6.9660578588698631E-9</v>
      </c>
      <c r="AN70" s="9">
        <f t="shared" si="46"/>
        <v>7.6524893857366982E-9</v>
      </c>
    </row>
    <row r="71" spans="1:40" ht="15" x14ac:dyDescent="0.2">
      <c r="A71" s="104" t="s">
        <v>120</v>
      </c>
      <c r="B71" s="172">
        <f>$B$10</f>
        <v>0.25</v>
      </c>
      <c r="C71" s="9"/>
      <c r="D71" s="172">
        <f t="shared" ref="D71:AN71" si="47">$B$10</f>
        <v>0.25</v>
      </c>
      <c r="E71" s="172">
        <f t="shared" si="47"/>
        <v>0.25</v>
      </c>
      <c r="F71" s="172">
        <f t="shared" si="47"/>
        <v>0.25</v>
      </c>
      <c r="G71" s="172">
        <f t="shared" si="47"/>
        <v>0.25</v>
      </c>
      <c r="H71" s="172">
        <f t="shared" si="47"/>
        <v>0.25</v>
      </c>
      <c r="I71" s="172">
        <f t="shared" si="47"/>
        <v>0.25</v>
      </c>
      <c r="J71" s="172">
        <f t="shared" si="47"/>
        <v>0.25</v>
      </c>
      <c r="K71" s="172">
        <f t="shared" si="47"/>
        <v>0.25</v>
      </c>
      <c r="L71" s="172">
        <f t="shared" si="47"/>
        <v>0.25</v>
      </c>
      <c r="M71" s="172">
        <f t="shared" si="47"/>
        <v>0.25</v>
      </c>
      <c r="N71" s="172">
        <f t="shared" si="47"/>
        <v>0.25</v>
      </c>
      <c r="O71" s="172">
        <f t="shared" si="47"/>
        <v>0.25</v>
      </c>
      <c r="P71" s="172">
        <f t="shared" si="47"/>
        <v>0.25</v>
      </c>
      <c r="Q71" s="172">
        <f t="shared" si="47"/>
        <v>0.25</v>
      </c>
      <c r="R71" s="172">
        <f t="shared" si="47"/>
        <v>0.25</v>
      </c>
      <c r="S71" s="172">
        <f t="shared" si="47"/>
        <v>0.25</v>
      </c>
      <c r="T71" s="172">
        <f t="shared" si="47"/>
        <v>0.25</v>
      </c>
      <c r="U71" s="172">
        <f t="shared" si="47"/>
        <v>0.25</v>
      </c>
      <c r="V71" s="172">
        <f t="shared" si="47"/>
        <v>0.25</v>
      </c>
      <c r="W71" s="172">
        <f t="shared" si="47"/>
        <v>0.25</v>
      </c>
      <c r="X71" s="172">
        <f t="shared" si="47"/>
        <v>0.25</v>
      </c>
      <c r="Y71" s="172">
        <f t="shared" si="47"/>
        <v>0.25</v>
      </c>
      <c r="Z71" s="172">
        <f t="shared" si="47"/>
        <v>0.25</v>
      </c>
      <c r="AA71" s="172">
        <f t="shared" si="47"/>
        <v>0.25</v>
      </c>
      <c r="AB71" s="172">
        <f t="shared" si="47"/>
        <v>0.25</v>
      </c>
      <c r="AC71" s="172">
        <f t="shared" si="47"/>
        <v>0.25</v>
      </c>
      <c r="AD71" s="172">
        <f t="shared" si="47"/>
        <v>0.25</v>
      </c>
      <c r="AE71" s="172">
        <f t="shared" si="47"/>
        <v>0.25</v>
      </c>
      <c r="AF71" s="172">
        <f t="shared" si="47"/>
        <v>0.25</v>
      </c>
      <c r="AG71" s="172">
        <f t="shared" si="47"/>
        <v>0.25</v>
      </c>
      <c r="AH71" s="172">
        <f t="shared" si="47"/>
        <v>0.25</v>
      </c>
      <c r="AI71" s="172">
        <f t="shared" si="47"/>
        <v>0.25</v>
      </c>
      <c r="AJ71" s="172">
        <f t="shared" si="47"/>
        <v>0.25</v>
      </c>
      <c r="AK71" s="172">
        <f t="shared" si="47"/>
        <v>0.25</v>
      </c>
      <c r="AL71" s="172">
        <f t="shared" si="47"/>
        <v>0.25</v>
      </c>
      <c r="AM71" s="172">
        <f t="shared" si="47"/>
        <v>0.25</v>
      </c>
      <c r="AN71" s="172">
        <f t="shared" si="47"/>
        <v>0.25</v>
      </c>
    </row>
    <row r="72" spans="1:40" ht="15" x14ac:dyDescent="0.2">
      <c r="A72" s="172" t="s">
        <v>184</v>
      </c>
      <c r="B72" s="50">
        <f>B70/B71</f>
        <v>1.0923285947113947E-7</v>
      </c>
      <c r="C72" s="9"/>
      <c r="D72" s="50">
        <f t="shared" ref="D72:AN72" si="48">D70/D71</f>
        <v>2.1567122373815071E-8</v>
      </c>
      <c r="E72" s="50">
        <f t="shared" si="48"/>
        <v>2.1600489207266608E-8</v>
      </c>
      <c r="F72" s="50">
        <f t="shared" si="48"/>
        <v>2.1702835181703711E-8</v>
      </c>
      <c r="G72" s="50">
        <f t="shared" si="48"/>
        <v>2.1881161349612496E-8</v>
      </c>
      <c r="H72" s="50">
        <f t="shared" si="48"/>
        <v>2.2148082797805087E-8</v>
      </c>
      <c r="I72" s="50">
        <f t="shared" si="48"/>
        <v>2.2523488026184931E-8</v>
      </c>
      <c r="J72" s="50">
        <f t="shared" si="48"/>
        <v>2.3037442816548547E-8</v>
      </c>
      <c r="K72" s="50">
        <f t="shared" si="48"/>
        <v>2.3735221268550136E-8</v>
      </c>
      <c r="L72" s="50">
        <f t="shared" si="48"/>
        <v>2.4686263307619475E-8</v>
      </c>
      <c r="M72" s="50">
        <f t="shared" si="48"/>
        <v>2.6000942062813906E-8</v>
      </c>
      <c r="N72" s="50">
        <f t="shared" si="48"/>
        <v>2.7864231435441859E-8</v>
      </c>
      <c r="O72" s="50">
        <f t="shared" si="48"/>
        <v>3.0609957542906082E-8</v>
      </c>
      <c r="P72" s="50">
        <f t="shared" si="48"/>
        <v>3.4898095247951312E-8</v>
      </c>
      <c r="Q72" s="50">
        <f t="shared" si="48"/>
        <v>3.4898095248078864E-8</v>
      </c>
      <c r="R72" s="50">
        <f t="shared" si="48"/>
        <v>3.0609957542999004E-8</v>
      </c>
      <c r="S72" s="50">
        <f t="shared" si="48"/>
        <v>2.7864231435514048E-8</v>
      </c>
      <c r="T72" s="50">
        <f t="shared" si="48"/>
        <v>2.6000942062871994E-8</v>
      </c>
      <c r="U72" s="50">
        <f t="shared" si="48"/>
        <v>2.4686263307666829E-8</v>
      </c>
      <c r="V72" s="50">
        <f t="shared" si="48"/>
        <v>2.3735221268588319E-8</v>
      </c>
      <c r="W72" s="50">
        <f t="shared" si="48"/>
        <v>2.303744281657817E-8</v>
      </c>
      <c r="X72" s="50">
        <f t="shared" si="48"/>
        <v>2.2523488026205806E-8</v>
      </c>
      <c r="Y72" s="50">
        <f t="shared" si="48"/>
        <v>2.2148082797816456E-8</v>
      </c>
      <c r="Z72" s="50">
        <f t="shared" si="48"/>
        <v>2.1881161349612933E-8</v>
      </c>
      <c r="AA72" s="50">
        <f t="shared" si="48"/>
        <v>2.1702835181691171E-8</v>
      </c>
      <c r="AB72" s="50">
        <f t="shared" si="48"/>
        <v>2.1600489207238256E-8</v>
      </c>
      <c r="AC72" s="50">
        <f t="shared" si="48"/>
        <v>2.1567122288819474E-8</v>
      </c>
      <c r="AD72" s="50">
        <f t="shared" si="48"/>
        <v>2.1600489207237204E-8</v>
      </c>
      <c r="AE72" s="50">
        <f t="shared" si="48"/>
        <v>2.1702835181689023E-8</v>
      </c>
      <c r="AF72" s="50">
        <f t="shared" si="48"/>
        <v>2.1881161349609528E-8</v>
      </c>
      <c r="AG72" s="50">
        <f t="shared" si="48"/>
        <v>2.2148082797811539E-8</v>
      </c>
      <c r="AH72" s="50">
        <f t="shared" si="48"/>
        <v>2.252348802619902E-8</v>
      </c>
      <c r="AI72" s="50">
        <f t="shared" si="48"/>
        <v>2.3037442816568899E-8</v>
      </c>
      <c r="AJ72" s="50">
        <f t="shared" si="48"/>
        <v>2.3735221268575746E-8</v>
      </c>
      <c r="AK72" s="50">
        <f t="shared" si="48"/>
        <v>2.4686263307649597E-8</v>
      </c>
      <c r="AL72" s="50">
        <f t="shared" si="48"/>
        <v>2.6000942062847969E-8</v>
      </c>
      <c r="AM72" s="50">
        <f t="shared" si="48"/>
        <v>2.7864231435479452E-8</v>
      </c>
      <c r="AN72" s="50">
        <f t="shared" si="48"/>
        <v>3.0609957542946793E-8</v>
      </c>
    </row>
    <row r="73" spans="1:40" x14ac:dyDescent="0.2">
      <c r="A73" s="172" t="s">
        <v>181</v>
      </c>
      <c r="B73" s="80">
        <f>$B$8</f>
        <v>75000</v>
      </c>
      <c r="D73" s="80">
        <f t="shared" ref="D73:AN73" si="49">$B$8</f>
        <v>75000</v>
      </c>
      <c r="E73" s="80">
        <f t="shared" si="49"/>
        <v>75000</v>
      </c>
      <c r="F73" s="80">
        <f t="shared" si="49"/>
        <v>75000</v>
      </c>
      <c r="G73" s="80">
        <f t="shared" si="49"/>
        <v>75000</v>
      </c>
      <c r="H73" s="80">
        <f t="shared" si="49"/>
        <v>75000</v>
      </c>
      <c r="I73" s="80">
        <f t="shared" si="49"/>
        <v>75000</v>
      </c>
      <c r="J73" s="80">
        <f t="shared" si="49"/>
        <v>75000</v>
      </c>
      <c r="K73" s="80">
        <f t="shared" si="49"/>
        <v>75000</v>
      </c>
      <c r="L73" s="80">
        <f t="shared" si="49"/>
        <v>75000</v>
      </c>
      <c r="M73" s="80">
        <f t="shared" si="49"/>
        <v>75000</v>
      </c>
      <c r="N73" s="80">
        <f t="shared" si="49"/>
        <v>75000</v>
      </c>
      <c r="O73" s="80">
        <f t="shared" si="49"/>
        <v>75000</v>
      </c>
      <c r="P73" s="80">
        <f t="shared" si="49"/>
        <v>75000</v>
      </c>
      <c r="Q73" s="80">
        <f t="shared" si="49"/>
        <v>75000</v>
      </c>
      <c r="R73" s="80">
        <f t="shared" si="49"/>
        <v>75000</v>
      </c>
      <c r="S73" s="80">
        <f t="shared" si="49"/>
        <v>75000</v>
      </c>
      <c r="T73" s="80">
        <f t="shared" si="49"/>
        <v>75000</v>
      </c>
      <c r="U73" s="80">
        <f t="shared" si="49"/>
        <v>75000</v>
      </c>
      <c r="V73" s="80">
        <f t="shared" si="49"/>
        <v>75000</v>
      </c>
      <c r="W73" s="80">
        <f t="shared" si="49"/>
        <v>75000</v>
      </c>
      <c r="X73" s="80">
        <f t="shared" si="49"/>
        <v>75000</v>
      </c>
      <c r="Y73" s="80">
        <f t="shared" si="49"/>
        <v>75000</v>
      </c>
      <c r="Z73" s="80">
        <f t="shared" si="49"/>
        <v>75000</v>
      </c>
      <c r="AA73" s="80">
        <f t="shared" si="49"/>
        <v>75000</v>
      </c>
      <c r="AB73" s="80">
        <f t="shared" si="49"/>
        <v>75000</v>
      </c>
      <c r="AC73" s="80">
        <f t="shared" si="49"/>
        <v>75000</v>
      </c>
      <c r="AD73" s="80">
        <f t="shared" si="49"/>
        <v>75000</v>
      </c>
      <c r="AE73" s="80">
        <f t="shared" si="49"/>
        <v>75000</v>
      </c>
      <c r="AF73" s="80">
        <f t="shared" si="49"/>
        <v>75000</v>
      </c>
      <c r="AG73" s="80">
        <f t="shared" si="49"/>
        <v>75000</v>
      </c>
      <c r="AH73" s="80">
        <f t="shared" si="49"/>
        <v>75000</v>
      </c>
      <c r="AI73" s="80">
        <f t="shared" si="49"/>
        <v>75000</v>
      </c>
      <c r="AJ73" s="80">
        <f t="shared" si="49"/>
        <v>75000</v>
      </c>
      <c r="AK73" s="80">
        <f t="shared" si="49"/>
        <v>75000</v>
      </c>
      <c r="AL73" s="80">
        <f t="shared" si="49"/>
        <v>75000</v>
      </c>
      <c r="AM73" s="80">
        <f t="shared" si="49"/>
        <v>75000</v>
      </c>
      <c r="AN73" s="80">
        <f t="shared" si="49"/>
        <v>75000</v>
      </c>
    </row>
    <row r="74" spans="1:40" ht="15" x14ac:dyDescent="0.2">
      <c r="A74" s="172" t="s">
        <v>9</v>
      </c>
      <c r="B74" s="9">
        <f>B80 / $B$17 * SINH($B$16 *B78 / 1000) + B79 * COSH($B$16 * B78 / 1000)+B77</f>
        <v>5.7015124107726449E-9</v>
      </c>
      <c r="C74" s="9"/>
      <c r="D74" s="9">
        <f t="shared" ref="D74:AN74" si="50">D80 / $B$17 * SINH($B$16 *D78 / 1000) + D79 * COSH($B$16 * D78 / 1000)+D77</f>
        <v>1.1257163501377328E-9</v>
      </c>
      <c r="E74" s="9">
        <f t="shared" si="50"/>
        <v>1.1274579635675487E-9</v>
      </c>
      <c r="F74" s="9">
        <f t="shared" si="50"/>
        <v>1.132800008500465E-9</v>
      </c>
      <c r="G74" s="9">
        <f t="shared" si="50"/>
        <v>1.1421079114924771E-9</v>
      </c>
      <c r="H74" s="9">
        <f t="shared" si="50"/>
        <v>1.1560401289308896E-9</v>
      </c>
      <c r="I74" s="9">
        <f t="shared" si="50"/>
        <v>1.1756347598783851E-9</v>
      </c>
      <c r="J74" s="9">
        <f t="shared" si="50"/>
        <v>1.2024611162515645E-9</v>
      </c>
      <c r="K74" s="9">
        <f t="shared" si="50"/>
        <v>1.2388823225013919E-9</v>
      </c>
      <c r="L74" s="9">
        <f t="shared" si="50"/>
        <v>1.288522861210836E-9</v>
      </c>
      <c r="M74" s="9">
        <f t="shared" si="50"/>
        <v>1.3571437622401696E-9</v>
      </c>
      <c r="N74" s="9">
        <f t="shared" si="50"/>
        <v>1.4543999133135187E-9</v>
      </c>
      <c r="O74" s="9">
        <f t="shared" si="50"/>
        <v>1.597715684356077E-9</v>
      </c>
      <c r="P74" s="9">
        <f t="shared" si="50"/>
        <v>1.8215390875223846E-9</v>
      </c>
      <c r="Q74" s="9">
        <f t="shared" si="50"/>
        <v>1.8215390875290425E-9</v>
      </c>
      <c r="R74" s="9">
        <f t="shared" si="50"/>
        <v>1.5977156843609265E-9</v>
      </c>
      <c r="S74" s="9">
        <f t="shared" si="50"/>
        <v>1.4543999133172867E-9</v>
      </c>
      <c r="T74" s="9">
        <f t="shared" si="50"/>
        <v>1.3571437622432017E-9</v>
      </c>
      <c r="U74" s="9">
        <f t="shared" si="50"/>
        <v>1.2885228612133076E-9</v>
      </c>
      <c r="V74" s="9">
        <f t="shared" si="50"/>
        <v>1.2388823225033849E-9</v>
      </c>
      <c r="W74" s="9">
        <f t="shared" si="50"/>
        <v>1.2024611162531107E-9</v>
      </c>
      <c r="X74" s="9">
        <f t="shared" si="50"/>
        <v>1.1756347598794747E-9</v>
      </c>
      <c r="Y74" s="9">
        <f t="shared" si="50"/>
        <v>1.1560401289314831E-9</v>
      </c>
      <c r="Z74" s="9">
        <f t="shared" si="50"/>
        <v>1.1421079114925001E-9</v>
      </c>
      <c r="AA74" s="9">
        <f t="shared" si="50"/>
        <v>1.1328000084998105E-9</v>
      </c>
      <c r="AB74" s="9">
        <f t="shared" si="50"/>
        <v>1.1274579635660688E-9</v>
      </c>
      <c r="AC74" s="9">
        <f t="shared" si="50"/>
        <v>1.1257163457013072E-9</v>
      </c>
      <c r="AD74" s="9">
        <f t="shared" si="50"/>
        <v>1.127457963566014E-9</v>
      </c>
      <c r="AE74" s="9">
        <f t="shared" si="50"/>
        <v>1.1328000084996984E-9</v>
      </c>
      <c r="AF74" s="9">
        <f t="shared" si="50"/>
        <v>1.1421079114923222E-9</v>
      </c>
      <c r="AG74" s="9">
        <f t="shared" si="50"/>
        <v>1.1560401289312264E-9</v>
      </c>
      <c r="AH74" s="9">
        <f t="shared" si="50"/>
        <v>1.1756347598791205E-9</v>
      </c>
      <c r="AI74" s="9">
        <f t="shared" si="50"/>
        <v>1.2024611162526268E-9</v>
      </c>
      <c r="AJ74" s="9">
        <f t="shared" si="50"/>
        <v>1.2388823225027286E-9</v>
      </c>
      <c r="AK74" s="9">
        <f t="shared" si="50"/>
        <v>1.2885228612124083E-9</v>
      </c>
      <c r="AL74" s="9">
        <f t="shared" si="50"/>
        <v>1.3571437622419477E-9</v>
      </c>
      <c r="AM74" s="9">
        <f t="shared" si="50"/>
        <v>1.454399913315481E-9</v>
      </c>
      <c r="AN74" s="9">
        <f t="shared" si="50"/>
        <v>1.5977156843582018E-9</v>
      </c>
    </row>
    <row r="75" spans="1:40" ht="15" x14ac:dyDescent="0.2">
      <c r="A75" s="172" t="s">
        <v>183</v>
      </c>
      <c r="B75" s="9">
        <f>B80 * COSH($B$16 *B78 / 1000) + (B79) * $B$17 * SINH($B$16 * B78/ 1000)</f>
        <v>9.646331620038343E-10</v>
      </c>
      <c r="C75" s="9"/>
      <c r="D75" s="9">
        <f t="shared" ref="D75:AN75" si="51">D80 * COSH($B$16 *D78 / 1000) + (D79) * $B$17 * SINH($B$16 * D78/ 1000)</f>
        <v>1.904588193653725E-10</v>
      </c>
      <c r="E75" s="9">
        <f t="shared" si="51"/>
        <v>1.9075348119345472E-10</v>
      </c>
      <c r="F75" s="9">
        <f t="shared" si="51"/>
        <v>1.9165729641368805E-10</v>
      </c>
      <c r="G75" s="9">
        <f t="shared" si="51"/>
        <v>1.9323209117829207E-10</v>
      </c>
      <c r="H75" s="9">
        <f t="shared" si="51"/>
        <v>1.9558926906252289E-10</v>
      </c>
      <c r="I75" s="9">
        <f t="shared" si="51"/>
        <v>1.989044650048254E-10</v>
      </c>
      <c r="J75" s="9">
        <f t="shared" si="51"/>
        <v>2.0344318931320498E-10</v>
      </c>
      <c r="K75" s="9">
        <f t="shared" si="51"/>
        <v>2.0960525664158317E-10</v>
      </c>
      <c r="L75" s="9">
        <f t="shared" si="51"/>
        <v>2.1800388956017319E-10</v>
      </c>
      <c r="M75" s="9">
        <f t="shared" si="51"/>
        <v>2.2961379092852045E-10</v>
      </c>
      <c r="N75" s="9">
        <f t="shared" si="51"/>
        <v>2.4606846150977659E-10</v>
      </c>
      <c r="O75" s="9">
        <f t="shared" si="51"/>
        <v>2.7031591296223529E-10</v>
      </c>
      <c r="P75" s="9">
        <f t="shared" si="51"/>
        <v>3.0818436988584576E-10</v>
      </c>
      <c r="Q75" s="9">
        <f t="shared" si="51"/>
        <v>3.0818436988697222E-10</v>
      </c>
      <c r="R75" s="9">
        <f t="shared" si="51"/>
        <v>2.703159129630558E-10</v>
      </c>
      <c r="S75" s="9">
        <f t="shared" si="51"/>
        <v>2.4606846151041409E-10</v>
      </c>
      <c r="T75" s="9">
        <f t="shared" si="51"/>
        <v>2.2961379092903345E-10</v>
      </c>
      <c r="U75" s="9">
        <f t="shared" si="51"/>
        <v>2.1800388956059138E-10</v>
      </c>
      <c r="V75" s="9">
        <f t="shared" si="51"/>
        <v>2.0960525664192037E-10</v>
      </c>
      <c r="W75" s="9">
        <f t="shared" si="51"/>
        <v>2.0344318931346658E-10</v>
      </c>
      <c r="X75" s="9">
        <f t="shared" si="51"/>
        <v>1.9890446500500973E-10</v>
      </c>
      <c r="Y75" s="9">
        <f t="shared" si="51"/>
        <v>1.9558926906262329E-10</v>
      </c>
      <c r="Z75" s="9">
        <f t="shared" si="51"/>
        <v>1.9323209117829595E-10</v>
      </c>
      <c r="AA75" s="9">
        <f t="shared" si="51"/>
        <v>1.9165729641357731E-10</v>
      </c>
      <c r="AB75" s="9">
        <f t="shared" si="51"/>
        <v>1.9075348119320434E-10</v>
      </c>
      <c r="AC75" s="9">
        <f t="shared" si="51"/>
        <v>1.9045881861477812E-10</v>
      </c>
      <c r="AD75" s="9">
        <f t="shared" si="51"/>
        <v>1.9075348119319506E-10</v>
      </c>
      <c r="AE75" s="9">
        <f t="shared" si="51"/>
        <v>1.9165729641355833E-10</v>
      </c>
      <c r="AF75" s="9">
        <f t="shared" si="51"/>
        <v>1.9323209117826586E-10</v>
      </c>
      <c r="AG75" s="9">
        <f t="shared" si="51"/>
        <v>1.9558926906257989E-10</v>
      </c>
      <c r="AH75" s="9">
        <f t="shared" si="51"/>
        <v>1.9890446500494979E-10</v>
      </c>
      <c r="AI75" s="9">
        <f t="shared" si="51"/>
        <v>2.0344318931338471E-10</v>
      </c>
      <c r="AJ75" s="9">
        <f t="shared" si="51"/>
        <v>2.0960525664180932E-10</v>
      </c>
      <c r="AK75" s="9">
        <f t="shared" si="51"/>
        <v>2.180038895604392E-10</v>
      </c>
      <c r="AL75" s="9">
        <f t="shared" si="51"/>
        <v>2.2961379092882131E-10</v>
      </c>
      <c r="AM75" s="9">
        <f t="shared" si="51"/>
        <v>2.460684615101086E-10</v>
      </c>
      <c r="AN75" s="9">
        <f t="shared" si="51"/>
        <v>2.7031591296259481E-10</v>
      </c>
    </row>
    <row r="76" spans="1:40" ht="15" x14ac:dyDescent="0.2">
      <c r="A76" s="104" t="s">
        <v>120</v>
      </c>
      <c r="B76" s="172">
        <f>$B$10</f>
        <v>0.25</v>
      </c>
      <c r="C76" s="9"/>
      <c r="D76" s="172">
        <f t="shared" ref="D76:AN76" si="52">$B$10</f>
        <v>0.25</v>
      </c>
      <c r="E76" s="172">
        <f t="shared" si="52"/>
        <v>0.25</v>
      </c>
      <c r="F76" s="172">
        <f t="shared" si="52"/>
        <v>0.25</v>
      </c>
      <c r="G76" s="172">
        <f t="shared" si="52"/>
        <v>0.25</v>
      </c>
      <c r="H76" s="172">
        <f t="shared" si="52"/>
        <v>0.25</v>
      </c>
      <c r="I76" s="172">
        <f t="shared" si="52"/>
        <v>0.25</v>
      </c>
      <c r="J76" s="172">
        <f t="shared" si="52"/>
        <v>0.25</v>
      </c>
      <c r="K76" s="172">
        <f t="shared" si="52"/>
        <v>0.25</v>
      </c>
      <c r="L76" s="172">
        <f t="shared" si="52"/>
        <v>0.25</v>
      </c>
      <c r="M76" s="172">
        <f t="shared" si="52"/>
        <v>0.25</v>
      </c>
      <c r="N76" s="172">
        <f t="shared" si="52"/>
        <v>0.25</v>
      </c>
      <c r="O76" s="172">
        <f t="shared" si="52"/>
        <v>0.25</v>
      </c>
      <c r="P76" s="172">
        <f t="shared" si="52"/>
        <v>0.25</v>
      </c>
      <c r="Q76" s="172">
        <f t="shared" si="52"/>
        <v>0.25</v>
      </c>
      <c r="R76" s="172">
        <f t="shared" si="52"/>
        <v>0.25</v>
      </c>
      <c r="S76" s="172">
        <f t="shared" si="52"/>
        <v>0.25</v>
      </c>
      <c r="T76" s="172">
        <f t="shared" si="52"/>
        <v>0.25</v>
      </c>
      <c r="U76" s="172">
        <f t="shared" si="52"/>
        <v>0.25</v>
      </c>
      <c r="V76" s="172">
        <f t="shared" si="52"/>
        <v>0.25</v>
      </c>
      <c r="W76" s="172">
        <f t="shared" si="52"/>
        <v>0.25</v>
      </c>
      <c r="X76" s="172">
        <f t="shared" si="52"/>
        <v>0.25</v>
      </c>
      <c r="Y76" s="172">
        <f t="shared" si="52"/>
        <v>0.25</v>
      </c>
      <c r="Z76" s="172">
        <f t="shared" si="52"/>
        <v>0.25</v>
      </c>
      <c r="AA76" s="172">
        <f t="shared" si="52"/>
        <v>0.25</v>
      </c>
      <c r="AB76" s="172">
        <f t="shared" si="52"/>
        <v>0.25</v>
      </c>
      <c r="AC76" s="172">
        <f t="shared" si="52"/>
        <v>0.25</v>
      </c>
      <c r="AD76" s="172">
        <f t="shared" si="52"/>
        <v>0.25</v>
      </c>
      <c r="AE76" s="172">
        <f t="shared" si="52"/>
        <v>0.25</v>
      </c>
      <c r="AF76" s="172">
        <f t="shared" si="52"/>
        <v>0.25</v>
      </c>
      <c r="AG76" s="172">
        <f t="shared" si="52"/>
        <v>0.25</v>
      </c>
      <c r="AH76" s="172">
        <f t="shared" si="52"/>
        <v>0.25</v>
      </c>
      <c r="AI76" s="172">
        <f t="shared" si="52"/>
        <v>0.25</v>
      </c>
      <c r="AJ76" s="172">
        <f t="shared" si="52"/>
        <v>0.25</v>
      </c>
      <c r="AK76" s="172">
        <f t="shared" si="52"/>
        <v>0.25</v>
      </c>
      <c r="AL76" s="172">
        <f t="shared" si="52"/>
        <v>0.25</v>
      </c>
      <c r="AM76" s="172">
        <f t="shared" si="52"/>
        <v>0.25</v>
      </c>
      <c r="AN76" s="172">
        <f t="shared" si="52"/>
        <v>0.25</v>
      </c>
    </row>
    <row r="77" spans="1:40" ht="15" x14ac:dyDescent="0.2">
      <c r="A77" s="172" t="s">
        <v>184</v>
      </c>
      <c r="B77" s="50">
        <f>B75/B76</f>
        <v>3.8585326480153372E-9</v>
      </c>
      <c r="C77" s="9"/>
      <c r="D77" s="50">
        <f t="shared" ref="D77:AN77" si="53">D75/D76</f>
        <v>7.6183527746149002E-10</v>
      </c>
      <c r="E77" s="50">
        <f t="shared" si="53"/>
        <v>7.6301392477381888E-10</v>
      </c>
      <c r="F77" s="50">
        <f t="shared" si="53"/>
        <v>7.6662918565475218E-10</v>
      </c>
      <c r="G77" s="50">
        <f t="shared" si="53"/>
        <v>7.7292836471316829E-10</v>
      </c>
      <c r="H77" s="50">
        <f t="shared" si="53"/>
        <v>7.8235707625009156E-10</v>
      </c>
      <c r="I77" s="50">
        <f t="shared" si="53"/>
        <v>7.9561786001930161E-10</v>
      </c>
      <c r="J77" s="50">
        <f t="shared" si="53"/>
        <v>8.1377275725281993E-10</v>
      </c>
      <c r="K77" s="50">
        <f t="shared" si="53"/>
        <v>8.3842102656633267E-10</v>
      </c>
      <c r="L77" s="50">
        <f t="shared" si="53"/>
        <v>8.7201555824069274E-10</v>
      </c>
      <c r="M77" s="50">
        <f t="shared" si="53"/>
        <v>9.1845516371408179E-10</v>
      </c>
      <c r="N77" s="50">
        <f t="shared" si="53"/>
        <v>9.8427384603910637E-10</v>
      </c>
      <c r="O77" s="50">
        <f t="shared" si="53"/>
        <v>1.0812636518489412E-9</v>
      </c>
      <c r="P77" s="50">
        <f t="shared" si="53"/>
        <v>1.232737479543383E-9</v>
      </c>
      <c r="Q77" s="50">
        <f t="shared" si="53"/>
        <v>1.2327374795478889E-9</v>
      </c>
      <c r="R77" s="50">
        <f t="shared" si="53"/>
        <v>1.0812636518522232E-9</v>
      </c>
      <c r="S77" s="50">
        <f t="shared" si="53"/>
        <v>9.8427384604165636E-10</v>
      </c>
      <c r="T77" s="50">
        <f t="shared" si="53"/>
        <v>9.1845516371613382E-10</v>
      </c>
      <c r="U77" s="50">
        <f t="shared" si="53"/>
        <v>8.7201555824236551E-10</v>
      </c>
      <c r="V77" s="50">
        <f t="shared" si="53"/>
        <v>8.3842102656768149E-10</v>
      </c>
      <c r="W77" s="50">
        <f t="shared" si="53"/>
        <v>8.1377275725386631E-10</v>
      </c>
      <c r="X77" s="50">
        <f t="shared" si="53"/>
        <v>7.9561786002003894E-10</v>
      </c>
      <c r="Y77" s="50">
        <f t="shared" si="53"/>
        <v>7.8235707625049316E-10</v>
      </c>
      <c r="Z77" s="50">
        <f t="shared" si="53"/>
        <v>7.729283647131838E-10</v>
      </c>
      <c r="AA77" s="50">
        <f t="shared" si="53"/>
        <v>7.6662918565430923E-10</v>
      </c>
      <c r="AB77" s="50">
        <f t="shared" si="53"/>
        <v>7.6301392477281737E-10</v>
      </c>
      <c r="AC77" s="50">
        <f t="shared" si="53"/>
        <v>7.6183527445911246E-10</v>
      </c>
      <c r="AD77" s="50">
        <f t="shared" si="53"/>
        <v>7.6301392477278025E-10</v>
      </c>
      <c r="AE77" s="50">
        <f t="shared" si="53"/>
        <v>7.6662918565423334E-10</v>
      </c>
      <c r="AF77" s="50">
        <f t="shared" si="53"/>
        <v>7.7292836471306345E-10</v>
      </c>
      <c r="AG77" s="50">
        <f t="shared" si="53"/>
        <v>7.8235707625031955E-10</v>
      </c>
      <c r="AH77" s="50">
        <f t="shared" si="53"/>
        <v>7.9561786001979916E-10</v>
      </c>
      <c r="AI77" s="50">
        <f t="shared" si="53"/>
        <v>8.1377275725353885E-10</v>
      </c>
      <c r="AJ77" s="50">
        <f t="shared" si="53"/>
        <v>8.3842102656723729E-10</v>
      </c>
      <c r="AK77" s="50">
        <f t="shared" si="53"/>
        <v>8.7201555824175681E-10</v>
      </c>
      <c r="AL77" s="50">
        <f t="shared" si="53"/>
        <v>9.1845516371528524E-10</v>
      </c>
      <c r="AM77" s="50">
        <f t="shared" si="53"/>
        <v>9.8427384604043441E-10</v>
      </c>
      <c r="AN77" s="50">
        <f t="shared" si="53"/>
        <v>1.0812636518503792E-9</v>
      </c>
    </row>
    <row r="78" spans="1:40" x14ac:dyDescent="0.2">
      <c r="A78" s="172" t="s">
        <v>182</v>
      </c>
      <c r="B78" s="80">
        <f>$B$8</f>
        <v>75000</v>
      </c>
      <c r="D78" s="80">
        <f t="shared" ref="D78:AN78" si="54">$B$8</f>
        <v>75000</v>
      </c>
      <c r="E78" s="80">
        <f t="shared" si="54"/>
        <v>75000</v>
      </c>
      <c r="F78" s="80">
        <f t="shared" si="54"/>
        <v>75000</v>
      </c>
      <c r="G78" s="80">
        <f t="shared" si="54"/>
        <v>75000</v>
      </c>
      <c r="H78" s="80">
        <f t="shared" si="54"/>
        <v>75000</v>
      </c>
      <c r="I78" s="80">
        <f t="shared" si="54"/>
        <v>75000</v>
      </c>
      <c r="J78" s="80">
        <f t="shared" si="54"/>
        <v>75000</v>
      </c>
      <c r="K78" s="80">
        <f t="shared" si="54"/>
        <v>75000</v>
      </c>
      <c r="L78" s="80">
        <f t="shared" si="54"/>
        <v>75000</v>
      </c>
      <c r="M78" s="80">
        <f t="shared" si="54"/>
        <v>75000</v>
      </c>
      <c r="N78" s="80">
        <f t="shared" si="54"/>
        <v>75000</v>
      </c>
      <c r="O78" s="80">
        <f t="shared" si="54"/>
        <v>75000</v>
      </c>
      <c r="P78" s="80">
        <f t="shared" si="54"/>
        <v>75000</v>
      </c>
      <c r="Q78" s="80">
        <f t="shared" si="54"/>
        <v>75000</v>
      </c>
      <c r="R78" s="80">
        <f t="shared" si="54"/>
        <v>75000</v>
      </c>
      <c r="S78" s="80">
        <f t="shared" si="54"/>
        <v>75000</v>
      </c>
      <c r="T78" s="80">
        <f t="shared" si="54"/>
        <v>75000</v>
      </c>
      <c r="U78" s="80">
        <f t="shared" si="54"/>
        <v>75000</v>
      </c>
      <c r="V78" s="80">
        <f t="shared" si="54"/>
        <v>75000</v>
      </c>
      <c r="W78" s="80">
        <f t="shared" si="54"/>
        <v>75000</v>
      </c>
      <c r="X78" s="80">
        <f t="shared" si="54"/>
        <v>75000</v>
      </c>
      <c r="Y78" s="80">
        <f t="shared" si="54"/>
        <v>75000</v>
      </c>
      <c r="Z78" s="80">
        <f t="shared" si="54"/>
        <v>75000</v>
      </c>
      <c r="AA78" s="80">
        <f t="shared" si="54"/>
        <v>75000</v>
      </c>
      <c r="AB78" s="80">
        <f t="shared" si="54"/>
        <v>75000</v>
      </c>
      <c r="AC78" s="80">
        <f t="shared" si="54"/>
        <v>75000</v>
      </c>
      <c r="AD78" s="80">
        <f t="shared" si="54"/>
        <v>75000</v>
      </c>
      <c r="AE78" s="80">
        <f t="shared" si="54"/>
        <v>75000</v>
      </c>
      <c r="AF78" s="80">
        <f t="shared" si="54"/>
        <v>75000</v>
      </c>
      <c r="AG78" s="80">
        <f t="shared" si="54"/>
        <v>75000</v>
      </c>
      <c r="AH78" s="80">
        <f t="shared" si="54"/>
        <v>75000</v>
      </c>
      <c r="AI78" s="80">
        <f t="shared" si="54"/>
        <v>75000</v>
      </c>
      <c r="AJ78" s="80">
        <f t="shared" si="54"/>
        <v>75000</v>
      </c>
      <c r="AK78" s="80">
        <f t="shared" si="54"/>
        <v>75000</v>
      </c>
      <c r="AL78" s="80">
        <f t="shared" si="54"/>
        <v>75000</v>
      </c>
      <c r="AM78" s="80">
        <f t="shared" si="54"/>
        <v>75000</v>
      </c>
      <c r="AN78" s="80">
        <f t="shared" si="54"/>
        <v>75000</v>
      </c>
    </row>
    <row r="79" spans="1:40" ht="15.75" thickBot="1" x14ac:dyDescent="0.25">
      <c r="A79" s="172" t="s">
        <v>9</v>
      </c>
      <c r="B79" s="9">
        <f>B80/B81</f>
        <v>1.802600099698222E-10</v>
      </c>
      <c r="D79" s="9">
        <f t="shared" ref="D79:AN79" si="55">D80/D81</f>
        <v>3.5590844302226204E-11</v>
      </c>
      <c r="E79" s="9">
        <f t="shared" si="55"/>
        <v>3.5645907455930654E-11</v>
      </c>
      <c r="F79" s="9">
        <f t="shared" si="55"/>
        <v>3.5814802479476906E-11</v>
      </c>
      <c r="G79" s="9">
        <f t="shared" si="55"/>
        <v>3.6109082762541468E-11</v>
      </c>
      <c r="H79" s="9">
        <f t="shared" si="55"/>
        <v>3.6549566177013175E-11</v>
      </c>
      <c r="I79" s="9">
        <f t="shared" si="55"/>
        <v>3.7169073443765209E-11</v>
      </c>
      <c r="J79" s="9">
        <f t="shared" si="55"/>
        <v>3.8017220201833562E-11</v>
      </c>
      <c r="K79" s="9">
        <f t="shared" si="55"/>
        <v>3.9168719405676762E-11</v>
      </c>
      <c r="L79" s="9">
        <f t="shared" si="55"/>
        <v>4.0738163328269068E-11</v>
      </c>
      <c r="M79" s="9">
        <f t="shared" si="55"/>
        <v>4.2907693693635679E-11</v>
      </c>
      <c r="N79" s="9">
        <f t="shared" si="55"/>
        <v>4.5982561114599978E-11</v>
      </c>
      <c r="O79" s="9">
        <f t="shared" si="55"/>
        <v>5.0513657507225988E-11</v>
      </c>
      <c r="P79" s="9">
        <f t="shared" si="55"/>
        <v>5.7590097226975817E-11</v>
      </c>
      <c r="Q79" s="9">
        <f t="shared" si="55"/>
        <v>5.7590097227186315E-11</v>
      </c>
      <c r="R79" s="9">
        <f t="shared" si="55"/>
        <v>5.0513657507379307E-11</v>
      </c>
      <c r="S79" s="9">
        <f t="shared" si="55"/>
        <v>4.5982561114719111E-11</v>
      </c>
      <c r="T79" s="9">
        <f t="shared" si="55"/>
        <v>4.2907693693731542E-11</v>
      </c>
      <c r="U79" s="9">
        <f t="shared" si="55"/>
        <v>4.0738163328347211E-11</v>
      </c>
      <c r="V79" s="9">
        <f t="shared" si="55"/>
        <v>3.9168719405739777E-11</v>
      </c>
      <c r="W79" s="9">
        <f t="shared" si="55"/>
        <v>3.8017220201882443E-11</v>
      </c>
      <c r="X79" s="9">
        <f t="shared" si="55"/>
        <v>3.7169073443799654E-11</v>
      </c>
      <c r="Y79" s="9">
        <f t="shared" si="55"/>
        <v>3.6549566177031935E-11</v>
      </c>
      <c r="Z79" s="9">
        <f t="shared" si="55"/>
        <v>3.6109082762542185E-11</v>
      </c>
      <c r="AA79" s="9">
        <f t="shared" si="55"/>
        <v>3.5814802479456214E-11</v>
      </c>
      <c r="AB79" s="9">
        <f t="shared" si="55"/>
        <v>3.5645907455883867E-11</v>
      </c>
      <c r="AC79" s="9">
        <f t="shared" si="55"/>
        <v>3.5590844161963404E-11</v>
      </c>
      <c r="AD79" s="9">
        <f t="shared" si="55"/>
        <v>3.5645907455882135E-11</v>
      </c>
      <c r="AE79" s="9">
        <f t="shared" si="55"/>
        <v>3.5814802479452672E-11</v>
      </c>
      <c r="AF79" s="9">
        <f t="shared" si="55"/>
        <v>3.6109082762536563E-11</v>
      </c>
      <c r="AG79" s="9">
        <f t="shared" si="55"/>
        <v>3.6549566177023825E-11</v>
      </c>
      <c r="AH79" s="9">
        <f t="shared" si="55"/>
        <v>3.7169073443788448E-11</v>
      </c>
      <c r="AI79" s="9">
        <f t="shared" si="55"/>
        <v>3.8017220201867147E-11</v>
      </c>
      <c r="AJ79" s="9">
        <f t="shared" si="55"/>
        <v>3.9168719405719026E-11</v>
      </c>
      <c r="AK79" s="9">
        <f t="shared" si="55"/>
        <v>4.0738163328318776E-11</v>
      </c>
      <c r="AL79" s="9">
        <f t="shared" si="55"/>
        <v>4.2907693693691901E-11</v>
      </c>
      <c r="AM79" s="9">
        <f t="shared" si="55"/>
        <v>4.5982561114662029E-11</v>
      </c>
      <c r="AN79" s="9">
        <f t="shared" si="55"/>
        <v>5.0513657507293164E-11</v>
      </c>
    </row>
    <row r="80" spans="1:40" ht="15.75" thickBot="1" x14ac:dyDescent="0.25">
      <c r="A80" s="172" t="s">
        <v>183</v>
      </c>
      <c r="B80" s="93">
        <v>4.506500249245555E-11</v>
      </c>
      <c r="D80" s="93">
        <v>8.8977110755565511E-12</v>
      </c>
      <c r="E80" s="93">
        <v>8.9114768639826636E-12</v>
      </c>
      <c r="F80" s="93">
        <v>8.9537006198692265E-12</v>
      </c>
      <c r="G80" s="93">
        <v>9.0272706906353669E-12</v>
      </c>
      <c r="H80" s="93">
        <v>9.1373915442532937E-12</v>
      </c>
      <c r="I80" s="93">
        <v>9.2922683609413023E-12</v>
      </c>
      <c r="J80" s="93">
        <v>9.5043050504583904E-12</v>
      </c>
      <c r="K80" s="93">
        <v>9.7921798514191906E-12</v>
      </c>
      <c r="L80" s="93">
        <v>1.0184540832067267E-11</v>
      </c>
      <c r="M80" s="93">
        <v>1.072692342340892E-11</v>
      </c>
      <c r="N80" s="93">
        <v>1.1495640278649994E-11</v>
      </c>
      <c r="O80" s="93">
        <v>1.2628414376806497E-11</v>
      </c>
      <c r="P80" s="93">
        <v>1.4397524306743954E-11</v>
      </c>
      <c r="Q80" s="93">
        <v>1.4397524306796579E-11</v>
      </c>
      <c r="R80" s="93">
        <v>1.2628414376844827E-11</v>
      </c>
      <c r="S80" s="93">
        <v>1.1495640278679778E-11</v>
      </c>
      <c r="T80" s="93">
        <v>1.0726923423432885E-11</v>
      </c>
      <c r="U80" s="93">
        <v>1.0184540832086803E-11</v>
      </c>
      <c r="V80" s="93">
        <v>9.7921798514349442E-12</v>
      </c>
      <c r="W80" s="93">
        <v>9.5043050504706107E-12</v>
      </c>
      <c r="X80" s="93">
        <v>9.2922683609499134E-12</v>
      </c>
      <c r="Y80" s="93">
        <v>9.1373915442579838E-12</v>
      </c>
      <c r="Z80" s="93">
        <v>9.0272706906355462E-12</v>
      </c>
      <c r="AA80" s="93">
        <v>8.9537006198640534E-12</v>
      </c>
      <c r="AB80" s="93">
        <v>8.9114768639709668E-12</v>
      </c>
      <c r="AC80" s="93">
        <v>8.8977110404908511E-12</v>
      </c>
      <c r="AD80" s="93">
        <v>8.9114768639705338E-12</v>
      </c>
      <c r="AE80" s="93">
        <v>8.9537006198631681E-12</v>
      </c>
      <c r="AF80" s="93">
        <v>9.0272706906341406E-12</v>
      </c>
      <c r="AG80" s="93">
        <v>9.1373915442559562E-12</v>
      </c>
      <c r="AH80" s="93">
        <v>9.292268360947112E-12</v>
      </c>
      <c r="AI80" s="93">
        <v>9.5043050504667866E-12</v>
      </c>
      <c r="AJ80" s="93">
        <v>9.7921798514297565E-12</v>
      </c>
      <c r="AK80" s="93">
        <v>1.0184540832079694E-11</v>
      </c>
      <c r="AL80" s="93">
        <v>1.0726923423422975E-11</v>
      </c>
      <c r="AM80" s="93">
        <v>1.1495640278665507E-11</v>
      </c>
      <c r="AN80" s="93">
        <v>1.2628414376823291E-11</v>
      </c>
    </row>
    <row r="81" spans="1:40" x14ac:dyDescent="0.2">
      <c r="A81" s="104" t="s">
        <v>120</v>
      </c>
      <c r="B81" s="172">
        <f>$B$10</f>
        <v>0.25</v>
      </c>
      <c r="D81" s="172">
        <f t="shared" ref="D81:AN81" si="56">$B$10</f>
        <v>0.25</v>
      </c>
      <c r="E81" s="172">
        <f t="shared" si="56"/>
        <v>0.25</v>
      </c>
      <c r="F81" s="172">
        <f t="shared" si="56"/>
        <v>0.25</v>
      </c>
      <c r="G81" s="172">
        <f t="shared" si="56"/>
        <v>0.25</v>
      </c>
      <c r="H81" s="172">
        <f t="shared" si="56"/>
        <v>0.25</v>
      </c>
      <c r="I81" s="172">
        <f t="shared" si="56"/>
        <v>0.25</v>
      </c>
      <c r="J81" s="172">
        <f t="shared" si="56"/>
        <v>0.25</v>
      </c>
      <c r="K81" s="172">
        <f t="shared" si="56"/>
        <v>0.25</v>
      </c>
      <c r="L81" s="172">
        <f t="shared" si="56"/>
        <v>0.25</v>
      </c>
      <c r="M81" s="172">
        <f t="shared" si="56"/>
        <v>0.25</v>
      </c>
      <c r="N81" s="172">
        <f t="shared" si="56"/>
        <v>0.25</v>
      </c>
      <c r="O81" s="172">
        <f t="shared" si="56"/>
        <v>0.25</v>
      </c>
      <c r="P81" s="172">
        <f t="shared" si="56"/>
        <v>0.25</v>
      </c>
      <c r="Q81" s="172">
        <f t="shared" si="56"/>
        <v>0.25</v>
      </c>
      <c r="R81" s="172">
        <f t="shared" si="56"/>
        <v>0.25</v>
      </c>
      <c r="S81" s="172">
        <f t="shared" si="56"/>
        <v>0.25</v>
      </c>
      <c r="T81" s="172">
        <f t="shared" si="56"/>
        <v>0.25</v>
      </c>
      <c r="U81" s="172">
        <f t="shared" si="56"/>
        <v>0.25</v>
      </c>
      <c r="V81" s="172">
        <f t="shared" si="56"/>
        <v>0.25</v>
      </c>
      <c r="W81" s="172">
        <f t="shared" si="56"/>
        <v>0.25</v>
      </c>
      <c r="X81" s="172">
        <f t="shared" si="56"/>
        <v>0.25</v>
      </c>
      <c r="Y81" s="172">
        <f t="shared" si="56"/>
        <v>0.25</v>
      </c>
      <c r="Z81" s="172">
        <f t="shared" si="56"/>
        <v>0.25</v>
      </c>
      <c r="AA81" s="172">
        <f t="shared" si="56"/>
        <v>0.25</v>
      </c>
      <c r="AB81" s="172">
        <f t="shared" si="56"/>
        <v>0.25</v>
      </c>
      <c r="AC81" s="172">
        <f t="shared" si="56"/>
        <v>0.25</v>
      </c>
      <c r="AD81" s="172">
        <f t="shared" si="56"/>
        <v>0.25</v>
      </c>
      <c r="AE81" s="172">
        <f t="shared" si="56"/>
        <v>0.25</v>
      </c>
      <c r="AF81" s="172">
        <f t="shared" si="56"/>
        <v>0.25</v>
      </c>
      <c r="AG81" s="172">
        <f t="shared" si="56"/>
        <v>0.25</v>
      </c>
      <c r="AH81" s="172">
        <f t="shared" si="56"/>
        <v>0.25</v>
      </c>
      <c r="AI81" s="172">
        <f t="shared" si="56"/>
        <v>0.25</v>
      </c>
      <c r="AJ81" s="172">
        <f t="shared" si="56"/>
        <v>0.25</v>
      </c>
      <c r="AK81" s="172">
        <f t="shared" si="56"/>
        <v>0.25</v>
      </c>
      <c r="AL81" s="172">
        <f t="shared" si="56"/>
        <v>0.25</v>
      </c>
      <c r="AM81" s="172">
        <f t="shared" si="56"/>
        <v>0.25</v>
      </c>
      <c r="AN81" s="172">
        <f t="shared" si="56"/>
        <v>0.25</v>
      </c>
    </row>
    <row r="82" spans="1:40" ht="15" x14ac:dyDescent="0.2">
      <c r="A82" s="10"/>
      <c r="B82" s="10"/>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row>
    <row r="83" spans="1:40" x14ac:dyDescent="0.2">
      <c r="A83" s="24" t="s">
        <v>194</v>
      </c>
      <c r="B83" s="61"/>
    </row>
    <row r="84" spans="1:40" x14ac:dyDescent="0.2">
      <c r="A84" s="24" t="s">
        <v>162</v>
      </c>
      <c r="B84" s="24">
        <f>7.5/B29*B80</f>
        <v>4.506500249245557E-11</v>
      </c>
      <c r="D84" s="24">
        <f t="shared" ref="D84:AN84" si="57">15/D29*D80</f>
        <v>8.8977110755565527E-12</v>
      </c>
      <c r="E84" s="24">
        <f t="shared" si="57"/>
        <v>8.9114768639826652E-12</v>
      </c>
      <c r="F84" s="24">
        <f t="shared" si="57"/>
        <v>8.9537006198692281E-12</v>
      </c>
      <c r="G84" s="24">
        <f t="shared" si="57"/>
        <v>9.0272706906353653E-12</v>
      </c>
      <c r="H84" s="24">
        <f t="shared" si="57"/>
        <v>9.1373915442532954E-12</v>
      </c>
      <c r="I84" s="24">
        <f t="shared" si="57"/>
        <v>9.292268360941304E-12</v>
      </c>
      <c r="J84" s="24">
        <f t="shared" si="57"/>
        <v>9.5043050504583904E-12</v>
      </c>
      <c r="K84" s="24">
        <f t="shared" si="57"/>
        <v>9.7921798514191922E-12</v>
      </c>
      <c r="L84" s="24">
        <f t="shared" si="57"/>
        <v>1.0184540832067267E-11</v>
      </c>
      <c r="M84" s="24">
        <f t="shared" si="57"/>
        <v>1.072692342340892E-11</v>
      </c>
      <c r="N84" s="24">
        <f t="shared" si="57"/>
        <v>1.1495640278649991E-11</v>
      </c>
      <c r="O84" s="24">
        <f t="shared" si="57"/>
        <v>1.26284143768065E-11</v>
      </c>
      <c r="P84" s="24">
        <f t="shared" si="57"/>
        <v>1.4397524306743943E-11</v>
      </c>
      <c r="Q84" s="24">
        <f t="shared" si="57"/>
        <v>1.4397524306796582E-11</v>
      </c>
      <c r="R84" s="24">
        <f t="shared" si="57"/>
        <v>1.2628414376844827E-11</v>
      </c>
      <c r="S84" s="24">
        <f t="shared" si="57"/>
        <v>1.1495640278679781E-11</v>
      </c>
      <c r="T84" s="24">
        <f t="shared" si="57"/>
        <v>1.0726923423432885E-11</v>
      </c>
      <c r="U84" s="24">
        <f t="shared" si="57"/>
        <v>1.0184540832086796E-11</v>
      </c>
      <c r="V84" s="24">
        <f t="shared" si="57"/>
        <v>9.7921798514349442E-12</v>
      </c>
      <c r="W84" s="24">
        <f t="shared" si="57"/>
        <v>9.5043050504706091E-12</v>
      </c>
      <c r="X84" s="24">
        <f t="shared" si="57"/>
        <v>9.292268360949915E-12</v>
      </c>
      <c r="Y84" s="24">
        <f t="shared" si="57"/>
        <v>9.1373915442579838E-12</v>
      </c>
      <c r="Z84" s="24">
        <f t="shared" si="57"/>
        <v>9.0272706906355462E-12</v>
      </c>
      <c r="AA84" s="24">
        <f t="shared" si="57"/>
        <v>8.953700619864055E-12</v>
      </c>
      <c r="AB84" s="24">
        <f t="shared" si="57"/>
        <v>8.9114768639709651E-12</v>
      </c>
      <c r="AC84" s="24">
        <f t="shared" si="57"/>
        <v>8.8977110404908495E-12</v>
      </c>
      <c r="AD84" s="24">
        <f t="shared" si="57"/>
        <v>8.9114768639705354E-12</v>
      </c>
      <c r="AE84" s="24">
        <f t="shared" si="57"/>
        <v>8.9537006198631681E-12</v>
      </c>
      <c r="AF84" s="24">
        <f t="shared" si="57"/>
        <v>9.0272706906341342E-12</v>
      </c>
      <c r="AG84" s="24">
        <f t="shared" si="57"/>
        <v>9.1373915442559562E-12</v>
      </c>
      <c r="AH84" s="24">
        <f t="shared" si="57"/>
        <v>9.2922683609471071E-12</v>
      </c>
      <c r="AI84" s="24">
        <f t="shared" si="57"/>
        <v>9.5043050504667931E-12</v>
      </c>
      <c r="AJ84" s="24">
        <f t="shared" si="57"/>
        <v>9.7921798514297582E-12</v>
      </c>
      <c r="AK84" s="24">
        <f t="shared" si="57"/>
        <v>1.0184540832079699E-11</v>
      </c>
      <c r="AL84" s="24">
        <f t="shared" si="57"/>
        <v>1.0726923423422975E-11</v>
      </c>
      <c r="AM84" s="24">
        <f t="shared" si="57"/>
        <v>1.1495640278665511E-11</v>
      </c>
      <c r="AN84" s="24">
        <f t="shared" si="57"/>
        <v>1.2628414376823291E-11</v>
      </c>
    </row>
    <row r="85" spans="1:40" x14ac:dyDescent="0.2">
      <c r="J85" s="41"/>
      <c r="Q85" s="41"/>
    </row>
    <row r="86" spans="1:40" x14ac:dyDescent="0.2">
      <c r="A86" s="12" t="s">
        <v>136</v>
      </c>
      <c r="J86" s="172"/>
    </row>
    <row r="87" spans="1:40" x14ac:dyDescent="0.2">
      <c r="A87" s="12" t="s">
        <v>137</v>
      </c>
      <c r="J87" s="51"/>
      <c r="K87" s="45"/>
      <c r="L87" s="45"/>
      <c r="M87" s="45"/>
      <c r="N87" s="45"/>
    </row>
    <row r="88" spans="1:40" x14ac:dyDescent="0.2">
      <c r="J88" s="51"/>
      <c r="K88" s="45"/>
      <c r="L88" s="45"/>
      <c r="M88" s="45"/>
      <c r="N88" s="45"/>
    </row>
    <row r="89" spans="1:40" x14ac:dyDescent="0.2">
      <c r="J89" s="51"/>
      <c r="K89" s="45"/>
      <c r="L89" s="45"/>
      <c r="M89" s="45"/>
      <c r="N89" s="45"/>
    </row>
    <row r="90" spans="1:40" x14ac:dyDescent="0.2">
      <c r="D90" s="172" t="s">
        <v>163</v>
      </c>
      <c r="E90" s="132" t="s">
        <v>9</v>
      </c>
      <c r="F90" s="172" t="s">
        <v>133</v>
      </c>
      <c r="G90" s="172" t="s">
        <v>9</v>
      </c>
      <c r="H90" s="172" t="s">
        <v>133</v>
      </c>
      <c r="K90" s="51"/>
      <c r="L90" s="45"/>
      <c r="M90" s="45"/>
      <c r="N90" s="45"/>
      <c r="O90" s="45"/>
    </row>
    <row r="91" spans="1:40" x14ac:dyDescent="0.2">
      <c r="C91" t="s">
        <v>160</v>
      </c>
      <c r="D91" s="172" t="s">
        <v>164</v>
      </c>
      <c r="E91" s="132" t="s">
        <v>168</v>
      </c>
      <c r="F91" s="172" t="s">
        <v>169</v>
      </c>
      <c r="G91" s="172" t="s">
        <v>170</v>
      </c>
      <c r="H91" s="172" t="s">
        <v>171</v>
      </c>
      <c r="K91" s="51"/>
      <c r="L91" s="45"/>
      <c r="M91" s="45"/>
      <c r="N91" s="45"/>
      <c r="O91" s="45"/>
    </row>
    <row r="92" spans="1:40" x14ac:dyDescent="0.2">
      <c r="B92" s="10"/>
      <c r="C92">
        <f>D20</f>
        <v>5</v>
      </c>
      <c r="D92" s="151">
        <f>D80</f>
        <v>8.8977110755565511E-12</v>
      </c>
      <c r="E92" s="152">
        <f>D39</f>
        <v>0.5809278904757873</v>
      </c>
      <c r="F92" s="5">
        <f>D42</f>
        <v>0.39293656128369792</v>
      </c>
      <c r="G92" s="5">
        <f>D26</f>
        <v>0.58181847857559932</v>
      </c>
      <c r="H92" s="5">
        <f>D25</f>
        <v>0.39353895037741776</v>
      </c>
      <c r="K92" s="51"/>
      <c r="L92" s="45"/>
      <c r="M92" s="45"/>
      <c r="N92" s="45"/>
      <c r="O92" s="45"/>
    </row>
    <row r="93" spans="1:40" x14ac:dyDescent="0.2">
      <c r="B93" s="10"/>
      <c r="C93">
        <f>E20</f>
        <v>3125</v>
      </c>
      <c r="D93" s="151">
        <f>E80</f>
        <v>8.9114768639826636E-12</v>
      </c>
      <c r="E93" s="152">
        <f>E39</f>
        <v>0.58182665313094784</v>
      </c>
      <c r="F93" s="5">
        <f>E42</f>
        <v>0.39354447960354261</v>
      </c>
      <c r="G93" s="5">
        <f>E26</f>
        <v>1.0778819394990862</v>
      </c>
      <c r="H93" s="5">
        <f>E25</f>
        <v>0.72907365908992561</v>
      </c>
      <c r="K93" s="51"/>
    </row>
    <row r="94" spans="1:40" x14ac:dyDescent="0.2">
      <c r="B94" s="10"/>
      <c r="C94">
        <f>F20</f>
        <v>6250</v>
      </c>
      <c r="D94" s="151">
        <f>F80</f>
        <v>8.9537006198692265E-12</v>
      </c>
      <c r="E94" s="152">
        <f>F39</f>
        <v>0.58458342475758907</v>
      </c>
      <c r="F94" s="5">
        <f>F42</f>
        <v>0.39540914539249222</v>
      </c>
      <c r="G94" s="5">
        <f>F26</f>
        <v>1.4727624474718692</v>
      </c>
      <c r="H94" s="5">
        <f>F25</f>
        <v>0.99616875206902977</v>
      </c>
      <c r="K94" s="51"/>
    </row>
    <row r="95" spans="1:40" x14ac:dyDescent="0.2">
      <c r="B95" s="10"/>
      <c r="C95">
        <f>G20</f>
        <v>9375</v>
      </c>
      <c r="D95" s="151">
        <f>G80</f>
        <v>9.0272706906353669E-12</v>
      </c>
      <c r="E95" s="152">
        <f>G39</f>
        <v>0.58938678436877467</v>
      </c>
      <c r="F95" s="5">
        <f>G42</f>
        <v>0.39865811250041067</v>
      </c>
      <c r="G95" s="5">
        <f>G26</f>
        <v>1.7872202558533812</v>
      </c>
      <c r="H95" s="5">
        <f>G25</f>
        <v>1.208866355196744</v>
      </c>
      <c r="K95" s="51"/>
    </row>
    <row r="96" spans="1:40" x14ac:dyDescent="0.2">
      <c r="B96" s="10"/>
      <c r="C96">
        <f>H20</f>
        <v>12500</v>
      </c>
      <c r="D96" s="151">
        <f>H80</f>
        <v>9.1373915442532937E-12</v>
      </c>
      <c r="E96" s="152">
        <f>H39</f>
        <v>0.59657652953429241</v>
      </c>
      <c r="F96" s="5">
        <f>H42</f>
        <v>0.40352121821139797</v>
      </c>
      <c r="G96" s="5">
        <f>H26</f>
        <v>2.0380652487118103</v>
      </c>
      <c r="H96" s="5">
        <f>H25</f>
        <v>1.3785365854008713</v>
      </c>
      <c r="K96" s="51"/>
    </row>
    <row r="97" spans="2:16" x14ac:dyDescent="0.2">
      <c r="B97" s="10"/>
      <c r="C97">
        <f>I20</f>
        <v>15625</v>
      </c>
      <c r="D97" s="151">
        <f>I80</f>
        <v>9.2922683609413023E-12</v>
      </c>
      <c r="E97" s="152">
        <f>I39</f>
        <v>0.60668837309025336</v>
      </c>
      <c r="F97" s="5">
        <f>I42</f>
        <v>0.41036081586243145</v>
      </c>
      <c r="G97" s="5">
        <f>I26</f>
        <v>2.2384343604929291</v>
      </c>
      <c r="H97" s="5">
        <f>I25</f>
        <v>1.514065195855878</v>
      </c>
      <c r="K97" s="51"/>
    </row>
    <row r="98" spans="2:16" x14ac:dyDescent="0.2">
      <c r="B98" s="10"/>
      <c r="C98">
        <f>J20</f>
        <v>18750</v>
      </c>
      <c r="D98" s="151">
        <f>J80</f>
        <v>9.5043050504583904E-12</v>
      </c>
      <c r="E98" s="152">
        <f>J39</f>
        <v>0.62053216119470433</v>
      </c>
      <c r="F98" s="5">
        <f>J42</f>
        <v>0.4197246811236568</v>
      </c>
      <c r="G98" s="5">
        <f>J26</f>
        <v>2.3986478276894809</v>
      </c>
      <c r="H98" s="5">
        <f>J25</f>
        <v>1.6224327400961651</v>
      </c>
    </row>
    <row r="99" spans="2:16" x14ac:dyDescent="0.2">
      <c r="B99" s="10"/>
      <c r="C99">
        <f>K20</f>
        <v>21875</v>
      </c>
      <c r="D99" s="151">
        <f>K80</f>
        <v>9.7921798514191906E-12</v>
      </c>
      <c r="E99" s="152">
        <f>K39</f>
        <v>0.63932738835180047</v>
      </c>
      <c r="F99" s="5">
        <f>K42</f>
        <v>0.43243767364602753</v>
      </c>
      <c r="G99" s="5">
        <f>K26</f>
        <v>2.5268462526182245</v>
      </c>
      <c r="H99" s="5">
        <f>K25</f>
        <v>1.7091454785949658</v>
      </c>
    </row>
    <row r="100" spans="2:16" x14ac:dyDescent="0.2">
      <c r="B100" s="10"/>
      <c r="C100">
        <f>L20</f>
        <v>25000</v>
      </c>
      <c r="D100" s="151">
        <f>L80</f>
        <v>1.0184540832067267E-11</v>
      </c>
      <c r="E100" s="152">
        <f>L39</f>
        <v>0.66494447513483501</v>
      </c>
      <c r="F100" s="5">
        <f>L42</f>
        <v>0.44976493604065548</v>
      </c>
      <c r="G100" s="5">
        <f>L26</f>
        <v>2.6294702448304008</v>
      </c>
      <c r="H100" s="5">
        <f>L25</f>
        <v>1.7785598056847376</v>
      </c>
      <c r="K100" s="41"/>
    </row>
    <row r="101" spans="2:16" x14ac:dyDescent="0.2">
      <c r="B101" s="10"/>
      <c r="C101">
        <f>M20</f>
        <v>28125</v>
      </c>
      <c r="D101" s="151">
        <f>M80</f>
        <v>1.072692342340892E-11</v>
      </c>
      <c r="E101" s="152">
        <f>M39</f>
        <v>0.70035641107468438</v>
      </c>
      <c r="F101" s="5">
        <f>M42</f>
        <v>0.4737173827465741</v>
      </c>
      <c r="G101" s="5">
        <f>M26</f>
        <v>2.7116244286663771</v>
      </c>
      <c r="H101" s="5">
        <f>M25</f>
        <v>1.8341284623473373</v>
      </c>
      <c r="K101" s="172"/>
    </row>
    <row r="102" spans="2:16" x14ac:dyDescent="0.2">
      <c r="B102" s="10"/>
      <c r="C102">
        <f>N20</f>
        <v>31250</v>
      </c>
      <c r="D102" s="151">
        <f>N80</f>
        <v>1.1495640278649994E-11</v>
      </c>
      <c r="E102" s="152">
        <f>N39</f>
        <v>0.75054561786014373</v>
      </c>
      <c r="F102" s="5">
        <f>N42</f>
        <v>0.50766509751661715</v>
      </c>
      <c r="G102" s="5">
        <f>N26</f>
        <v>2.7773538227114249</v>
      </c>
      <c r="H102" s="5">
        <f>N25</f>
        <v>1.8785874778202718</v>
      </c>
      <c r="K102" s="51"/>
    </row>
    <row r="103" spans="2:16" ht="13.5" thickBot="1" x14ac:dyDescent="0.25">
      <c r="B103" s="10"/>
      <c r="C103">
        <f>O20</f>
        <v>34375</v>
      </c>
      <c r="D103" s="151">
        <f>O80</f>
        <v>1.2628414376806497E-11</v>
      </c>
      <c r="E103" s="152">
        <f>O39</f>
        <v>0.82450397205254533</v>
      </c>
      <c r="F103" s="5">
        <f>O42</f>
        <v>0.55769013823339664</v>
      </c>
      <c r="G103" s="5">
        <f>O26</f>
        <v>2.8298493204517268</v>
      </c>
      <c r="H103" s="5">
        <f>O25</f>
        <v>1.9140951556287109</v>
      </c>
      <c r="K103" s="51"/>
    </row>
    <row r="104" spans="2:16" ht="13.5" thickBot="1" x14ac:dyDescent="0.25">
      <c r="B104" s="10"/>
      <c r="C104">
        <f>P20</f>
        <v>37495</v>
      </c>
      <c r="D104" s="151">
        <f>P80</f>
        <v>1.4397524306743954E-11</v>
      </c>
      <c r="E104" s="153">
        <f>P39</f>
        <v>0.94000843054655792</v>
      </c>
      <c r="F104" s="5">
        <f>P42</f>
        <v>0.6358167447841705</v>
      </c>
      <c r="G104" s="154">
        <f>P26</f>
        <v>2.8715250975351538</v>
      </c>
      <c r="H104" s="5">
        <f>P25</f>
        <v>1.9422844314484269</v>
      </c>
      <c r="K104" s="51"/>
    </row>
    <row r="105" spans="2:16" x14ac:dyDescent="0.2">
      <c r="B105" s="10"/>
      <c r="C105">
        <f>Q20</f>
        <v>37505</v>
      </c>
      <c r="D105" s="151">
        <f>Q80</f>
        <v>1.4397524306796579E-11</v>
      </c>
      <c r="E105" s="152">
        <f>Q39</f>
        <v>3.5897532684404445</v>
      </c>
      <c r="F105" s="5">
        <f>Q42</f>
        <v>0.63679149215488617</v>
      </c>
      <c r="G105" s="5">
        <f>Q26</f>
        <v>2.8716269032338015</v>
      </c>
      <c r="H105" s="5">
        <f>Q25</f>
        <v>1.9423532922860651</v>
      </c>
      <c r="K105" s="51"/>
    </row>
    <row r="106" spans="2:16" x14ac:dyDescent="0.2">
      <c r="B106" s="10"/>
      <c r="C106">
        <f>R20</f>
        <v>40625</v>
      </c>
      <c r="D106" s="151">
        <f>R80</f>
        <v>1.2628414376844827E-11</v>
      </c>
      <c r="E106" s="152">
        <f>R39</f>
        <v>3.3981028607233812</v>
      </c>
      <c r="F106" s="5">
        <f>R42</f>
        <v>1.0373762026293718</v>
      </c>
      <c r="G106" s="5">
        <f>R26</f>
        <v>2.8925385418596825</v>
      </c>
      <c r="H106" s="5">
        <f>R25</f>
        <v>1.9564978143638936</v>
      </c>
      <c r="K106" s="51"/>
      <c r="L106" s="45"/>
      <c r="M106" s="45"/>
      <c r="N106" s="45"/>
      <c r="O106" s="45"/>
      <c r="P106" s="56"/>
    </row>
    <row r="107" spans="2:16" x14ac:dyDescent="0.2">
      <c r="B107" s="10"/>
      <c r="C107">
        <f>S20</f>
        <v>43750</v>
      </c>
      <c r="D107" s="151">
        <f>S80</f>
        <v>1.1495640278679778E-11</v>
      </c>
      <c r="E107" s="152">
        <f>S39</f>
        <v>3.2750927776462895</v>
      </c>
      <c r="F107" s="5">
        <f>S42</f>
        <v>1.2944899708798716</v>
      </c>
      <c r="G107" s="5">
        <f>S26</f>
        <v>2.9059605973370974</v>
      </c>
      <c r="H107" s="5">
        <f>S25</f>
        <v>1.9655764219004246</v>
      </c>
      <c r="K107" s="51"/>
      <c r="L107" s="45"/>
      <c r="M107" s="45"/>
      <c r="N107" s="45"/>
      <c r="O107" s="45"/>
      <c r="P107" s="56"/>
    </row>
    <row r="108" spans="2:16" x14ac:dyDescent="0.2">
      <c r="B108" s="10"/>
      <c r="C108">
        <f>T20</f>
        <v>46875</v>
      </c>
      <c r="D108" s="151">
        <f>T80</f>
        <v>1.0726923423432885E-11</v>
      </c>
      <c r="E108" s="152">
        <f>T39</f>
        <v>3.1912723655297723</v>
      </c>
      <c r="F108" s="5">
        <f>T42</f>
        <v>1.4696900965645383</v>
      </c>
      <c r="G108" s="5">
        <f>T26</f>
        <v>2.9151065323159617</v>
      </c>
      <c r="H108" s="5">
        <f>T25</f>
        <v>1.9717626840841458</v>
      </c>
      <c r="K108" s="51"/>
      <c r="L108" s="45"/>
      <c r="M108" s="45"/>
      <c r="N108" s="45"/>
      <c r="O108" s="45"/>
      <c r="P108" s="56"/>
    </row>
    <row r="109" spans="2:16" x14ac:dyDescent="0.2">
      <c r="B109" s="10"/>
      <c r="C109">
        <f>U20</f>
        <v>50000</v>
      </c>
      <c r="D109" s="151">
        <f>U80</f>
        <v>1.0184540832086803E-11</v>
      </c>
      <c r="E109" s="152">
        <f>U39</f>
        <v>3.1317224930711491</v>
      </c>
      <c r="F109" s="5">
        <f>U42</f>
        <v>1.5941603165958369</v>
      </c>
      <c r="G109" s="5">
        <f>U26</f>
        <v>2.9216042247962766</v>
      </c>
      <c r="H109" s="5">
        <f>U25</f>
        <v>1.976157689008772</v>
      </c>
      <c r="K109" s="51"/>
      <c r="L109" s="45"/>
      <c r="M109" s="45"/>
      <c r="N109" s="45"/>
      <c r="O109" s="45"/>
      <c r="P109" s="56"/>
    </row>
    <row r="110" spans="2:16" x14ac:dyDescent="0.2">
      <c r="B110" s="10"/>
      <c r="C110">
        <f>V20</f>
        <v>53125</v>
      </c>
      <c r="D110" s="151">
        <f>V80</f>
        <v>9.7921798514349442E-12</v>
      </c>
      <c r="E110" s="152">
        <f>V39</f>
        <v>3.0881504144528935</v>
      </c>
      <c r="F110" s="5">
        <f>V42</f>
        <v>1.6852339996940358</v>
      </c>
      <c r="G110" s="5">
        <f>V26</f>
        <v>2.9263585249467261</v>
      </c>
      <c r="H110" s="5">
        <f>V25</f>
        <v>1.9793734725561898</v>
      </c>
      <c r="K110" s="51"/>
      <c r="L110" s="45"/>
      <c r="M110" s="45"/>
      <c r="N110" s="45"/>
      <c r="O110" s="45"/>
      <c r="P110" s="56"/>
    </row>
    <row r="111" spans="2:16" x14ac:dyDescent="0.2">
      <c r="B111" s="10"/>
      <c r="C111">
        <f>W20</f>
        <v>56250</v>
      </c>
      <c r="D111" s="151">
        <f>W80</f>
        <v>9.5043050504706107E-12</v>
      </c>
      <c r="E111" s="152">
        <f>W39</f>
        <v>3.05557713580491</v>
      </c>
      <c r="F111" s="5">
        <f>W42</f>
        <v>1.7533181616420284</v>
      </c>
      <c r="G111" s="5">
        <f>W26</f>
        <v>2.9299127080035792</v>
      </c>
      <c r="H111" s="5">
        <f>W25</f>
        <v>1.9817775032309586</v>
      </c>
      <c r="K111" s="51"/>
      <c r="L111" s="45"/>
      <c r="M111" s="45"/>
      <c r="N111" s="45"/>
      <c r="O111" s="45"/>
      <c r="P111" s="56"/>
    </row>
    <row r="112" spans="2:16" x14ac:dyDescent="0.2">
      <c r="B112" s="10"/>
      <c r="C112">
        <f>X20</f>
        <v>59375</v>
      </c>
      <c r="D112" s="151">
        <f>X80</f>
        <v>9.2922683609499134E-12</v>
      </c>
      <c r="E112" s="152">
        <f>X39</f>
        <v>3.0308332861170815</v>
      </c>
      <c r="F112" s="5">
        <f>X42</f>
        <v>1.8050373725808109</v>
      </c>
      <c r="G112" s="5">
        <f>X26</f>
        <v>2.932612594995986</v>
      </c>
      <c r="H112" s="5">
        <f>X25</f>
        <v>1.9836036925533236</v>
      </c>
      <c r="K112" s="51"/>
      <c r="L112" s="45"/>
      <c r="M112" s="45"/>
      <c r="N112" s="45"/>
      <c r="O112" s="45"/>
      <c r="P112" s="56"/>
    </row>
    <row r="113" spans="2:15" ht="13.5" thickBot="1" x14ac:dyDescent="0.25">
      <c r="B113" s="10"/>
      <c r="C113">
        <f>Y20</f>
        <v>62500</v>
      </c>
      <c r="D113" s="151">
        <f>Y80</f>
        <v>9.1373915442579838E-12</v>
      </c>
      <c r="E113" s="152">
        <f>Y39</f>
        <v>3.0118074329500364</v>
      </c>
      <c r="F113" s="5">
        <f>Y42</f>
        <v>1.844804915855244</v>
      </c>
      <c r="G113" s="5">
        <f>Y26</f>
        <v>2.934688571617782</v>
      </c>
      <c r="H113" s="5">
        <f>Y25</f>
        <v>1.985007872191533</v>
      </c>
      <c r="K113" s="51"/>
      <c r="L113" s="45"/>
      <c r="M113" s="45"/>
    </row>
    <row r="114" spans="2:15" x14ac:dyDescent="0.2">
      <c r="B114" s="10"/>
      <c r="C114">
        <f>Z20</f>
        <v>65625</v>
      </c>
      <c r="D114" s="151">
        <f>Z80</f>
        <v>9.0272706906355462E-12</v>
      </c>
      <c r="E114" s="152">
        <f>Z39</f>
        <v>2.9970412573049625</v>
      </c>
      <c r="F114" s="5">
        <f>Z42</f>
        <v>1.8756689472239108</v>
      </c>
      <c r="G114" s="5">
        <f>Z26</f>
        <v>2.9362997600971301</v>
      </c>
      <c r="H114" s="5">
        <f>Z25</f>
        <v>1.9860976715814993</v>
      </c>
      <c r="K114" s="162"/>
      <c r="L114" s="202" t="s">
        <v>161</v>
      </c>
      <c r="M114" s="202"/>
      <c r="N114" s="202" t="s">
        <v>202</v>
      </c>
      <c r="O114" s="203"/>
    </row>
    <row r="115" spans="2:15" x14ac:dyDescent="0.2">
      <c r="B115" s="10"/>
      <c r="C115">
        <f>AA20</f>
        <v>68750</v>
      </c>
      <c r="D115" s="151">
        <f>AA80</f>
        <v>8.9537006198640534E-12</v>
      </c>
      <c r="E115" s="152">
        <f>AA39</f>
        <v>2.9854979801053716</v>
      </c>
      <c r="F115" s="5">
        <f>AA42</f>
        <v>1.8997965262361676</v>
      </c>
      <c r="G115" s="5">
        <f>AA26</f>
        <v>2.9375592869837752</v>
      </c>
      <c r="H115" s="5">
        <f>AA25</f>
        <v>1.9869496089248369</v>
      </c>
      <c r="K115" s="163"/>
      <c r="L115" s="172" t="s">
        <v>204</v>
      </c>
      <c r="M115" s="172" t="s">
        <v>205</v>
      </c>
      <c r="N115" s="172" t="s">
        <v>204</v>
      </c>
      <c r="O115" s="164" t="s">
        <v>205</v>
      </c>
    </row>
    <row r="116" spans="2:15" x14ac:dyDescent="0.2">
      <c r="B116" s="10"/>
      <c r="C116">
        <f>AB20</f>
        <v>71875</v>
      </c>
      <c r="D116" s="151">
        <f>AB80</f>
        <v>8.9114768639709668E-12</v>
      </c>
      <c r="E116" s="152">
        <f>AB39</f>
        <v>2.9764231177387437</v>
      </c>
      <c r="F116" s="5">
        <f>AB42</f>
        <v>1.9187646628398682</v>
      </c>
      <c r="G116" s="5">
        <f>AB26</f>
        <v>2.9385494765933426</v>
      </c>
      <c r="H116" s="5">
        <f>AB25</f>
        <v>1.9876193679544536</v>
      </c>
      <c r="K116" s="163" t="s">
        <v>200</v>
      </c>
      <c r="L116" s="173">
        <f>' Ex 4 - MULTCOL WET 75K'!E130</f>
        <v>0.52443091870998937</v>
      </c>
      <c r="M116" s="173">
        <f>' Ex 4 - MULTCOL WET 75K'!G130</f>
        <v>0.52443091870998937</v>
      </c>
      <c r="N116" s="173">
        <f>' Ex 4 - MULTCOL WET 75K'!E104</f>
        <v>0.22483835609944397</v>
      </c>
      <c r="O116" s="178">
        <f>' Ex 4 - MULTCOL WET 75K'!G104</f>
        <v>0.52385700997856166</v>
      </c>
    </row>
    <row r="117" spans="2:15" ht="13.5" thickBot="1" x14ac:dyDescent="0.25">
      <c r="B117" s="10"/>
      <c r="C117">
        <f>AC20</f>
        <v>75000</v>
      </c>
      <c r="D117" s="151">
        <f>AC80</f>
        <v>8.8977110404908511E-12</v>
      </c>
      <c r="E117" s="152">
        <f>AC39</f>
        <v>2.9692571535191759</v>
      </c>
      <c r="F117" s="5">
        <f>AC42</f>
        <v>1.9337428501359981</v>
      </c>
      <c r="G117" s="5">
        <f>AC26</f>
        <v>2.9393313797259819</v>
      </c>
      <c r="H117" s="5">
        <f>AC25</f>
        <v>1.988148243109586</v>
      </c>
      <c r="K117" s="167" t="s">
        <v>201</v>
      </c>
      <c r="L117" s="179">
        <f>E130</f>
        <v>2.9422754470132952</v>
      </c>
      <c r="M117" s="179">
        <f>G130</f>
        <v>2.9422754470132952</v>
      </c>
      <c r="N117" s="179">
        <f>E104</f>
        <v>0.94000843054655792</v>
      </c>
      <c r="O117" s="180">
        <f>G104</f>
        <v>2.8715250975351538</v>
      </c>
    </row>
    <row r="118" spans="2:15" x14ac:dyDescent="0.2">
      <c r="B118" s="10"/>
      <c r="C118">
        <f>AD20</f>
        <v>78125</v>
      </c>
      <c r="D118" s="151">
        <f>AD80</f>
        <v>8.9114768639705338E-12</v>
      </c>
      <c r="E118" s="152">
        <f>AD39</f>
        <v>2.9635787567453642</v>
      </c>
      <c r="F118" s="5">
        <f>AD42</f>
        <v>1.9456117470232617</v>
      </c>
      <c r="G118" s="5">
        <f>AD26</f>
        <v>2.9399509692312829</v>
      </c>
      <c r="H118" s="5">
        <f>AD25</f>
        <v>1.9885673301832347</v>
      </c>
    </row>
    <row r="119" spans="2:15" x14ac:dyDescent="0.2">
      <c r="B119" s="10"/>
      <c r="C119">
        <f>AE20</f>
        <v>81250</v>
      </c>
      <c r="D119" s="151">
        <f>AE80</f>
        <v>8.9537006198631681E-12</v>
      </c>
      <c r="E119" s="152">
        <f>AE39</f>
        <v>2.9590666933130327</v>
      </c>
      <c r="F119" s="5">
        <f>AE42</f>
        <v>1.9550427920453621</v>
      </c>
      <c r="G119" s="5">
        <f>AE26</f>
        <v>2.9404432960730467</v>
      </c>
      <c r="H119" s="5">
        <f>AE25</f>
        <v>1.9889003374624548</v>
      </c>
    </row>
    <row r="120" spans="2:15" x14ac:dyDescent="0.2">
      <c r="B120" s="10"/>
      <c r="C120">
        <f>AF20</f>
        <v>84375</v>
      </c>
      <c r="D120" s="151">
        <f>AF80</f>
        <v>9.0272706906341406E-12</v>
      </c>
      <c r="E120" s="152">
        <f>AF39</f>
        <v>2.9554735719774303</v>
      </c>
      <c r="F120" s="5">
        <f>AF42</f>
        <v>1.9625530785460201</v>
      </c>
      <c r="G120" s="5">
        <f>AF26</f>
        <v>2.9408353539653542</v>
      </c>
      <c r="H120" s="5">
        <f>AF25</f>
        <v>1.9891655233530845</v>
      </c>
    </row>
    <row r="121" spans="2:15" x14ac:dyDescent="0.2">
      <c r="B121" s="10"/>
      <c r="C121">
        <f>AG20</f>
        <v>87500</v>
      </c>
      <c r="D121" s="151">
        <f>AG80</f>
        <v>9.1373915442559562E-12</v>
      </c>
      <c r="E121" s="152">
        <f>AG39</f>
        <v>2.9526073162453503</v>
      </c>
      <c r="F121" s="5">
        <f>AG42</f>
        <v>1.9685440818329785</v>
      </c>
      <c r="G121" s="5">
        <f>AG26</f>
        <v>2.941148101038487</v>
      </c>
      <c r="H121" s="5">
        <f>AG25</f>
        <v>1.9893770638239123</v>
      </c>
    </row>
    <row r="122" spans="2:15" x14ac:dyDescent="0.2">
      <c r="B122" s="10"/>
      <c r="C122">
        <f>AH20</f>
        <v>90625</v>
      </c>
      <c r="D122" s="151">
        <f>AH80</f>
        <v>9.292268360947112E-12</v>
      </c>
      <c r="E122" s="152">
        <f>AH39</f>
        <v>2.9503178182225689</v>
      </c>
      <c r="F122" s="5">
        <f>AH42</f>
        <v>1.9733295550991905</v>
      </c>
      <c r="G122" s="5">
        <f>AH26</f>
        <v>2.9413979160837957</v>
      </c>
      <c r="H122" s="5">
        <f>AH25</f>
        <v>1.9895460374030258</v>
      </c>
    </row>
    <row r="123" spans="2:15" x14ac:dyDescent="0.2">
      <c r="B123" s="10"/>
      <c r="C123">
        <f>AI20</f>
        <v>93750</v>
      </c>
      <c r="D123" s="151">
        <f>AI80</f>
        <v>9.5043050504667866E-12</v>
      </c>
      <c r="E123" s="152">
        <f>AI39</f>
        <v>2.9484871547380131</v>
      </c>
      <c r="F123" s="5">
        <f>AI42</f>
        <v>1.9771559795282894</v>
      </c>
      <c r="G123" s="5">
        <f>AI26</f>
        <v>2.9415976661061927</v>
      </c>
      <c r="H123" s="5">
        <f>AI25</f>
        <v>1.9896811472646867</v>
      </c>
    </row>
    <row r="124" spans="2:15" x14ac:dyDescent="0.2">
      <c r="B124" s="10"/>
      <c r="C124">
        <f>AJ20</f>
        <v>96875</v>
      </c>
      <c r="D124" s="151">
        <f>AJ80</f>
        <v>9.7921798514297565E-12</v>
      </c>
      <c r="E124" s="152">
        <f>AJ39</f>
        <v>2.9470223079969697</v>
      </c>
      <c r="F124" s="5">
        <f>AJ42</f>
        <v>1.9802177794724738</v>
      </c>
      <c r="G124" s="5">
        <f>AJ26</f>
        <v>2.9417575005988827</v>
      </c>
      <c r="H124" s="5">
        <f>AJ25</f>
        <v>1.9897892584725696</v>
      </c>
    </row>
    <row r="125" spans="2:15" x14ac:dyDescent="0.2">
      <c r="B125" s="10"/>
      <c r="C125">
        <f>AK20</f>
        <v>100000</v>
      </c>
      <c r="D125" s="151">
        <f>AK80</f>
        <v>1.0184540832079694E-11</v>
      </c>
      <c r="E125" s="152">
        <f>AK39</f>
        <v>2.9458496850054732</v>
      </c>
      <c r="F125" s="5">
        <f>AK42</f>
        <v>1.9826687778665797</v>
      </c>
      <c r="G125" s="5">
        <f>AK26</f>
        <v>2.9418854495478817</v>
      </c>
      <c r="H125" s="5">
        <f>AK25</f>
        <v>1.9898758024668648</v>
      </c>
    </row>
    <row r="126" spans="2:15" x14ac:dyDescent="0.2">
      <c r="B126" s="10"/>
      <c r="C126">
        <f>AL20</f>
        <v>103125</v>
      </c>
      <c r="D126" s="151">
        <f>AL80</f>
        <v>1.0726923423422975E-11</v>
      </c>
      <c r="E126" s="152">
        <f>AL39</f>
        <v>2.9449109582736726</v>
      </c>
      <c r="F126" s="5">
        <f>AL42</f>
        <v>1.9846308899254719</v>
      </c>
      <c r="G126" s="5">
        <f>AL26</f>
        <v>2.9419878772672794</v>
      </c>
      <c r="H126" s="5">
        <f>AL25</f>
        <v>1.9899450840360582</v>
      </c>
    </row>
    <row r="127" spans="2:15" x14ac:dyDescent="0.2">
      <c r="B127" s="10"/>
      <c r="C127">
        <f>AM20</f>
        <v>106250</v>
      </c>
      <c r="D127" s="151">
        <f>AM80</f>
        <v>1.1495640278665507E-11</v>
      </c>
      <c r="E127" s="152">
        <f>AM39</f>
        <v>2.9441599077930496</v>
      </c>
      <c r="F127" s="5">
        <f>AM42</f>
        <v>1.9862007239942634</v>
      </c>
      <c r="G127" s="5">
        <f>AM26</f>
        <v>2.94206982698201</v>
      </c>
      <c r="H127" s="5">
        <f>AM25</f>
        <v>1.9900005143908963</v>
      </c>
    </row>
    <row r="128" spans="2:15" x14ac:dyDescent="0.2">
      <c r="C128">
        <f>AN20</f>
        <v>109375</v>
      </c>
      <c r="D128" s="151">
        <f>AN80</f>
        <v>1.2628414376823291E-11</v>
      </c>
      <c r="E128" s="152">
        <f>AN39</f>
        <v>2.9435600731318421</v>
      </c>
      <c r="F128" s="5">
        <f>AN42</f>
        <v>1.9874544891020696</v>
      </c>
      <c r="G128" s="5">
        <f>AN26</f>
        <v>2.9421352770158502</v>
      </c>
      <c r="H128" s="5">
        <f>AN25</f>
        <v>1.9900447844486</v>
      </c>
    </row>
    <row r="129" spans="3:8" ht="13.5" thickBot="1" x14ac:dyDescent="0.25">
      <c r="D129" s="151"/>
      <c r="E129" s="152"/>
      <c r="F129" s="5"/>
      <c r="G129" s="5"/>
      <c r="H129" s="5"/>
    </row>
    <row r="130" spans="3:8" ht="13.5" thickBot="1" x14ac:dyDescent="0.25">
      <c r="C130" s="140" t="s">
        <v>161</v>
      </c>
      <c r="D130" s="151">
        <f>B80</f>
        <v>4.506500249245555E-11</v>
      </c>
      <c r="E130" s="150">
        <f>B39</f>
        <v>2.9422754470132952</v>
      </c>
      <c r="F130" s="149">
        <f>B42</f>
        <v>1.9901395946956106</v>
      </c>
      <c r="G130" s="5">
        <f>E130</f>
        <v>2.9422754470132952</v>
      </c>
      <c r="H130" s="5">
        <f>F130</f>
        <v>1.9901395946956106</v>
      </c>
    </row>
    <row r="131" spans="3:8" x14ac:dyDescent="0.2">
      <c r="C131" s="51"/>
      <c r="D131" s="51"/>
      <c r="G131" s="51"/>
      <c r="H131" s="51"/>
    </row>
    <row r="139" spans="3:8" x14ac:dyDescent="0.2">
      <c r="D139" s="5"/>
    </row>
  </sheetData>
  <sheetProtection selectLockedCells="1" selectUnlockedCells="1"/>
  <mergeCells count="3">
    <mergeCell ref="B23:B26"/>
    <mergeCell ref="L114:M114"/>
    <mergeCell ref="N114:O114"/>
  </mergeCells>
  <pageMargins left="0.78749999999999998" right="0.78749999999999998" top="1.0249999999999999" bottom="1.0249999999999999" header="0.78749999999999998" footer="0.78749999999999998"/>
  <pageSetup orientation="portrait" useFirstPageNumber="1" horizontalDpi="300" verticalDpi="300" r:id="rId1"/>
  <headerFooter alignWithMargins="0">
    <oddHeader>&amp;C&amp;A</oddHeader>
    <oddFooter>&amp;CPage &amp;P</oddFooter>
  </headerFooter>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2:AN139"/>
  <sheetViews>
    <sheetView topLeftCell="G116" zoomScaleNormal="100" workbookViewId="0">
      <selection activeCell="S103" sqref="S103"/>
    </sheetView>
  </sheetViews>
  <sheetFormatPr defaultColWidth="11.5703125" defaultRowHeight="12.75" x14ac:dyDescent="0.2"/>
  <cols>
    <col min="1" max="1" width="41.85546875" style="181" customWidth="1"/>
    <col min="2" max="2" width="12.28515625" style="181" customWidth="1"/>
    <col min="3" max="3" width="15.42578125" customWidth="1"/>
    <col min="4" max="4" width="15.85546875" customWidth="1"/>
    <col min="5" max="5" width="12" bestFit="1" customWidth="1"/>
    <col min="6" max="6" width="12.28515625" customWidth="1"/>
    <col min="7" max="7" width="13.42578125" customWidth="1"/>
    <col min="8" max="8" width="11" customWidth="1"/>
    <col min="12" max="12" width="13.7109375" customWidth="1"/>
  </cols>
  <sheetData>
    <row r="2" spans="1:16" ht="23.25" x14ac:dyDescent="0.2">
      <c r="A2"/>
      <c r="B2" s="110" t="s">
        <v>217</v>
      </c>
    </row>
    <row r="3" spans="1:16" x14ac:dyDescent="0.2">
      <c r="D3" s="45"/>
    </row>
    <row r="4" spans="1:16" ht="15" x14ac:dyDescent="0.2">
      <c r="B4" s="99" t="s">
        <v>0</v>
      </c>
      <c r="P4" s="4" t="s">
        <v>121</v>
      </c>
    </row>
    <row r="5" spans="1:16" ht="15" x14ac:dyDescent="0.2">
      <c r="B5" s="100">
        <v>1</v>
      </c>
      <c r="C5" s="2" t="s">
        <v>138</v>
      </c>
      <c r="D5" s="3"/>
      <c r="E5" s="3"/>
      <c r="F5" s="3"/>
      <c r="G5" s="3"/>
      <c r="P5" s="4" t="s">
        <v>122</v>
      </c>
    </row>
    <row r="6" spans="1:16" ht="15" x14ac:dyDescent="0.2">
      <c r="B6" s="101">
        <v>1.84E-2</v>
      </c>
      <c r="C6" s="1" t="s">
        <v>1</v>
      </c>
      <c r="D6" s="2"/>
      <c r="E6" s="2"/>
      <c r="F6" s="2"/>
      <c r="G6" s="2"/>
      <c r="P6" s="4" t="s">
        <v>123</v>
      </c>
    </row>
    <row r="7" spans="1:16" ht="15" x14ac:dyDescent="0.2">
      <c r="B7" s="101">
        <v>3</v>
      </c>
      <c r="C7" s="1" t="s">
        <v>124</v>
      </c>
      <c r="D7" s="2"/>
      <c r="E7" s="2"/>
      <c r="F7" s="2"/>
      <c r="G7" s="2"/>
      <c r="P7" s="4" t="s">
        <v>125</v>
      </c>
    </row>
    <row r="8" spans="1:16" ht="15" x14ac:dyDescent="0.2">
      <c r="B8" s="115">
        <v>75000</v>
      </c>
      <c r="C8" s="116" t="s">
        <v>188</v>
      </c>
      <c r="D8" s="116"/>
      <c r="E8" s="114"/>
      <c r="F8" s="114"/>
      <c r="G8" s="114"/>
      <c r="P8" s="4" t="s">
        <v>126</v>
      </c>
    </row>
    <row r="9" spans="1:16" x14ac:dyDescent="0.2">
      <c r="B9" s="115">
        <v>5.9999999999999995E-4</v>
      </c>
      <c r="C9" s="121" t="s">
        <v>203</v>
      </c>
      <c r="D9" s="114"/>
      <c r="E9" s="114"/>
      <c r="F9" s="114"/>
      <c r="G9" s="114"/>
    </row>
    <row r="10" spans="1:16" x14ac:dyDescent="0.2">
      <c r="B10" s="115">
        <v>0.25</v>
      </c>
      <c r="C10" s="121" t="s">
        <v>120</v>
      </c>
      <c r="D10" s="114"/>
      <c r="E10" s="114"/>
      <c r="F10" s="114"/>
      <c r="G10" s="114"/>
    </row>
    <row r="11" spans="1:16" x14ac:dyDescent="0.2">
      <c r="B11"/>
    </row>
    <row r="12" spans="1:16" x14ac:dyDescent="0.2">
      <c r="B12"/>
    </row>
    <row r="13" spans="1:16" ht="15" x14ac:dyDescent="0.2">
      <c r="B13" s="102"/>
      <c r="C13" s="4"/>
      <c r="P13" s="4" t="s">
        <v>127</v>
      </c>
    </row>
    <row r="14" spans="1:16" ht="15" x14ac:dyDescent="0.2">
      <c r="B14" s="99" t="s">
        <v>3</v>
      </c>
      <c r="P14" s="4" t="s">
        <v>128</v>
      </c>
    </row>
    <row r="15" spans="1:16" ht="15" x14ac:dyDescent="0.2">
      <c r="B15" s="102">
        <f>B5*B6</f>
        <v>1.84E-2</v>
      </c>
      <c r="C15" s="4" t="s">
        <v>129</v>
      </c>
    </row>
    <row r="16" spans="1:16" ht="15" x14ac:dyDescent="0.2">
      <c r="B16" s="50">
        <f>SQRT(B15/B7)</f>
        <v>7.8315600829804877E-2</v>
      </c>
      <c r="C16" s="4" t="s">
        <v>154</v>
      </c>
      <c r="P16" s="48" t="s">
        <v>130</v>
      </c>
    </row>
    <row r="17" spans="1:40" ht="15" x14ac:dyDescent="0.2">
      <c r="B17" s="50">
        <f>SQRT(B15*B7)</f>
        <v>0.2349468024894146</v>
      </c>
      <c r="C17" s="4" t="s">
        <v>155</v>
      </c>
    </row>
    <row r="18" spans="1:40" ht="15" x14ac:dyDescent="0.2">
      <c r="B18" s="50"/>
      <c r="C18" s="4"/>
    </row>
    <row r="19" spans="1:40" ht="15" x14ac:dyDescent="0.2">
      <c r="B19" s="50"/>
      <c r="C19" s="4"/>
    </row>
    <row r="20" spans="1:40" ht="15" x14ac:dyDescent="0.2">
      <c r="A20" s="181" t="s">
        <v>189</v>
      </c>
      <c r="B20" s="142" t="s">
        <v>145</v>
      </c>
      <c r="C20" s="4"/>
      <c r="D20" s="181">
        <v>5</v>
      </c>
      <c r="E20">
        <f>$B$8/24</f>
        <v>3125</v>
      </c>
      <c r="F20">
        <f>2*$B$8/24</f>
        <v>6250</v>
      </c>
      <c r="G20">
        <f>3*$B$8/24</f>
        <v>9375</v>
      </c>
      <c r="H20">
        <f>4*$B$8/24</f>
        <v>12500</v>
      </c>
      <c r="I20">
        <f>5*$B$8/24</f>
        <v>15625</v>
      </c>
      <c r="J20">
        <f>6*$B$8/24</f>
        <v>18750</v>
      </c>
      <c r="K20">
        <f>7*$B$8/24</f>
        <v>21875</v>
      </c>
      <c r="L20">
        <f>8*$B$8/24</f>
        <v>25000</v>
      </c>
      <c r="M20">
        <f>9*$B$8/24</f>
        <v>28125</v>
      </c>
      <c r="N20">
        <f>10*$B$8/24</f>
        <v>31250</v>
      </c>
      <c r="O20">
        <f>11*$B$8/24</f>
        <v>34375</v>
      </c>
      <c r="P20">
        <f>$B$8/2-5</f>
        <v>37495</v>
      </c>
      <c r="Q20" s="41">
        <f>$B$8/2+5</f>
        <v>37505</v>
      </c>
      <c r="R20">
        <f>13*$B$8/24</f>
        <v>40625</v>
      </c>
      <c r="S20">
        <f>14*$B$8/24</f>
        <v>43750</v>
      </c>
      <c r="T20">
        <f>15*$B$8/24</f>
        <v>46875</v>
      </c>
      <c r="U20">
        <f>16*$B$8/24</f>
        <v>50000</v>
      </c>
      <c r="V20">
        <f>17*$B$8/24</f>
        <v>53125</v>
      </c>
      <c r="W20">
        <f>18*$B$8/24</f>
        <v>56250</v>
      </c>
      <c r="X20">
        <f>19*$B$8/24</f>
        <v>59375</v>
      </c>
      <c r="Y20">
        <f>20*$B$8/24</f>
        <v>62500</v>
      </c>
      <c r="Z20">
        <f>21*$B$8/24</f>
        <v>65625</v>
      </c>
      <c r="AA20">
        <f>22*$B$8/24</f>
        <v>68750</v>
      </c>
      <c r="AB20">
        <f>23*$B$8/24</f>
        <v>71875</v>
      </c>
      <c r="AC20">
        <f>24*$B$8/24</f>
        <v>75000</v>
      </c>
      <c r="AD20">
        <f>25*$B$8/24</f>
        <v>78125</v>
      </c>
      <c r="AE20">
        <f>26*$B$8/24</f>
        <v>81250</v>
      </c>
      <c r="AF20">
        <f>27*$B$8/24</f>
        <v>84375</v>
      </c>
      <c r="AG20">
        <f>28*$B$8/24</f>
        <v>87500</v>
      </c>
      <c r="AH20">
        <f>29*$B$8/24</f>
        <v>90625</v>
      </c>
      <c r="AI20">
        <f>30*$B$8/24</f>
        <v>93750</v>
      </c>
      <c r="AJ20">
        <f>31*$B$8/24</f>
        <v>96875</v>
      </c>
      <c r="AK20">
        <f>32*$B$8/24</f>
        <v>100000</v>
      </c>
      <c r="AL20">
        <f>33*$B$8/24</f>
        <v>103125</v>
      </c>
      <c r="AM20">
        <f>34*$B$8/24</f>
        <v>106250</v>
      </c>
      <c r="AN20">
        <f>35*$B$8/24</f>
        <v>109375</v>
      </c>
    </row>
    <row r="21" spans="1:40" ht="12" customHeight="1" x14ac:dyDescent="0.2">
      <c r="A21" s="148" t="s">
        <v>192</v>
      </c>
      <c r="B21" s="96"/>
    </row>
    <row r="22" spans="1:40" ht="12" customHeight="1" thickBot="1" x14ac:dyDescent="0.25"/>
    <row r="23" spans="1:40" x14ac:dyDescent="0.2">
      <c r="A23" s="147" t="s">
        <v>158</v>
      </c>
      <c r="B23" s="199" t="s">
        <v>187</v>
      </c>
      <c r="D23" s="146">
        <f t="shared" ref="D23:AN23" si="0">$C$42</f>
        <v>3.387671818693215E-2</v>
      </c>
      <c r="E23" s="146">
        <f t="shared" si="0"/>
        <v>3.387671818693215E-2</v>
      </c>
      <c r="F23" s="146">
        <f t="shared" si="0"/>
        <v>3.387671818693215E-2</v>
      </c>
      <c r="G23" s="146">
        <f t="shared" si="0"/>
        <v>3.387671818693215E-2</v>
      </c>
      <c r="H23" s="146">
        <f t="shared" si="0"/>
        <v>3.387671818693215E-2</v>
      </c>
      <c r="I23" s="146">
        <f t="shared" si="0"/>
        <v>3.387671818693215E-2</v>
      </c>
      <c r="J23" s="146">
        <f t="shared" si="0"/>
        <v>3.387671818693215E-2</v>
      </c>
      <c r="K23" s="146">
        <f t="shared" si="0"/>
        <v>3.387671818693215E-2</v>
      </c>
      <c r="L23" s="146">
        <f t="shared" si="0"/>
        <v>3.387671818693215E-2</v>
      </c>
      <c r="M23" s="146">
        <f t="shared" si="0"/>
        <v>3.387671818693215E-2</v>
      </c>
      <c r="N23" s="146">
        <f t="shared" si="0"/>
        <v>3.387671818693215E-2</v>
      </c>
      <c r="O23" s="146">
        <f t="shared" si="0"/>
        <v>3.387671818693215E-2</v>
      </c>
      <c r="P23" s="146">
        <f t="shared" si="0"/>
        <v>3.387671818693215E-2</v>
      </c>
      <c r="Q23" s="146">
        <f t="shared" si="0"/>
        <v>3.387671818693215E-2</v>
      </c>
      <c r="R23" s="146">
        <f t="shared" si="0"/>
        <v>3.387671818693215E-2</v>
      </c>
      <c r="S23" s="146">
        <f t="shared" si="0"/>
        <v>3.387671818693215E-2</v>
      </c>
      <c r="T23" s="146">
        <f t="shared" si="0"/>
        <v>3.387671818693215E-2</v>
      </c>
      <c r="U23" s="146">
        <f t="shared" si="0"/>
        <v>3.387671818693215E-2</v>
      </c>
      <c r="V23" s="146">
        <f t="shared" si="0"/>
        <v>3.387671818693215E-2</v>
      </c>
      <c r="W23" s="146">
        <f t="shared" si="0"/>
        <v>3.387671818693215E-2</v>
      </c>
      <c r="X23" s="146">
        <f t="shared" si="0"/>
        <v>3.387671818693215E-2</v>
      </c>
      <c r="Y23" s="146">
        <f t="shared" si="0"/>
        <v>3.387671818693215E-2</v>
      </c>
      <c r="Z23" s="146">
        <f t="shared" si="0"/>
        <v>3.387671818693215E-2</v>
      </c>
      <c r="AA23" s="146">
        <f t="shared" si="0"/>
        <v>3.387671818693215E-2</v>
      </c>
      <c r="AB23" s="146">
        <f t="shared" si="0"/>
        <v>3.387671818693215E-2</v>
      </c>
      <c r="AC23" s="146">
        <f t="shared" si="0"/>
        <v>3.387671818693215E-2</v>
      </c>
      <c r="AD23" s="146">
        <f t="shared" si="0"/>
        <v>3.387671818693215E-2</v>
      </c>
      <c r="AE23" s="146">
        <f t="shared" si="0"/>
        <v>3.387671818693215E-2</v>
      </c>
      <c r="AF23" s="146">
        <f t="shared" si="0"/>
        <v>3.387671818693215E-2</v>
      </c>
      <c r="AG23" s="146">
        <f t="shared" si="0"/>
        <v>3.387671818693215E-2</v>
      </c>
      <c r="AH23" s="146">
        <f t="shared" si="0"/>
        <v>3.387671818693215E-2</v>
      </c>
      <c r="AI23" s="146">
        <f t="shared" si="0"/>
        <v>3.387671818693215E-2</v>
      </c>
      <c r="AJ23" s="146">
        <f t="shared" si="0"/>
        <v>3.387671818693215E-2</v>
      </c>
      <c r="AK23" s="146">
        <f t="shared" si="0"/>
        <v>3.387671818693215E-2</v>
      </c>
      <c r="AL23" s="146">
        <f t="shared" si="0"/>
        <v>3.387671818693215E-2</v>
      </c>
      <c r="AM23" s="146">
        <f t="shared" si="0"/>
        <v>3.387671818693215E-2</v>
      </c>
      <c r="AN23" s="146">
        <f t="shared" si="0"/>
        <v>3.387671818693215E-2</v>
      </c>
    </row>
    <row r="24" spans="1:40" ht="13.5" thickBot="1" x14ac:dyDescent="0.25">
      <c r="A24" s="147" t="s">
        <v>196</v>
      </c>
      <c r="B24" s="200"/>
      <c r="D24" s="146">
        <f t="shared" ref="D24:AN24" si="1">$C$39</f>
        <v>6.9924122494665245E-2</v>
      </c>
      <c r="E24" s="146">
        <f t="shared" si="1"/>
        <v>6.9924122494665245E-2</v>
      </c>
      <c r="F24" s="146">
        <f t="shared" si="1"/>
        <v>6.9924122494665245E-2</v>
      </c>
      <c r="G24" s="146">
        <f t="shared" si="1"/>
        <v>6.9924122494665245E-2</v>
      </c>
      <c r="H24" s="146">
        <f t="shared" si="1"/>
        <v>6.9924122494665245E-2</v>
      </c>
      <c r="I24" s="146">
        <f t="shared" si="1"/>
        <v>6.9924122494665245E-2</v>
      </c>
      <c r="J24" s="146">
        <f t="shared" si="1"/>
        <v>6.9924122494665245E-2</v>
      </c>
      <c r="K24" s="146">
        <f t="shared" si="1"/>
        <v>6.9924122494665245E-2</v>
      </c>
      <c r="L24" s="146">
        <f t="shared" si="1"/>
        <v>6.9924122494665245E-2</v>
      </c>
      <c r="M24" s="146">
        <f t="shared" si="1"/>
        <v>6.9924122494665245E-2</v>
      </c>
      <c r="N24" s="146">
        <f t="shared" si="1"/>
        <v>6.9924122494665245E-2</v>
      </c>
      <c r="O24" s="146">
        <f t="shared" si="1"/>
        <v>6.9924122494665245E-2</v>
      </c>
      <c r="P24" s="146">
        <f t="shared" si="1"/>
        <v>6.9924122494665245E-2</v>
      </c>
      <c r="Q24" s="146">
        <f t="shared" si="1"/>
        <v>6.9924122494665245E-2</v>
      </c>
      <c r="R24" s="146">
        <f t="shared" si="1"/>
        <v>6.9924122494665245E-2</v>
      </c>
      <c r="S24" s="146">
        <f t="shared" si="1"/>
        <v>6.9924122494665245E-2</v>
      </c>
      <c r="T24" s="146">
        <f t="shared" si="1"/>
        <v>6.9924122494665245E-2</v>
      </c>
      <c r="U24" s="146">
        <f t="shared" si="1"/>
        <v>6.9924122494665245E-2</v>
      </c>
      <c r="V24" s="146">
        <f t="shared" si="1"/>
        <v>6.9924122494665245E-2</v>
      </c>
      <c r="W24" s="146">
        <f t="shared" si="1"/>
        <v>6.9924122494665245E-2</v>
      </c>
      <c r="X24" s="146">
        <f t="shared" si="1"/>
        <v>6.9924122494665245E-2</v>
      </c>
      <c r="Y24" s="146">
        <f t="shared" si="1"/>
        <v>6.9924122494665245E-2</v>
      </c>
      <c r="Z24" s="146">
        <f t="shared" si="1"/>
        <v>6.9924122494665245E-2</v>
      </c>
      <c r="AA24" s="146">
        <f t="shared" si="1"/>
        <v>6.9924122494665245E-2</v>
      </c>
      <c r="AB24" s="146">
        <f t="shared" si="1"/>
        <v>6.9924122494665245E-2</v>
      </c>
      <c r="AC24" s="146">
        <f t="shared" si="1"/>
        <v>6.9924122494665245E-2</v>
      </c>
      <c r="AD24" s="146">
        <f t="shared" si="1"/>
        <v>6.9924122494665245E-2</v>
      </c>
      <c r="AE24" s="146">
        <f t="shared" si="1"/>
        <v>6.9924122494665245E-2</v>
      </c>
      <c r="AF24" s="146">
        <f t="shared" si="1"/>
        <v>6.9924122494665245E-2</v>
      </c>
      <c r="AG24" s="146">
        <f t="shared" si="1"/>
        <v>6.9924122494665245E-2</v>
      </c>
      <c r="AH24" s="146">
        <f t="shared" si="1"/>
        <v>6.9924122494665245E-2</v>
      </c>
      <c r="AI24" s="146">
        <f t="shared" si="1"/>
        <v>6.9924122494665245E-2</v>
      </c>
      <c r="AJ24" s="146">
        <f t="shared" si="1"/>
        <v>6.9924122494665245E-2</v>
      </c>
      <c r="AK24" s="146">
        <f t="shared" si="1"/>
        <v>6.9924122494665245E-2</v>
      </c>
      <c r="AL24" s="146">
        <f t="shared" si="1"/>
        <v>6.9924122494665245E-2</v>
      </c>
      <c r="AM24" s="146">
        <f t="shared" si="1"/>
        <v>6.9924122494665245E-2</v>
      </c>
      <c r="AN24" s="146">
        <f t="shared" si="1"/>
        <v>6.9924122494665245E-2</v>
      </c>
    </row>
    <row r="25" spans="1:40" ht="15.75" thickBot="1" x14ac:dyDescent="0.25">
      <c r="A25" s="145" t="s">
        <v>186</v>
      </c>
      <c r="B25" s="200"/>
      <c r="D25" s="93">
        <f t="shared" ref="D25:AN25" si="2">D23*D32</f>
        <v>1.4916638199047292E-3</v>
      </c>
      <c r="E25" s="93">
        <f t="shared" si="2"/>
        <v>9.9274910677092376E-2</v>
      </c>
      <c r="F25" s="93">
        <f t="shared" si="2"/>
        <v>0.15929908044097951</v>
      </c>
      <c r="G25" s="93">
        <f t="shared" si="2"/>
        <v>0.19607827687339086</v>
      </c>
      <c r="H25" s="93">
        <f t="shared" si="2"/>
        <v>0.21861734131434457</v>
      </c>
      <c r="I25" s="93">
        <f t="shared" si="2"/>
        <v>0.23243087578329868</v>
      </c>
      <c r="J25" s="93">
        <f t="shared" si="2"/>
        <v>0.24089720921300573</v>
      </c>
      <c r="K25" s="93">
        <f t="shared" si="2"/>
        <v>0.24608639441879696</v>
      </c>
      <c r="L25" s="93">
        <f t="shared" si="2"/>
        <v>0.24926700933134371</v>
      </c>
      <c r="M25" s="93">
        <f t="shared" si="2"/>
        <v>0.25121653057331156</v>
      </c>
      <c r="N25" s="93">
        <f t="shared" si="2"/>
        <v>0.2524114753950687</v>
      </c>
      <c r="O25" s="93">
        <f t="shared" si="2"/>
        <v>0.25314391097083239</v>
      </c>
      <c r="P25" s="93">
        <f t="shared" si="2"/>
        <v>0.25359229726322696</v>
      </c>
      <c r="Q25" s="93">
        <f t="shared" si="2"/>
        <v>0.25359340800539792</v>
      </c>
      <c r="R25" s="93">
        <f t="shared" si="2"/>
        <v>0.2538248460784715</v>
      </c>
      <c r="S25" s="93">
        <f t="shared" si="2"/>
        <v>0.25393497847299668</v>
      </c>
      <c r="T25" s="93">
        <f t="shared" si="2"/>
        <v>0.25399361884138077</v>
      </c>
      <c r="U25" s="93">
        <f t="shared" si="2"/>
        <v>0.25402675498982641</v>
      </c>
      <c r="V25" s="93">
        <f t="shared" si="2"/>
        <v>0.25404611076346545</v>
      </c>
      <c r="W25" s="93">
        <f t="shared" si="2"/>
        <v>0.25405763664686637</v>
      </c>
      <c r="X25" s="93">
        <f t="shared" si="2"/>
        <v>0.25406457879422767</v>
      </c>
      <c r="Y25" s="93">
        <f t="shared" si="2"/>
        <v>0.25406878888686985</v>
      </c>
      <c r="Z25" s="93">
        <f t="shared" si="2"/>
        <v>0.25407135274027937</v>
      </c>
      <c r="AA25" s="93">
        <f t="shared" si="2"/>
        <v>0.25407291802107818</v>
      </c>
      <c r="AB25" s="93">
        <f t="shared" si="2"/>
        <v>0.25407387512932389</v>
      </c>
      <c r="AC25" s="93">
        <f t="shared" si="2"/>
        <v>0.25407446091567831</v>
      </c>
      <c r="AD25" s="93">
        <f t="shared" si="2"/>
        <v>0.25407481964589623</v>
      </c>
      <c r="AE25" s="93">
        <f t="shared" si="2"/>
        <v>0.25407503940661658</v>
      </c>
      <c r="AF25" s="93">
        <f t="shared" si="2"/>
        <v>0.25407517406275154</v>
      </c>
      <c r="AG25" s="93">
        <f t="shared" si="2"/>
        <v>0.25407525658286062</v>
      </c>
      <c r="AH25" s="93">
        <f t="shared" si="2"/>
        <v>0.25407530715702609</v>
      </c>
      <c r="AI25" s="93">
        <f t="shared" si="2"/>
        <v>0.2540753381539983</v>
      </c>
      <c r="AJ25" s="93">
        <f t="shared" si="2"/>
        <v>0.25407535715266311</v>
      </c>
      <c r="AK25" s="93">
        <f t="shared" si="2"/>
        <v>0.2540753687975425</v>
      </c>
      <c r="AL25" s="93">
        <f t="shared" si="2"/>
        <v>0.25407537593513724</v>
      </c>
      <c r="AM25" s="93">
        <f t="shared" si="2"/>
        <v>0.25407538031007365</v>
      </c>
      <c r="AN25" s="93">
        <f t="shared" si="2"/>
        <v>0.25407538299166954</v>
      </c>
    </row>
    <row r="26" spans="1:40" ht="15.75" thickBot="1" x14ac:dyDescent="0.25">
      <c r="A26" s="145" t="s">
        <v>195</v>
      </c>
      <c r="B26" s="201"/>
      <c r="D26" s="93">
        <f t="shared" ref="D26:AN26" si="3">D24*D32</f>
        <v>3.0789075579379251E-3</v>
      </c>
      <c r="E26" s="93">
        <f t="shared" si="3"/>
        <v>0.20491096500338404</v>
      </c>
      <c r="F26" s="93">
        <f t="shared" si="3"/>
        <v>0.328805415937231</v>
      </c>
      <c r="G26" s="93">
        <f t="shared" si="3"/>
        <v>0.40472047424967794</v>
      </c>
      <c r="H26" s="93">
        <f t="shared" si="3"/>
        <v>0.45124281724016124</v>
      </c>
      <c r="I26" s="93">
        <f t="shared" si="3"/>
        <v>0.47975500283504635</v>
      </c>
      <c r="J26" s="93">
        <f t="shared" si="3"/>
        <v>0.49723015885673788</v>
      </c>
      <c r="K26" s="93">
        <f t="shared" si="3"/>
        <v>0.50794103173335603</v>
      </c>
      <c r="L26" s="93">
        <f t="shared" si="3"/>
        <v>0.5145060627828828</v>
      </c>
      <c r="M26" s="93">
        <f t="shared" si="3"/>
        <v>0.51853002287775107</v>
      </c>
      <c r="N26" s="93">
        <f t="shared" si="3"/>
        <v>0.52099647985950037</v>
      </c>
      <c r="O26" s="93">
        <f t="shared" si="3"/>
        <v>0.52250828258597892</v>
      </c>
      <c r="P26" s="93">
        <f t="shared" si="3"/>
        <v>0.52343378599104085</v>
      </c>
      <c r="Q26" s="93">
        <f t="shared" si="3"/>
        <v>0.52343607864734809</v>
      </c>
      <c r="R26" s="93">
        <f t="shared" si="3"/>
        <v>0.52391378442989267</v>
      </c>
      <c r="S26" s="93">
        <f t="shared" si="3"/>
        <v>0.52414110606721631</v>
      </c>
      <c r="T26" s="93">
        <f t="shared" si="3"/>
        <v>0.52426214424687112</v>
      </c>
      <c r="U26" s="93">
        <f t="shared" si="3"/>
        <v>0.52433053977710309</v>
      </c>
      <c r="V26" s="93">
        <f t="shared" si="3"/>
        <v>0.52437049156580484</v>
      </c>
      <c r="W26" s="93">
        <f t="shared" si="3"/>
        <v>0.52439428186563075</v>
      </c>
      <c r="X26" s="93">
        <f t="shared" si="3"/>
        <v>0.52440861098570046</v>
      </c>
      <c r="Y26" s="93">
        <f t="shared" si="3"/>
        <v>0.52441730093707062</v>
      </c>
      <c r="Z26" s="93">
        <f t="shared" si="3"/>
        <v>0.52442259292547622</v>
      </c>
      <c r="AA26" s="93">
        <f t="shared" si="3"/>
        <v>0.52442582378407687</v>
      </c>
      <c r="AB26" s="93">
        <f t="shared" si="3"/>
        <v>0.52442779932827932</v>
      </c>
      <c r="AC26" s="93">
        <f t="shared" si="3"/>
        <v>0.52442900843586093</v>
      </c>
      <c r="AD26" s="93">
        <f t="shared" si="3"/>
        <v>0.52442974888231042</v>
      </c>
      <c r="AE26" s="93">
        <f t="shared" si="3"/>
        <v>0.52443020248514904</v>
      </c>
      <c r="AF26" s="93">
        <f t="shared" si="3"/>
        <v>0.52443048042565155</v>
      </c>
      <c r="AG26" s="93">
        <f t="shared" si="3"/>
        <v>0.52443065075343187</v>
      </c>
      <c r="AH26" s="93">
        <f t="shared" si="3"/>
        <v>0.52443075514235526</v>
      </c>
      <c r="AI26" s="93">
        <f t="shared" si="3"/>
        <v>0.52443081912246314</v>
      </c>
      <c r="AJ26" s="93">
        <f t="shared" si="3"/>
        <v>0.52443085833715197</v>
      </c>
      <c r="AK26" s="93">
        <f t="shared" si="3"/>
        <v>0.52443088237306856</v>
      </c>
      <c r="AL26" s="93">
        <f t="shared" si="3"/>
        <v>0.52443089710560697</v>
      </c>
      <c r="AM26" s="93">
        <f t="shared" si="3"/>
        <v>0.52443090613580845</v>
      </c>
      <c r="AN26" s="93">
        <f t="shared" si="3"/>
        <v>0.52443091167082623</v>
      </c>
    </row>
    <row r="27" spans="1:40" x14ac:dyDescent="0.2">
      <c r="A27" s="145"/>
      <c r="B27" s="86"/>
      <c r="D27" s="86"/>
      <c r="E27" s="86"/>
      <c r="F27" s="86"/>
      <c r="G27" s="86"/>
      <c r="H27" s="86"/>
      <c r="I27" s="86"/>
      <c r="J27" s="86"/>
      <c r="K27" s="86"/>
      <c r="L27" s="86"/>
      <c r="M27" s="86"/>
      <c r="N27" s="86"/>
      <c r="O27" s="86"/>
      <c r="P27" s="86"/>
      <c r="Q27" s="86"/>
      <c r="R27" s="86"/>
      <c r="S27" s="86"/>
      <c r="T27" s="86"/>
      <c r="U27" s="86"/>
      <c r="V27" s="86"/>
      <c r="W27" s="86"/>
      <c r="X27" s="86"/>
      <c r="Y27" s="86"/>
      <c r="Z27" s="86"/>
      <c r="AA27" s="86"/>
      <c r="AB27" s="86"/>
      <c r="AC27" s="86"/>
      <c r="AD27" s="86"/>
      <c r="AE27" s="86"/>
      <c r="AF27" s="86"/>
      <c r="AG27" s="86"/>
      <c r="AH27" s="86"/>
      <c r="AI27" s="86"/>
      <c r="AJ27" s="86"/>
      <c r="AK27" s="86"/>
      <c r="AL27" s="86"/>
      <c r="AM27" s="86"/>
      <c r="AN27" s="86"/>
    </row>
    <row r="28" spans="1:40" ht="13.5" thickBot="1" x14ac:dyDescent="0.25">
      <c r="A28" s="144" t="s">
        <v>185</v>
      </c>
      <c r="B28" s="143">
        <f>B30/B29</f>
        <v>0.23452469606762208</v>
      </c>
      <c r="D28" s="143">
        <f t="shared" ref="D28:AN28" si="4">D30/D29</f>
        <v>6.8844134993212248E-4</v>
      </c>
      <c r="E28" s="143">
        <f t="shared" si="4"/>
        <v>4.581793337676681E-2</v>
      </c>
      <c r="F28" s="143">
        <f t="shared" si="4"/>
        <v>7.3520636834067635E-2</v>
      </c>
      <c r="G28" s="143">
        <f t="shared" si="4"/>
        <v>9.0495185189718719E-2</v>
      </c>
      <c r="H28" s="143">
        <f t="shared" si="4"/>
        <v>0.10089754512020782</v>
      </c>
      <c r="I28" s="143">
        <f t="shared" si="4"/>
        <v>0.10727284777905224</v>
      </c>
      <c r="J28" s="143">
        <f t="shared" si="4"/>
        <v>0.11118027915705214</v>
      </c>
      <c r="K28" s="143">
        <f t="shared" si="4"/>
        <v>0.11357522205266445</v>
      </c>
      <c r="L28" s="143">
        <f t="shared" si="4"/>
        <v>0.11504315792051158</v>
      </c>
      <c r="M28" s="143">
        <f t="shared" si="4"/>
        <v>0.11594291228716727</v>
      </c>
      <c r="N28" s="143">
        <f t="shared" si="4"/>
        <v>0.11649441016169337</v>
      </c>
      <c r="O28" s="143">
        <f t="shared" si="4"/>
        <v>0.11683244808269709</v>
      </c>
      <c r="P28" s="143">
        <f t="shared" si="4"/>
        <v>0.11703938992864656</v>
      </c>
      <c r="Q28" s="143">
        <f t="shared" si="4"/>
        <v>0.11703990256482469</v>
      </c>
      <c r="R28" s="143">
        <f t="shared" si="4"/>
        <v>0.11714671720853079</v>
      </c>
      <c r="S28" s="143">
        <f t="shared" si="4"/>
        <v>0.11719754615091474</v>
      </c>
      <c r="T28" s="143">
        <f t="shared" si="4"/>
        <v>0.11722461019432193</v>
      </c>
      <c r="U28" s="143">
        <f t="shared" si="4"/>
        <v>0.11723990338201154</v>
      </c>
      <c r="V28" s="143">
        <f t="shared" si="4"/>
        <v>0.11724883657108215</v>
      </c>
      <c r="W28" s="143">
        <f t="shared" si="4"/>
        <v>0.11725415606373307</v>
      </c>
      <c r="X28" s="143">
        <f t="shared" si="4"/>
        <v>0.11725736004390408</v>
      </c>
      <c r="Y28" s="143">
        <f t="shared" si="4"/>
        <v>0.1172593031103131</v>
      </c>
      <c r="Z28" s="143">
        <f t="shared" si="4"/>
        <v>0.11726048639482979</v>
      </c>
      <c r="AA28" s="143">
        <f t="shared" si="4"/>
        <v>0.11726120881231543</v>
      </c>
      <c r="AB28" s="143">
        <f t="shared" si="4"/>
        <v>0.11726165054247208</v>
      </c>
      <c r="AC28" s="143">
        <f t="shared" si="4"/>
        <v>0.1172619208979926</v>
      </c>
      <c r="AD28" s="143">
        <f t="shared" si="4"/>
        <v>0.11726208646124636</v>
      </c>
      <c r="AE28" s="143">
        <f t="shared" si="4"/>
        <v>0.1172621878864904</v>
      </c>
      <c r="AF28" s="143">
        <f t="shared" si="4"/>
        <v>0.11726225003377187</v>
      </c>
      <c r="AG28" s="143">
        <f t="shared" si="4"/>
        <v>0.11726228811893191</v>
      </c>
      <c r="AH28" s="143">
        <f t="shared" si="4"/>
        <v>0.11726231146021443</v>
      </c>
      <c r="AI28" s="143">
        <f t="shared" si="4"/>
        <v>0.11726232576611716</v>
      </c>
      <c r="AJ28" s="143">
        <f t="shared" si="4"/>
        <v>0.11726233453449127</v>
      </c>
      <c r="AK28" s="143">
        <f t="shared" si="4"/>
        <v>0.11726233990890368</v>
      </c>
      <c r="AL28" s="143">
        <f t="shared" si="4"/>
        <v>0.11726234320308784</v>
      </c>
      <c r="AM28" s="143">
        <f t="shared" si="4"/>
        <v>0.11726234522223396</v>
      </c>
      <c r="AN28" s="143">
        <f t="shared" si="4"/>
        <v>0.1172623464598597</v>
      </c>
    </row>
    <row r="29" spans="1:40" ht="15.75" thickBot="1" x14ac:dyDescent="0.25">
      <c r="A29" s="181" t="s">
        <v>9</v>
      </c>
      <c r="B29" s="89">
        <f>B35 / $B$17 * SINH($B$16 *B33 / 1000) + B34 * COSH($B$16 * B33 / 1000)+B32</f>
        <v>7.5</v>
      </c>
      <c r="C29" s="181"/>
      <c r="D29" s="89">
        <f t="shared" ref="D29:AN29" si="5">D35 / $B$17 * SINH($B$16 *D33 / 1000) + D34 * COSH($B$16 * D33 / 1000)+D32</f>
        <v>15</v>
      </c>
      <c r="E29" s="89">
        <f t="shared" si="5"/>
        <v>14.999999999999993</v>
      </c>
      <c r="F29" s="89">
        <f t="shared" si="5"/>
        <v>15.000000000000004</v>
      </c>
      <c r="G29" s="89">
        <f t="shared" si="5"/>
        <v>14.999999999999996</v>
      </c>
      <c r="H29" s="89">
        <f t="shared" si="5"/>
        <v>14.999999999999996</v>
      </c>
      <c r="I29" s="89">
        <f t="shared" si="5"/>
        <v>15</v>
      </c>
      <c r="J29" s="89">
        <f t="shared" si="5"/>
        <v>15.000000000000004</v>
      </c>
      <c r="K29" s="89">
        <f t="shared" si="5"/>
        <v>15</v>
      </c>
      <c r="L29" s="89">
        <f t="shared" si="5"/>
        <v>14.999999999999993</v>
      </c>
      <c r="M29" s="89">
        <f t="shared" si="5"/>
        <v>15.000000000000002</v>
      </c>
      <c r="N29" s="89">
        <f t="shared" si="5"/>
        <v>14.999999999999996</v>
      </c>
      <c r="O29" s="89">
        <f t="shared" si="5"/>
        <v>14.999999999999996</v>
      </c>
      <c r="P29" s="89">
        <f t="shared" si="5"/>
        <v>15.000000000000004</v>
      </c>
      <c r="Q29" s="89">
        <f t="shared" si="5"/>
        <v>14.999999999999993</v>
      </c>
      <c r="R29" s="89">
        <f t="shared" si="5"/>
        <v>15</v>
      </c>
      <c r="S29" s="89">
        <f t="shared" si="5"/>
        <v>15</v>
      </c>
      <c r="T29" s="89">
        <f t="shared" si="5"/>
        <v>15.000000000000004</v>
      </c>
      <c r="U29" s="89">
        <f t="shared" si="5"/>
        <v>14.999999999999993</v>
      </c>
      <c r="V29" s="89">
        <f t="shared" si="5"/>
        <v>14.999999999999996</v>
      </c>
      <c r="W29" s="89">
        <f t="shared" si="5"/>
        <v>15</v>
      </c>
      <c r="X29" s="89">
        <f t="shared" si="5"/>
        <v>15.000000000000005</v>
      </c>
      <c r="Y29" s="89">
        <f t="shared" si="5"/>
        <v>14.999999999999996</v>
      </c>
      <c r="Z29" s="89">
        <f t="shared" si="5"/>
        <v>15.000000000000004</v>
      </c>
      <c r="AA29" s="89">
        <f t="shared" si="5"/>
        <v>15</v>
      </c>
      <c r="AB29" s="89">
        <f t="shared" si="5"/>
        <v>14.999999999999989</v>
      </c>
      <c r="AC29" s="89">
        <f t="shared" si="5"/>
        <v>15</v>
      </c>
      <c r="AD29" s="89">
        <f t="shared" si="5"/>
        <v>14.999999999999996</v>
      </c>
      <c r="AE29" s="89">
        <f t="shared" si="5"/>
        <v>14.999999999999998</v>
      </c>
      <c r="AF29" s="89">
        <f t="shared" si="5"/>
        <v>15.000000000000004</v>
      </c>
      <c r="AG29" s="89">
        <f t="shared" si="5"/>
        <v>15.000000000000004</v>
      </c>
      <c r="AH29" s="89">
        <f t="shared" si="5"/>
        <v>15.000000000000009</v>
      </c>
      <c r="AI29" s="89">
        <f t="shared" si="5"/>
        <v>15</v>
      </c>
      <c r="AJ29" s="89">
        <f t="shared" si="5"/>
        <v>15</v>
      </c>
      <c r="AK29" s="89">
        <f t="shared" si="5"/>
        <v>14.999999999999996</v>
      </c>
      <c r="AL29" s="89">
        <f t="shared" si="5"/>
        <v>15</v>
      </c>
      <c r="AM29" s="89">
        <f t="shared" si="5"/>
        <v>14.999999999999993</v>
      </c>
      <c r="AN29" s="89">
        <f t="shared" si="5"/>
        <v>14.999999999999989</v>
      </c>
    </row>
    <row r="30" spans="1:40" ht="15" x14ac:dyDescent="0.2">
      <c r="A30" s="181" t="s">
        <v>183</v>
      </c>
      <c r="B30" s="9">
        <f>B35 * COSH($B$16 *B33 / 1000) + (B34) * $B$17 * SINH($B$16 * B33/ 1000)</f>
        <v>1.7589352205071656</v>
      </c>
      <c r="C30" s="181"/>
      <c r="D30" s="9">
        <f t="shared" ref="D30:AN30" si="6">D35 * COSH($B$16 *D33 / 1000) + (D34) * $B$17 * SINH($B$16 * D33/ 1000)</f>
        <v>1.0326620248981837E-2</v>
      </c>
      <c r="E30" s="9">
        <f t="shared" si="6"/>
        <v>0.68726900065150187</v>
      </c>
      <c r="F30" s="9">
        <f t="shared" si="6"/>
        <v>1.1028095525110149</v>
      </c>
      <c r="G30" s="9">
        <f t="shared" si="6"/>
        <v>1.3574277778457804</v>
      </c>
      <c r="H30" s="9">
        <f t="shared" si="6"/>
        <v>1.513463176803117</v>
      </c>
      <c r="I30" s="9">
        <f t="shared" si="6"/>
        <v>1.6090927166857836</v>
      </c>
      <c r="J30" s="9">
        <f t="shared" si="6"/>
        <v>1.6677041873557825</v>
      </c>
      <c r="K30" s="9">
        <f t="shared" si="6"/>
        <v>1.7036283307899667</v>
      </c>
      <c r="L30" s="9">
        <f t="shared" si="6"/>
        <v>1.7256473688076728</v>
      </c>
      <c r="M30" s="9">
        <f t="shared" si="6"/>
        <v>1.7391436843075092</v>
      </c>
      <c r="N30" s="9">
        <f t="shared" si="6"/>
        <v>1.7474161524254002</v>
      </c>
      <c r="O30" s="9">
        <f t="shared" si="6"/>
        <v>1.752486721240456</v>
      </c>
      <c r="P30" s="9">
        <f t="shared" si="6"/>
        <v>1.7555908489296987</v>
      </c>
      <c r="Q30" s="9">
        <f t="shared" si="6"/>
        <v>1.7555985384723696</v>
      </c>
      <c r="R30" s="9">
        <f t="shared" si="6"/>
        <v>1.7572007581279618</v>
      </c>
      <c r="S30" s="9">
        <f t="shared" si="6"/>
        <v>1.7579631922637211</v>
      </c>
      <c r="T30" s="9">
        <f t="shared" si="6"/>
        <v>1.7583691529148293</v>
      </c>
      <c r="U30" s="9">
        <f t="shared" si="6"/>
        <v>1.7585985507301722</v>
      </c>
      <c r="V30" s="9">
        <f t="shared" si="6"/>
        <v>1.7587325485662317</v>
      </c>
      <c r="W30" s="9">
        <f t="shared" si="6"/>
        <v>1.7588123409559961</v>
      </c>
      <c r="X30" s="9">
        <f t="shared" si="6"/>
        <v>1.7588604006585618</v>
      </c>
      <c r="Y30" s="9">
        <f t="shared" si="6"/>
        <v>1.7588895466546961</v>
      </c>
      <c r="Z30" s="9">
        <f t="shared" si="6"/>
        <v>1.7589072959224472</v>
      </c>
      <c r="AA30" s="9">
        <f t="shared" si="6"/>
        <v>1.7589181321847314</v>
      </c>
      <c r="AB30" s="9">
        <f t="shared" si="6"/>
        <v>1.7589247581370799</v>
      </c>
      <c r="AC30" s="9">
        <f t="shared" si="6"/>
        <v>1.7589288134698891</v>
      </c>
      <c r="AD30" s="9">
        <f t="shared" si="6"/>
        <v>1.758931296918695</v>
      </c>
      <c r="AE30" s="9">
        <f t="shared" si="6"/>
        <v>1.7589328182973558</v>
      </c>
      <c r="AF30" s="9">
        <f t="shared" si="6"/>
        <v>1.7589337505065785</v>
      </c>
      <c r="AG30" s="9">
        <f t="shared" si="6"/>
        <v>1.758934321783979</v>
      </c>
      <c r="AH30" s="9">
        <f t="shared" si="6"/>
        <v>1.7589346719032175</v>
      </c>
      <c r="AI30" s="9">
        <f t="shared" si="6"/>
        <v>1.7589348864917573</v>
      </c>
      <c r="AJ30" s="9">
        <f t="shared" si="6"/>
        <v>1.7589350180173691</v>
      </c>
      <c r="AK30" s="9">
        <f t="shared" si="6"/>
        <v>1.7589350986335548</v>
      </c>
      <c r="AL30" s="9">
        <f t="shared" si="6"/>
        <v>1.7589351480463176</v>
      </c>
      <c r="AM30" s="9">
        <f t="shared" si="6"/>
        <v>1.7589351783335085</v>
      </c>
      <c r="AN30" s="9">
        <f t="shared" si="6"/>
        <v>1.7589351968978941</v>
      </c>
    </row>
    <row r="31" spans="1:40" x14ac:dyDescent="0.2">
      <c r="A31" s="104" t="s">
        <v>172</v>
      </c>
      <c r="B31" s="142" t="s">
        <v>145</v>
      </c>
      <c r="C31" s="181"/>
      <c r="D31" s="141">
        <f t="shared" ref="D31:AN31" si="7">$B$28</f>
        <v>0.23452469606762208</v>
      </c>
      <c r="E31" s="141">
        <f t="shared" si="7"/>
        <v>0.23452469606762208</v>
      </c>
      <c r="F31" s="141">
        <f t="shared" si="7"/>
        <v>0.23452469606762208</v>
      </c>
      <c r="G31" s="141">
        <f t="shared" si="7"/>
        <v>0.23452469606762208</v>
      </c>
      <c r="H31" s="141">
        <f t="shared" si="7"/>
        <v>0.23452469606762208</v>
      </c>
      <c r="I31" s="141">
        <f t="shared" si="7"/>
        <v>0.23452469606762208</v>
      </c>
      <c r="J31" s="141">
        <f t="shared" si="7"/>
        <v>0.23452469606762208</v>
      </c>
      <c r="K31" s="141">
        <f t="shared" si="7"/>
        <v>0.23452469606762208</v>
      </c>
      <c r="L31" s="141">
        <f t="shared" si="7"/>
        <v>0.23452469606762208</v>
      </c>
      <c r="M31" s="141">
        <f t="shared" si="7"/>
        <v>0.23452469606762208</v>
      </c>
      <c r="N31" s="141">
        <f t="shared" si="7"/>
        <v>0.23452469606762208</v>
      </c>
      <c r="O31" s="141">
        <f t="shared" si="7"/>
        <v>0.23452469606762208</v>
      </c>
      <c r="P31" s="141">
        <f t="shared" si="7"/>
        <v>0.23452469606762208</v>
      </c>
      <c r="Q31" s="141">
        <f t="shared" si="7"/>
        <v>0.23452469606762208</v>
      </c>
      <c r="R31" s="141">
        <f t="shared" si="7"/>
        <v>0.23452469606762208</v>
      </c>
      <c r="S31" s="141">
        <f t="shared" si="7"/>
        <v>0.23452469606762208</v>
      </c>
      <c r="T31" s="141">
        <f t="shared" si="7"/>
        <v>0.23452469606762208</v>
      </c>
      <c r="U31" s="141">
        <f t="shared" si="7"/>
        <v>0.23452469606762208</v>
      </c>
      <c r="V31" s="141">
        <f t="shared" si="7"/>
        <v>0.23452469606762208</v>
      </c>
      <c r="W31" s="141">
        <f t="shared" si="7"/>
        <v>0.23452469606762208</v>
      </c>
      <c r="X31" s="141">
        <f t="shared" si="7"/>
        <v>0.23452469606762208</v>
      </c>
      <c r="Y31" s="141">
        <f t="shared" si="7"/>
        <v>0.23452469606762208</v>
      </c>
      <c r="Z31" s="141">
        <f t="shared" si="7"/>
        <v>0.23452469606762208</v>
      </c>
      <c r="AA31" s="141">
        <f t="shared" si="7"/>
        <v>0.23452469606762208</v>
      </c>
      <c r="AB31" s="141">
        <f t="shared" si="7"/>
        <v>0.23452469606762208</v>
      </c>
      <c r="AC31" s="141">
        <f t="shared" si="7"/>
        <v>0.23452469606762208</v>
      </c>
      <c r="AD31" s="141">
        <f t="shared" si="7"/>
        <v>0.23452469606762208</v>
      </c>
      <c r="AE31" s="141">
        <f t="shared" si="7"/>
        <v>0.23452469606762208</v>
      </c>
      <c r="AF31" s="141">
        <f t="shared" si="7"/>
        <v>0.23452469606762208</v>
      </c>
      <c r="AG31" s="141">
        <f t="shared" si="7"/>
        <v>0.23452469606762208</v>
      </c>
      <c r="AH31" s="141">
        <f t="shared" si="7"/>
        <v>0.23452469606762208</v>
      </c>
      <c r="AI31" s="141">
        <f t="shared" si="7"/>
        <v>0.23452469606762208</v>
      </c>
      <c r="AJ31" s="141">
        <f t="shared" si="7"/>
        <v>0.23452469606762208</v>
      </c>
      <c r="AK31" s="141">
        <f t="shared" si="7"/>
        <v>0.23452469606762208</v>
      </c>
      <c r="AL31" s="141">
        <f t="shared" si="7"/>
        <v>0.23452469606762208</v>
      </c>
      <c r="AM31" s="141">
        <f t="shared" si="7"/>
        <v>0.23452469606762208</v>
      </c>
      <c r="AN31" s="141">
        <f t="shared" si="7"/>
        <v>0.23452469606762208</v>
      </c>
    </row>
    <row r="32" spans="1:40" ht="13.5" thickBot="1" x14ac:dyDescent="0.25">
      <c r="A32" s="181" t="s">
        <v>184</v>
      </c>
      <c r="B32" s="60">
        <v>0</v>
      </c>
      <c r="C32" s="181"/>
      <c r="D32" s="60">
        <f t="shared" ref="D32:AN32" si="8">D30/D31</f>
        <v>4.4032122936870977E-2</v>
      </c>
      <c r="E32" s="60">
        <f t="shared" si="8"/>
        <v>2.9304760316301062</v>
      </c>
      <c r="F32" s="60">
        <f t="shared" si="8"/>
        <v>4.7023173721245728</v>
      </c>
      <c r="G32" s="60">
        <f t="shared" si="8"/>
        <v>5.787995041061194</v>
      </c>
      <c r="H32" s="60">
        <f t="shared" si="8"/>
        <v>6.4533211306954641</v>
      </c>
      <c r="I32" s="60">
        <f t="shared" si="8"/>
        <v>6.8610800639171199</v>
      </c>
      <c r="J32" s="60">
        <f t="shared" si="8"/>
        <v>7.1109960499636342</v>
      </c>
      <c r="K32" s="60">
        <f t="shared" si="8"/>
        <v>7.2641745596751486</v>
      </c>
      <c r="L32" s="60">
        <f t="shared" si="8"/>
        <v>7.3580624886946033</v>
      </c>
      <c r="M32" s="60">
        <f t="shared" si="8"/>
        <v>7.4156100123717898</v>
      </c>
      <c r="N32" s="60">
        <f t="shared" si="8"/>
        <v>7.4508833471488902</v>
      </c>
      <c r="O32" s="60">
        <f t="shared" si="8"/>
        <v>7.4725039649348899</v>
      </c>
      <c r="P32" s="60">
        <f t="shared" si="8"/>
        <v>7.4857397893119852</v>
      </c>
      <c r="Q32" s="60">
        <f t="shared" si="8"/>
        <v>7.485772577085724</v>
      </c>
      <c r="R32" s="60">
        <f t="shared" si="8"/>
        <v>7.4926043508070315</v>
      </c>
      <c r="S32" s="60">
        <f t="shared" si="8"/>
        <v>7.4958553267108199</v>
      </c>
      <c r="T32" s="60">
        <f t="shared" si="8"/>
        <v>7.4975863198979562</v>
      </c>
      <c r="U32" s="60">
        <f t="shared" si="8"/>
        <v>7.4985644591693816</v>
      </c>
      <c r="V32" s="60">
        <f t="shared" si="8"/>
        <v>7.4991358183409584</v>
      </c>
      <c r="W32" s="60">
        <f t="shared" si="8"/>
        <v>7.49947604856448</v>
      </c>
      <c r="X32" s="60">
        <f t="shared" si="8"/>
        <v>7.4996809724099069</v>
      </c>
      <c r="Y32" s="60">
        <f t="shared" si="8"/>
        <v>7.4998052492840399</v>
      </c>
      <c r="Z32" s="60">
        <f t="shared" si="8"/>
        <v>7.4998809311548564</v>
      </c>
      <c r="AA32" s="60">
        <f t="shared" si="8"/>
        <v>7.4999271363625208</v>
      </c>
      <c r="AB32" s="60">
        <f t="shared" si="8"/>
        <v>7.49995538904746</v>
      </c>
      <c r="AC32" s="60">
        <f t="shared" si="8"/>
        <v>7.4999726807565086</v>
      </c>
      <c r="AD32" s="60">
        <f t="shared" si="8"/>
        <v>7.4999832700413371</v>
      </c>
      <c r="AE32" s="60">
        <f t="shared" si="8"/>
        <v>7.4999897571136431</v>
      </c>
      <c r="AF32" s="60">
        <f t="shared" si="8"/>
        <v>7.4999937320008865</v>
      </c>
      <c r="AG32" s="60">
        <f t="shared" si="8"/>
        <v>7.4999961678953149</v>
      </c>
      <c r="AH32" s="60">
        <f t="shared" si="8"/>
        <v>7.4999976607838867</v>
      </c>
      <c r="AI32" s="60">
        <f t="shared" si="8"/>
        <v>7.4999985757772469</v>
      </c>
      <c r="AJ32" s="60">
        <f t="shared" si="8"/>
        <v>7.4999991365949947</v>
      </c>
      <c r="AK32" s="60">
        <f t="shared" si="8"/>
        <v>7.4999994803378369</v>
      </c>
      <c r="AL32" s="60">
        <f t="shared" si="8"/>
        <v>7.4999996910310545</v>
      </c>
      <c r="AM32" s="60">
        <f t="shared" si="8"/>
        <v>7.4999998201739189</v>
      </c>
      <c r="AN32" s="60">
        <f t="shared" si="8"/>
        <v>7.4999998993314057</v>
      </c>
    </row>
    <row r="33" spans="1:40" ht="13.5" thickBot="1" x14ac:dyDescent="0.25">
      <c r="A33" s="181" t="s">
        <v>173</v>
      </c>
      <c r="B33" s="92">
        <f>$B$8/4</f>
        <v>18750</v>
      </c>
      <c r="D33" s="92">
        <f t="shared" ref="D33:AN33" si="9">IF(D20&lt;$B$8/2,D20,$B$8/4)</f>
        <v>5</v>
      </c>
      <c r="E33" s="92">
        <f t="shared" si="9"/>
        <v>3125</v>
      </c>
      <c r="F33" s="92">
        <f t="shared" si="9"/>
        <v>6250</v>
      </c>
      <c r="G33" s="92">
        <f t="shared" si="9"/>
        <v>9375</v>
      </c>
      <c r="H33" s="92">
        <f t="shared" si="9"/>
        <v>12500</v>
      </c>
      <c r="I33" s="92">
        <f t="shared" si="9"/>
        <v>15625</v>
      </c>
      <c r="J33" s="92">
        <f t="shared" si="9"/>
        <v>18750</v>
      </c>
      <c r="K33" s="92">
        <f t="shared" si="9"/>
        <v>21875</v>
      </c>
      <c r="L33" s="92">
        <f t="shared" si="9"/>
        <v>25000</v>
      </c>
      <c r="M33" s="92">
        <f t="shared" si="9"/>
        <v>28125</v>
      </c>
      <c r="N33" s="92">
        <f t="shared" si="9"/>
        <v>31250</v>
      </c>
      <c r="O33" s="92">
        <f t="shared" si="9"/>
        <v>34375</v>
      </c>
      <c r="P33" s="92">
        <f t="shared" si="9"/>
        <v>37495</v>
      </c>
      <c r="Q33" s="92">
        <f t="shared" si="9"/>
        <v>18750</v>
      </c>
      <c r="R33" s="92">
        <f t="shared" si="9"/>
        <v>18750</v>
      </c>
      <c r="S33" s="92">
        <f t="shared" si="9"/>
        <v>18750</v>
      </c>
      <c r="T33" s="92">
        <f t="shared" si="9"/>
        <v>18750</v>
      </c>
      <c r="U33" s="92">
        <f t="shared" si="9"/>
        <v>18750</v>
      </c>
      <c r="V33" s="92">
        <f t="shared" si="9"/>
        <v>18750</v>
      </c>
      <c r="W33" s="92">
        <f t="shared" si="9"/>
        <v>18750</v>
      </c>
      <c r="X33" s="92">
        <f t="shared" si="9"/>
        <v>18750</v>
      </c>
      <c r="Y33" s="92">
        <f t="shared" si="9"/>
        <v>18750</v>
      </c>
      <c r="Z33" s="92">
        <f t="shared" si="9"/>
        <v>18750</v>
      </c>
      <c r="AA33" s="92">
        <f t="shared" si="9"/>
        <v>18750</v>
      </c>
      <c r="AB33" s="92">
        <f t="shared" si="9"/>
        <v>18750</v>
      </c>
      <c r="AC33" s="92">
        <f t="shared" si="9"/>
        <v>18750</v>
      </c>
      <c r="AD33" s="92">
        <f t="shared" si="9"/>
        <v>18750</v>
      </c>
      <c r="AE33" s="92">
        <f t="shared" si="9"/>
        <v>18750</v>
      </c>
      <c r="AF33" s="92">
        <f t="shared" si="9"/>
        <v>18750</v>
      </c>
      <c r="AG33" s="92">
        <f t="shared" si="9"/>
        <v>18750</v>
      </c>
      <c r="AH33" s="92">
        <f t="shared" si="9"/>
        <v>18750</v>
      </c>
      <c r="AI33" s="92">
        <f t="shared" si="9"/>
        <v>18750</v>
      </c>
      <c r="AJ33" s="92">
        <f t="shared" si="9"/>
        <v>18750</v>
      </c>
      <c r="AK33" s="92">
        <f t="shared" si="9"/>
        <v>18750</v>
      </c>
      <c r="AL33" s="92">
        <f t="shared" si="9"/>
        <v>18750</v>
      </c>
      <c r="AM33" s="92">
        <f t="shared" si="9"/>
        <v>18750</v>
      </c>
      <c r="AN33" s="92">
        <f t="shared" si="9"/>
        <v>18750</v>
      </c>
    </row>
    <row r="34" spans="1:40" ht="15" x14ac:dyDescent="0.2">
      <c r="A34" s="181" t="s">
        <v>9</v>
      </c>
      <c r="B34" s="9">
        <f>B40 / $B$17 * SINH($B$16 *B38 / 1000) + B39 * COSH($B$16 * B38 / 1000)+B37</f>
        <v>1.7548762984936028</v>
      </c>
      <c r="C34" s="9"/>
      <c r="D34" s="9">
        <f t="shared" ref="D34:AN34" si="10">D40 / $B$17 * SINH($B$16 *D38 / 1000) + D39 * COSH($B$16 * D38 / 1000)+D37</f>
        <v>14.95595181265316</v>
      </c>
      <c r="E34" s="9">
        <f t="shared" si="10"/>
        <v>11.709715554721765</v>
      </c>
      <c r="F34" s="9">
        <f t="shared" si="10"/>
        <v>9.165719002000797</v>
      </c>
      <c r="G34" s="9">
        <f t="shared" si="10"/>
        <v>7.1750087335645167</v>
      </c>
      <c r="H34" s="9">
        <f t="shared" si="10"/>
        <v>5.6169455040751792</v>
      </c>
      <c r="I34" s="9">
        <f t="shared" si="10"/>
        <v>4.3973537263026286</v>
      </c>
      <c r="J34" s="9">
        <f t="shared" si="10"/>
        <v>3.4426337741232143</v>
      </c>
      <c r="K34" s="9">
        <f t="shared" si="10"/>
        <v>2.6952267557476244</v>
      </c>
      <c r="L34" s="9">
        <f t="shared" si="10"/>
        <v>2.1100994432942786</v>
      </c>
      <c r="M34" s="9">
        <f t="shared" si="10"/>
        <v>1.6520093604584611</v>
      </c>
      <c r="N34" s="9">
        <f t="shared" si="10"/>
        <v>1.2933717879240632</v>
      </c>
      <c r="O34" s="9">
        <f t="shared" si="10"/>
        <v>1.0125937799600568</v>
      </c>
      <c r="P34" s="9">
        <f t="shared" si="10"/>
        <v>0.79308235278663008</v>
      </c>
      <c r="Q34" s="9">
        <f t="shared" si="10"/>
        <v>1.816604307631456</v>
      </c>
      <c r="R34" s="9">
        <f t="shared" si="10"/>
        <v>1.7869635361974903</v>
      </c>
      <c r="S34" s="9">
        <f t="shared" si="10"/>
        <v>1.7728586437299449</v>
      </c>
      <c r="T34" s="9">
        <f t="shared" si="10"/>
        <v>1.7653484457189064</v>
      </c>
      <c r="U34" s="9">
        <f t="shared" si="10"/>
        <v>1.7611046279699867</v>
      </c>
      <c r="V34" s="9">
        <f t="shared" si="10"/>
        <v>1.7586256924398833</v>
      </c>
      <c r="W34" s="9">
        <f t="shared" si="10"/>
        <v>1.757149547780873</v>
      </c>
      <c r="X34" s="9">
        <f t="shared" si="10"/>
        <v>1.7562604520479943</v>
      </c>
      <c r="Y34" s="9">
        <f t="shared" si="10"/>
        <v>1.7557212564348075</v>
      </c>
      <c r="Z34" s="9">
        <f t="shared" si="10"/>
        <v>1.7553928982183307</v>
      </c>
      <c r="AA34" s="9">
        <f t="shared" si="10"/>
        <v>1.755192429342264</v>
      </c>
      <c r="AB34" s="9">
        <f t="shared" si="10"/>
        <v>1.7550698504321558</v>
      </c>
      <c r="AC34" s="9">
        <f t="shared" si="10"/>
        <v>1.7549948275147751</v>
      </c>
      <c r="AD34" s="9">
        <f t="shared" si="10"/>
        <v>1.7549488841647616</v>
      </c>
      <c r="AE34" s="9">
        <f t="shared" si="10"/>
        <v>1.7549207389369916</v>
      </c>
      <c r="AF34" s="9">
        <f t="shared" si="10"/>
        <v>1.7549034932363881</v>
      </c>
      <c r="AG34" s="9">
        <f t="shared" si="10"/>
        <v>1.7548929247086615</v>
      </c>
      <c r="AH34" s="9">
        <f t="shared" si="10"/>
        <v>1.7548864475666128</v>
      </c>
      <c r="AI34" s="9">
        <f t="shared" si="10"/>
        <v>1.7548824777177376</v>
      </c>
      <c r="AJ34" s="9">
        <f t="shared" si="10"/>
        <v>1.7548800445179098</v>
      </c>
      <c r="AK34" s="9">
        <f t="shared" si="10"/>
        <v>1.7548785531331632</v>
      </c>
      <c r="AL34" s="9">
        <f t="shared" si="10"/>
        <v>1.7548776390060778</v>
      </c>
      <c r="AM34" s="9">
        <f t="shared" si="10"/>
        <v>1.754877078698549</v>
      </c>
      <c r="AN34" s="9">
        <f t="shared" si="10"/>
        <v>1.7548767352607937</v>
      </c>
    </row>
    <row r="35" spans="1:40" ht="15" x14ac:dyDescent="0.2">
      <c r="A35" s="181" t="s">
        <v>183</v>
      </c>
      <c r="B35" s="9">
        <f>B40 * COSH($B$16 *B38 / 1000) + (B39) * $B$17 * SINH($B$16 * B38/ 1000)</f>
        <v>0.39855554615510924</v>
      </c>
      <c r="C35" s="9"/>
      <c r="D35" s="9">
        <f t="shared" ref="D35:AN35" si="11">D40 * COSH($B$16 *D38 / 1000) + (D39) * $B$17 * SINH($B$16 * D38/ 1000)</f>
        <v>8.9506719608364472E-3</v>
      </c>
      <c r="E35" s="9">
        <f t="shared" si="11"/>
        <v>7.0078802409740664E-3</v>
      </c>
      <c r="F35" s="9">
        <f t="shared" si="11"/>
        <v>5.4853558583230948E-3</v>
      </c>
      <c r="G35" s="9">
        <f t="shared" si="11"/>
        <v>4.2939535102728167E-3</v>
      </c>
      <c r="H35" s="9">
        <f t="shared" si="11"/>
        <v>3.3614728152573693E-3</v>
      </c>
      <c r="I35" s="9">
        <f t="shared" si="11"/>
        <v>2.6315507219570361E-3</v>
      </c>
      <c r="J35" s="9">
        <f t="shared" si="11"/>
        <v>2.0601376803898609E-3</v>
      </c>
      <c r="K35" s="9">
        <f t="shared" si="11"/>
        <v>1.6127830576762893E-3</v>
      </c>
      <c r="L35" s="9">
        <f t="shared" si="11"/>
        <v>1.2625307190770895E-3</v>
      </c>
      <c r="M35" s="9">
        <f t="shared" si="11"/>
        <v>9.882806389619617E-4</v>
      </c>
      <c r="N35" s="9">
        <f t="shared" si="11"/>
        <v>7.7350843426925576E-4</v>
      </c>
      <c r="O35" s="9">
        <f t="shared" si="11"/>
        <v>6.0525721218056359E-4</v>
      </c>
      <c r="P35" s="9">
        <f t="shared" si="11"/>
        <v>4.7350507770454987E-4</v>
      </c>
      <c r="Q35" s="9">
        <f t="shared" si="11"/>
        <v>0.38405413078539513</v>
      </c>
      <c r="R35" s="9">
        <f t="shared" si="11"/>
        <v>0.39101747116273966</v>
      </c>
      <c r="S35" s="9">
        <f t="shared" si="11"/>
        <v>0.39433105453070844</v>
      </c>
      <c r="T35" s="9">
        <f t="shared" si="11"/>
        <v>0.39609538327527666</v>
      </c>
      <c r="U35" s="9">
        <f t="shared" si="11"/>
        <v>0.39709235960401235</v>
      </c>
      <c r="V35" s="9">
        <f t="shared" si="11"/>
        <v>0.39767472204043075</v>
      </c>
      <c r="W35" s="9">
        <f t="shared" si="11"/>
        <v>0.39802150443540968</v>
      </c>
      <c r="X35" s="9">
        <f t="shared" si="11"/>
        <v>0.39823037471497968</v>
      </c>
      <c r="Y35" s="9">
        <f t="shared" si="11"/>
        <v>0.39835704491966528</v>
      </c>
      <c r="Z35" s="9">
        <f t="shared" si="11"/>
        <v>0.39843418427591071</v>
      </c>
      <c r="AA35" s="9">
        <f t="shared" si="11"/>
        <v>0.39848127930588395</v>
      </c>
      <c r="AB35" s="9">
        <f t="shared" si="11"/>
        <v>0.39851007608251482</v>
      </c>
      <c r="AC35" s="9">
        <f t="shared" si="11"/>
        <v>0.39852770079619682</v>
      </c>
      <c r="AD35" s="9">
        <f t="shared" si="11"/>
        <v>0.39853849401002828</v>
      </c>
      <c r="AE35" s="9">
        <f t="shared" si="11"/>
        <v>0.39854510601071108</v>
      </c>
      <c r="AF35" s="9">
        <f t="shared" si="11"/>
        <v>0.39854915744653918</v>
      </c>
      <c r="AG35" s="9">
        <f t="shared" si="11"/>
        <v>0.39855164025155021</v>
      </c>
      <c r="AH35" s="9">
        <f t="shared" si="11"/>
        <v>0.39855316189024526</v>
      </c>
      <c r="AI35" s="9">
        <f t="shared" si="11"/>
        <v>0.39855409450460078</v>
      </c>
      <c r="AJ35" s="9">
        <f t="shared" si="11"/>
        <v>0.39855466612260504</v>
      </c>
      <c r="AK35" s="9">
        <f t="shared" si="11"/>
        <v>0.39855501648526814</v>
      </c>
      <c r="AL35" s="9">
        <f t="shared" si="11"/>
        <v>0.39855523123602332</v>
      </c>
      <c r="AM35" s="9">
        <f t="shared" si="11"/>
        <v>0.39855536286593174</v>
      </c>
      <c r="AN35" s="9">
        <f t="shared" si="11"/>
        <v>0.39855544354783934</v>
      </c>
    </row>
    <row r="36" spans="1:40" ht="15" x14ac:dyDescent="0.2">
      <c r="A36" s="104" t="s">
        <v>135</v>
      </c>
      <c r="B36" s="181">
        <v>9999999999</v>
      </c>
      <c r="C36" s="9"/>
      <c r="D36" s="181">
        <f t="shared" ref="D36:AN36" si="12">IF(D20&lt;$B$8/2,$B$9,9999999999)</f>
        <v>5.9999999999999995E-4</v>
      </c>
      <c r="E36" s="181">
        <f t="shared" si="12"/>
        <v>5.9999999999999995E-4</v>
      </c>
      <c r="F36" s="181">
        <f t="shared" si="12"/>
        <v>5.9999999999999995E-4</v>
      </c>
      <c r="G36" s="181">
        <f t="shared" si="12"/>
        <v>5.9999999999999995E-4</v>
      </c>
      <c r="H36" s="181">
        <f t="shared" si="12"/>
        <v>5.9999999999999995E-4</v>
      </c>
      <c r="I36" s="181">
        <f t="shared" si="12"/>
        <v>5.9999999999999995E-4</v>
      </c>
      <c r="J36" s="181">
        <f t="shared" si="12"/>
        <v>5.9999999999999995E-4</v>
      </c>
      <c r="K36" s="181">
        <f t="shared" si="12"/>
        <v>5.9999999999999995E-4</v>
      </c>
      <c r="L36" s="181">
        <f t="shared" si="12"/>
        <v>5.9999999999999995E-4</v>
      </c>
      <c r="M36" s="181">
        <f t="shared" si="12"/>
        <v>5.9999999999999995E-4</v>
      </c>
      <c r="N36" s="181">
        <f t="shared" si="12"/>
        <v>5.9999999999999995E-4</v>
      </c>
      <c r="O36" s="181">
        <f t="shared" si="12"/>
        <v>5.9999999999999995E-4</v>
      </c>
      <c r="P36" s="181">
        <f t="shared" si="12"/>
        <v>5.9999999999999995E-4</v>
      </c>
      <c r="Q36" s="181">
        <f t="shared" si="12"/>
        <v>9999999999</v>
      </c>
      <c r="R36" s="181">
        <f t="shared" si="12"/>
        <v>9999999999</v>
      </c>
      <c r="S36" s="181">
        <f t="shared" si="12"/>
        <v>9999999999</v>
      </c>
      <c r="T36" s="181">
        <f t="shared" si="12"/>
        <v>9999999999</v>
      </c>
      <c r="U36" s="181">
        <f t="shared" si="12"/>
        <v>9999999999</v>
      </c>
      <c r="V36" s="181">
        <f t="shared" si="12"/>
        <v>9999999999</v>
      </c>
      <c r="W36" s="181">
        <f t="shared" si="12"/>
        <v>9999999999</v>
      </c>
      <c r="X36" s="181">
        <f t="shared" si="12"/>
        <v>9999999999</v>
      </c>
      <c r="Y36" s="181">
        <f t="shared" si="12"/>
        <v>9999999999</v>
      </c>
      <c r="Z36" s="181">
        <f t="shared" si="12"/>
        <v>9999999999</v>
      </c>
      <c r="AA36" s="181">
        <f t="shared" si="12"/>
        <v>9999999999</v>
      </c>
      <c r="AB36" s="181">
        <f t="shared" si="12"/>
        <v>9999999999</v>
      </c>
      <c r="AC36" s="181">
        <f t="shared" si="12"/>
        <v>9999999999</v>
      </c>
      <c r="AD36" s="181">
        <f t="shared" si="12"/>
        <v>9999999999</v>
      </c>
      <c r="AE36" s="181">
        <f t="shared" si="12"/>
        <v>9999999999</v>
      </c>
      <c r="AF36" s="181">
        <f t="shared" si="12"/>
        <v>9999999999</v>
      </c>
      <c r="AG36" s="181">
        <f t="shared" si="12"/>
        <v>9999999999</v>
      </c>
      <c r="AH36" s="181">
        <f t="shared" si="12"/>
        <v>9999999999</v>
      </c>
      <c r="AI36" s="181">
        <f t="shared" si="12"/>
        <v>9999999999</v>
      </c>
      <c r="AJ36" s="181">
        <f t="shared" si="12"/>
        <v>9999999999</v>
      </c>
      <c r="AK36" s="181">
        <f t="shared" si="12"/>
        <v>9999999999</v>
      </c>
      <c r="AL36" s="181">
        <f t="shared" si="12"/>
        <v>9999999999</v>
      </c>
      <c r="AM36" s="181">
        <f t="shared" si="12"/>
        <v>9999999999</v>
      </c>
      <c r="AN36" s="181">
        <f t="shared" si="12"/>
        <v>9999999999</v>
      </c>
    </row>
    <row r="37" spans="1:40" ht="15" x14ac:dyDescent="0.2">
      <c r="A37" s="181" t="s">
        <v>184</v>
      </c>
      <c r="B37" s="50">
        <f>B35/B36</f>
        <v>3.9855554619496477E-11</v>
      </c>
      <c r="C37" s="9"/>
      <c r="D37" s="50">
        <f t="shared" ref="D37:AN37" si="13">D35/D36</f>
        <v>14.917786601394081</v>
      </c>
      <c r="E37" s="50">
        <f t="shared" si="13"/>
        <v>11.679800401623446</v>
      </c>
      <c r="F37" s="50">
        <f t="shared" si="13"/>
        <v>9.1422597638718255</v>
      </c>
      <c r="G37" s="50">
        <f t="shared" si="13"/>
        <v>7.1565891837880287</v>
      </c>
      <c r="H37" s="50">
        <f t="shared" si="13"/>
        <v>5.6024546920956162</v>
      </c>
      <c r="I37" s="50">
        <f t="shared" si="13"/>
        <v>4.3859178699283943</v>
      </c>
      <c r="J37" s="50">
        <f t="shared" si="13"/>
        <v>3.4335628006497685</v>
      </c>
      <c r="K37" s="50">
        <f t="shared" si="13"/>
        <v>2.6879717627938158</v>
      </c>
      <c r="L37" s="50">
        <f t="shared" si="13"/>
        <v>2.1042178651284829</v>
      </c>
      <c r="M37" s="50">
        <f t="shared" si="13"/>
        <v>1.6471343982699362</v>
      </c>
      <c r="N37" s="50">
        <f t="shared" si="13"/>
        <v>1.2891807237820931</v>
      </c>
      <c r="O37" s="50">
        <f t="shared" si="13"/>
        <v>1.0087620203009393</v>
      </c>
      <c r="P37" s="50">
        <f t="shared" si="13"/>
        <v>0.78917512950758317</v>
      </c>
      <c r="Q37" s="50">
        <f t="shared" si="13"/>
        <v>3.8405413082380056E-11</v>
      </c>
      <c r="R37" s="50">
        <f t="shared" si="13"/>
        <v>3.9101747120184141E-11</v>
      </c>
      <c r="S37" s="50">
        <f t="shared" si="13"/>
        <v>3.9433105457014156E-11</v>
      </c>
      <c r="T37" s="50">
        <f t="shared" si="13"/>
        <v>3.9609538331488622E-11</v>
      </c>
      <c r="U37" s="50">
        <f t="shared" si="13"/>
        <v>3.9709235964372158E-11</v>
      </c>
      <c r="V37" s="50">
        <f t="shared" si="13"/>
        <v>3.9767472208019823E-11</v>
      </c>
      <c r="W37" s="50">
        <f t="shared" si="13"/>
        <v>3.9802150447521185E-11</v>
      </c>
      <c r="X37" s="50">
        <f t="shared" si="13"/>
        <v>3.982303747548027E-11</v>
      </c>
      <c r="Y37" s="50">
        <f t="shared" si="13"/>
        <v>3.9835704495950098E-11</v>
      </c>
      <c r="Z37" s="50">
        <f t="shared" si="13"/>
        <v>3.9843418431575414E-11</v>
      </c>
      <c r="AA37" s="50">
        <f t="shared" si="13"/>
        <v>3.9848127934573208E-11</v>
      </c>
      <c r="AB37" s="50">
        <f t="shared" si="13"/>
        <v>3.9851007612236583E-11</v>
      </c>
      <c r="AC37" s="50">
        <f t="shared" si="13"/>
        <v>3.985277008360496E-11</v>
      </c>
      <c r="AD37" s="50">
        <f t="shared" si="13"/>
        <v>3.9853849404988212E-11</v>
      </c>
      <c r="AE37" s="50">
        <f t="shared" si="13"/>
        <v>3.9854510605056558E-11</v>
      </c>
      <c r="AF37" s="50">
        <f t="shared" si="13"/>
        <v>3.985491574863941E-11</v>
      </c>
      <c r="AG37" s="50">
        <f t="shared" si="13"/>
        <v>3.9855164029140538E-11</v>
      </c>
      <c r="AH37" s="50">
        <f t="shared" si="13"/>
        <v>3.9855316193010055E-11</v>
      </c>
      <c r="AI37" s="50">
        <f t="shared" si="13"/>
        <v>3.9855409454445621E-11</v>
      </c>
      <c r="AJ37" s="50">
        <f t="shared" si="13"/>
        <v>3.9855466616246052E-11</v>
      </c>
      <c r="AK37" s="50">
        <f t="shared" si="13"/>
        <v>3.9855501652512365E-11</v>
      </c>
      <c r="AL37" s="50">
        <f t="shared" si="13"/>
        <v>3.9855523127587885E-11</v>
      </c>
      <c r="AM37" s="50">
        <f t="shared" si="13"/>
        <v>3.9855536290578727E-11</v>
      </c>
      <c r="AN37" s="50">
        <f t="shared" si="13"/>
        <v>3.9855544358769491E-11</v>
      </c>
    </row>
    <row r="38" spans="1:40" ht="13.5" thickBot="1" x14ac:dyDescent="0.25">
      <c r="A38" s="181" t="s">
        <v>174</v>
      </c>
      <c r="B38" s="80">
        <f>$B$8/4</f>
        <v>18750</v>
      </c>
      <c r="D38" s="80">
        <f t="shared" ref="D38:AN38" si="14">$B$8/2-D33</f>
        <v>37495</v>
      </c>
      <c r="E38" s="80">
        <f t="shared" si="14"/>
        <v>34375</v>
      </c>
      <c r="F38" s="80">
        <f t="shared" si="14"/>
        <v>31250</v>
      </c>
      <c r="G38" s="80">
        <f t="shared" si="14"/>
        <v>28125</v>
      </c>
      <c r="H38" s="80">
        <f t="shared" si="14"/>
        <v>25000</v>
      </c>
      <c r="I38" s="80">
        <f t="shared" si="14"/>
        <v>21875</v>
      </c>
      <c r="J38" s="80">
        <f t="shared" si="14"/>
        <v>18750</v>
      </c>
      <c r="K38" s="80">
        <f t="shared" si="14"/>
        <v>15625</v>
      </c>
      <c r="L38" s="80">
        <f t="shared" si="14"/>
        <v>12500</v>
      </c>
      <c r="M38" s="80">
        <f t="shared" si="14"/>
        <v>9375</v>
      </c>
      <c r="N38" s="80">
        <f t="shared" si="14"/>
        <v>6250</v>
      </c>
      <c r="O38" s="80">
        <f t="shared" si="14"/>
        <v>3125</v>
      </c>
      <c r="P38" s="80">
        <f t="shared" si="14"/>
        <v>5</v>
      </c>
      <c r="Q38" s="80">
        <f t="shared" si="14"/>
        <v>18750</v>
      </c>
      <c r="R38" s="80">
        <f t="shared" si="14"/>
        <v>18750</v>
      </c>
      <c r="S38" s="80">
        <f t="shared" si="14"/>
        <v>18750</v>
      </c>
      <c r="T38" s="80">
        <f t="shared" si="14"/>
        <v>18750</v>
      </c>
      <c r="U38" s="80">
        <f t="shared" si="14"/>
        <v>18750</v>
      </c>
      <c r="V38" s="80">
        <f t="shared" si="14"/>
        <v>18750</v>
      </c>
      <c r="W38" s="80">
        <f t="shared" si="14"/>
        <v>18750</v>
      </c>
      <c r="X38" s="80">
        <f t="shared" si="14"/>
        <v>18750</v>
      </c>
      <c r="Y38" s="80">
        <f t="shared" si="14"/>
        <v>18750</v>
      </c>
      <c r="Z38" s="80">
        <f t="shared" si="14"/>
        <v>18750</v>
      </c>
      <c r="AA38" s="80">
        <f t="shared" si="14"/>
        <v>18750</v>
      </c>
      <c r="AB38" s="80">
        <f t="shared" si="14"/>
        <v>18750</v>
      </c>
      <c r="AC38" s="80">
        <f t="shared" si="14"/>
        <v>18750</v>
      </c>
      <c r="AD38" s="80">
        <f t="shared" si="14"/>
        <v>18750</v>
      </c>
      <c r="AE38" s="80">
        <f t="shared" si="14"/>
        <v>18750</v>
      </c>
      <c r="AF38" s="80">
        <f t="shared" si="14"/>
        <v>18750</v>
      </c>
      <c r="AG38" s="80">
        <f t="shared" si="14"/>
        <v>18750</v>
      </c>
      <c r="AH38" s="80">
        <f t="shared" si="14"/>
        <v>18750</v>
      </c>
      <c r="AI38" s="80">
        <f t="shared" si="14"/>
        <v>18750</v>
      </c>
      <c r="AJ38" s="80">
        <f t="shared" si="14"/>
        <v>18750</v>
      </c>
      <c r="AK38" s="80">
        <f t="shared" si="14"/>
        <v>18750</v>
      </c>
      <c r="AL38" s="80">
        <f t="shared" si="14"/>
        <v>18750</v>
      </c>
      <c r="AM38" s="80">
        <f t="shared" si="14"/>
        <v>18750</v>
      </c>
      <c r="AN38" s="80">
        <f t="shared" si="14"/>
        <v>18750</v>
      </c>
    </row>
    <row r="39" spans="1:40" ht="15.75" thickBot="1" x14ac:dyDescent="0.25">
      <c r="A39" s="181" t="s">
        <v>9</v>
      </c>
      <c r="B39" s="93">
        <f>B45 / $B$17 * SINH($B$16 *B43 / 1000) + B44 * COSH($B$16 * B43 / 1000)+B42</f>
        <v>0.52443091870998937</v>
      </c>
      <c r="C39" s="127">
        <f>B39/$B$29</f>
        <v>6.9924122494665245E-2</v>
      </c>
      <c r="D39" s="93">
        <f t="shared" ref="D39:AN39" si="15">D45 / $B$17 * SINH($B$16 *D43 / 1000) + D44 * COSH($B$16 * D43 / 1000)+D42</f>
        <v>2.6697122249093506E-3</v>
      </c>
      <c r="E39" s="93">
        <f t="shared" si="15"/>
        <v>2.6702970771934724E-3</v>
      </c>
      <c r="F39" s="93">
        <f t="shared" si="15"/>
        <v>2.6721963452509849E-3</v>
      </c>
      <c r="G39" s="93">
        <f t="shared" si="15"/>
        <v>2.6758813643668888E-3</v>
      </c>
      <c r="H39" s="93">
        <f t="shared" si="15"/>
        <v>2.6822728106180539E-3</v>
      </c>
      <c r="I39" s="93">
        <f t="shared" si="15"/>
        <v>2.692986945141136E-3</v>
      </c>
      <c r="J39" s="93">
        <f t="shared" si="15"/>
        <v>2.7107887641223613E-3</v>
      </c>
      <c r="K39" s="93">
        <f t="shared" si="15"/>
        <v>2.7404283273766566E-3</v>
      </c>
      <c r="L39" s="93">
        <f t="shared" si="15"/>
        <v>2.7902551520225744E-3</v>
      </c>
      <c r="M39" s="93">
        <f t="shared" si="15"/>
        <v>2.8755892311584309E-3</v>
      </c>
      <c r="N39" s="93">
        <f t="shared" si="15"/>
        <v>3.0266244832380497E-3</v>
      </c>
      <c r="O39" s="93">
        <f t="shared" si="15"/>
        <v>3.3102978377046056E-3</v>
      </c>
      <c r="P39" s="93">
        <f t="shared" si="15"/>
        <v>3.9064344034510194E-3</v>
      </c>
      <c r="Q39" s="93">
        <f t="shared" si="15"/>
        <v>0.79246392948716915</v>
      </c>
      <c r="R39" s="93">
        <f t="shared" si="15"/>
        <v>0.66375890043849617</v>
      </c>
      <c r="S39" s="93">
        <f t="shared" si="15"/>
        <v>0.60251317345706124</v>
      </c>
      <c r="T39" s="93">
        <f t="shared" si="15"/>
        <v>0.56990267762953351</v>
      </c>
      <c r="U39" s="93">
        <f t="shared" si="15"/>
        <v>0.55147533379778846</v>
      </c>
      <c r="V39" s="93">
        <f t="shared" si="15"/>
        <v>0.54071139433276616</v>
      </c>
      <c r="W39" s="93">
        <f t="shared" si="15"/>
        <v>0.53430173520357405</v>
      </c>
      <c r="X39" s="93">
        <f t="shared" si="15"/>
        <v>0.53044113756757272</v>
      </c>
      <c r="Y39" s="93">
        <f t="shared" si="15"/>
        <v>0.52809986290767896</v>
      </c>
      <c r="Z39" s="93">
        <f t="shared" si="15"/>
        <v>0.52667407836343316</v>
      </c>
      <c r="AA39" s="93">
        <f t="shared" si="15"/>
        <v>0.52580361004330345</v>
      </c>
      <c r="AB39" s="93">
        <f t="shared" si="15"/>
        <v>0.52527135256743951</v>
      </c>
      <c r="AC39" s="93">
        <f t="shared" si="15"/>
        <v>0.52494559091233417</v>
      </c>
      <c r="AD39" s="93">
        <f t="shared" si="15"/>
        <v>0.52474609744735368</v>
      </c>
      <c r="AE39" s="93">
        <f t="shared" si="15"/>
        <v>0.52462388631105528</v>
      </c>
      <c r="AF39" s="93">
        <f t="shared" si="15"/>
        <v>0.52454900268657845</v>
      </c>
      <c r="AG39" s="93">
        <f t="shared" si="15"/>
        <v>0.52450311242791647</v>
      </c>
      <c r="AH39" s="93">
        <f t="shared" si="15"/>
        <v>0.52447498762835032</v>
      </c>
      <c r="AI39" s="93">
        <f t="shared" si="15"/>
        <v>0.52445774990173422</v>
      </c>
      <c r="AJ39" s="93">
        <f t="shared" si="15"/>
        <v>0.52444718455409256</v>
      </c>
      <c r="AK39" s="93">
        <f t="shared" si="15"/>
        <v>0.5244407087200389</v>
      </c>
      <c r="AL39" s="93">
        <f t="shared" si="15"/>
        <v>0.52443673943221447</v>
      </c>
      <c r="AM39" s="93">
        <f t="shared" si="15"/>
        <v>0.52443430648620182</v>
      </c>
      <c r="AN39" s="93">
        <f t="shared" si="15"/>
        <v>0.52443281522385965</v>
      </c>
    </row>
    <row r="40" spans="1:40" ht="15" x14ac:dyDescent="0.2">
      <c r="A40" s="181" t="s">
        <v>183</v>
      </c>
      <c r="B40" s="9">
        <f>B45 * COSH($B$16 *B43 / 1000) + (B44) * $B$17 * SINH($B$16 * B43/ 1000)</f>
        <v>6.351884660049778E-2</v>
      </c>
      <c r="C40" s="9"/>
      <c r="D40" s="9">
        <f t="shared" ref="D40:AN40" si="16">D45 * COSH($B$16 *D43 / 1000) + (D44) * $B$17 * SINH($B$16 * D43/ 1000)</f>
        <v>3.2335439279328009E-4</v>
      </c>
      <c r="E40" s="9">
        <f t="shared" si="16"/>
        <v>3.2342522984958957E-4</v>
      </c>
      <c r="F40" s="9">
        <f t="shared" si="16"/>
        <v>3.2365526837724751E-4</v>
      </c>
      <c r="G40" s="9">
        <f t="shared" si="16"/>
        <v>3.2410159630260856E-4</v>
      </c>
      <c r="H40" s="9">
        <f t="shared" si="16"/>
        <v>3.2487572551486349E-4</v>
      </c>
      <c r="I40" s="9">
        <f t="shared" si="16"/>
        <v>3.2617341686552368E-4</v>
      </c>
      <c r="J40" s="9">
        <f t="shared" si="16"/>
        <v>3.2832956549966552E-4</v>
      </c>
      <c r="K40" s="9">
        <f t="shared" si="16"/>
        <v>3.3191949661258771E-4</v>
      </c>
      <c r="L40" s="9">
        <f t="shared" si="16"/>
        <v>3.379545001151637E-4</v>
      </c>
      <c r="M40" s="9">
        <f t="shared" si="16"/>
        <v>3.4829012696141882E-4</v>
      </c>
      <c r="N40" s="9">
        <f t="shared" si="16"/>
        <v>3.6658345152685711E-4</v>
      </c>
      <c r="O40" s="9">
        <f t="shared" si="16"/>
        <v>4.0094184582468474E-4</v>
      </c>
      <c r="P40" s="9">
        <f t="shared" si="16"/>
        <v>4.7314564945574766E-4</v>
      </c>
      <c r="Q40" s="9">
        <f t="shared" si="16"/>
        <v>5.4566624771142016E-4</v>
      </c>
      <c r="R40" s="9">
        <f t="shared" si="16"/>
        <v>3.0784348352918583E-2</v>
      </c>
      <c r="S40" s="9">
        <f t="shared" si="16"/>
        <v>4.5173763297951801E-2</v>
      </c>
      <c r="T40" s="9">
        <f t="shared" si="16"/>
        <v>5.2835456270717333E-2</v>
      </c>
      <c r="U40" s="9">
        <f t="shared" si="16"/>
        <v>5.7164879886019482E-2</v>
      </c>
      <c r="V40" s="9">
        <f t="shared" si="16"/>
        <v>5.9693820255237034E-2</v>
      </c>
      <c r="W40" s="9">
        <f t="shared" si="16"/>
        <v>6.1199741556393704E-2</v>
      </c>
      <c r="X40" s="9">
        <f t="shared" si="16"/>
        <v>6.2106772039305237E-2</v>
      </c>
      <c r="Y40" s="9">
        <f t="shared" si="16"/>
        <v>6.2656844252370975E-2</v>
      </c>
      <c r="Z40" s="9">
        <f t="shared" si="16"/>
        <v>6.2991826077888211E-2</v>
      </c>
      <c r="AA40" s="9">
        <f t="shared" si="16"/>
        <v>6.3196338792034748E-2</v>
      </c>
      <c r="AB40" s="9">
        <f t="shared" si="16"/>
        <v>6.3321390351633616E-2</v>
      </c>
      <c r="AC40" s="9">
        <f t="shared" si="16"/>
        <v>6.3397926623787237E-2</v>
      </c>
      <c r="AD40" s="9">
        <f t="shared" si="16"/>
        <v>6.3444796738453282E-2</v>
      </c>
      <c r="AE40" s="9">
        <f t="shared" si="16"/>
        <v>6.3473509708937489E-2</v>
      </c>
      <c r="AF40" s="9">
        <f t="shared" si="16"/>
        <v>6.3491103288086576E-2</v>
      </c>
      <c r="AG40" s="9">
        <f t="shared" si="16"/>
        <v>6.3501885003095393E-2</v>
      </c>
      <c r="AH40" s="9">
        <f t="shared" si="16"/>
        <v>6.3508492801404817E-2</v>
      </c>
      <c r="AI40" s="9">
        <f t="shared" si="16"/>
        <v>6.3512542729672564E-2</v>
      </c>
      <c r="AJ40" s="9">
        <f t="shared" si="16"/>
        <v>6.3515025011763884E-2</v>
      </c>
      <c r="AK40" s="9">
        <f t="shared" si="16"/>
        <v>6.3516546480573255E-2</v>
      </c>
      <c r="AL40" s="9">
        <f t="shared" si="16"/>
        <v>6.3517479047339287E-2</v>
      </c>
      <c r="AM40" s="9">
        <f t="shared" si="16"/>
        <v>6.3518050657334568E-2</v>
      </c>
      <c r="AN40" s="9">
        <f t="shared" si="16"/>
        <v>6.351840102288149E-2</v>
      </c>
    </row>
    <row r="41" spans="1:40" ht="15.75" thickBot="1" x14ac:dyDescent="0.25">
      <c r="A41" s="104" t="s">
        <v>120</v>
      </c>
      <c r="B41" s="181">
        <f>$B$10</f>
        <v>0.25</v>
      </c>
      <c r="C41" s="9"/>
      <c r="D41" s="181">
        <f t="shared" ref="D41:AN41" si="17">$B$10</f>
        <v>0.25</v>
      </c>
      <c r="E41" s="181">
        <f t="shared" si="17"/>
        <v>0.25</v>
      </c>
      <c r="F41" s="181">
        <f t="shared" si="17"/>
        <v>0.25</v>
      </c>
      <c r="G41" s="181">
        <f t="shared" si="17"/>
        <v>0.25</v>
      </c>
      <c r="H41" s="181">
        <f t="shared" si="17"/>
        <v>0.25</v>
      </c>
      <c r="I41" s="181">
        <f t="shared" si="17"/>
        <v>0.25</v>
      </c>
      <c r="J41" s="181">
        <f t="shared" si="17"/>
        <v>0.25</v>
      </c>
      <c r="K41" s="181">
        <f t="shared" si="17"/>
        <v>0.25</v>
      </c>
      <c r="L41" s="181">
        <f t="shared" si="17"/>
        <v>0.25</v>
      </c>
      <c r="M41" s="181">
        <f t="shared" si="17"/>
        <v>0.25</v>
      </c>
      <c r="N41" s="181">
        <f t="shared" si="17"/>
        <v>0.25</v>
      </c>
      <c r="O41" s="181">
        <f t="shared" si="17"/>
        <v>0.25</v>
      </c>
      <c r="P41" s="181">
        <f t="shared" si="17"/>
        <v>0.25</v>
      </c>
      <c r="Q41" s="181">
        <f t="shared" si="17"/>
        <v>0.25</v>
      </c>
      <c r="R41" s="181">
        <f t="shared" si="17"/>
        <v>0.25</v>
      </c>
      <c r="S41" s="181">
        <f t="shared" si="17"/>
        <v>0.25</v>
      </c>
      <c r="T41" s="181">
        <f t="shared" si="17"/>
        <v>0.25</v>
      </c>
      <c r="U41" s="181">
        <f t="shared" si="17"/>
        <v>0.25</v>
      </c>
      <c r="V41" s="181">
        <f t="shared" si="17"/>
        <v>0.25</v>
      </c>
      <c r="W41" s="181">
        <f t="shared" si="17"/>
        <v>0.25</v>
      </c>
      <c r="X41" s="181">
        <f t="shared" si="17"/>
        <v>0.25</v>
      </c>
      <c r="Y41" s="181">
        <f t="shared" si="17"/>
        <v>0.25</v>
      </c>
      <c r="Z41" s="181">
        <f t="shared" si="17"/>
        <v>0.25</v>
      </c>
      <c r="AA41" s="181">
        <f t="shared" si="17"/>
        <v>0.25</v>
      </c>
      <c r="AB41" s="181">
        <f t="shared" si="17"/>
        <v>0.25</v>
      </c>
      <c r="AC41" s="181">
        <f t="shared" si="17"/>
        <v>0.25</v>
      </c>
      <c r="AD41" s="181">
        <f t="shared" si="17"/>
        <v>0.25</v>
      </c>
      <c r="AE41" s="181">
        <f t="shared" si="17"/>
        <v>0.25</v>
      </c>
      <c r="AF41" s="181">
        <f t="shared" si="17"/>
        <v>0.25</v>
      </c>
      <c r="AG41" s="181">
        <f t="shared" si="17"/>
        <v>0.25</v>
      </c>
      <c r="AH41" s="181">
        <f t="shared" si="17"/>
        <v>0.25</v>
      </c>
      <c r="AI41" s="181">
        <f t="shared" si="17"/>
        <v>0.25</v>
      </c>
      <c r="AJ41" s="181">
        <f t="shared" si="17"/>
        <v>0.25</v>
      </c>
      <c r="AK41" s="181">
        <f t="shared" si="17"/>
        <v>0.25</v>
      </c>
      <c r="AL41" s="181">
        <f t="shared" si="17"/>
        <v>0.25</v>
      </c>
      <c r="AM41" s="181">
        <f t="shared" si="17"/>
        <v>0.25</v>
      </c>
      <c r="AN41" s="181">
        <f t="shared" si="17"/>
        <v>0.25</v>
      </c>
    </row>
    <row r="42" spans="1:40" ht="15.75" thickBot="1" x14ac:dyDescent="0.25">
      <c r="A42" s="181" t="s">
        <v>184</v>
      </c>
      <c r="B42" s="125">
        <f>B40/B41</f>
        <v>0.25407538640199112</v>
      </c>
      <c r="C42" s="127">
        <f>B42/$B$29</f>
        <v>3.387671818693215E-2</v>
      </c>
      <c r="D42" s="126">
        <f t="shared" ref="D42:AN42" si="18">D40/D41</f>
        <v>1.2934175711731203E-3</v>
      </c>
      <c r="E42" s="93">
        <f t="shared" si="18"/>
        <v>1.2937009193983583E-3</v>
      </c>
      <c r="F42" s="93">
        <f t="shared" si="18"/>
        <v>1.2946210735089901E-3</v>
      </c>
      <c r="G42" s="93">
        <f t="shared" si="18"/>
        <v>1.2964063852104342E-3</v>
      </c>
      <c r="H42" s="93">
        <f t="shared" si="18"/>
        <v>1.2995029020594539E-3</v>
      </c>
      <c r="I42" s="93">
        <f t="shared" si="18"/>
        <v>1.3046936674620947E-3</v>
      </c>
      <c r="J42" s="93">
        <f t="shared" si="18"/>
        <v>1.3133182619986621E-3</v>
      </c>
      <c r="K42" s="93">
        <f t="shared" si="18"/>
        <v>1.3276779864503509E-3</v>
      </c>
      <c r="L42" s="93">
        <f t="shared" si="18"/>
        <v>1.3518180004606548E-3</v>
      </c>
      <c r="M42" s="93">
        <f t="shared" si="18"/>
        <v>1.3931605078456753E-3</v>
      </c>
      <c r="N42" s="93">
        <f t="shared" si="18"/>
        <v>1.4663338061074284E-3</v>
      </c>
      <c r="O42" s="93">
        <f t="shared" si="18"/>
        <v>1.603767383298739E-3</v>
      </c>
      <c r="P42" s="93">
        <f t="shared" si="18"/>
        <v>1.8925825978229906E-3</v>
      </c>
      <c r="Q42" s="93">
        <f t="shared" si="18"/>
        <v>2.1826649908456806E-3</v>
      </c>
      <c r="R42" s="93">
        <f t="shared" si="18"/>
        <v>0.12313739341167433</v>
      </c>
      <c r="S42" s="93">
        <f t="shared" si="18"/>
        <v>0.1806950531918072</v>
      </c>
      <c r="T42" s="93">
        <f t="shared" si="18"/>
        <v>0.21134182508286933</v>
      </c>
      <c r="U42" s="93">
        <f t="shared" si="18"/>
        <v>0.22865951954407793</v>
      </c>
      <c r="V42" s="93">
        <f t="shared" si="18"/>
        <v>0.23877528102094814</v>
      </c>
      <c r="W42" s="93">
        <f t="shared" si="18"/>
        <v>0.24479896622557482</v>
      </c>
      <c r="X42" s="93">
        <f t="shared" si="18"/>
        <v>0.24842708815722095</v>
      </c>
      <c r="Y42" s="93">
        <f t="shared" si="18"/>
        <v>0.2506273770094839</v>
      </c>
      <c r="Z42" s="93">
        <f t="shared" si="18"/>
        <v>0.25196730431155284</v>
      </c>
      <c r="AA42" s="93">
        <f t="shared" si="18"/>
        <v>0.25278535516813899</v>
      </c>
      <c r="AB42" s="93">
        <f t="shared" si="18"/>
        <v>0.25328556140653447</v>
      </c>
      <c r="AC42" s="93">
        <f t="shared" si="18"/>
        <v>0.25359170649514895</v>
      </c>
      <c r="AD42" s="93">
        <f t="shared" si="18"/>
        <v>0.25377918695381313</v>
      </c>
      <c r="AE42" s="93">
        <f t="shared" si="18"/>
        <v>0.25389403883574996</v>
      </c>
      <c r="AF42" s="93">
        <f t="shared" si="18"/>
        <v>0.2539644131523463</v>
      </c>
      <c r="AG42" s="93">
        <f t="shared" si="18"/>
        <v>0.25400754001238157</v>
      </c>
      <c r="AH42" s="93">
        <f t="shared" si="18"/>
        <v>0.25403397120561927</v>
      </c>
      <c r="AI42" s="93">
        <f t="shared" si="18"/>
        <v>0.25405017091869025</v>
      </c>
      <c r="AJ42" s="93">
        <f t="shared" si="18"/>
        <v>0.25406010004705554</v>
      </c>
      <c r="AK42" s="93">
        <f t="shared" si="18"/>
        <v>0.25406618592229302</v>
      </c>
      <c r="AL42" s="93">
        <f t="shared" si="18"/>
        <v>0.25406991618935715</v>
      </c>
      <c r="AM42" s="93">
        <f t="shared" si="18"/>
        <v>0.25407220262933827</v>
      </c>
      <c r="AN42" s="93">
        <f t="shared" si="18"/>
        <v>0.25407360409152596</v>
      </c>
    </row>
    <row r="43" spans="1:40" ht="13.5" thickBot="1" x14ac:dyDescent="0.25">
      <c r="A43" s="181" t="s">
        <v>175</v>
      </c>
      <c r="B43" s="117">
        <f>$B$8/2</f>
        <v>37500</v>
      </c>
      <c r="D43" s="92">
        <f t="shared" ref="D43:AN43" si="19">IF(D20&gt;=$B$8/2,D20-$B$8/2,$B$8/2)</f>
        <v>37500</v>
      </c>
      <c r="E43" s="92">
        <f t="shared" si="19"/>
        <v>37500</v>
      </c>
      <c r="F43" s="92">
        <f t="shared" si="19"/>
        <v>37500</v>
      </c>
      <c r="G43" s="92">
        <f t="shared" si="19"/>
        <v>37500</v>
      </c>
      <c r="H43" s="92">
        <f t="shared" si="19"/>
        <v>37500</v>
      </c>
      <c r="I43" s="92">
        <f t="shared" si="19"/>
        <v>37500</v>
      </c>
      <c r="J43" s="92">
        <f t="shared" si="19"/>
        <v>37500</v>
      </c>
      <c r="K43" s="92">
        <f t="shared" si="19"/>
        <v>37500</v>
      </c>
      <c r="L43" s="92">
        <f t="shared" si="19"/>
        <v>37500</v>
      </c>
      <c r="M43" s="92">
        <f t="shared" si="19"/>
        <v>37500</v>
      </c>
      <c r="N43" s="92">
        <f t="shared" si="19"/>
        <v>37500</v>
      </c>
      <c r="O43" s="92">
        <f t="shared" si="19"/>
        <v>37500</v>
      </c>
      <c r="P43" s="92">
        <f t="shared" si="19"/>
        <v>37500</v>
      </c>
      <c r="Q43" s="92">
        <f t="shared" si="19"/>
        <v>5</v>
      </c>
      <c r="R43" s="92">
        <f t="shared" si="19"/>
        <v>3125</v>
      </c>
      <c r="S43" s="92">
        <f t="shared" si="19"/>
        <v>6250</v>
      </c>
      <c r="T43" s="92">
        <f t="shared" si="19"/>
        <v>9375</v>
      </c>
      <c r="U43" s="92">
        <f t="shared" si="19"/>
        <v>12500</v>
      </c>
      <c r="V43" s="92">
        <f t="shared" si="19"/>
        <v>15625</v>
      </c>
      <c r="W43" s="92">
        <f t="shared" si="19"/>
        <v>18750</v>
      </c>
      <c r="X43" s="92">
        <f t="shared" si="19"/>
        <v>21875</v>
      </c>
      <c r="Y43" s="92">
        <f t="shared" si="19"/>
        <v>25000</v>
      </c>
      <c r="Z43" s="92">
        <f t="shared" si="19"/>
        <v>28125</v>
      </c>
      <c r="AA43" s="92">
        <f t="shared" si="19"/>
        <v>31250</v>
      </c>
      <c r="AB43" s="92">
        <f t="shared" si="19"/>
        <v>34375</v>
      </c>
      <c r="AC43" s="92">
        <f t="shared" si="19"/>
        <v>37500</v>
      </c>
      <c r="AD43" s="92">
        <f t="shared" si="19"/>
        <v>40625</v>
      </c>
      <c r="AE43" s="92">
        <f t="shared" si="19"/>
        <v>43750</v>
      </c>
      <c r="AF43" s="92">
        <f t="shared" si="19"/>
        <v>46875</v>
      </c>
      <c r="AG43" s="92">
        <f t="shared" si="19"/>
        <v>50000</v>
      </c>
      <c r="AH43" s="92">
        <f t="shared" si="19"/>
        <v>53125</v>
      </c>
      <c r="AI43" s="92">
        <f t="shared" si="19"/>
        <v>56250</v>
      </c>
      <c r="AJ43" s="92">
        <f t="shared" si="19"/>
        <v>59375</v>
      </c>
      <c r="AK43" s="92">
        <f t="shared" si="19"/>
        <v>62500</v>
      </c>
      <c r="AL43" s="92">
        <f t="shared" si="19"/>
        <v>65625</v>
      </c>
      <c r="AM43" s="92">
        <f t="shared" si="19"/>
        <v>68750</v>
      </c>
      <c r="AN43" s="92">
        <f t="shared" si="19"/>
        <v>71875</v>
      </c>
    </row>
    <row r="44" spans="1:40" ht="15" x14ac:dyDescent="0.2">
      <c r="A44" s="181" t="s">
        <v>9</v>
      </c>
      <c r="B44" s="9">
        <f>B50 / $B$17 * SINH($B$16 *B48 / 1000) + B49 * COSH($B$16 * B48 / 1000)+B47</f>
        <v>1.4350704356512286E-2</v>
      </c>
      <c r="C44" s="9"/>
      <c r="D44" s="9">
        <f t="shared" ref="D44:AN44" si="20">D50 / $B$17 * SINH($B$16 *D48 / 1000) + D49 * COSH($B$16 * D48 / 1000)+D47</f>
        <v>7.3054904830711234E-5</v>
      </c>
      <c r="E44" s="9">
        <f t="shared" si="20"/>
        <v>7.3070908925668688E-5</v>
      </c>
      <c r="F44" s="9">
        <f t="shared" si="20"/>
        <v>7.3122881136716375E-5</v>
      </c>
      <c r="G44" s="9">
        <f t="shared" si="20"/>
        <v>7.3223719241400433E-5</v>
      </c>
      <c r="H44" s="9">
        <f t="shared" si="20"/>
        <v>7.3398616930092465E-5</v>
      </c>
      <c r="I44" s="9">
        <f t="shared" si="20"/>
        <v>7.3691802117104057E-5</v>
      </c>
      <c r="J44" s="9">
        <f t="shared" si="20"/>
        <v>7.4178937089687525E-5</v>
      </c>
      <c r="K44" s="9">
        <f t="shared" si="20"/>
        <v>7.4990004085060007E-5</v>
      </c>
      <c r="L44" s="9">
        <f t="shared" si="20"/>
        <v>7.6353482102863089E-5</v>
      </c>
      <c r="M44" s="9">
        <f t="shared" si="20"/>
        <v>7.8688592596016735E-5</v>
      </c>
      <c r="N44" s="9">
        <f t="shared" si="20"/>
        <v>8.2821572122352625E-5</v>
      </c>
      <c r="O44" s="9">
        <f t="shared" si="20"/>
        <v>9.0584105372267429E-5</v>
      </c>
      <c r="P44" s="9">
        <f t="shared" si="20"/>
        <v>1.0689698721412586E-4</v>
      </c>
      <c r="Q44" s="9">
        <f t="shared" si="20"/>
        <v>0.79028041564078511</v>
      </c>
      <c r="R44" s="9">
        <f t="shared" si="20"/>
        <v>0.52450486512798788</v>
      </c>
      <c r="S44" s="9">
        <f t="shared" si="20"/>
        <v>0.37545013238575264</v>
      </c>
      <c r="T44" s="9">
        <f t="shared" si="20"/>
        <v>0.27927440101212231</v>
      </c>
      <c r="U44" s="9">
        <f t="shared" si="20"/>
        <v>0.21215711403896265</v>
      </c>
      <c r="V44" s="9">
        <f t="shared" si="20"/>
        <v>0.16313217872216237</v>
      </c>
      <c r="W44" s="9">
        <f t="shared" si="20"/>
        <v>0.12633430239605464</v>
      </c>
      <c r="X44" s="9">
        <f t="shared" si="20"/>
        <v>9.8256036901901281E-2</v>
      </c>
      <c r="Y44" s="9">
        <f t="shared" si="20"/>
        <v>7.6615935942242197E-2</v>
      </c>
      <c r="Z44" s="9">
        <f t="shared" si="20"/>
        <v>5.9835755893115329E-2</v>
      </c>
      <c r="AA44" s="9">
        <f t="shared" si="20"/>
        <v>4.6775472147009355E-2</v>
      </c>
      <c r="AB44" s="9">
        <f t="shared" si="20"/>
        <v>3.6587234484716277E-2</v>
      </c>
      <c r="AC44" s="9">
        <f t="shared" si="20"/>
        <v>2.8628353807899218E-2</v>
      </c>
      <c r="AD44" s="9">
        <f t="shared" si="20"/>
        <v>2.2405688803031256E-2</v>
      </c>
      <c r="AE44" s="9">
        <f t="shared" si="20"/>
        <v>1.753793648147834E-2</v>
      </c>
      <c r="AF44" s="9">
        <f t="shared" si="20"/>
        <v>1.3728857211949139E-2</v>
      </c>
      <c r="AG44" s="9">
        <f t="shared" si="20"/>
        <v>1.0747616575296048E-2</v>
      </c>
      <c r="AH44" s="9">
        <f t="shared" si="20"/>
        <v>8.41401643686286E-3</v>
      </c>
      <c r="AI44" s="9">
        <f t="shared" si="20"/>
        <v>6.5872292666180297E-3</v>
      </c>
      <c r="AJ44" s="9">
        <f t="shared" si="20"/>
        <v>5.1571203126753199E-3</v>
      </c>
      <c r="AK44" s="9">
        <f t="shared" si="20"/>
        <v>4.0375217697626881E-3</v>
      </c>
      <c r="AL44" s="9">
        <f t="shared" si="20"/>
        <v>3.160999723448858E-3</v>
      </c>
      <c r="AM44" s="9">
        <f t="shared" si="20"/>
        <v>2.4747728201793872E-3</v>
      </c>
      <c r="AN44" s="9">
        <f t="shared" si="20"/>
        <v>1.9375245292384457E-3</v>
      </c>
    </row>
    <row r="45" spans="1:40" ht="15" x14ac:dyDescent="0.2">
      <c r="A45" s="181" t="s">
        <v>183</v>
      </c>
      <c r="B45" s="9">
        <f>B50 * COSH($B$16 *B48 / 1000) + (B49) * $B$17 * SINH($B$16 * B48/ 1000)</f>
        <v>3.3655945774924657E-3</v>
      </c>
      <c r="D45" s="9">
        <f t="shared" ref="D45:AN45" si="21">D50 * COSH($B$16 *D48 / 1000) + (D49) * $B$17 * SINH($B$16 * D48/ 1000)</f>
        <v>1.7133179351290425E-5</v>
      </c>
      <c r="E45" s="9">
        <f t="shared" si="21"/>
        <v>1.7136932706796075E-5</v>
      </c>
      <c r="F45" s="9">
        <f t="shared" si="21"/>
        <v>1.7149121473795725E-5</v>
      </c>
      <c r="G45" s="9">
        <f t="shared" si="21"/>
        <v>1.717277049964826E-5</v>
      </c>
      <c r="H45" s="9">
        <f t="shared" si="21"/>
        <v>1.7213788326930775E-5</v>
      </c>
      <c r="I45" s="9">
        <f t="shared" si="21"/>
        <v>1.7282547493804668E-5</v>
      </c>
      <c r="J45" s="9">
        <f t="shared" si="21"/>
        <v>1.7396792675191176E-5</v>
      </c>
      <c r="K45" s="9">
        <f t="shared" si="21"/>
        <v>1.7587007915767152E-5</v>
      </c>
      <c r="L45" s="9">
        <f t="shared" si="21"/>
        <v>1.7906777183480191E-5</v>
      </c>
      <c r="M45" s="9">
        <f t="shared" si="21"/>
        <v>1.8454418262159177E-5</v>
      </c>
      <c r="N45" s="9">
        <f t="shared" si="21"/>
        <v>1.9423704029405246E-5</v>
      </c>
      <c r="O45" s="9">
        <f t="shared" si="21"/>
        <v>2.1244209780515823E-5</v>
      </c>
      <c r="P45" s="9">
        <f t="shared" si="21"/>
        <v>2.5069983436379586E-5</v>
      </c>
      <c r="Q45" s="9">
        <f t="shared" si="21"/>
        <v>4.729604113541321E-4</v>
      </c>
      <c r="R45" s="9">
        <f t="shared" si="21"/>
        <v>3.1390128091618843E-4</v>
      </c>
      <c r="S45" s="9">
        <f t="shared" si="21"/>
        <v>2.2469624925808491E-4</v>
      </c>
      <c r="T45" s="9">
        <f t="shared" si="21"/>
        <v>1.6713779980237356E-4</v>
      </c>
      <c r="U45" s="9">
        <f t="shared" si="21"/>
        <v>1.2697000466831607E-4</v>
      </c>
      <c r="V45" s="9">
        <f t="shared" si="21"/>
        <v>9.7629968214670679E-5</v>
      </c>
      <c r="W45" s="9">
        <f t="shared" si="21"/>
        <v>7.560747894251493E-5</v>
      </c>
      <c r="X45" s="9">
        <f t="shared" si="21"/>
        <v>5.8803428367828906E-5</v>
      </c>
      <c r="Y45" s="9">
        <f t="shared" si="21"/>
        <v>4.5852435284066259E-5</v>
      </c>
      <c r="Z45" s="9">
        <f t="shared" si="21"/>
        <v>3.5809965257006698E-5</v>
      </c>
      <c r="AA45" s="9">
        <f t="shared" si="21"/>
        <v>2.7993745397460845E-5</v>
      </c>
      <c r="AB45" s="9">
        <f t="shared" si="21"/>
        <v>2.1896360762431994E-5</v>
      </c>
      <c r="AC45" s="9">
        <f t="shared" si="21"/>
        <v>1.7133179341866241E-5</v>
      </c>
      <c r="AD45" s="9">
        <f t="shared" si="21"/>
        <v>1.3409069000387645E-5</v>
      </c>
      <c r="AE45" s="9">
        <f t="shared" si="21"/>
        <v>1.0495829361621877E-5</v>
      </c>
      <c r="AF45" s="9">
        <f t="shared" si="21"/>
        <v>8.2161676461119252E-6</v>
      </c>
      <c r="AG45" s="9">
        <f t="shared" si="21"/>
        <v>6.4319336764894537E-6</v>
      </c>
      <c r="AH45" s="9">
        <f t="shared" si="21"/>
        <v>5.0352808546066485E-6</v>
      </c>
      <c r="AI45" s="9">
        <f t="shared" si="21"/>
        <v>3.9419235712874791E-6</v>
      </c>
      <c r="AJ45" s="9">
        <f t="shared" si="21"/>
        <v>3.0859430468861896E-6</v>
      </c>
      <c r="AK45" s="9">
        <f t="shared" si="21"/>
        <v>2.4157606787051233E-6</v>
      </c>
      <c r="AL45" s="9">
        <f t="shared" si="21"/>
        <v>1.8910031027800411E-6</v>
      </c>
      <c r="AM45" s="9">
        <f t="shared" si="21"/>
        <v>1.4800521143124384E-6</v>
      </c>
      <c r="AN45" s="9">
        <f t="shared" si="21"/>
        <v>1.1581156415404598E-6</v>
      </c>
    </row>
    <row r="46" spans="1:40" ht="15" x14ac:dyDescent="0.2">
      <c r="A46" s="104" t="s">
        <v>135</v>
      </c>
      <c r="B46" s="181">
        <v>9999999999</v>
      </c>
      <c r="C46" s="9"/>
      <c r="D46" s="181">
        <f t="shared" ref="D46:AN46" si="22">IF(D20&gt;=$B$8/2,$B$9,9999999999)</f>
        <v>9999999999</v>
      </c>
      <c r="E46" s="181">
        <f t="shared" si="22"/>
        <v>9999999999</v>
      </c>
      <c r="F46" s="181">
        <f t="shared" si="22"/>
        <v>9999999999</v>
      </c>
      <c r="G46" s="181">
        <f t="shared" si="22"/>
        <v>9999999999</v>
      </c>
      <c r="H46" s="181">
        <f t="shared" si="22"/>
        <v>9999999999</v>
      </c>
      <c r="I46" s="181">
        <f t="shared" si="22"/>
        <v>9999999999</v>
      </c>
      <c r="J46" s="181">
        <f t="shared" si="22"/>
        <v>9999999999</v>
      </c>
      <c r="K46" s="181">
        <f t="shared" si="22"/>
        <v>9999999999</v>
      </c>
      <c r="L46" s="181">
        <f t="shared" si="22"/>
        <v>9999999999</v>
      </c>
      <c r="M46" s="181">
        <f t="shared" si="22"/>
        <v>9999999999</v>
      </c>
      <c r="N46" s="181">
        <f t="shared" si="22"/>
        <v>9999999999</v>
      </c>
      <c r="O46" s="181">
        <f t="shared" si="22"/>
        <v>9999999999</v>
      </c>
      <c r="P46" s="181">
        <f t="shared" si="22"/>
        <v>9999999999</v>
      </c>
      <c r="Q46" s="181">
        <f t="shared" si="22"/>
        <v>5.9999999999999995E-4</v>
      </c>
      <c r="R46" s="181">
        <f t="shared" si="22"/>
        <v>5.9999999999999995E-4</v>
      </c>
      <c r="S46" s="181">
        <f t="shared" si="22"/>
        <v>5.9999999999999995E-4</v>
      </c>
      <c r="T46" s="181">
        <f t="shared" si="22"/>
        <v>5.9999999999999995E-4</v>
      </c>
      <c r="U46" s="181">
        <f t="shared" si="22"/>
        <v>5.9999999999999995E-4</v>
      </c>
      <c r="V46" s="181">
        <f t="shared" si="22"/>
        <v>5.9999999999999995E-4</v>
      </c>
      <c r="W46" s="181">
        <f t="shared" si="22"/>
        <v>5.9999999999999995E-4</v>
      </c>
      <c r="X46" s="181">
        <f t="shared" si="22"/>
        <v>5.9999999999999995E-4</v>
      </c>
      <c r="Y46" s="181">
        <f t="shared" si="22"/>
        <v>5.9999999999999995E-4</v>
      </c>
      <c r="Z46" s="181">
        <f t="shared" si="22"/>
        <v>5.9999999999999995E-4</v>
      </c>
      <c r="AA46" s="181">
        <f t="shared" si="22"/>
        <v>5.9999999999999995E-4</v>
      </c>
      <c r="AB46" s="181">
        <f t="shared" si="22"/>
        <v>5.9999999999999995E-4</v>
      </c>
      <c r="AC46" s="181">
        <f t="shared" si="22"/>
        <v>5.9999999999999995E-4</v>
      </c>
      <c r="AD46" s="181">
        <f t="shared" si="22"/>
        <v>5.9999999999999995E-4</v>
      </c>
      <c r="AE46" s="181">
        <f t="shared" si="22"/>
        <v>5.9999999999999995E-4</v>
      </c>
      <c r="AF46" s="181">
        <f t="shared" si="22"/>
        <v>5.9999999999999995E-4</v>
      </c>
      <c r="AG46" s="181">
        <f t="shared" si="22"/>
        <v>5.9999999999999995E-4</v>
      </c>
      <c r="AH46" s="181">
        <f t="shared" si="22"/>
        <v>5.9999999999999995E-4</v>
      </c>
      <c r="AI46" s="181">
        <f t="shared" si="22"/>
        <v>5.9999999999999995E-4</v>
      </c>
      <c r="AJ46" s="181">
        <f t="shared" si="22"/>
        <v>5.9999999999999995E-4</v>
      </c>
      <c r="AK46" s="181">
        <f t="shared" si="22"/>
        <v>5.9999999999999995E-4</v>
      </c>
      <c r="AL46" s="181">
        <f t="shared" si="22"/>
        <v>5.9999999999999995E-4</v>
      </c>
      <c r="AM46" s="181">
        <f t="shared" si="22"/>
        <v>5.9999999999999995E-4</v>
      </c>
      <c r="AN46" s="181">
        <f t="shared" si="22"/>
        <v>5.9999999999999995E-4</v>
      </c>
    </row>
    <row r="47" spans="1:40" ht="15" x14ac:dyDescent="0.2">
      <c r="A47" s="181" t="s">
        <v>184</v>
      </c>
      <c r="B47" s="50">
        <f>B45/B46</f>
        <v>3.3655945778290252E-13</v>
      </c>
      <c r="C47" s="9"/>
      <c r="D47" s="50">
        <f t="shared" ref="D47:AN47" si="23">D45/D46</f>
        <v>1.7133179353003743E-15</v>
      </c>
      <c r="E47" s="50">
        <f t="shared" si="23"/>
        <v>1.7136932708509768E-15</v>
      </c>
      <c r="F47" s="50">
        <f t="shared" si="23"/>
        <v>1.7149121475510637E-15</v>
      </c>
      <c r="G47" s="50">
        <f t="shared" si="23"/>
        <v>1.7172770501365537E-15</v>
      </c>
      <c r="H47" s="50">
        <f t="shared" si="23"/>
        <v>1.7213788328652154E-15</v>
      </c>
      <c r="I47" s="50">
        <f t="shared" si="23"/>
        <v>1.7282547495532923E-15</v>
      </c>
      <c r="J47" s="50">
        <f t="shared" si="23"/>
        <v>1.7396792676930856E-15</v>
      </c>
      <c r="K47" s="50">
        <f t="shared" si="23"/>
        <v>1.7587007917525853E-15</v>
      </c>
      <c r="L47" s="50">
        <f t="shared" si="23"/>
        <v>1.7906777185270868E-15</v>
      </c>
      <c r="M47" s="50">
        <f t="shared" si="23"/>
        <v>1.8454418264004619E-15</v>
      </c>
      <c r="N47" s="50">
        <f t="shared" si="23"/>
        <v>1.9423704031347616E-15</v>
      </c>
      <c r="O47" s="50">
        <f t="shared" si="23"/>
        <v>2.1244209782640245E-15</v>
      </c>
      <c r="P47" s="50">
        <f t="shared" si="23"/>
        <v>2.5069983438886585E-15</v>
      </c>
      <c r="Q47" s="50">
        <f t="shared" si="23"/>
        <v>0.78826735225688693</v>
      </c>
      <c r="R47" s="50">
        <f t="shared" si="23"/>
        <v>0.52316880152698075</v>
      </c>
      <c r="S47" s="50">
        <f t="shared" si="23"/>
        <v>0.37449374876347485</v>
      </c>
      <c r="T47" s="50">
        <f t="shared" si="23"/>
        <v>0.27856299967062265</v>
      </c>
      <c r="U47" s="50">
        <f t="shared" si="23"/>
        <v>0.21161667444719345</v>
      </c>
      <c r="V47" s="50">
        <f t="shared" si="23"/>
        <v>0.16271661369111781</v>
      </c>
      <c r="W47" s="50">
        <f t="shared" si="23"/>
        <v>0.12601246490419157</v>
      </c>
      <c r="X47" s="50">
        <f t="shared" si="23"/>
        <v>9.8005713946381523E-2</v>
      </c>
      <c r="Y47" s="50">
        <f t="shared" si="23"/>
        <v>7.6420725473443765E-2</v>
      </c>
      <c r="Z47" s="50">
        <f t="shared" si="23"/>
        <v>5.96832754283445E-2</v>
      </c>
      <c r="AA47" s="50">
        <f t="shared" si="23"/>
        <v>4.6656242329101413E-2</v>
      </c>
      <c r="AB47" s="50">
        <f t="shared" si="23"/>
        <v>3.6493934604053327E-2</v>
      </c>
      <c r="AC47" s="50">
        <f t="shared" si="23"/>
        <v>2.8555298903110406E-2</v>
      </c>
      <c r="AD47" s="50">
        <f t="shared" si="23"/>
        <v>2.234844833397941E-2</v>
      </c>
      <c r="AE47" s="50">
        <f t="shared" si="23"/>
        <v>1.7493048936036464E-2</v>
      </c>
      <c r="AF47" s="50">
        <f t="shared" si="23"/>
        <v>1.3693612743519877E-2</v>
      </c>
      <c r="AG47" s="50">
        <f t="shared" si="23"/>
        <v>1.0719889460815757E-2</v>
      </c>
      <c r="AH47" s="50">
        <f t="shared" si="23"/>
        <v>8.3921347576777477E-3</v>
      </c>
      <c r="AI47" s="50">
        <f t="shared" si="23"/>
        <v>6.5698726188124657E-3</v>
      </c>
      <c r="AJ47" s="50">
        <f t="shared" si="23"/>
        <v>5.1432384114769832E-3</v>
      </c>
      <c r="AK47" s="50">
        <f t="shared" si="23"/>
        <v>4.0262677978418725E-3</v>
      </c>
      <c r="AL47" s="50">
        <f t="shared" si="23"/>
        <v>3.1516718379667355E-3</v>
      </c>
      <c r="AM47" s="50">
        <f t="shared" si="23"/>
        <v>2.4667535238540642E-3</v>
      </c>
      <c r="AN47" s="50">
        <f t="shared" si="23"/>
        <v>1.9301927359007666E-3</v>
      </c>
    </row>
    <row r="48" spans="1:40" x14ac:dyDescent="0.2">
      <c r="A48" s="181" t="s">
        <v>176</v>
      </c>
      <c r="B48" s="80">
        <f>$B$8/2</f>
        <v>37500</v>
      </c>
      <c r="D48" s="80">
        <f t="shared" ref="D48:AN48" si="24">$B$8-D43</f>
        <v>37500</v>
      </c>
      <c r="E48" s="80">
        <f t="shared" si="24"/>
        <v>37500</v>
      </c>
      <c r="F48" s="80">
        <f t="shared" si="24"/>
        <v>37500</v>
      </c>
      <c r="G48" s="80">
        <f t="shared" si="24"/>
        <v>37500</v>
      </c>
      <c r="H48" s="80">
        <f t="shared" si="24"/>
        <v>37500</v>
      </c>
      <c r="I48" s="80">
        <f t="shared" si="24"/>
        <v>37500</v>
      </c>
      <c r="J48" s="80">
        <f t="shared" si="24"/>
        <v>37500</v>
      </c>
      <c r="K48" s="80">
        <f t="shared" si="24"/>
        <v>37500</v>
      </c>
      <c r="L48" s="80">
        <f t="shared" si="24"/>
        <v>37500</v>
      </c>
      <c r="M48" s="80">
        <f t="shared" si="24"/>
        <v>37500</v>
      </c>
      <c r="N48" s="80">
        <f t="shared" si="24"/>
        <v>37500</v>
      </c>
      <c r="O48" s="80">
        <f t="shared" si="24"/>
        <v>37500</v>
      </c>
      <c r="P48" s="80">
        <f t="shared" si="24"/>
        <v>37500</v>
      </c>
      <c r="Q48" s="80">
        <f t="shared" si="24"/>
        <v>74995</v>
      </c>
      <c r="R48" s="80">
        <f t="shared" si="24"/>
        <v>71875</v>
      </c>
      <c r="S48" s="80">
        <f t="shared" si="24"/>
        <v>68750</v>
      </c>
      <c r="T48" s="80">
        <f t="shared" si="24"/>
        <v>65625</v>
      </c>
      <c r="U48" s="80">
        <f t="shared" si="24"/>
        <v>62500</v>
      </c>
      <c r="V48" s="80">
        <f t="shared" si="24"/>
        <v>59375</v>
      </c>
      <c r="W48" s="80">
        <f t="shared" si="24"/>
        <v>56250</v>
      </c>
      <c r="X48" s="80">
        <f t="shared" si="24"/>
        <v>53125</v>
      </c>
      <c r="Y48" s="80">
        <f t="shared" si="24"/>
        <v>50000</v>
      </c>
      <c r="Z48" s="80">
        <f t="shared" si="24"/>
        <v>46875</v>
      </c>
      <c r="AA48" s="80">
        <f t="shared" si="24"/>
        <v>43750</v>
      </c>
      <c r="AB48" s="80">
        <f t="shared" si="24"/>
        <v>40625</v>
      </c>
      <c r="AC48" s="80">
        <f t="shared" si="24"/>
        <v>37500</v>
      </c>
      <c r="AD48" s="80">
        <f t="shared" si="24"/>
        <v>34375</v>
      </c>
      <c r="AE48" s="80">
        <f t="shared" si="24"/>
        <v>31250</v>
      </c>
      <c r="AF48" s="80">
        <f t="shared" si="24"/>
        <v>28125</v>
      </c>
      <c r="AG48" s="80">
        <f t="shared" si="24"/>
        <v>25000</v>
      </c>
      <c r="AH48" s="80">
        <f t="shared" si="24"/>
        <v>21875</v>
      </c>
      <c r="AI48" s="80">
        <f t="shared" si="24"/>
        <v>18750</v>
      </c>
      <c r="AJ48" s="80">
        <f t="shared" si="24"/>
        <v>15625</v>
      </c>
      <c r="AK48" s="80">
        <f t="shared" si="24"/>
        <v>12500</v>
      </c>
      <c r="AL48" s="80">
        <f t="shared" si="24"/>
        <v>9375</v>
      </c>
      <c r="AM48" s="80">
        <f t="shared" si="24"/>
        <v>6250</v>
      </c>
      <c r="AN48" s="80">
        <f t="shared" si="24"/>
        <v>3125</v>
      </c>
    </row>
    <row r="49" spans="1:40" ht="15" x14ac:dyDescent="0.2">
      <c r="A49" s="181" t="s">
        <v>9</v>
      </c>
      <c r="B49" s="9">
        <f>B55 / $B$17 * SINH($B$16 *B53 / 1000) + B54 * COSH($B$16 * B53 / 1000)+B52</f>
        <v>1.0034604092981382E-3</v>
      </c>
      <c r="C49" s="9"/>
      <c r="D49" s="9">
        <f t="shared" ref="D49:AN49" si="25">D55 / $B$17 * SINH($B$16 *D53 / 1000) + D54 * COSH($B$16 * D53 / 1000)+D52</f>
        <v>5.1083001141609685E-6</v>
      </c>
      <c r="E49" s="9">
        <f t="shared" si="25"/>
        <v>5.1094191864571772E-6</v>
      </c>
      <c r="F49" s="9">
        <f t="shared" si="25"/>
        <v>5.1130532977087537E-6</v>
      </c>
      <c r="G49" s="9">
        <f t="shared" si="25"/>
        <v>5.1201043136927308E-6</v>
      </c>
      <c r="H49" s="9">
        <f t="shared" si="25"/>
        <v>5.1323338811007278E-6</v>
      </c>
      <c r="I49" s="9">
        <f t="shared" si="25"/>
        <v>5.1528345980307163E-6</v>
      </c>
      <c r="J49" s="9">
        <f t="shared" si="25"/>
        <v>5.1868970835246928E-6</v>
      </c>
      <c r="K49" s="9">
        <f t="shared" si="25"/>
        <v>5.2436102314598563E-6</v>
      </c>
      <c r="L49" s="9">
        <f t="shared" si="25"/>
        <v>5.3389502353944235E-6</v>
      </c>
      <c r="M49" s="9">
        <f t="shared" si="25"/>
        <v>5.5022307875544292E-6</v>
      </c>
      <c r="N49" s="9">
        <f t="shared" si="25"/>
        <v>5.7912257542186147E-6</v>
      </c>
      <c r="O49" s="9">
        <f t="shared" si="25"/>
        <v>6.3340140800484283E-6</v>
      </c>
      <c r="P49" s="9">
        <f t="shared" si="25"/>
        <v>7.474678028186632E-6</v>
      </c>
      <c r="Q49" s="9">
        <f t="shared" si="25"/>
        <v>7.474678028190934E-6</v>
      </c>
      <c r="R49" s="9">
        <f t="shared" si="25"/>
        <v>6.3340140800508576E-6</v>
      </c>
      <c r="S49" s="9">
        <f t="shared" si="25"/>
        <v>5.7912257542203029E-6</v>
      </c>
      <c r="T49" s="9">
        <f t="shared" si="25"/>
        <v>5.5022307875557472E-6</v>
      </c>
      <c r="U49" s="9">
        <f t="shared" si="25"/>
        <v>5.3389502353955305E-6</v>
      </c>
      <c r="V49" s="9">
        <f t="shared" si="25"/>
        <v>5.2436102314608169E-6</v>
      </c>
      <c r="W49" s="9">
        <f t="shared" si="25"/>
        <v>5.1868970835255314E-6</v>
      </c>
      <c r="X49" s="9">
        <f t="shared" si="25"/>
        <v>5.152834598031416E-6</v>
      </c>
      <c r="Y49" s="9">
        <f t="shared" si="25"/>
        <v>5.1323338811012411E-6</v>
      </c>
      <c r="Z49" s="9">
        <f t="shared" si="25"/>
        <v>5.1201043136929595E-6</v>
      </c>
      <c r="AA49" s="9">
        <f t="shared" si="25"/>
        <v>5.113053297708525E-6</v>
      </c>
      <c r="AB49" s="9">
        <f t="shared" si="25"/>
        <v>5.1094191864562192E-6</v>
      </c>
      <c r="AC49" s="9">
        <f t="shared" si="25"/>
        <v>5.1083001113511256E-6</v>
      </c>
      <c r="AD49" s="9">
        <f t="shared" si="25"/>
        <v>5.1094191864562167E-6</v>
      </c>
      <c r="AE49" s="9">
        <f t="shared" si="25"/>
        <v>5.1130532977085156E-6</v>
      </c>
      <c r="AF49" s="9">
        <f t="shared" si="25"/>
        <v>5.1201043136929443E-6</v>
      </c>
      <c r="AG49" s="9">
        <f t="shared" si="25"/>
        <v>5.1323338811012132E-6</v>
      </c>
      <c r="AH49" s="9">
        <f t="shared" si="25"/>
        <v>5.1528345980313686E-6</v>
      </c>
      <c r="AI49" s="9">
        <f t="shared" si="25"/>
        <v>5.1868970835254509E-6</v>
      </c>
      <c r="AJ49" s="9">
        <f t="shared" si="25"/>
        <v>5.2436102314606822E-6</v>
      </c>
      <c r="AK49" s="9">
        <f t="shared" si="25"/>
        <v>5.3389502353953035E-6</v>
      </c>
      <c r="AL49" s="9">
        <f t="shared" si="25"/>
        <v>5.5022307875553525E-6</v>
      </c>
      <c r="AM49" s="9">
        <f t="shared" si="25"/>
        <v>5.7912257542195913E-6</v>
      </c>
      <c r="AN49" s="9">
        <f t="shared" si="25"/>
        <v>6.3340140800494668E-6</v>
      </c>
    </row>
    <row r="50" spans="1:40" ht="15" x14ac:dyDescent="0.2">
      <c r="A50" s="181" t="s">
        <v>183</v>
      </c>
      <c r="B50" s="9">
        <f>B55 * COSH($B$16 *B53 / 1000) + (B54) * $B$17 * SINH($B$16 * B53/ 1000)</f>
        <v>1.2153869181601558E-4</v>
      </c>
      <c r="C50" s="9"/>
      <c r="D50" s="9">
        <f t="shared" ref="D50:AN50" si="26">D55 * COSH($B$16 *D53 / 1000) + (D54) * $B$17 * SINH($B$16 * D53/ 1000)</f>
        <v>6.1871510577380891E-7</v>
      </c>
      <c r="E50" s="9">
        <f t="shared" si="26"/>
        <v>6.1885064732748499E-7</v>
      </c>
      <c r="F50" s="9">
        <f t="shared" si="26"/>
        <v>6.1929080931428369E-7</v>
      </c>
      <c r="G50" s="9">
        <f t="shared" si="26"/>
        <v>6.2014482532799559E-7</v>
      </c>
      <c r="H50" s="9">
        <f t="shared" si="26"/>
        <v>6.2162606525582026E-7</v>
      </c>
      <c r="I50" s="9">
        <f t="shared" si="26"/>
        <v>6.2410910324503591E-7</v>
      </c>
      <c r="J50" s="9">
        <f t="shared" si="26"/>
        <v>6.282347367912917E-7</v>
      </c>
      <c r="K50" s="9">
        <f t="shared" si="26"/>
        <v>6.35103808799453E-7</v>
      </c>
      <c r="L50" s="9">
        <f t="shared" si="26"/>
        <v>6.4665134894012071E-7</v>
      </c>
      <c r="M50" s="9">
        <f t="shared" si="26"/>
        <v>6.6642781896787617E-7</v>
      </c>
      <c r="N50" s="9">
        <f t="shared" si="26"/>
        <v>7.0143076463899167E-7</v>
      </c>
      <c r="O50" s="9">
        <f t="shared" si="26"/>
        <v>7.6717305246926368E-7</v>
      </c>
      <c r="P50" s="9">
        <f t="shared" si="26"/>
        <v>9.0532977771104536E-7</v>
      </c>
      <c r="Q50" s="9">
        <f t="shared" si="26"/>
        <v>9.053297777115665E-7</v>
      </c>
      <c r="R50" s="9">
        <f t="shared" si="26"/>
        <v>7.6717305246955792E-7</v>
      </c>
      <c r="S50" s="9">
        <f t="shared" si="26"/>
        <v>7.0143076463919623E-7</v>
      </c>
      <c r="T50" s="9">
        <f t="shared" si="26"/>
        <v>6.6642781896803572E-7</v>
      </c>
      <c r="U50" s="9">
        <f t="shared" si="26"/>
        <v>6.4665134894025475E-7</v>
      </c>
      <c r="V50" s="9">
        <f t="shared" si="26"/>
        <v>6.3510380879956936E-7</v>
      </c>
      <c r="W50" s="9">
        <f t="shared" si="26"/>
        <v>6.2823473679139324E-7</v>
      </c>
      <c r="X50" s="9">
        <f t="shared" si="26"/>
        <v>6.2410910324512072E-7</v>
      </c>
      <c r="Y50" s="9">
        <f t="shared" si="26"/>
        <v>6.2162606525588241E-7</v>
      </c>
      <c r="Z50" s="9">
        <f t="shared" si="26"/>
        <v>6.2014482532802322E-7</v>
      </c>
      <c r="AA50" s="9">
        <f t="shared" si="26"/>
        <v>6.1929080931425595E-7</v>
      </c>
      <c r="AB50" s="9">
        <f t="shared" si="26"/>
        <v>6.1885064732736905E-7</v>
      </c>
      <c r="AC50" s="9">
        <f t="shared" si="26"/>
        <v>6.1871510543348198E-7</v>
      </c>
      <c r="AD50" s="9">
        <f t="shared" si="26"/>
        <v>6.1885064732736874E-7</v>
      </c>
      <c r="AE50" s="9">
        <f t="shared" si="26"/>
        <v>6.1929080931425489E-7</v>
      </c>
      <c r="AF50" s="9">
        <f t="shared" si="26"/>
        <v>6.2014482532802132E-7</v>
      </c>
      <c r="AG50" s="9">
        <f t="shared" si="26"/>
        <v>6.2162606525587903E-7</v>
      </c>
      <c r="AH50" s="9">
        <f t="shared" si="26"/>
        <v>6.2410910324511489E-7</v>
      </c>
      <c r="AI50" s="9">
        <f t="shared" si="26"/>
        <v>6.282347367913835E-7</v>
      </c>
      <c r="AJ50" s="9">
        <f t="shared" si="26"/>
        <v>6.3510380879955306E-7</v>
      </c>
      <c r="AK50" s="9">
        <f t="shared" si="26"/>
        <v>6.4665134894022722E-7</v>
      </c>
      <c r="AL50" s="9">
        <f t="shared" si="26"/>
        <v>6.6642781896798797E-7</v>
      </c>
      <c r="AM50" s="9">
        <f t="shared" si="26"/>
        <v>7.0143076463910994E-7</v>
      </c>
      <c r="AN50" s="9">
        <f t="shared" si="26"/>
        <v>7.6717305246938946E-7</v>
      </c>
    </row>
    <row r="51" spans="1:40" ht="15" x14ac:dyDescent="0.2">
      <c r="A51" s="104" t="s">
        <v>120</v>
      </c>
      <c r="B51" s="181">
        <f>$B$10</f>
        <v>0.25</v>
      </c>
      <c r="C51" s="9"/>
      <c r="D51" s="181">
        <f t="shared" ref="D51:AN51" si="27">$B$10</f>
        <v>0.25</v>
      </c>
      <c r="E51" s="181">
        <f t="shared" si="27"/>
        <v>0.25</v>
      </c>
      <c r="F51" s="181">
        <f t="shared" si="27"/>
        <v>0.25</v>
      </c>
      <c r="G51" s="181">
        <f t="shared" si="27"/>
        <v>0.25</v>
      </c>
      <c r="H51" s="181">
        <f t="shared" si="27"/>
        <v>0.25</v>
      </c>
      <c r="I51" s="181">
        <f t="shared" si="27"/>
        <v>0.25</v>
      </c>
      <c r="J51" s="181">
        <f t="shared" si="27"/>
        <v>0.25</v>
      </c>
      <c r="K51" s="181">
        <f t="shared" si="27"/>
        <v>0.25</v>
      </c>
      <c r="L51" s="181">
        <f t="shared" si="27"/>
        <v>0.25</v>
      </c>
      <c r="M51" s="181">
        <f t="shared" si="27"/>
        <v>0.25</v>
      </c>
      <c r="N51" s="181">
        <f t="shared" si="27"/>
        <v>0.25</v>
      </c>
      <c r="O51" s="181">
        <f t="shared" si="27"/>
        <v>0.25</v>
      </c>
      <c r="P51" s="181">
        <f t="shared" si="27"/>
        <v>0.25</v>
      </c>
      <c r="Q51" s="181">
        <f t="shared" si="27"/>
        <v>0.25</v>
      </c>
      <c r="R51" s="181">
        <f t="shared" si="27"/>
        <v>0.25</v>
      </c>
      <c r="S51" s="181">
        <f t="shared" si="27"/>
        <v>0.25</v>
      </c>
      <c r="T51" s="181">
        <f t="shared" si="27"/>
        <v>0.25</v>
      </c>
      <c r="U51" s="181">
        <f t="shared" si="27"/>
        <v>0.25</v>
      </c>
      <c r="V51" s="181">
        <f t="shared" si="27"/>
        <v>0.25</v>
      </c>
      <c r="W51" s="181">
        <f t="shared" si="27"/>
        <v>0.25</v>
      </c>
      <c r="X51" s="181">
        <f t="shared" si="27"/>
        <v>0.25</v>
      </c>
      <c r="Y51" s="181">
        <f t="shared" si="27"/>
        <v>0.25</v>
      </c>
      <c r="Z51" s="181">
        <f t="shared" si="27"/>
        <v>0.25</v>
      </c>
      <c r="AA51" s="181">
        <f t="shared" si="27"/>
        <v>0.25</v>
      </c>
      <c r="AB51" s="181">
        <f t="shared" si="27"/>
        <v>0.25</v>
      </c>
      <c r="AC51" s="181">
        <f t="shared" si="27"/>
        <v>0.25</v>
      </c>
      <c r="AD51" s="181">
        <f t="shared" si="27"/>
        <v>0.25</v>
      </c>
      <c r="AE51" s="181">
        <f t="shared" si="27"/>
        <v>0.25</v>
      </c>
      <c r="AF51" s="181">
        <f t="shared" si="27"/>
        <v>0.25</v>
      </c>
      <c r="AG51" s="181">
        <f t="shared" si="27"/>
        <v>0.25</v>
      </c>
      <c r="AH51" s="181">
        <f t="shared" si="27"/>
        <v>0.25</v>
      </c>
      <c r="AI51" s="181">
        <f t="shared" si="27"/>
        <v>0.25</v>
      </c>
      <c r="AJ51" s="181">
        <f t="shared" si="27"/>
        <v>0.25</v>
      </c>
      <c r="AK51" s="181">
        <f t="shared" si="27"/>
        <v>0.25</v>
      </c>
      <c r="AL51" s="181">
        <f t="shared" si="27"/>
        <v>0.25</v>
      </c>
      <c r="AM51" s="181">
        <f t="shared" si="27"/>
        <v>0.25</v>
      </c>
      <c r="AN51" s="181">
        <f t="shared" si="27"/>
        <v>0.25</v>
      </c>
    </row>
    <row r="52" spans="1:40" ht="15" x14ac:dyDescent="0.2">
      <c r="A52" s="181" t="s">
        <v>184</v>
      </c>
      <c r="B52" s="50">
        <f>B50/B51</f>
        <v>4.8615476726406232E-4</v>
      </c>
      <c r="C52" s="9"/>
      <c r="D52" s="50">
        <f t="shared" ref="D52:AN52" si="28">D50/D51</f>
        <v>2.4748604230952356E-6</v>
      </c>
      <c r="E52" s="50">
        <f t="shared" si="28"/>
        <v>2.47540258930994E-6</v>
      </c>
      <c r="F52" s="50">
        <f t="shared" si="28"/>
        <v>2.4771632372571348E-6</v>
      </c>
      <c r="G52" s="50">
        <f t="shared" si="28"/>
        <v>2.4805793013119824E-6</v>
      </c>
      <c r="H52" s="50">
        <f t="shared" si="28"/>
        <v>2.4865042610232811E-6</v>
      </c>
      <c r="I52" s="50">
        <f t="shared" si="28"/>
        <v>2.4964364129801436E-6</v>
      </c>
      <c r="J52" s="50">
        <f t="shared" si="28"/>
        <v>2.5129389471651668E-6</v>
      </c>
      <c r="K52" s="50">
        <f t="shared" si="28"/>
        <v>2.540415235197812E-6</v>
      </c>
      <c r="L52" s="50">
        <f t="shared" si="28"/>
        <v>2.5866053957604828E-6</v>
      </c>
      <c r="M52" s="50">
        <f t="shared" si="28"/>
        <v>2.6657112758715047E-6</v>
      </c>
      <c r="N52" s="50">
        <f t="shared" si="28"/>
        <v>2.8057230585559667E-6</v>
      </c>
      <c r="O52" s="50">
        <f t="shared" si="28"/>
        <v>3.0686922098770547E-6</v>
      </c>
      <c r="P52" s="50">
        <f t="shared" si="28"/>
        <v>3.6213191108441814E-6</v>
      </c>
      <c r="Q52" s="50">
        <f t="shared" si="28"/>
        <v>3.621319110846266E-6</v>
      </c>
      <c r="R52" s="50">
        <f t="shared" si="28"/>
        <v>3.0686922098782317E-6</v>
      </c>
      <c r="S52" s="50">
        <f t="shared" si="28"/>
        <v>2.8057230585567849E-6</v>
      </c>
      <c r="T52" s="50">
        <f t="shared" si="28"/>
        <v>2.6657112758721429E-6</v>
      </c>
      <c r="U52" s="50">
        <f t="shared" si="28"/>
        <v>2.586605395761019E-6</v>
      </c>
      <c r="V52" s="50">
        <f t="shared" si="28"/>
        <v>2.5404152351982774E-6</v>
      </c>
      <c r="W52" s="50">
        <f t="shared" si="28"/>
        <v>2.512938947165573E-6</v>
      </c>
      <c r="X52" s="50">
        <f t="shared" si="28"/>
        <v>2.4964364129804829E-6</v>
      </c>
      <c r="Y52" s="50">
        <f t="shared" si="28"/>
        <v>2.4865042610235297E-6</v>
      </c>
      <c r="Z52" s="50">
        <f t="shared" si="28"/>
        <v>2.4805793013120929E-6</v>
      </c>
      <c r="AA52" s="50">
        <f t="shared" si="28"/>
        <v>2.4771632372570238E-6</v>
      </c>
      <c r="AB52" s="50">
        <f t="shared" si="28"/>
        <v>2.4754025893094762E-6</v>
      </c>
      <c r="AC52" s="50">
        <f t="shared" si="28"/>
        <v>2.4748604217339279E-6</v>
      </c>
      <c r="AD52" s="50">
        <f t="shared" si="28"/>
        <v>2.4754025893094749E-6</v>
      </c>
      <c r="AE52" s="50">
        <f t="shared" si="28"/>
        <v>2.4771632372570196E-6</v>
      </c>
      <c r="AF52" s="50">
        <f t="shared" si="28"/>
        <v>2.4805793013120853E-6</v>
      </c>
      <c r="AG52" s="50">
        <f t="shared" si="28"/>
        <v>2.4865042610235161E-6</v>
      </c>
      <c r="AH52" s="50">
        <f t="shared" si="28"/>
        <v>2.4964364129804596E-6</v>
      </c>
      <c r="AI52" s="50">
        <f t="shared" si="28"/>
        <v>2.512938947165534E-6</v>
      </c>
      <c r="AJ52" s="50">
        <f t="shared" si="28"/>
        <v>2.5404152351982122E-6</v>
      </c>
      <c r="AK52" s="50">
        <f t="shared" si="28"/>
        <v>2.5866053957609089E-6</v>
      </c>
      <c r="AL52" s="50">
        <f t="shared" si="28"/>
        <v>2.6657112758719519E-6</v>
      </c>
      <c r="AM52" s="50">
        <f t="shared" si="28"/>
        <v>2.8057230585564397E-6</v>
      </c>
      <c r="AN52" s="50">
        <f t="shared" si="28"/>
        <v>3.0686922098775578E-6</v>
      </c>
    </row>
    <row r="53" spans="1:40" x14ac:dyDescent="0.2">
      <c r="A53" s="181" t="s">
        <v>177</v>
      </c>
      <c r="B53" s="80">
        <f>$B$8</f>
        <v>75000</v>
      </c>
      <c r="D53" s="80">
        <f t="shared" ref="D53:AN53" si="29">$B$8</f>
        <v>75000</v>
      </c>
      <c r="E53" s="80">
        <f t="shared" si="29"/>
        <v>75000</v>
      </c>
      <c r="F53" s="80">
        <f t="shared" si="29"/>
        <v>75000</v>
      </c>
      <c r="G53" s="80">
        <f t="shared" si="29"/>
        <v>75000</v>
      </c>
      <c r="H53" s="80">
        <f t="shared" si="29"/>
        <v>75000</v>
      </c>
      <c r="I53" s="80">
        <f t="shared" si="29"/>
        <v>75000</v>
      </c>
      <c r="J53" s="80">
        <f t="shared" si="29"/>
        <v>75000</v>
      </c>
      <c r="K53" s="80">
        <f t="shared" si="29"/>
        <v>75000</v>
      </c>
      <c r="L53" s="80">
        <f t="shared" si="29"/>
        <v>75000</v>
      </c>
      <c r="M53" s="80">
        <f t="shared" si="29"/>
        <v>75000</v>
      </c>
      <c r="N53" s="80">
        <f t="shared" si="29"/>
        <v>75000</v>
      </c>
      <c r="O53" s="80">
        <f t="shared" si="29"/>
        <v>75000</v>
      </c>
      <c r="P53" s="80">
        <f t="shared" si="29"/>
        <v>75000</v>
      </c>
      <c r="Q53" s="80">
        <f t="shared" si="29"/>
        <v>75000</v>
      </c>
      <c r="R53" s="80">
        <f t="shared" si="29"/>
        <v>75000</v>
      </c>
      <c r="S53" s="80">
        <f t="shared" si="29"/>
        <v>75000</v>
      </c>
      <c r="T53" s="80">
        <f t="shared" si="29"/>
        <v>75000</v>
      </c>
      <c r="U53" s="80">
        <f t="shared" si="29"/>
        <v>75000</v>
      </c>
      <c r="V53" s="80">
        <f t="shared" si="29"/>
        <v>75000</v>
      </c>
      <c r="W53" s="80">
        <f t="shared" si="29"/>
        <v>75000</v>
      </c>
      <c r="X53" s="80">
        <f t="shared" si="29"/>
        <v>75000</v>
      </c>
      <c r="Y53" s="80">
        <f t="shared" si="29"/>
        <v>75000</v>
      </c>
      <c r="Z53" s="80">
        <f t="shared" si="29"/>
        <v>75000</v>
      </c>
      <c r="AA53" s="80">
        <f t="shared" si="29"/>
        <v>75000</v>
      </c>
      <c r="AB53" s="80">
        <f t="shared" si="29"/>
        <v>75000</v>
      </c>
      <c r="AC53" s="80">
        <f t="shared" si="29"/>
        <v>75000</v>
      </c>
      <c r="AD53" s="80">
        <f t="shared" si="29"/>
        <v>75000</v>
      </c>
      <c r="AE53" s="80">
        <f t="shared" si="29"/>
        <v>75000</v>
      </c>
      <c r="AF53" s="80">
        <f t="shared" si="29"/>
        <v>75000</v>
      </c>
      <c r="AG53" s="80">
        <f t="shared" si="29"/>
        <v>75000</v>
      </c>
      <c r="AH53" s="80">
        <f t="shared" si="29"/>
        <v>75000</v>
      </c>
      <c r="AI53" s="80">
        <f t="shared" si="29"/>
        <v>75000</v>
      </c>
      <c r="AJ53" s="80">
        <f t="shared" si="29"/>
        <v>75000</v>
      </c>
      <c r="AK53" s="80">
        <f t="shared" si="29"/>
        <v>75000</v>
      </c>
      <c r="AL53" s="80">
        <f t="shared" si="29"/>
        <v>75000</v>
      </c>
      <c r="AM53" s="80">
        <f t="shared" si="29"/>
        <v>75000</v>
      </c>
      <c r="AN53" s="80">
        <f t="shared" si="29"/>
        <v>75000</v>
      </c>
    </row>
    <row r="54" spans="1:40" ht="15" x14ac:dyDescent="0.2">
      <c r="A54" s="181" t="s">
        <v>9</v>
      </c>
      <c r="B54" s="9">
        <f>B60 / $B$17 * SINH($B$16 *B58 / 1000) + B59 * COSH($B$16 * B58 / 1000)+B57</f>
        <v>1.920048488974466E-6</v>
      </c>
      <c r="C54" s="9"/>
      <c r="D54" s="9">
        <f t="shared" ref="D54:AN54" si="30">D60 / $B$17 * SINH($B$16 *D58 / 1000) + D59 * COSH($B$16 * D58 / 1000)+D57</f>
        <v>9.7743606270257437E-9</v>
      </c>
      <c r="E54" s="9">
        <f t="shared" si="30"/>
        <v>9.7765018904492706E-9</v>
      </c>
      <c r="F54" s="9">
        <f t="shared" si="30"/>
        <v>9.7834554979386132E-9</v>
      </c>
      <c r="G54" s="9">
        <f t="shared" si="30"/>
        <v>9.7969471040451676E-9</v>
      </c>
      <c r="H54" s="9">
        <f t="shared" si="30"/>
        <v>9.8203474915492047E-9</v>
      </c>
      <c r="I54" s="9">
        <f t="shared" si="30"/>
        <v>9.8595741219170621E-9</v>
      </c>
      <c r="J54" s="9">
        <f t="shared" si="30"/>
        <v>9.9247502097800287E-9</v>
      </c>
      <c r="K54" s="9">
        <f t="shared" si="30"/>
        <v>1.0033266692332698E-8</v>
      </c>
      <c r="L54" s="9">
        <f t="shared" si="30"/>
        <v>1.0215692853641268E-8</v>
      </c>
      <c r="M54" s="9">
        <f t="shared" si="30"/>
        <v>1.0528118311136911E-8</v>
      </c>
      <c r="N54" s="9">
        <f t="shared" si="30"/>
        <v>1.1081089154752857E-8</v>
      </c>
      <c r="O54" s="9">
        <f t="shared" si="30"/>
        <v>1.2119675127039955E-8</v>
      </c>
      <c r="P54" s="9">
        <f t="shared" si="30"/>
        <v>1.4302252605689334E-8</v>
      </c>
      <c r="Q54" s="9">
        <f t="shared" si="30"/>
        <v>1.4302252605697566E-8</v>
      </c>
      <c r="R54" s="9">
        <f t="shared" si="30"/>
        <v>1.2119675127044602E-8</v>
      </c>
      <c r="S54" s="9">
        <f t="shared" si="30"/>
        <v>1.108108915475609E-8</v>
      </c>
      <c r="T54" s="9">
        <f t="shared" si="30"/>
        <v>1.0528118311139433E-8</v>
      </c>
      <c r="U54" s="9">
        <f t="shared" si="30"/>
        <v>1.0215692853643386E-8</v>
      </c>
      <c r="V54" s="9">
        <f t="shared" si="30"/>
        <v>1.0033266692334537E-8</v>
      </c>
      <c r="W54" s="9">
        <f t="shared" si="30"/>
        <v>9.9247502097816334E-9</v>
      </c>
      <c r="X54" s="9">
        <f t="shared" si="30"/>
        <v>9.8595741219184004E-9</v>
      </c>
      <c r="Y54" s="9">
        <f t="shared" si="30"/>
        <v>9.8203474915501858E-9</v>
      </c>
      <c r="Z54" s="9">
        <f t="shared" si="30"/>
        <v>9.7969471040456044E-9</v>
      </c>
      <c r="AA54" s="9">
        <f t="shared" si="30"/>
        <v>9.7834554979381765E-9</v>
      </c>
      <c r="AB54" s="9">
        <f t="shared" si="30"/>
        <v>9.7765018904474392E-9</v>
      </c>
      <c r="AC54" s="9">
        <f t="shared" si="30"/>
        <v>9.7743606216493146E-9</v>
      </c>
      <c r="AD54" s="9">
        <f t="shared" si="30"/>
        <v>9.7765018904474342E-9</v>
      </c>
      <c r="AE54" s="9">
        <f t="shared" si="30"/>
        <v>9.7834554979381599E-9</v>
      </c>
      <c r="AF54" s="9">
        <f t="shared" si="30"/>
        <v>9.7969471040455746E-9</v>
      </c>
      <c r="AG54" s="9">
        <f t="shared" si="30"/>
        <v>9.8203474915501328E-9</v>
      </c>
      <c r="AH54" s="9">
        <f t="shared" si="30"/>
        <v>9.8595741219183094E-9</v>
      </c>
      <c r="AI54" s="9">
        <f t="shared" si="30"/>
        <v>9.9247502097814795E-9</v>
      </c>
      <c r="AJ54" s="9">
        <f t="shared" si="30"/>
        <v>1.0033266692334279E-8</v>
      </c>
      <c r="AK54" s="9">
        <f t="shared" si="30"/>
        <v>1.0215692853642951E-8</v>
      </c>
      <c r="AL54" s="9">
        <f t="shared" si="30"/>
        <v>1.0528118311138678E-8</v>
      </c>
      <c r="AM54" s="9">
        <f t="shared" si="30"/>
        <v>1.1081089154754726E-8</v>
      </c>
      <c r="AN54" s="9">
        <f t="shared" si="30"/>
        <v>1.2119675127041941E-8</v>
      </c>
    </row>
    <row r="55" spans="1:40" ht="15" x14ac:dyDescent="0.2">
      <c r="A55" s="181" t="s">
        <v>183</v>
      </c>
      <c r="B55" s="9">
        <f>B60 * COSH($B$16 *B58 / 1000) + (B59) * $B$17 * SINH($B$16 * B58/ 1000)</f>
        <v>2.325554445506184E-7</v>
      </c>
      <c r="C55" s="9"/>
      <c r="D55" s="9">
        <f t="shared" ref="D55:AN55" si="31">D60 * COSH($B$16 *D58 / 1000) + (D59) * $B$17 * SINH($B$16 * D58/ 1000)</f>
        <v>1.1838663418495895E-9</v>
      </c>
      <c r="E55" s="9">
        <f t="shared" si="31"/>
        <v>1.1841256907515667E-9</v>
      </c>
      <c r="F55" s="9">
        <f t="shared" si="31"/>
        <v>1.1849679086904367E-9</v>
      </c>
      <c r="G55" s="9">
        <f t="shared" si="31"/>
        <v>1.1866020062009049E-9</v>
      </c>
      <c r="H55" s="9">
        <f t="shared" si="31"/>
        <v>1.1894362510389426E-9</v>
      </c>
      <c r="I55" s="9">
        <f t="shared" si="31"/>
        <v>1.1941873635841744E-9</v>
      </c>
      <c r="J55" s="9">
        <f t="shared" si="31"/>
        <v>1.2020814632249278E-9</v>
      </c>
      <c r="K55" s="9">
        <f t="shared" si="31"/>
        <v>1.215224932770629E-9</v>
      </c>
      <c r="L55" s="9">
        <f t="shared" si="31"/>
        <v>1.2373203107177957E-9</v>
      </c>
      <c r="M55" s="9">
        <f t="shared" si="31"/>
        <v>1.2751611473289777E-9</v>
      </c>
      <c r="N55" s="9">
        <f t="shared" si="31"/>
        <v>1.3421367373201048E-9</v>
      </c>
      <c r="O55" s="9">
        <f t="shared" si="31"/>
        <v>1.4679298221698874E-9</v>
      </c>
      <c r="P55" s="9">
        <f t="shared" si="31"/>
        <v>1.7322826646778271E-9</v>
      </c>
      <c r="Q55" s="9">
        <f t="shared" si="31"/>
        <v>1.7322826646788243E-9</v>
      </c>
      <c r="R55" s="9">
        <f t="shared" si="31"/>
        <v>1.4679298221704503E-9</v>
      </c>
      <c r="S55" s="9">
        <f t="shared" si="31"/>
        <v>1.3421367373204963E-9</v>
      </c>
      <c r="T55" s="9">
        <f t="shared" si="31"/>
        <v>1.2751611473292831E-9</v>
      </c>
      <c r="U55" s="9">
        <f t="shared" si="31"/>
        <v>1.2373203107180523E-9</v>
      </c>
      <c r="V55" s="9">
        <f t="shared" si="31"/>
        <v>1.2152249327708517E-9</v>
      </c>
      <c r="W55" s="9">
        <f t="shared" si="31"/>
        <v>1.2020814632251221E-9</v>
      </c>
      <c r="X55" s="9">
        <f t="shared" si="31"/>
        <v>1.1941873635843366E-9</v>
      </c>
      <c r="Y55" s="9">
        <f t="shared" si="31"/>
        <v>1.1894362510390613E-9</v>
      </c>
      <c r="Z55" s="9">
        <f t="shared" si="31"/>
        <v>1.186602006200958E-9</v>
      </c>
      <c r="AA55" s="9">
        <f t="shared" si="31"/>
        <v>1.1849679086903838E-9</v>
      </c>
      <c r="AB55" s="9">
        <f t="shared" si="31"/>
        <v>1.1841256907513449E-9</v>
      </c>
      <c r="AC55" s="9">
        <f t="shared" si="31"/>
        <v>1.1838663411983988E-9</v>
      </c>
      <c r="AD55" s="9">
        <f t="shared" si="31"/>
        <v>1.1841256907513442E-9</v>
      </c>
      <c r="AE55" s="9">
        <f t="shared" si="31"/>
        <v>1.1849679086903819E-9</v>
      </c>
      <c r="AF55" s="9">
        <f t="shared" si="31"/>
        <v>1.1866020062009541E-9</v>
      </c>
      <c r="AG55" s="9">
        <f t="shared" si="31"/>
        <v>1.1894362510390551E-9</v>
      </c>
      <c r="AH55" s="9">
        <f t="shared" si="31"/>
        <v>1.1941873635843254E-9</v>
      </c>
      <c r="AI55" s="9">
        <f t="shared" si="31"/>
        <v>1.2020814632251035E-9</v>
      </c>
      <c r="AJ55" s="9">
        <f t="shared" si="31"/>
        <v>1.2152249327708205E-9</v>
      </c>
      <c r="AK55" s="9">
        <f t="shared" si="31"/>
        <v>1.2373203107179996E-9</v>
      </c>
      <c r="AL55" s="9">
        <f t="shared" si="31"/>
        <v>1.2751611473291917E-9</v>
      </c>
      <c r="AM55" s="9">
        <f t="shared" si="31"/>
        <v>1.3421367373203311E-9</v>
      </c>
      <c r="AN55" s="9">
        <f t="shared" si="31"/>
        <v>1.4679298221701281E-9</v>
      </c>
    </row>
    <row r="56" spans="1:40" ht="15" x14ac:dyDescent="0.2">
      <c r="A56" s="104" t="s">
        <v>120</v>
      </c>
      <c r="B56" s="181">
        <f>$B$10</f>
        <v>0.25</v>
      </c>
      <c r="C56" s="9"/>
      <c r="D56" s="181">
        <f t="shared" ref="D56:AN56" si="32">$B$10</f>
        <v>0.25</v>
      </c>
      <c r="E56" s="181">
        <f t="shared" si="32"/>
        <v>0.25</v>
      </c>
      <c r="F56" s="181">
        <f t="shared" si="32"/>
        <v>0.25</v>
      </c>
      <c r="G56" s="181">
        <f t="shared" si="32"/>
        <v>0.25</v>
      </c>
      <c r="H56" s="181">
        <f t="shared" si="32"/>
        <v>0.25</v>
      </c>
      <c r="I56" s="181">
        <f t="shared" si="32"/>
        <v>0.25</v>
      </c>
      <c r="J56" s="181">
        <f t="shared" si="32"/>
        <v>0.25</v>
      </c>
      <c r="K56" s="181">
        <f t="shared" si="32"/>
        <v>0.25</v>
      </c>
      <c r="L56" s="181">
        <f t="shared" si="32"/>
        <v>0.25</v>
      </c>
      <c r="M56" s="181">
        <f t="shared" si="32"/>
        <v>0.25</v>
      </c>
      <c r="N56" s="181">
        <f t="shared" si="32"/>
        <v>0.25</v>
      </c>
      <c r="O56" s="181">
        <f t="shared" si="32"/>
        <v>0.25</v>
      </c>
      <c r="P56" s="181">
        <f t="shared" si="32"/>
        <v>0.25</v>
      </c>
      <c r="Q56" s="181">
        <f t="shared" si="32"/>
        <v>0.25</v>
      </c>
      <c r="R56" s="181">
        <f t="shared" si="32"/>
        <v>0.25</v>
      </c>
      <c r="S56" s="181">
        <f t="shared" si="32"/>
        <v>0.25</v>
      </c>
      <c r="T56" s="181">
        <f t="shared" si="32"/>
        <v>0.25</v>
      </c>
      <c r="U56" s="181">
        <f t="shared" si="32"/>
        <v>0.25</v>
      </c>
      <c r="V56" s="181">
        <f t="shared" si="32"/>
        <v>0.25</v>
      </c>
      <c r="W56" s="181">
        <f t="shared" si="32"/>
        <v>0.25</v>
      </c>
      <c r="X56" s="181">
        <f t="shared" si="32"/>
        <v>0.25</v>
      </c>
      <c r="Y56" s="181">
        <f t="shared" si="32"/>
        <v>0.25</v>
      </c>
      <c r="Z56" s="181">
        <f t="shared" si="32"/>
        <v>0.25</v>
      </c>
      <c r="AA56" s="181">
        <f t="shared" si="32"/>
        <v>0.25</v>
      </c>
      <c r="AB56" s="181">
        <f t="shared" si="32"/>
        <v>0.25</v>
      </c>
      <c r="AC56" s="181">
        <f t="shared" si="32"/>
        <v>0.25</v>
      </c>
      <c r="AD56" s="181">
        <f t="shared" si="32"/>
        <v>0.25</v>
      </c>
      <c r="AE56" s="181">
        <f t="shared" si="32"/>
        <v>0.25</v>
      </c>
      <c r="AF56" s="181">
        <f t="shared" si="32"/>
        <v>0.25</v>
      </c>
      <c r="AG56" s="181">
        <f t="shared" si="32"/>
        <v>0.25</v>
      </c>
      <c r="AH56" s="181">
        <f t="shared" si="32"/>
        <v>0.25</v>
      </c>
      <c r="AI56" s="181">
        <f t="shared" si="32"/>
        <v>0.25</v>
      </c>
      <c r="AJ56" s="181">
        <f t="shared" si="32"/>
        <v>0.25</v>
      </c>
      <c r="AK56" s="181">
        <f t="shared" si="32"/>
        <v>0.25</v>
      </c>
      <c r="AL56" s="181">
        <f t="shared" si="32"/>
        <v>0.25</v>
      </c>
      <c r="AM56" s="181">
        <f t="shared" si="32"/>
        <v>0.25</v>
      </c>
      <c r="AN56" s="181">
        <f t="shared" si="32"/>
        <v>0.25</v>
      </c>
    </row>
    <row r="57" spans="1:40" ht="15" x14ac:dyDescent="0.2">
      <c r="A57" s="181" t="s">
        <v>184</v>
      </c>
      <c r="B57" s="50">
        <f>B55/B56</f>
        <v>9.3022177820247361E-7</v>
      </c>
      <c r="C57" s="9"/>
      <c r="D57" s="50">
        <f t="shared" ref="D57:AN57" si="33">D55/D56</f>
        <v>4.735465367398358E-9</v>
      </c>
      <c r="E57" s="50">
        <f t="shared" si="33"/>
        <v>4.736502763006267E-9</v>
      </c>
      <c r="F57" s="50">
        <f t="shared" si="33"/>
        <v>4.7398716347617468E-9</v>
      </c>
      <c r="G57" s="50">
        <f t="shared" si="33"/>
        <v>4.7464080248036196E-9</v>
      </c>
      <c r="H57" s="50">
        <f t="shared" si="33"/>
        <v>4.7577450041557704E-9</v>
      </c>
      <c r="I57" s="50">
        <f t="shared" si="33"/>
        <v>4.7767494543366977E-9</v>
      </c>
      <c r="J57" s="50">
        <f t="shared" si="33"/>
        <v>4.808325852899711E-9</v>
      </c>
      <c r="K57" s="50">
        <f t="shared" si="33"/>
        <v>4.8608997310825158E-9</v>
      </c>
      <c r="L57" s="50">
        <f t="shared" si="33"/>
        <v>4.9492812428711826E-9</v>
      </c>
      <c r="M57" s="50">
        <f t="shared" si="33"/>
        <v>5.1006445893159107E-9</v>
      </c>
      <c r="N57" s="50">
        <f t="shared" si="33"/>
        <v>5.3685469492804193E-9</v>
      </c>
      <c r="O57" s="50">
        <f t="shared" si="33"/>
        <v>5.8717192886795497E-9</v>
      </c>
      <c r="P57" s="50">
        <f t="shared" si="33"/>
        <v>6.9291306587113085E-9</v>
      </c>
      <c r="Q57" s="50">
        <f t="shared" si="33"/>
        <v>6.9291306587152972E-9</v>
      </c>
      <c r="R57" s="50">
        <f t="shared" si="33"/>
        <v>5.8717192886818013E-9</v>
      </c>
      <c r="S57" s="50">
        <f t="shared" si="33"/>
        <v>5.3685469492819852E-9</v>
      </c>
      <c r="T57" s="50">
        <f t="shared" si="33"/>
        <v>5.1006445893171325E-9</v>
      </c>
      <c r="U57" s="50">
        <f t="shared" si="33"/>
        <v>4.9492812428722091E-9</v>
      </c>
      <c r="V57" s="50">
        <f t="shared" si="33"/>
        <v>4.8608997310834067E-9</v>
      </c>
      <c r="W57" s="50">
        <f t="shared" si="33"/>
        <v>4.8083258529004886E-9</v>
      </c>
      <c r="X57" s="50">
        <f t="shared" si="33"/>
        <v>4.7767494543373463E-9</v>
      </c>
      <c r="Y57" s="50">
        <f t="shared" si="33"/>
        <v>4.7577450041562452E-9</v>
      </c>
      <c r="Z57" s="50">
        <f t="shared" si="33"/>
        <v>4.7464080248038322E-9</v>
      </c>
      <c r="AA57" s="50">
        <f t="shared" si="33"/>
        <v>4.739871634761535E-9</v>
      </c>
      <c r="AB57" s="50">
        <f t="shared" si="33"/>
        <v>4.7365027630053794E-9</v>
      </c>
      <c r="AC57" s="50">
        <f t="shared" si="33"/>
        <v>4.7354653647935952E-9</v>
      </c>
      <c r="AD57" s="50">
        <f t="shared" si="33"/>
        <v>4.7365027630053769E-9</v>
      </c>
      <c r="AE57" s="50">
        <f t="shared" si="33"/>
        <v>4.7398716347615276E-9</v>
      </c>
      <c r="AF57" s="50">
        <f t="shared" si="33"/>
        <v>4.7464080248038165E-9</v>
      </c>
      <c r="AG57" s="50">
        <f t="shared" si="33"/>
        <v>4.7577450041562204E-9</v>
      </c>
      <c r="AH57" s="50">
        <f t="shared" si="33"/>
        <v>4.7767494543373016E-9</v>
      </c>
      <c r="AI57" s="50">
        <f t="shared" si="33"/>
        <v>4.8083258529004141E-9</v>
      </c>
      <c r="AJ57" s="50">
        <f t="shared" si="33"/>
        <v>4.8608997310832818E-9</v>
      </c>
      <c r="AK57" s="50">
        <f t="shared" si="33"/>
        <v>4.9492812428719982E-9</v>
      </c>
      <c r="AL57" s="50">
        <f t="shared" si="33"/>
        <v>5.1006445893167669E-9</v>
      </c>
      <c r="AM57" s="50">
        <f t="shared" si="33"/>
        <v>5.3685469492813243E-9</v>
      </c>
      <c r="AN57" s="50">
        <f t="shared" si="33"/>
        <v>5.8717192886805125E-9</v>
      </c>
    </row>
    <row r="58" spans="1:40" x14ac:dyDescent="0.2">
      <c r="A58" s="181" t="s">
        <v>178</v>
      </c>
      <c r="B58" s="80">
        <f>$B$8</f>
        <v>75000</v>
      </c>
      <c r="D58" s="80">
        <f t="shared" ref="D58:AN58" si="34">$B$8</f>
        <v>75000</v>
      </c>
      <c r="E58" s="80">
        <f t="shared" si="34"/>
        <v>75000</v>
      </c>
      <c r="F58" s="80">
        <f t="shared" si="34"/>
        <v>75000</v>
      </c>
      <c r="G58" s="80">
        <f t="shared" si="34"/>
        <v>75000</v>
      </c>
      <c r="H58" s="80">
        <f t="shared" si="34"/>
        <v>75000</v>
      </c>
      <c r="I58" s="80">
        <f t="shared" si="34"/>
        <v>75000</v>
      </c>
      <c r="J58" s="80">
        <f t="shared" si="34"/>
        <v>75000</v>
      </c>
      <c r="K58" s="80">
        <f t="shared" si="34"/>
        <v>75000</v>
      </c>
      <c r="L58" s="80">
        <f t="shared" si="34"/>
        <v>75000</v>
      </c>
      <c r="M58" s="80">
        <f t="shared" si="34"/>
        <v>75000</v>
      </c>
      <c r="N58" s="80">
        <f t="shared" si="34"/>
        <v>75000</v>
      </c>
      <c r="O58" s="80">
        <f t="shared" si="34"/>
        <v>75000</v>
      </c>
      <c r="P58" s="80">
        <f t="shared" si="34"/>
        <v>75000</v>
      </c>
      <c r="Q58" s="80">
        <f t="shared" si="34"/>
        <v>75000</v>
      </c>
      <c r="R58" s="80">
        <f t="shared" si="34"/>
        <v>75000</v>
      </c>
      <c r="S58" s="80">
        <f t="shared" si="34"/>
        <v>75000</v>
      </c>
      <c r="T58" s="80">
        <f t="shared" si="34"/>
        <v>75000</v>
      </c>
      <c r="U58" s="80">
        <f t="shared" si="34"/>
        <v>75000</v>
      </c>
      <c r="V58" s="80">
        <f t="shared" si="34"/>
        <v>75000</v>
      </c>
      <c r="W58" s="80">
        <f t="shared" si="34"/>
        <v>75000</v>
      </c>
      <c r="X58" s="80">
        <f t="shared" si="34"/>
        <v>75000</v>
      </c>
      <c r="Y58" s="80">
        <f t="shared" si="34"/>
        <v>75000</v>
      </c>
      <c r="Z58" s="80">
        <f t="shared" si="34"/>
        <v>75000</v>
      </c>
      <c r="AA58" s="80">
        <f t="shared" si="34"/>
        <v>75000</v>
      </c>
      <c r="AB58" s="80">
        <f t="shared" si="34"/>
        <v>75000</v>
      </c>
      <c r="AC58" s="80">
        <f t="shared" si="34"/>
        <v>75000</v>
      </c>
      <c r="AD58" s="80">
        <f t="shared" si="34"/>
        <v>75000</v>
      </c>
      <c r="AE58" s="80">
        <f t="shared" si="34"/>
        <v>75000</v>
      </c>
      <c r="AF58" s="80">
        <f t="shared" si="34"/>
        <v>75000</v>
      </c>
      <c r="AG58" s="80">
        <f t="shared" si="34"/>
        <v>75000</v>
      </c>
      <c r="AH58" s="80">
        <f t="shared" si="34"/>
        <v>75000</v>
      </c>
      <c r="AI58" s="80">
        <f t="shared" si="34"/>
        <v>75000</v>
      </c>
      <c r="AJ58" s="80">
        <f t="shared" si="34"/>
        <v>75000</v>
      </c>
      <c r="AK58" s="80">
        <f t="shared" si="34"/>
        <v>75000</v>
      </c>
      <c r="AL58" s="80">
        <f t="shared" si="34"/>
        <v>75000</v>
      </c>
      <c r="AM58" s="80">
        <f t="shared" si="34"/>
        <v>75000</v>
      </c>
      <c r="AN58" s="80">
        <f t="shared" si="34"/>
        <v>75000</v>
      </c>
    </row>
    <row r="59" spans="1:40" ht="15" x14ac:dyDescent="0.2">
      <c r="A59" s="181" t="s">
        <v>9</v>
      </c>
      <c r="B59" s="9">
        <f>B65 / $B$17 * SINH($B$16 *B63 / 1000) + B64 * COSH($B$16 * B63 / 1000)+B62</f>
        <v>3.67387309539365E-9</v>
      </c>
      <c r="C59" s="9"/>
      <c r="D59" s="9">
        <f t="shared" ref="D59:AN59" si="35">D65 / $B$17 * SINH($B$16 *D63 / 1000) + D64 * COSH($B$16 * D63 / 1000)+D62</f>
        <v>1.8702527950991991E-11</v>
      </c>
      <c r="E59" s="9">
        <f t="shared" si="35"/>
        <v>1.8706625102770722E-11</v>
      </c>
      <c r="F59" s="9">
        <f t="shared" si="35"/>
        <v>1.8719930324809495E-11</v>
      </c>
      <c r="G59" s="9">
        <f t="shared" si="35"/>
        <v>1.8745745531546797E-11</v>
      </c>
      <c r="H59" s="9">
        <f t="shared" si="35"/>
        <v>1.8790520470599917E-11</v>
      </c>
      <c r="I59" s="9">
        <f t="shared" si="35"/>
        <v>1.886557777397479E-11</v>
      </c>
      <c r="J59" s="9">
        <f t="shared" si="35"/>
        <v>1.8990287476379575E-11</v>
      </c>
      <c r="K59" s="9">
        <f t="shared" si="35"/>
        <v>1.9197925870902594E-11</v>
      </c>
      <c r="L59" s="9">
        <f t="shared" si="35"/>
        <v>1.954698505861377E-11</v>
      </c>
      <c r="M59" s="9">
        <f t="shared" si="35"/>
        <v>2.0144788441809766E-11</v>
      </c>
      <c r="N59" s="9">
        <f t="shared" si="35"/>
        <v>2.1202857921077367E-11</v>
      </c>
      <c r="O59" s="9">
        <f t="shared" si="35"/>
        <v>2.3190116619359942E-11</v>
      </c>
      <c r="P59" s="9">
        <f t="shared" si="35"/>
        <v>2.7366319836865611E-11</v>
      </c>
      <c r="Q59" s="9">
        <f t="shared" si="35"/>
        <v>2.7366319836881366E-11</v>
      </c>
      <c r="R59" s="9">
        <f t="shared" si="35"/>
        <v>2.3190116619368834E-11</v>
      </c>
      <c r="S59" s="9">
        <f t="shared" si="35"/>
        <v>2.1202857921083551E-11</v>
      </c>
      <c r="T59" s="9">
        <f t="shared" si="35"/>
        <v>2.0144788441814593E-11</v>
      </c>
      <c r="U59" s="9">
        <f t="shared" si="35"/>
        <v>1.9546985058617822E-11</v>
      </c>
      <c r="V59" s="9">
        <f t="shared" si="35"/>
        <v>1.9197925870906116E-11</v>
      </c>
      <c r="W59" s="9">
        <f t="shared" si="35"/>
        <v>1.8990287476382648E-11</v>
      </c>
      <c r="X59" s="9">
        <f t="shared" si="35"/>
        <v>1.8865577773977352E-11</v>
      </c>
      <c r="Y59" s="9">
        <f t="shared" si="35"/>
        <v>1.8790520470601795E-11</v>
      </c>
      <c r="Z59" s="9">
        <f t="shared" si="35"/>
        <v>1.8745745531547634E-11</v>
      </c>
      <c r="AA59" s="9">
        <f t="shared" si="35"/>
        <v>1.8719930324808662E-11</v>
      </c>
      <c r="AB59" s="9">
        <f t="shared" si="35"/>
        <v>1.8706625102767213E-11</v>
      </c>
      <c r="AC59" s="9">
        <f t="shared" si="35"/>
        <v>1.8702527940704585E-11</v>
      </c>
      <c r="AD59" s="9">
        <f t="shared" si="35"/>
        <v>1.8706625102767206E-11</v>
      </c>
      <c r="AE59" s="9">
        <f t="shared" si="35"/>
        <v>1.8719930324808629E-11</v>
      </c>
      <c r="AF59" s="9">
        <f t="shared" si="35"/>
        <v>1.8745745531547573E-11</v>
      </c>
      <c r="AG59" s="9">
        <f t="shared" si="35"/>
        <v>1.8790520470601691E-11</v>
      </c>
      <c r="AH59" s="9">
        <f t="shared" si="35"/>
        <v>1.8865577773977177E-11</v>
      </c>
      <c r="AI59" s="9">
        <f t="shared" si="35"/>
        <v>1.8990287476382354E-11</v>
      </c>
      <c r="AJ59" s="9">
        <f t="shared" si="35"/>
        <v>1.9197925870905622E-11</v>
      </c>
      <c r="AK59" s="9">
        <f t="shared" si="35"/>
        <v>1.9546985058616992E-11</v>
      </c>
      <c r="AL59" s="9">
        <f t="shared" si="35"/>
        <v>2.0144788441813149E-11</v>
      </c>
      <c r="AM59" s="9">
        <f t="shared" si="35"/>
        <v>2.1202857921080944E-11</v>
      </c>
      <c r="AN59" s="9">
        <f t="shared" si="35"/>
        <v>2.3190116619363745E-11</v>
      </c>
    </row>
    <row r="60" spans="1:40" ht="15" x14ac:dyDescent="0.2">
      <c r="A60" s="181" t="s">
        <v>183</v>
      </c>
      <c r="B60" s="9">
        <f>B65 * COSH($B$16 *B63 / 1000) + (B64) * $B$17 * SINH($B$16 * B63/ 1000)</f>
        <v>4.4497792416594997E-10</v>
      </c>
      <c r="C60" s="9"/>
      <c r="D60" s="9">
        <f t="shared" ref="D60:AN60" si="36">D65 * COSH($B$16 *D63 / 1000) + (D64) * $B$17 * SINH($B$16 * D63/ 1000)</f>
        <v>2.2652421159355155E-12</v>
      </c>
      <c r="E60" s="9">
        <f t="shared" si="36"/>
        <v>2.2657383611911772E-12</v>
      </c>
      <c r="F60" s="9">
        <f t="shared" si="36"/>
        <v>2.2673498839437744E-12</v>
      </c>
      <c r="G60" s="9">
        <f t="shared" si="36"/>
        <v>2.2704766106454347E-12</v>
      </c>
      <c r="H60" s="9">
        <f t="shared" si="36"/>
        <v>2.2758997319447239E-12</v>
      </c>
      <c r="I60" s="9">
        <f t="shared" si="36"/>
        <v>2.2849906401448792E-12</v>
      </c>
      <c r="J60" s="9">
        <f t="shared" si="36"/>
        <v>2.3000954254922589E-12</v>
      </c>
      <c r="K60" s="9">
        <f t="shared" si="36"/>
        <v>2.3252444982481604E-12</v>
      </c>
      <c r="L60" s="9">
        <f t="shared" si="36"/>
        <v>2.3675223964568706E-12</v>
      </c>
      <c r="M60" s="9">
        <f t="shared" si="36"/>
        <v>2.4399280842982555E-12</v>
      </c>
      <c r="N60" s="9">
        <f t="shared" si="36"/>
        <v>2.5680810031070635E-12</v>
      </c>
      <c r="O60" s="9">
        <f t="shared" si="36"/>
        <v>2.8087769192102183E-12</v>
      </c>
      <c r="P60" s="9">
        <f t="shared" si="36"/>
        <v>3.314596851028445E-12</v>
      </c>
      <c r="Q60" s="9">
        <f t="shared" si="36"/>
        <v>3.314596851030353E-12</v>
      </c>
      <c r="R60" s="9">
        <f t="shared" si="36"/>
        <v>2.8087769192112951E-12</v>
      </c>
      <c r="S60" s="9">
        <f t="shared" si="36"/>
        <v>2.5680810031078123E-12</v>
      </c>
      <c r="T60" s="9">
        <f t="shared" si="36"/>
        <v>2.4399280842988403E-12</v>
      </c>
      <c r="U60" s="9">
        <f t="shared" si="36"/>
        <v>2.3675223964573613E-12</v>
      </c>
      <c r="V60" s="9">
        <f t="shared" si="36"/>
        <v>2.3252444982485869E-12</v>
      </c>
      <c r="W60" s="9">
        <f t="shared" si="36"/>
        <v>2.3000954254926313E-12</v>
      </c>
      <c r="X60" s="9">
        <f t="shared" si="36"/>
        <v>2.2849906401451894E-12</v>
      </c>
      <c r="Y60" s="9">
        <f t="shared" si="36"/>
        <v>2.2758997319449509E-12</v>
      </c>
      <c r="Z60" s="9">
        <f t="shared" si="36"/>
        <v>2.2704766106455361E-12</v>
      </c>
      <c r="AA60" s="9">
        <f t="shared" si="36"/>
        <v>2.267349883943673E-12</v>
      </c>
      <c r="AB60" s="9">
        <f t="shared" si="36"/>
        <v>2.2657383611907523E-12</v>
      </c>
      <c r="AC60" s="9">
        <f t="shared" si="36"/>
        <v>2.2652421146895093E-12</v>
      </c>
      <c r="AD60" s="9">
        <f t="shared" si="36"/>
        <v>2.2657383611907515E-12</v>
      </c>
      <c r="AE60" s="9">
        <f t="shared" si="36"/>
        <v>2.2673498839436694E-12</v>
      </c>
      <c r="AF60" s="9">
        <f t="shared" si="36"/>
        <v>2.2704766106455288E-12</v>
      </c>
      <c r="AG60" s="9">
        <f t="shared" si="36"/>
        <v>2.2758997319449388E-12</v>
      </c>
      <c r="AH60" s="9">
        <f t="shared" si="36"/>
        <v>2.2849906401451684E-12</v>
      </c>
      <c r="AI60" s="9">
        <f t="shared" si="36"/>
        <v>2.3000954254925954E-12</v>
      </c>
      <c r="AJ60" s="9">
        <f t="shared" si="36"/>
        <v>2.3252444982485271E-12</v>
      </c>
      <c r="AK60" s="9">
        <f t="shared" si="36"/>
        <v>2.3675223964572607E-12</v>
      </c>
      <c r="AL60" s="9">
        <f t="shared" si="36"/>
        <v>2.4399280842986654E-12</v>
      </c>
      <c r="AM60" s="9">
        <f t="shared" si="36"/>
        <v>2.5680810031074965E-12</v>
      </c>
      <c r="AN60" s="9">
        <f t="shared" si="36"/>
        <v>2.8087769192106787E-12</v>
      </c>
    </row>
    <row r="61" spans="1:40" ht="15" x14ac:dyDescent="0.2">
      <c r="A61" s="104" t="s">
        <v>120</v>
      </c>
      <c r="B61" s="181">
        <f>$B$10</f>
        <v>0.25</v>
      </c>
      <c r="C61" s="9"/>
      <c r="D61" s="181">
        <f t="shared" ref="D61:AN61" si="37">$B$10</f>
        <v>0.25</v>
      </c>
      <c r="E61" s="181">
        <f t="shared" si="37"/>
        <v>0.25</v>
      </c>
      <c r="F61" s="181">
        <f t="shared" si="37"/>
        <v>0.25</v>
      </c>
      <c r="G61" s="181">
        <f t="shared" si="37"/>
        <v>0.25</v>
      </c>
      <c r="H61" s="181">
        <f t="shared" si="37"/>
        <v>0.25</v>
      </c>
      <c r="I61" s="181">
        <f t="shared" si="37"/>
        <v>0.25</v>
      </c>
      <c r="J61" s="181">
        <f t="shared" si="37"/>
        <v>0.25</v>
      </c>
      <c r="K61" s="181">
        <f t="shared" si="37"/>
        <v>0.25</v>
      </c>
      <c r="L61" s="181">
        <f t="shared" si="37"/>
        <v>0.25</v>
      </c>
      <c r="M61" s="181">
        <f t="shared" si="37"/>
        <v>0.25</v>
      </c>
      <c r="N61" s="181">
        <f t="shared" si="37"/>
        <v>0.25</v>
      </c>
      <c r="O61" s="181">
        <f t="shared" si="37"/>
        <v>0.25</v>
      </c>
      <c r="P61" s="181">
        <f t="shared" si="37"/>
        <v>0.25</v>
      </c>
      <c r="Q61" s="181">
        <f t="shared" si="37"/>
        <v>0.25</v>
      </c>
      <c r="R61" s="181">
        <f t="shared" si="37"/>
        <v>0.25</v>
      </c>
      <c r="S61" s="181">
        <f t="shared" si="37"/>
        <v>0.25</v>
      </c>
      <c r="T61" s="181">
        <f t="shared" si="37"/>
        <v>0.25</v>
      </c>
      <c r="U61" s="181">
        <f t="shared" si="37"/>
        <v>0.25</v>
      </c>
      <c r="V61" s="181">
        <f t="shared" si="37"/>
        <v>0.25</v>
      </c>
      <c r="W61" s="181">
        <f t="shared" si="37"/>
        <v>0.25</v>
      </c>
      <c r="X61" s="181">
        <f t="shared" si="37"/>
        <v>0.25</v>
      </c>
      <c r="Y61" s="181">
        <f t="shared" si="37"/>
        <v>0.25</v>
      </c>
      <c r="Z61" s="181">
        <f t="shared" si="37"/>
        <v>0.25</v>
      </c>
      <c r="AA61" s="181">
        <f t="shared" si="37"/>
        <v>0.25</v>
      </c>
      <c r="AB61" s="181">
        <f t="shared" si="37"/>
        <v>0.25</v>
      </c>
      <c r="AC61" s="181">
        <f t="shared" si="37"/>
        <v>0.25</v>
      </c>
      <c r="AD61" s="181">
        <f t="shared" si="37"/>
        <v>0.25</v>
      </c>
      <c r="AE61" s="181">
        <f t="shared" si="37"/>
        <v>0.25</v>
      </c>
      <c r="AF61" s="181">
        <f t="shared" si="37"/>
        <v>0.25</v>
      </c>
      <c r="AG61" s="181">
        <f t="shared" si="37"/>
        <v>0.25</v>
      </c>
      <c r="AH61" s="181">
        <f t="shared" si="37"/>
        <v>0.25</v>
      </c>
      <c r="AI61" s="181">
        <f t="shared" si="37"/>
        <v>0.25</v>
      </c>
      <c r="AJ61" s="181">
        <f t="shared" si="37"/>
        <v>0.25</v>
      </c>
      <c r="AK61" s="181">
        <f t="shared" si="37"/>
        <v>0.25</v>
      </c>
      <c r="AL61" s="181">
        <f t="shared" si="37"/>
        <v>0.25</v>
      </c>
      <c r="AM61" s="181">
        <f t="shared" si="37"/>
        <v>0.25</v>
      </c>
      <c r="AN61" s="181">
        <f t="shared" si="37"/>
        <v>0.25</v>
      </c>
    </row>
    <row r="62" spans="1:40" ht="15" x14ac:dyDescent="0.2">
      <c r="A62" s="181" t="s">
        <v>184</v>
      </c>
      <c r="B62" s="50">
        <f>B60/B61</f>
        <v>1.7799116966637999E-9</v>
      </c>
      <c r="C62" s="9"/>
      <c r="D62" s="50">
        <f t="shared" ref="D62:AN62" si="38">D60/D61</f>
        <v>9.060968463742062E-12</v>
      </c>
      <c r="E62" s="50">
        <f t="shared" si="38"/>
        <v>9.0629534447647087E-12</v>
      </c>
      <c r="F62" s="50">
        <f t="shared" si="38"/>
        <v>9.0693995357750976E-12</v>
      </c>
      <c r="G62" s="50">
        <f t="shared" si="38"/>
        <v>9.0819064425817388E-12</v>
      </c>
      <c r="H62" s="50">
        <f t="shared" si="38"/>
        <v>9.1035989277788958E-12</v>
      </c>
      <c r="I62" s="50">
        <f t="shared" si="38"/>
        <v>9.1399625605795169E-12</v>
      </c>
      <c r="J62" s="50">
        <f t="shared" si="38"/>
        <v>9.2003817019690358E-12</v>
      </c>
      <c r="K62" s="50">
        <f t="shared" si="38"/>
        <v>9.3009779929926415E-12</v>
      </c>
      <c r="L62" s="50">
        <f t="shared" si="38"/>
        <v>9.4700895858274823E-12</v>
      </c>
      <c r="M62" s="50">
        <f t="shared" si="38"/>
        <v>9.7597123371930218E-12</v>
      </c>
      <c r="N62" s="50">
        <f t="shared" si="38"/>
        <v>1.0272324012428254E-11</v>
      </c>
      <c r="O62" s="50">
        <f t="shared" si="38"/>
        <v>1.1235107676840873E-11</v>
      </c>
      <c r="P62" s="50">
        <f t="shared" si="38"/>
        <v>1.325838740411378E-11</v>
      </c>
      <c r="Q62" s="50">
        <f t="shared" si="38"/>
        <v>1.3258387404121412E-11</v>
      </c>
      <c r="R62" s="50">
        <f t="shared" si="38"/>
        <v>1.123510767684518E-11</v>
      </c>
      <c r="S62" s="50">
        <f t="shared" si="38"/>
        <v>1.0272324012431249E-11</v>
      </c>
      <c r="T62" s="50">
        <f t="shared" si="38"/>
        <v>9.7597123371953612E-12</v>
      </c>
      <c r="U62" s="50">
        <f t="shared" si="38"/>
        <v>9.4700895858294452E-12</v>
      </c>
      <c r="V62" s="50">
        <f t="shared" si="38"/>
        <v>9.3009779929943476E-12</v>
      </c>
      <c r="W62" s="50">
        <f t="shared" si="38"/>
        <v>9.2003817019705254E-12</v>
      </c>
      <c r="X62" s="50">
        <f t="shared" si="38"/>
        <v>9.1399625605807576E-12</v>
      </c>
      <c r="Y62" s="50">
        <f t="shared" si="38"/>
        <v>9.1035989277798037E-12</v>
      </c>
      <c r="Z62" s="50">
        <f t="shared" si="38"/>
        <v>9.0819064425821444E-12</v>
      </c>
      <c r="AA62" s="50">
        <f t="shared" si="38"/>
        <v>9.0693995357746921E-12</v>
      </c>
      <c r="AB62" s="50">
        <f t="shared" si="38"/>
        <v>9.0629534447630091E-12</v>
      </c>
      <c r="AC62" s="50">
        <f t="shared" si="38"/>
        <v>9.0609684587580371E-12</v>
      </c>
      <c r="AD62" s="50">
        <f t="shared" si="38"/>
        <v>9.0629534447630059E-12</v>
      </c>
      <c r="AE62" s="50">
        <f t="shared" si="38"/>
        <v>9.0693995357746776E-12</v>
      </c>
      <c r="AF62" s="50">
        <f t="shared" si="38"/>
        <v>9.0819064425821153E-12</v>
      </c>
      <c r="AG62" s="50">
        <f t="shared" si="38"/>
        <v>9.1035989277797553E-12</v>
      </c>
      <c r="AH62" s="50">
        <f t="shared" si="38"/>
        <v>9.1399625605806736E-12</v>
      </c>
      <c r="AI62" s="50">
        <f t="shared" si="38"/>
        <v>9.2003817019703816E-12</v>
      </c>
      <c r="AJ62" s="50">
        <f t="shared" si="38"/>
        <v>9.3009779929941085E-12</v>
      </c>
      <c r="AK62" s="50">
        <f t="shared" si="38"/>
        <v>9.4700895858290429E-12</v>
      </c>
      <c r="AL62" s="50">
        <f t="shared" si="38"/>
        <v>9.7597123371946617E-12</v>
      </c>
      <c r="AM62" s="50">
        <f t="shared" si="38"/>
        <v>1.0272324012429986E-11</v>
      </c>
      <c r="AN62" s="50">
        <f t="shared" si="38"/>
        <v>1.1235107676842715E-11</v>
      </c>
    </row>
    <row r="63" spans="1:40" x14ac:dyDescent="0.2">
      <c r="A63" s="181" t="s">
        <v>179</v>
      </c>
      <c r="B63" s="80">
        <f>$B$8</f>
        <v>75000</v>
      </c>
      <c r="D63" s="80">
        <f t="shared" ref="D63:AN63" si="39">$B$8</f>
        <v>75000</v>
      </c>
      <c r="E63" s="80">
        <f t="shared" si="39"/>
        <v>75000</v>
      </c>
      <c r="F63" s="80">
        <f t="shared" si="39"/>
        <v>75000</v>
      </c>
      <c r="G63" s="80">
        <f t="shared" si="39"/>
        <v>75000</v>
      </c>
      <c r="H63" s="80">
        <f t="shared" si="39"/>
        <v>75000</v>
      </c>
      <c r="I63" s="80">
        <f t="shared" si="39"/>
        <v>75000</v>
      </c>
      <c r="J63" s="80">
        <f t="shared" si="39"/>
        <v>75000</v>
      </c>
      <c r="K63" s="80">
        <f t="shared" si="39"/>
        <v>75000</v>
      </c>
      <c r="L63" s="80">
        <f t="shared" si="39"/>
        <v>75000</v>
      </c>
      <c r="M63" s="80">
        <f t="shared" si="39"/>
        <v>75000</v>
      </c>
      <c r="N63" s="80">
        <f t="shared" si="39"/>
        <v>75000</v>
      </c>
      <c r="O63" s="80">
        <f t="shared" si="39"/>
        <v>75000</v>
      </c>
      <c r="P63" s="80">
        <f t="shared" si="39"/>
        <v>75000</v>
      </c>
      <c r="Q63" s="80">
        <f t="shared" si="39"/>
        <v>75000</v>
      </c>
      <c r="R63" s="80">
        <f t="shared" si="39"/>
        <v>75000</v>
      </c>
      <c r="S63" s="80">
        <f t="shared" si="39"/>
        <v>75000</v>
      </c>
      <c r="T63" s="80">
        <f t="shared" si="39"/>
        <v>75000</v>
      </c>
      <c r="U63" s="80">
        <f t="shared" si="39"/>
        <v>75000</v>
      </c>
      <c r="V63" s="80">
        <f t="shared" si="39"/>
        <v>75000</v>
      </c>
      <c r="W63" s="80">
        <f t="shared" si="39"/>
        <v>75000</v>
      </c>
      <c r="X63" s="80">
        <f t="shared" si="39"/>
        <v>75000</v>
      </c>
      <c r="Y63" s="80">
        <f t="shared" si="39"/>
        <v>75000</v>
      </c>
      <c r="Z63" s="80">
        <f t="shared" si="39"/>
        <v>75000</v>
      </c>
      <c r="AA63" s="80">
        <f t="shared" si="39"/>
        <v>75000</v>
      </c>
      <c r="AB63" s="80">
        <f t="shared" si="39"/>
        <v>75000</v>
      </c>
      <c r="AC63" s="80">
        <f t="shared" si="39"/>
        <v>75000</v>
      </c>
      <c r="AD63" s="80">
        <f t="shared" si="39"/>
        <v>75000</v>
      </c>
      <c r="AE63" s="80">
        <f t="shared" si="39"/>
        <v>75000</v>
      </c>
      <c r="AF63" s="80">
        <f t="shared" si="39"/>
        <v>75000</v>
      </c>
      <c r="AG63" s="80">
        <f t="shared" si="39"/>
        <v>75000</v>
      </c>
      <c r="AH63" s="80">
        <f t="shared" si="39"/>
        <v>75000</v>
      </c>
      <c r="AI63" s="80">
        <f t="shared" si="39"/>
        <v>75000</v>
      </c>
      <c r="AJ63" s="80">
        <f t="shared" si="39"/>
        <v>75000</v>
      </c>
      <c r="AK63" s="80">
        <f t="shared" si="39"/>
        <v>75000</v>
      </c>
      <c r="AL63" s="80">
        <f t="shared" si="39"/>
        <v>75000</v>
      </c>
      <c r="AM63" s="80">
        <f t="shared" si="39"/>
        <v>75000</v>
      </c>
      <c r="AN63" s="80">
        <f t="shared" si="39"/>
        <v>75000</v>
      </c>
    </row>
    <row r="64" spans="1:40" ht="15" x14ac:dyDescent="0.2">
      <c r="A64" s="181" t="s">
        <v>9</v>
      </c>
      <c r="B64" s="9">
        <f>B70 / $B$17 * SINH($B$16 *B68 / 1000) + B69 * COSH($B$16 * B68 / 1000)+B67</f>
        <v>7.0296888847148359E-12</v>
      </c>
      <c r="C64" s="9"/>
      <c r="D64" s="9">
        <f t="shared" ref="D64:AN64" si="40">D70 / $B$17 * SINH($B$16 *D68 / 1000) + D69 * COSH($B$16 * D68 / 1000)+D67</f>
        <v>3.5785926579227638E-14</v>
      </c>
      <c r="E64" s="9">
        <f t="shared" si="40"/>
        <v>3.5793766181078352E-14</v>
      </c>
      <c r="F64" s="9">
        <f t="shared" si="40"/>
        <v>3.5819224755461853E-14</v>
      </c>
      <c r="G64" s="9">
        <f t="shared" si="40"/>
        <v>3.5868620275433775E-14</v>
      </c>
      <c r="H64" s="9">
        <f t="shared" si="40"/>
        <v>3.5954293863824771E-14</v>
      </c>
      <c r="I64" s="9">
        <f t="shared" si="40"/>
        <v>3.6097910553228806E-14</v>
      </c>
      <c r="J64" s="9">
        <f t="shared" si="40"/>
        <v>3.6336533495842207E-14</v>
      </c>
      <c r="K64" s="9">
        <f t="shared" si="40"/>
        <v>3.6733834457557137E-14</v>
      </c>
      <c r="L64" s="9">
        <f t="shared" si="40"/>
        <v>3.7401733818326407E-14</v>
      </c>
      <c r="M64" s="9">
        <f t="shared" si="40"/>
        <v>3.8545587100402697E-14</v>
      </c>
      <c r="N64" s="9">
        <f t="shared" si="40"/>
        <v>4.0570126071819323E-14</v>
      </c>
      <c r="O64" s="9">
        <f t="shared" si="40"/>
        <v>4.4372601013015684E-14</v>
      </c>
      <c r="P64" s="9">
        <f t="shared" si="40"/>
        <v>5.2363462040637638E-14</v>
      </c>
      <c r="Q64" s="9">
        <f t="shared" si="40"/>
        <v>5.2363462040667785E-14</v>
      </c>
      <c r="R64" s="9">
        <f t="shared" si="40"/>
        <v>4.4372601013032711E-14</v>
      </c>
      <c r="S64" s="9">
        <f t="shared" si="40"/>
        <v>4.0570126071831156E-14</v>
      </c>
      <c r="T64" s="9">
        <f t="shared" si="40"/>
        <v>3.854558710041193E-14</v>
      </c>
      <c r="U64" s="9">
        <f t="shared" si="40"/>
        <v>3.7401733818334157E-14</v>
      </c>
      <c r="V64" s="9">
        <f t="shared" si="40"/>
        <v>3.6733834457563877E-14</v>
      </c>
      <c r="W64" s="9">
        <f t="shared" si="40"/>
        <v>3.6336533495848088E-14</v>
      </c>
      <c r="X64" s="9">
        <f t="shared" si="40"/>
        <v>3.6097910553233709E-14</v>
      </c>
      <c r="Y64" s="9">
        <f t="shared" si="40"/>
        <v>3.5954293863828362E-14</v>
      </c>
      <c r="Z64" s="9">
        <f t="shared" si="40"/>
        <v>3.5868620275435378E-14</v>
      </c>
      <c r="AA64" s="9">
        <f t="shared" si="40"/>
        <v>3.581922475546025E-14</v>
      </c>
      <c r="AB64" s="9">
        <f t="shared" si="40"/>
        <v>3.5793766181071638E-14</v>
      </c>
      <c r="AC64" s="9">
        <f t="shared" si="40"/>
        <v>3.5785926559543432E-14</v>
      </c>
      <c r="AD64" s="9">
        <f t="shared" si="40"/>
        <v>3.5793766181071625E-14</v>
      </c>
      <c r="AE64" s="9">
        <f t="shared" si="40"/>
        <v>3.58192247554602E-14</v>
      </c>
      <c r="AF64" s="9">
        <f t="shared" si="40"/>
        <v>3.5868620275435264E-14</v>
      </c>
      <c r="AG64" s="9">
        <f t="shared" si="40"/>
        <v>3.5954293863828166E-14</v>
      </c>
      <c r="AH64" s="9">
        <f t="shared" si="40"/>
        <v>3.6097910553233381E-14</v>
      </c>
      <c r="AI64" s="9">
        <f t="shared" si="40"/>
        <v>3.633653349584752E-14</v>
      </c>
      <c r="AJ64" s="9">
        <f t="shared" si="40"/>
        <v>3.673383445756293E-14</v>
      </c>
      <c r="AK64" s="9">
        <f t="shared" si="40"/>
        <v>3.7401733818332573E-14</v>
      </c>
      <c r="AL64" s="9">
        <f t="shared" si="40"/>
        <v>3.8545587100409172E-14</v>
      </c>
      <c r="AM64" s="9">
        <f t="shared" si="40"/>
        <v>4.0570126071826171E-14</v>
      </c>
      <c r="AN64" s="9">
        <f t="shared" si="40"/>
        <v>4.4372601013022973E-14</v>
      </c>
    </row>
    <row r="65" spans="1:40" ht="15" x14ac:dyDescent="0.2">
      <c r="A65" s="181" t="s">
        <v>183</v>
      </c>
      <c r="B65" s="9">
        <f>B70 * COSH($B$16 *B68 / 1000) + (B69) * $B$17 * SINH($B$16 * B68/ 1000)</f>
        <v>8.5143288465103971E-13</v>
      </c>
      <c r="C65" s="9"/>
      <c r="D65" s="9">
        <f t="shared" ref="D65:AN65" si="41">D70 * COSH($B$16 *D68 / 1000) + (D69) * $B$17 * SINH($B$16 * D68/ 1000)</f>
        <v>4.3343759868966251E-15</v>
      </c>
      <c r="E65" s="9">
        <f t="shared" si="41"/>
        <v>4.3353255160902683E-15</v>
      </c>
      <c r="F65" s="9">
        <f t="shared" si="41"/>
        <v>4.3384090476351114E-15</v>
      </c>
      <c r="G65" s="9">
        <f t="shared" si="41"/>
        <v>4.3443918117016661E-15</v>
      </c>
      <c r="H65" s="9">
        <f t="shared" si="41"/>
        <v>4.354768559762417E-15</v>
      </c>
      <c r="I65" s="9">
        <f t="shared" si="41"/>
        <v>4.372163351217441E-15</v>
      </c>
      <c r="J65" s="9">
        <f t="shared" si="41"/>
        <v>4.4010652590692968E-15</v>
      </c>
      <c r="K65" s="9">
        <f t="shared" si="41"/>
        <v>4.4491861801306984E-15</v>
      </c>
      <c r="L65" s="9">
        <f t="shared" si="41"/>
        <v>4.5300818625317892E-15</v>
      </c>
      <c r="M65" s="9">
        <f t="shared" si="41"/>
        <v>4.6686248785240653E-15</v>
      </c>
      <c r="N65" s="9">
        <f t="shared" si="41"/>
        <v>4.9138361652240784E-15</v>
      </c>
      <c r="O65" s="9">
        <f t="shared" si="41"/>
        <v>5.3743902894664414E-15</v>
      </c>
      <c r="P65" s="9">
        <f t="shared" si="41"/>
        <v>6.3422399293541283E-15</v>
      </c>
      <c r="Q65" s="9">
        <f t="shared" si="41"/>
        <v>6.34223992935778E-15</v>
      </c>
      <c r="R65" s="9">
        <f t="shared" si="41"/>
        <v>5.3743902894685027E-15</v>
      </c>
      <c r="S65" s="9">
        <f t="shared" si="41"/>
        <v>4.9138361652255118E-15</v>
      </c>
      <c r="T65" s="9">
        <f t="shared" si="41"/>
        <v>4.6686248785251839E-15</v>
      </c>
      <c r="U65" s="9">
        <f t="shared" si="41"/>
        <v>4.530081862532728E-15</v>
      </c>
      <c r="V65" s="9">
        <f t="shared" si="41"/>
        <v>4.4491861801315149E-15</v>
      </c>
      <c r="W65" s="9">
        <f t="shared" si="41"/>
        <v>4.4010652590700091E-15</v>
      </c>
      <c r="X65" s="9">
        <f t="shared" si="41"/>
        <v>4.3721633512180342E-15</v>
      </c>
      <c r="Y65" s="9">
        <f t="shared" si="41"/>
        <v>4.3547685597628525E-15</v>
      </c>
      <c r="Z65" s="9">
        <f t="shared" si="41"/>
        <v>4.3443918117018602E-15</v>
      </c>
      <c r="AA65" s="9">
        <f t="shared" si="41"/>
        <v>4.3384090476349173E-15</v>
      </c>
      <c r="AB65" s="9">
        <f t="shared" si="41"/>
        <v>4.335325516089455E-15</v>
      </c>
      <c r="AC65" s="9">
        <f t="shared" si="41"/>
        <v>4.3343759845124824E-15</v>
      </c>
      <c r="AD65" s="9">
        <f t="shared" si="41"/>
        <v>4.3353255160894534E-15</v>
      </c>
      <c r="AE65" s="9">
        <f t="shared" si="41"/>
        <v>4.338409047634911E-15</v>
      </c>
      <c r="AF65" s="9">
        <f t="shared" si="41"/>
        <v>4.344391811701846E-15</v>
      </c>
      <c r="AG65" s="9">
        <f t="shared" si="41"/>
        <v>4.3547685597628288E-15</v>
      </c>
      <c r="AH65" s="9">
        <f t="shared" si="41"/>
        <v>4.3721633512179955E-15</v>
      </c>
      <c r="AI65" s="9">
        <f t="shared" si="41"/>
        <v>4.4010652590699405E-15</v>
      </c>
      <c r="AJ65" s="9">
        <f t="shared" si="41"/>
        <v>4.4491861801314005E-15</v>
      </c>
      <c r="AK65" s="9">
        <f t="shared" si="41"/>
        <v>4.5300818625325355E-15</v>
      </c>
      <c r="AL65" s="9">
        <f t="shared" si="41"/>
        <v>4.6686248785248495E-15</v>
      </c>
      <c r="AM65" s="9">
        <f t="shared" si="41"/>
        <v>4.9138361652249083E-15</v>
      </c>
      <c r="AN65" s="9">
        <f t="shared" si="41"/>
        <v>5.3743902894673233E-15</v>
      </c>
    </row>
    <row r="66" spans="1:40" ht="15" x14ac:dyDescent="0.2">
      <c r="A66" s="104" t="s">
        <v>120</v>
      </c>
      <c r="B66" s="181">
        <f>$B$10</f>
        <v>0.25</v>
      </c>
      <c r="C66" s="9"/>
      <c r="D66" s="181">
        <f t="shared" ref="D66:AN66" si="42">$B$10</f>
        <v>0.25</v>
      </c>
      <c r="E66" s="181">
        <f t="shared" si="42"/>
        <v>0.25</v>
      </c>
      <c r="F66" s="181">
        <f t="shared" si="42"/>
        <v>0.25</v>
      </c>
      <c r="G66" s="181">
        <f t="shared" si="42"/>
        <v>0.25</v>
      </c>
      <c r="H66" s="181">
        <f t="shared" si="42"/>
        <v>0.25</v>
      </c>
      <c r="I66" s="181">
        <f t="shared" si="42"/>
        <v>0.25</v>
      </c>
      <c r="J66" s="181">
        <f t="shared" si="42"/>
        <v>0.25</v>
      </c>
      <c r="K66" s="181">
        <f t="shared" si="42"/>
        <v>0.25</v>
      </c>
      <c r="L66" s="181">
        <f t="shared" si="42"/>
        <v>0.25</v>
      </c>
      <c r="M66" s="181">
        <f t="shared" si="42"/>
        <v>0.25</v>
      </c>
      <c r="N66" s="181">
        <f t="shared" si="42"/>
        <v>0.25</v>
      </c>
      <c r="O66" s="181">
        <f t="shared" si="42"/>
        <v>0.25</v>
      </c>
      <c r="P66" s="181">
        <f t="shared" si="42"/>
        <v>0.25</v>
      </c>
      <c r="Q66" s="181">
        <f t="shared" si="42"/>
        <v>0.25</v>
      </c>
      <c r="R66" s="181">
        <f t="shared" si="42"/>
        <v>0.25</v>
      </c>
      <c r="S66" s="181">
        <f t="shared" si="42"/>
        <v>0.25</v>
      </c>
      <c r="T66" s="181">
        <f t="shared" si="42"/>
        <v>0.25</v>
      </c>
      <c r="U66" s="181">
        <f t="shared" si="42"/>
        <v>0.25</v>
      </c>
      <c r="V66" s="181">
        <f t="shared" si="42"/>
        <v>0.25</v>
      </c>
      <c r="W66" s="181">
        <f t="shared" si="42"/>
        <v>0.25</v>
      </c>
      <c r="X66" s="181">
        <f t="shared" si="42"/>
        <v>0.25</v>
      </c>
      <c r="Y66" s="181">
        <f t="shared" si="42"/>
        <v>0.25</v>
      </c>
      <c r="Z66" s="181">
        <f t="shared" si="42"/>
        <v>0.25</v>
      </c>
      <c r="AA66" s="181">
        <f t="shared" si="42"/>
        <v>0.25</v>
      </c>
      <c r="AB66" s="181">
        <f t="shared" si="42"/>
        <v>0.25</v>
      </c>
      <c r="AC66" s="181">
        <f t="shared" si="42"/>
        <v>0.25</v>
      </c>
      <c r="AD66" s="181">
        <f t="shared" si="42"/>
        <v>0.25</v>
      </c>
      <c r="AE66" s="181">
        <f t="shared" si="42"/>
        <v>0.25</v>
      </c>
      <c r="AF66" s="181">
        <f t="shared" si="42"/>
        <v>0.25</v>
      </c>
      <c r="AG66" s="181">
        <f t="shared" si="42"/>
        <v>0.25</v>
      </c>
      <c r="AH66" s="181">
        <f t="shared" si="42"/>
        <v>0.25</v>
      </c>
      <c r="AI66" s="181">
        <f t="shared" si="42"/>
        <v>0.25</v>
      </c>
      <c r="AJ66" s="181">
        <f t="shared" si="42"/>
        <v>0.25</v>
      </c>
      <c r="AK66" s="181">
        <f t="shared" si="42"/>
        <v>0.25</v>
      </c>
      <c r="AL66" s="181">
        <f t="shared" si="42"/>
        <v>0.25</v>
      </c>
      <c r="AM66" s="181">
        <f t="shared" si="42"/>
        <v>0.25</v>
      </c>
      <c r="AN66" s="181">
        <f t="shared" si="42"/>
        <v>0.25</v>
      </c>
    </row>
    <row r="67" spans="1:40" ht="15" x14ac:dyDescent="0.2">
      <c r="A67" s="181" t="s">
        <v>184</v>
      </c>
      <c r="B67" s="50">
        <f>B65/B66</f>
        <v>3.4057315386041588E-12</v>
      </c>
      <c r="C67" s="9"/>
      <c r="D67" s="50">
        <f t="shared" ref="D67:AN67" si="43">D65/D66</f>
        <v>1.73375039475865E-14</v>
      </c>
      <c r="E67" s="50">
        <f t="shared" si="43"/>
        <v>1.7341302064361073E-14</v>
      </c>
      <c r="F67" s="50">
        <f t="shared" si="43"/>
        <v>1.7353636190540445E-14</v>
      </c>
      <c r="G67" s="50">
        <f t="shared" si="43"/>
        <v>1.7377567246806664E-14</v>
      </c>
      <c r="H67" s="50">
        <f t="shared" si="43"/>
        <v>1.7419074239049668E-14</v>
      </c>
      <c r="I67" s="50">
        <f t="shared" si="43"/>
        <v>1.7488653404869764E-14</v>
      </c>
      <c r="J67" s="50">
        <f t="shared" si="43"/>
        <v>1.7604261036277187E-14</v>
      </c>
      <c r="K67" s="50">
        <f t="shared" si="43"/>
        <v>1.7796744720522794E-14</v>
      </c>
      <c r="L67" s="50">
        <f t="shared" si="43"/>
        <v>1.8120327450127157E-14</v>
      </c>
      <c r="M67" s="50">
        <f t="shared" si="43"/>
        <v>1.8674499514096261E-14</v>
      </c>
      <c r="N67" s="50">
        <f t="shared" si="43"/>
        <v>1.9655344660896314E-14</v>
      </c>
      <c r="O67" s="50">
        <f t="shared" si="43"/>
        <v>2.1497561157865766E-14</v>
      </c>
      <c r="P67" s="50">
        <f t="shared" si="43"/>
        <v>2.5368959717416513E-14</v>
      </c>
      <c r="Q67" s="50">
        <f t="shared" si="43"/>
        <v>2.536895971743112E-14</v>
      </c>
      <c r="R67" s="50">
        <f t="shared" si="43"/>
        <v>2.1497561157874011E-14</v>
      </c>
      <c r="S67" s="50">
        <f t="shared" si="43"/>
        <v>1.9655344660902047E-14</v>
      </c>
      <c r="T67" s="50">
        <f t="shared" si="43"/>
        <v>1.8674499514100736E-14</v>
      </c>
      <c r="U67" s="50">
        <f t="shared" si="43"/>
        <v>1.8120327450130912E-14</v>
      </c>
      <c r="V67" s="50">
        <f t="shared" si="43"/>
        <v>1.7796744720526059E-14</v>
      </c>
      <c r="W67" s="50">
        <f t="shared" si="43"/>
        <v>1.7604261036280037E-14</v>
      </c>
      <c r="X67" s="50">
        <f t="shared" si="43"/>
        <v>1.7488653404872137E-14</v>
      </c>
      <c r="Y67" s="50">
        <f t="shared" si="43"/>
        <v>1.741907423905141E-14</v>
      </c>
      <c r="Z67" s="50">
        <f t="shared" si="43"/>
        <v>1.7377567246807441E-14</v>
      </c>
      <c r="AA67" s="50">
        <f t="shared" si="43"/>
        <v>1.7353636190539669E-14</v>
      </c>
      <c r="AB67" s="50">
        <f t="shared" si="43"/>
        <v>1.734130206435782E-14</v>
      </c>
      <c r="AC67" s="50">
        <f t="shared" si="43"/>
        <v>1.7337503938049929E-14</v>
      </c>
      <c r="AD67" s="50">
        <f t="shared" si="43"/>
        <v>1.7341302064357814E-14</v>
      </c>
      <c r="AE67" s="50">
        <f t="shared" si="43"/>
        <v>1.7353636190539644E-14</v>
      </c>
      <c r="AF67" s="50">
        <f t="shared" si="43"/>
        <v>1.7377567246807384E-14</v>
      </c>
      <c r="AG67" s="50">
        <f t="shared" si="43"/>
        <v>1.7419074239051315E-14</v>
      </c>
      <c r="AH67" s="50">
        <f t="shared" si="43"/>
        <v>1.7488653404871982E-14</v>
      </c>
      <c r="AI67" s="50">
        <f t="shared" si="43"/>
        <v>1.7604261036279762E-14</v>
      </c>
      <c r="AJ67" s="50">
        <f t="shared" si="43"/>
        <v>1.7796744720525602E-14</v>
      </c>
      <c r="AK67" s="50">
        <f t="shared" si="43"/>
        <v>1.8120327450130142E-14</v>
      </c>
      <c r="AL67" s="50">
        <f t="shared" si="43"/>
        <v>1.8674499514099398E-14</v>
      </c>
      <c r="AM67" s="50">
        <f t="shared" si="43"/>
        <v>1.9655344660899633E-14</v>
      </c>
      <c r="AN67" s="50">
        <f t="shared" si="43"/>
        <v>2.1497561157869293E-14</v>
      </c>
    </row>
    <row r="68" spans="1:40" x14ac:dyDescent="0.2">
      <c r="A68" s="181" t="s">
        <v>180</v>
      </c>
      <c r="B68" s="80">
        <f>$B$8</f>
        <v>75000</v>
      </c>
      <c r="C68" s="181"/>
      <c r="D68" s="80">
        <f t="shared" ref="D68:AN68" si="44">$B$8</f>
        <v>75000</v>
      </c>
      <c r="E68" s="80">
        <f t="shared" si="44"/>
        <v>75000</v>
      </c>
      <c r="F68" s="80">
        <f t="shared" si="44"/>
        <v>75000</v>
      </c>
      <c r="G68" s="80">
        <f t="shared" si="44"/>
        <v>75000</v>
      </c>
      <c r="H68" s="80">
        <f t="shared" si="44"/>
        <v>75000</v>
      </c>
      <c r="I68" s="80">
        <f t="shared" si="44"/>
        <v>75000</v>
      </c>
      <c r="J68" s="80">
        <f t="shared" si="44"/>
        <v>75000</v>
      </c>
      <c r="K68" s="80">
        <f t="shared" si="44"/>
        <v>75000</v>
      </c>
      <c r="L68" s="80">
        <f t="shared" si="44"/>
        <v>75000</v>
      </c>
      <c r="M68" s="80">
        <f t="shared" si="44"/>
        <v>75000</v>
      </c>
      <c r="N68" s="80">
        <f t="shared" si="44"/>
        <v>75000</v>
      </c>
      <c r="O68" s="80">
        <f t="shared" si="44"/>
        <v>75000</v>
      </c>
      <c r="P68" s="80">
        <f t="shared" si="44"/>
        <v>75000</v>
      </c>
      <c r="Q68" s="80">
        <f t="shared" si="44"/>
        <v>75000</v>
      </c>
      <c r="R68" s="80">
        <f t="shared" si="44"/>
        <v>75000</v>
      </c>
      <c r="S68" s="80">
        <f t="shared" si="44"/>
        <v>75000</v>
      </c>
      <c r="T68" s="80">
        <f t="shared" si="44"/>
        <v>75000</v>
      </c>
      <c r="U68" s="80">
        <f t="shared" si="44"/>
        <v>75000</v>
      </c>
      <c r="V68" s="80">
        <f t="shared" si="44"/>
        <v>75000</v>
      </c>
      <c r="W68" s="80">
        <f t="shared" si="44"/>
        <v>75000</v>
      </c>
      <c r="X68" s="80">
        <f t="shared" si="44"/>
        <v>75000</v>
      </c>
      <c r="Y68" s="80">
        <f t="shared" si="44"/>
        <v>75000</v>
      </c>
      <c r="Z68" s="80">
        <f t="shared" si="44"/>
        <v>75000</v>
      </c>
      <c r="AA68" s="80">
        <f t="shared" si="44"/>
        <v>75000</v>
      </c>
      <c r="AB68" s="80">
        <f t="shared" si="44"/>
        <v>75000</v>
      </c>
      <c r="AC68" s="80">
        <f t="shared" si="44"/>
        <v>75000</v>
      </c>
      <c r="AD68" s="80">
        <f t="shared" si="44"/>
        <v>75000</v>
      </c>
      <c r="AE68" s="80">
        <f t="shared" si="44"/>
        <v>75000</v>
      </c>
      <c r="AF68" s="80">
        <f t="shared" si="44"/>
        <v>75000</v>
      </c>
      <c r="AG68" s="80">
        <f t="shared" si="44"/>
        <v>75000</v>
      </c>
      <c r="AH68" s="80">
        <f t="shared" si="44"/>
        <v>75000</v>
      </c>
      <c r="AI68" s="80">
        <f t="shared" si="44"/>
        <v>75000</v>
      </c>
      <c r="AJ68" s="80">
        <f t="shared" si="44"/>
        <v>75000</v>
      </c>
      <c r="AK68" s="80">
        <f t="shared" si="44"/>
        <v>75000</v>
      </c>
      <c r="AL68" s="80">
        <f t="shared" si="44"/>
        <v>75000</v>
      </c>
      <c r="AM68" s="80">
        <f t="shared" si="44"/>
        <v>75000</v>
      </c>
      <c r="AN68" s="80">
        <f t="shared" si="44"/>
        <v>75000</v>
      </c>
    </row>
    <row r="69" spans="1:40" ht="15" x14ac:dyDescent="0.2">
      <c r="A69" s="181" t="s">
        <v>9</v>
      </c>
      <c r="B69" s="9">
        <f>B75 / $B$17 * SINH($B$16 *B73 / 1000) + B74 * COSH($B$16 * B73 / 1000)+B72</f>
        <v>1.3450798253664875E-14</v>
      </c>
      <c r="C69" s="9"/>
      <c r="D69" s="9">
        <f t="shared" ref="D69:AN69" si="45">D75 / $B$17 * SINH($B$16 *D73 / 1000) + D74 * COSH($B$16 * D73 / 1000)+D72</f>
        <v>6.8473766994765201E-17</v>
      </c>
      <c r="E69" s="9">
        <f t="shared" si="45"/>
        <v>6.8488767502556136E-17</v>
      </c>
      <c r="F69" s="9">
        <f t="shared" si="45"/>
        <v>6.8537480632464779E-17</v>
      </c>
      <c r="G69" s="9">
        <f t="shared" si="45"/>
        <v>6.863199536628491E-17</v>
      </c>
      <c r="H69" s="9">
        <f t="shared" si="45"/>
        <v>6.8795925544705815E-17</v>
      </c>
      <c r="I69" s="9">
        <f t="shared" si="45"/>
        <v>6.9070725631411404E-17</v>
      </c>
      <c r="J69" s="9">
        <f t="shared" si="45"/>
        <v>6.9527313271693427E-17</v>
      </c>
      <c r="K69" s="9">
        <f t="shared" si="45"/>
        <v>7.0287519757308231E-17</v>
      </c>
      <c r="L69" s="9">
        <f t="shared" si="45"/>
        <v>7.1565496592811334E-17</v>
      </c>
      <c r="M69" s="9">
        <f t="shared" si="45"/>
        <v>7.3754176629911544E-17</v>
      </c>
      <c r="N69" s="9">
        <f t="shared" si="45"/>
        <v>7.762798466150438E-17</v>
      </c>
      <c r="O69" s="9">
        <f t="shared" si="45"/>
        <v>8.4903743822035611E-17</v>
      </c>
      <c r="P69" s="9">
        <f t="shared" si="45"/>
        <v>1.0019367504350477E-16</v>
      </c>
      <c r="Q69" s="9">
        <f t="shared" si="45"/>
        <v>1.0019367504356245E-16</v>
      </c>
      <c r="R69" s="9">
        <f t="shared" si="45"/>
        <v>8.4903743822068176E-17</v>
      </c>
      <c r="S69" s="9">
        <f t="shared" si="45"/>
        <v>7.7627984661527023E-17</v>
      </c>
      <c r="T69" s="9">
        <f t="shared" si="45"/>
        <v>7.3754176629929207E-17</v>
      </c>
      <c r="U69" s="9">
        <f t="shared" si="45"/>
        <v>7.1565496592826174E-17</v>
      </c>
      <c r="V69" s="9">
        <f t="shared" si="45"/>
        <v>7.0287519757321124E-17</v>
      </c>
      <c r="W69" s="9">
        <f t="shared" si="45"/>
        <v>6.9527313271704668E-17</v>
      </c>
      <c r="X69" s="9">
        <f t="shared" si="45"/>
        <v>6.9070725631420784E-17</v>
      </c>
      <c r="Y69" s="9">
        <f t="shared" si="45"/>
        <v>6.8795925544712681E-17</v>
      </c>
      <c r="Z69" s="9">
        <f t="shared" si="45"/>
        <v>6.8631995366287967E-17</v>
      </c>
      <c r="AA69" s="9">
        <f t="shared" si="45"/>
        <v>6.853748063246171E-17</v>
      </c>
      <c r="AB69" s="9">
        <f t="shared" si="45"/>
        <v>6.8488767502543292E-17</v>
      </c>
      <c r="AC69" s="9">
        <f t="shared" si="45"/>
        <v>6.8473766957100902E-17</v>
      </c>
      <c r="AD69" s="9">
        <f t="shared" si="45"/>
        <v>6.8488767502543268E-17</v>
      </c>
      <c r="AE69" s="9">
        <f t="shared" si="45"/>
        <v>6.8537480632461611E-17</v>
      </c>
      <c r="AF69" s="9">
        <f t="shared" si="45"/>
        <v>6.8631995366287745E-17</v>
      </c>
      <c r="AG69" s="9">
        <f t="shared" si="45"/>
        <v>6.8795925544712311E-17</v>
      </c>
      <c r="AH69" s="9">
        <f t="shared" si="45"/>
        <v>6.9070725631420168E-17</v>
      </c>
      <c r="AI69" s="9">
        <f t="shared" si="45"/>
        <v>6.9527313271703583E-17</v>
      </c>
      <c r="AJ69" s="9">
        <f t="shared" si="45"/>
        <v>7.0287519757319325E-17</v>
      </c>
      <c r="AK69" s="9">
        <f t="shared" si="45"/>
        <v>7.156549659282313E-17</v>
      </c>
      <c r="AL69" s="9">
        <f t="shared" si="45"/>
        <v>7.3754176629923932E-17</v>
      </c>
      <c r="AM69" s="9">
        <f t="shared" si="45"/>
        <v>7.7627984661517482E-17</v>
      </c>
      <c r="AN69" s="9">
        <f t="shared" si="45"/>
        <v>8.4903743822049551E-17</v>
      </c>
    </row>
    <row r="70" spans="1:40" ht="15" x14ac:dyDescent="0.2">
      <c r="A70" s="181" t="s">
        <v>183</v>
      </c>
      <c r="B70" s="9">
        <f>B75 * COSH($B$16 *B73 / 1000) + (B74) * $B$17 * SINH($B$16 * B73/ 1000)</f>
        <v>1.6291548809505478E-15</v>
      </c>
      <c r="C70" s="9"/>
      <c r="D70" s="9">
        <f t="shared" ref="D70:AN70" si="46">D75 * COSH($B$16 *D73 / 1000) + (D74) * $B$17 * SINH($B$16 * D73/ 1000)</f>
        <v>8.2935131144501076E-18</v>
      </c>
      <c r="E70" s="9">
        <f t="shared" si="46"/>
        <v>8.2953299694815709E-18</v>
      </c>
      <c r="F70" s="9">
        <f t="shared" si="46"/>
        <v>8.301230082758149E-18</v>
      </c>
      <c r="G70" s="9">
        <f t="shared" si="46"/>
        <v>8.3126776665387506E-18</v>
      </c>
      <c r="H70" s="9">
        <f t="shared" si="46"/>
        <v>8.3325328190191446E-18</v>
      </c>
      <c r="I70" s="9">
        <f t="shared" si="46"/>
        <v>8.365816486954619E-18</v>
      </c>
      <c r="J70" s="9">
        <f t="shared" si="46"/>
        <v>8.4211181849445114E-18</v>
      </c>
      <c r="K70" s="9">
        <f t="shared" si="46"/>
        <v>8.5131940664805519E-18</v>
      </c>
      <c r="L70" s="9">
        <f t="shared" si="46"/>
        <v>8.6679820693958688E-18</v>
      </c>
      <c r="M70" s="9">
        <f t="shared" si="46"/>
        <v>8.9330740511531071E-18</v>
      </c>
      <c r="N70" s="9">
        <f t="shared" si="46"/>
        <v>9.4022680085314643E-18</v>
      </c>
      <c r="O70" s="9">
        <f t="shared" si="46"/>
        <v>1.028350481882787E-17</v>
      </c>
      <c r="P70" s="9">
        <f t="shared" si="46"/>
        <v>1.2135414691319462E-17</v>
      </c>
      <c r="Q70" s="9">
        <f t="shared" si="46"/>
        <v>1.213541469132645E-17</v>
      </c>
      <c r="R70" s="9">
        <f t="shared" si="46"/>
        <v>1.0283504818831814E-17</v>
      </c>
      <c r="S70" s="9">
        <f t="shared" si="46"/>
        <v>9.4022680085342068E-18</v>
      </c>
      <c r="T70" s="9">
        <f t="shared" si="46"/>
        <v>8.9330740511552472E-18</v>
      </c>
      <c r="U70" s="9">
        <f t="shared" si="46"/>
        <v>8.6679820693976653E-18</v>
      </c>
      <c r="V70" s="9">
        <f t="shared" si="46"/>
        <v>8.5131940664821126E-18</v>
      </c>
      <c r="W70" s="9">
        <f t="shared" si="46"/>
        <v>8.4211181849458734E-18</v>
      </c>
      <c r="X70" s="9">
        <f t="shared" si="46"/>
        <v>8.3658164869557545E-18</v>
      </c>
      <c r="Y70" s="9">
        <f t="shared" si="46"/>
        <v>8.3325328190199766E-18</v>
      </c>
      <c r="Z70" s="9">
        <f t="shared" si="46"/>
        <v>8.3126776665391219E-18</v>
      </c>
      <c r="AA70" s="9">
        <f t="shared" si="46"/>
        <v>8.3012300827577776E-18</v>
      </c>
      <c r="AB70" s="9">
        <f t="shared" si="46"/>
        <v>8.2953299694800132E-18</v>
      </c>
      <c r="AC70" s="9">
        <f t="shared" si="46"/>
        <v>8.2935131098882251E-18</v>
      </c>
      <c r="AD70" s="9">
        <f t="shared" si="46"/>
        <v>8.2953299694800101E-18</v>
      </c>
      <c r="AE70" s="9">
        <f t="shared" si="46"/>
        <v>8.3012300827577653E-18</v>
      </c>
      <c r="AF70" s="9">
        <f t="shared" si="46"/>
        <v>8.3126776665390942E-18</v>
      </c>
      <c r="AG70" s="9">
        <f t="shared" si="46"/>
        <v>8.3325328190199304E-18</v>
      </c>
      <c r="AH70" s="9">
        <f t="shared" si="46"/>
        <v>8.365816486955679E-18</v>
      </c>
      <c r="AI70" s="9">
        <f t="shared" si="46"/>
        <v>8.4211181849457424E-18</v>
      </c>
      <c r="AJ70" s="9">
        <f t="shared" si="46"/>
        <v>8.5131940664818954E-18</v>
      </c>
      <c r="AK70" s="9">
        <f t="shared" si="46"/>
        <v>8.6679820693972971E-18</v>
      </c>
      <c r="AL70" s="9">
        <f t="shared" si="46"/>
        <v>8.9330740511546078E-18</v>
      </c>
      <c r="AM70" s="9">
        <f t="shared" si="46"/>
        <v>9.4022680085330513E-18</v>
      </c>
      <c r="AN70" s="9">
        <f t="shared" si="46"/>
        <v>1.0283504818829559E-17</v>
      </c>
    </row>
    <row r="71" spans="1:40" ht="15" x14ac:dyDescent="0.2">
      <c r="A71" s="104" t="s">
        <v>120</v>
      </c>
      <c r="B71" s="181">
        <f>$B$10</f>
        <v>0.25</v>
      </c>
      <c r="C71" s="9"/>
      <c r="D71" s="181">
        <f t="shared" ref="D71:AN71" si="47">$B$10</f>
        <v>0.25</v>
      </c>
      <c r="E71" s="181">
        <f t="shared" si="47"/>
        <v>0.25</v>
      </c>
      <c r="F71" s="181">
        <f t="shared" si="47"/>
        <v>0.25</v>
      </c>
      <c r="G71" s="181">
        <f t="shared" si="47"/>
        <v>0.25</v>
      </c>
      <c r="H71" s="181">
        <f t="shared" si="47"/>
        <v>0.25</v>
      </c>
      <c r="I71" s="181">
        <f t="shared" si="47"/>
        <v>0.25</v>
      </c>
      <c r="J71" s="181">
        <f t="shared" si="47"/>
        <v>0.25</v>
      </c>
      <c r="K71" s="181">
        <f t="shared" si="47"/>
        <v>0.25</v>
      </c>
      <c r="L71" s="181">
        <f t="shared" si="47"/>
        <v>0.25</v>
      </c>
      <c r="M71" s="181">
        <f t="shared" si="47"/>
        <v>0.25</v>
      </c>
      <c r="N71" s="181">
        <f t="shared" si="47"/>
        <v>0.25</v>
      </c>
      <c r="O71" s="181">
        <f t="shared" si="47"/>
        <v>0.25</v>
      </c>
      <c r="P71" s="181">
        <f t="shared" si="47"/>
        <v>0.25</v>
      </c>
      <c r="Q71" s="181">
        <f t="shared" si="47"/>
        <v>0.25</v>
      </c>
      <c r="R71" s="181">
        <f t="shared" si="47"/>
        <v>0.25</v>
      </c>
      <c r="S71" s="181">
        <f t="shared" si="47"/>
        <v>0.25</v>
      </c>
      <c r="T71" s="181">
        <f t="shared" si="47"/>
        <v>0.25</v>
      </c>
      <c r="U71" s="181">
        <f t="shared" si="47"/>
        <v>0.25</v>
      </c>
      <c r="V71" s="181">
        <f t="shared" si="47"/>
        <v>0.25</v>
      </c>
      <c r="W71" s="181">
        <f t="shared" si="47"/>
        <v>0.25</v>
      </c>
      <c r="X71" s="181">
        <f t="shared" si="47"/>
        <v>0.25</v>
      </c>
      <c r="Y71" s="181">
        <f t="shared" si="47"/>
        <v>0.25</v>
      </c>
      <c r="Z71" s="181">
        <f t="shared" si="47"/>
        <v>0.25</v>
      </c>
      <c r="AA71" s="181">
        <f t="shared" si="47"/>
        <v>0.25</v>
      </c>
      <c r="AB71" s="181">
        <f t="shared" si="47"/>
        <v>0.25</v>
      </c>
      <c r="AC71" s="181">
        <f t="shared" si="47"/>
        <v>0.25</v>
      </c>
      <c r="AD71" s="181">
        <f t="shared" si="47"/>
        <v>0.25</v>
      </c>
      <c r="AE71" s="181">
        <f t="shared" si="47"/>
        <v>0.25</v>
      </c>
      <c r="AF71" s="181">
        <f t="shared" si="47"/>
        <v>0.25</v>
      </c>
      <c r="AG71" s="181">
        <f t="shared" si="47"/>
        <v>0.25</v>
      </c>
      <c r="AH71" s="181">
        <f t="shared" si="47"/>
        <v>0.25</v>
      </c>
      <c r="AI71" s="181">
        <f t="shared" si="47"/>
        <v>0.25</v>
      </c>
      <c r="AJ71" s="181">
        <f t="shared" si="47"/>
        <v>0.25</v>
      </c>
      <c r="AK71" s="181">
        <f t="shared" si="47"/>
        <v>0.25</v>
      </c>
      <c r="AL71" s="181">
        <f t="shared" si="47"/>
        <v>0.25</v>
      </c>
      <c r="AM71" s="181">
        <f t="shared" si="47"/>
        <v>0.25</v>
      </c>
      <c r="AN71" s="181">
        <f t="shared" si="47"/>
        <v>0.25</v>
      </c>
    </row>
    <row r="72" spans="1:40" ht="15" x14ac:dyDescent="0.2">
      <c r="A72" s="181" t="s">
        <v>184</v>
      </c>
      <c r="B72" s="50">
        <f>B70/B71</f>
        <v>6.5166195238021911E-15</v>
      </c>
      <c r="C72" s="9"/>
      <c r="D72" s="50">
        <f t="shared" ref="D72:AN72" si="48">D70/D71</f>
        <v>3.317405245780043E-17</v>
      </c>
      <c r="E72" s="50">
        <f t="shared" si="48"/>
        <v>3.3181319877926284E-17</v>
      </c>
      <c r="F72" s="50">
        <f t="shared" si="48"/>
        <v>3.3204920331032596E-17</v>
      </c>
      <c r="G72" s="50">
        <f t="shared" si="48"/>
        <v>3.3250710666155002E-17</v>
      </c>
      <c r="H72" s="50">
        <f t="shared" si="48"/>
        <v>3.3330131276076578E-17</v>
      </c>
      <c r="I72" s="50">
        <f t="shared" si="48"/>
        <v>3.3463265947818476E-17</v>
      </c>
      <c r="J72" s="50">
        <f t="shared" si="48"/>
        <v>3.3684472739778046E-17</v>
      </c>
      <c r="K72" s="50">
        <f t="shared" si="48"/>
        <v>3.4052776265922207E-17</v>
      </c>
      <c r="L72" s="50">
        <f t="shared" si="48"/>
        <v>3.4671928277583475E-17</v>
      </c>
      <c r="M72" s="50">
        <f t="shared" si="48"/>
        <v>3.5732296204612428E-17</v>
      </c>
      <c r="N72" s="50">
        <f t="shared" si="48"/>
        <v>3.7609072034125857E-17</v>
      </c>
      <c r="O72" s="50">
        <f t="shared" si="48"/>
        <v>4.1134019275311481E-17</v>
      </c>
      <c r="P72" s="50">
        <f t="shared" si="48"/>
        <v>4.854165876527785E-17</v>
      </c>
      <c r="Q72" s="50">
        <f t="shared" si="48"/>
        <v>4.8541658765305799E-17</v>
      </c>
      <c r="R72" s="50">
        <f t="shared" si="48"/>
        <v>4.1134019275327258E-17</v>
      </c>
      <c r="S72" s="50">
        <f t="shared" si="48"/>
        <v>3.7609072034136827E-17</v>
      </c>
      <c r="T72" s="50">
        <f t="shared" si="48"/>
        <v>3.5732296204620989E-17</v>
      </c>
      <c r="U72" s="50">
        <f t="shared" si="48"/>
        <v>3.4671928277590661E-17</v>
      </c>
      <c r="V72" s="50">
        <f t="shared" si="48"/>
        <v>3.4052776265928451E-17</v>
      </c>
      <c r="W72" s="50">
        <f t="shared" si="48"/>
        <v>3.3684472739783494E-17</v>
      </c>
      <c r="X72" s="50">
        <f t="shared" si="48"/>
        <v>3.3463265947823018E-17</v>
      </c>
      <c r="Y72" s="50">
        <f t="shared" si="48"/>
        <v>3.3330131276079906E-17</v>
      </c>
      <c r="Z72" s="50">
        <f t="shared" si="48"/>
        <v>3.3250710666156488E-17</v>
      </c>
      <c r="AA72" s="50">
        <f t="shared" si="48"/>
        <v>3.3204920331031111E-17</v>
      </c>
      <c r="AB72" s="50">
        <f t="shared" si="48"/>
        <v>3.3181319877920053E-17</v>
      </c>
      <c r="AC72" s="50">
        <f t="shared" si="48"/>
        <v>3.3174052439552901E-17</v>
      </c>
      <c r="AD72" s="50">
        <f t="shared" si="48"/>
        <v>3.318131987792004E-17</v>
      </c>
      <c r="AE72" s="50">
        <f t="shared" si="48"/>
        <v>3.3204920331031061E-17</v>
      </c>
      <c r="AF72" s="50">
        <f t="shared" si="48"/>
        <v>3.3250710666156377E-17</v>
      </c>
      <c r="AG72" s="50">
        <f t="shared" si="48"/>
        <v>3.3330131276079722E-17</v>
      </c>
      <c r="AH72" s="50">
        <f t="shared" si="48"/>
        <v>3.3463265947822716E-17</v>
      </c>
      <c r="AI72" s="50">
        <f t="shared" si="48"/>
        <v>3.368447273978297E-17</v>
      </c>
      <c r="AJ72" s="50">
        <f t="shared" si="48"/>
        <v>3.4052776265927582E-17</v>
      </c>
      <c r="AK72" s="50">
        <f t="shared" si="48"/>
        <v>3.4671928277589188E-17</v>
      </c>
      <c r="AL72" s="50">
        <f t="shared" si="48"/>
        <v>3.5732296204618431E-17</v>
      </c>
      <c r="AM72" s="50">
        <f t="shared" si="48"/>
        <v>3.7609072034132205E-17</v>
      </c>
      <c r="AN72" s="50">
        <f t="shared" si="48"/>
        <v>4.1134019275318235E-17</v>
      </c>
    </row>
    <row r="73" spans="1:40" x14ac:dyDescent="0.2">
      <c r="A73" s="181" t="s">
        <v>181</v>
      </c>
      <c r="B73" s="80">
        <f>$B$8</f>
        <v>75000</v>
      </c>
      <c r="D73" s="80">
        <f t="shared" ref="D73:AN73" si="49">$B$8</f>
        <v>75000</v>
      </c>
      <c r="E73" s="80">
        <f t="shared" si="49"/>
        <v>75000</v>
      </c>
      <c r="F73" s="80">
        <f t="shared" si="49"/>
        <v>75000</v>
      </c>
      <c r="G73" s="80">
        <f t="shared" si="49"/>
        <v>75000</v>
      </c>
      <c r="H73" s="80">
        <f t="shared" si="49"/>
        <v>75000</v>
      </c>
      <c r="I73" s="80">
        <f t="shared" si="49"/>
        <v>75000</v>
      </c>
      <c r="J73" s="80">
        <f t="shared" si="49"/>
        <v>75000</v>
      </c>
      <c r="K73" s="80">
        <f t="shared" si="49"/>
        <v>75000</v>
      </c>
      <c r="L73" s="80">
        <f t="shared" si="49"/>
        <v>75000</v>
      </c>
      <c r="M73" s="80">
        <f t="shared" si="49"/>
        <v>75000</v>
      </c>
      <c r="N73" s="80">
        <f t="shared" si="49"/>
        <v>75000</v>
      </c>
      <c r="O73" s="80">
        <f t="shared" si="49"/>
        <v>75000</v>
      </c>
      <c r="P73" s="80">
        <f t="shared" si="49"/>
        <v>75000</v>
      </c>
      <c r="Q73" s="80">
        <f t="shared" si="49"/>
        <v>75000</v>
      </c>
      <c r="R73" s="80">
        <f t="shared" si="49"/>
        <v>75000</v>
      </c>
      <c r="S73" s="80">
        <f t="shared" si="49"/>
        <v>75000</v>
      </c>
      <c r="T73" s="80">
        <f t="shared" si="49"/>
        <v>75000</v>
      </c>
      <c r="U73" s="80">
        <f t="shared" si="49"/>
        <v>75000</v>
      </c>
      <c r="V73" s="80">
        <f t="shared" si="49"/>
        <v>75000</v>
      </c>
      <c r="W73" s="80">
        <f t="shared" si="49"/>
        <v>75000</v>
      </c>
      <c r="X73" s="80">
        <f t="shared" si="49"/>
        <v>75000</v>
      </c>
      <c r="Y73" s="80">
        <f t="shared" si="49"/>
        <v>75000</v>
      </c>
      <c r="Z73" s="80">
        <f t="shared" si="49"/>
        <v>75000</v>
      </c>
      <c r="AA73" s="80">
        <f t="shared" si="49"/>
        <v>75000</v>
      </c>
      <c r="AB73" s="80">
        <f t="shared" si="49"/>
        <v>75000</v>
      </c>
      <c r="AC73" s="80">
        <f t="shared" si="49"/>
        <v>75000</v>
      </c>
      <c r="AD73" s="80">
        <f t="shared" si="49"/>
        <v>75000</v>
      </c>
      <c r="AE73" s="80">
        <f t="shared" si="49"/>
        <v>75000</v>
      </c>
      <c r="AF73" s="80">
        <f t="shared" si="49"/>
        <v>75000</v>
      </c>
      <c r="AG73" s="80">
        <f t="shared" si="49"/>
        <v>75000</v>
      </c>
      <c r="AH73" s="80">
        <f t="shared" si="49"/>
        <v>75000</v>
      </c>
      <c r="AI73" s="80">
        <f t="shared" si="49"/>
        <v>75000</v>
      </c>
      <c r="AJ73" s="80">
        <f t="shared" si="49"/>
        <v>75000</v>
      </c>
      <c r="AK73" s="80">
        <f t="shared" si="49"/>
        <v>75000</v>
      </c>
      <c r="AL73" s="80">
        <f t="shared" si="49"/>
        <v>75000</v>
      </c>
      <c r="AM73" s="80">
        <f t="shared" si="49"/>
        <v>75000</v>
      </c>
      <c r="AN73" s="80">
        <f t="shared" si="49"/>
        <v>75000</v>
      </c>
    </row>
    <row r="74" spans="1:40" ht="15" x14ac:dyDescent="0.2">
      <c r="A74" s="181" t="s">
        <v>9</v>
      </c>
      <c r="B74" s="9">
        <f>B80 / $B$17 * SINH($B$16 *B78 / 1000) + B79 * COSH($B$16 * B78 / 1000)+B77</f>
        <v>2.5737098837250159E-17</v>
      </c>
      <c r="C74" s="9"/>
      <c r="D74" s="9">
        <f t="shared" ref="D74:AN74" si="50">D80 / $B$17 * SINH($B$16 *D78 / 1000) + D79 * COSH($B$16 * D78 / 1000)+D77</f>
        <v>1.3101944402615213E-19</v>
      </c>
      <c r="E74" s="9">
        <f t="shared" si="50"/>
        <v>1.3104814637855856E-19</v>
      </c>
      <c r="F74" s="9">
        <f t="shared" si="50"/>
        <v>1.311413553179454E-19</v>
      </c>
      <c r="G74" s="9">
        <f t="shared" si="50"/>
        <v>1.3132220220896483E-19</v>
      </c>
      <c r="H74" s="9">
        <f t="shared" si="50"/>
        <v>1.3163587037384699E-19</v>
      </c>
      <c r="I74" s="9">
        <f t="shared" si="50"/>
        <v>1.3216167983575751E-19</v>
      </c>
      <c r="J74" s="9">
        <f t="shared" si="50"/>
        <v>1.3303532621749572E-19</v>
      </c>
      <c r="K74" s="9">
        <f t="shared" si="50"/>
        <v>1.3448992460548778E-19</v>
      </c>
      <c r="L74" s="9">
        <f t="shared" si="50"/>
        <v>1.3693523792494804E-19</v>
      </c>
      <c r="M74" s="9">
        <f t="shared" si="50"/>
        <v>1.4112311386923381E-19</v>
      </c>
      <c r="N74" s="9">
        <f t="shared" si="50"/>
        <v>1.4853535649643057E-19</v>
      </c>
      <c r="O74" s="9">
        <f t="shared" si="50"/>
        <v>1.6245697877484064E-19</v>
      </c>
      <c r="P74" s="9">
        <f t="shared" si="50"/>
        <v>1.9171312132046901E-19</v>
      </c>
      <c r="Q74" s="9">
        <f t="shared" si="50"/>
        <v>1.9171312132057941E-19</v>
      </c>
      <c r="R74" s="9">
        <f t="shared" si="50"/>
        <v>1.6245697877490297E-19</v>
      </c>
      <c r="S74" s="9">
        <f t="shared" si="50"/>
        <v>1.4853535649647387E-19</v>
      </c>
      <c r="T74" s="9">
        <f t="shared" si="50"/>
        <v>1.4112311386926761E-19</v>
      </c>
      <c r="U74" s="9">
        <f t="shared" si="50"/>
        <v>1.3693523792497642E-19</v>
      </c>
      <c r="V74" s="9">
        <f t="shared" si="50"/>
        <v>1.3448992460551243E-19</v>
      </c>
      <c r="W74" s="9">
        <f t="shared" si="50"/>
        <v>1.3303532621751724E-19</v>
      </c>
      <c r="X74" s="9">
        <f t="shared" si="50"/>
        <v>1.3216167983577544E-19</v>
      </c>
      <c r="Y74" s="9">
        <f t="shared" si="50"/>
        <v>1.3163587037386011E-19</v>
      </c>
      <c r="Z74" s="9">
        <f t="shared" si="50"/>
        <v>1.3132220220897068E-19</v>
      </c>
      <c r="AA74" s="9">
        <f t="shared" si="50"/>
        <v>1.3114135531793952E-19</v>
      </c>
      <c r="AB74" s="9">
        <f t="shared" si="50"/>
        <v>1.3104814637853398E-19</v>
      </c>
      <c r="AC74" s="9">
        <f t="shared" si="50"/>
        <v>1.3101944395408431E-19</v>
      </c>
      <c r="AD74" s="9">
        <f t="shared" si="50"/>
        <v>1.3104814637853391E-19</v>
      </c>
      <c r="AE74" s="9">
        <f t="shared" si="50"/>
        <v>1.3114135531793933E-19</v>
      </c>
      <c r="AF74" s="9">
        <f t="shared" si="50"/>
        <v>1.3132220220897025E-19</v>
      </c>
      <c r="AG74" s="9">
        <f t="shared" si="50"/>
        <v>1.3163587037385941E-19</v>
      </c>
      <c r="AH74" s="9">
        <f t="shared" si="50"/>
        <v>1.3216167983577426E-19</v>
      </c>
      <c r="AI74" s="9">
        <f t="shared" si="50"/>
        <v>1.3303532621751519E-19</v>
      </c>
      <c r="AJ74" s="9">
        <f t="shared" si="50"/>
        <v>1.3448992460550899E-19</v>
      </c>
      <c r="AK74" s="9">
        <f t="shared" si="50"/>
        <v>1.3693523792497059E-19</v>
      </c>
      <c r="AL74" s="9">
        <f t="shared" si="50"/>
        <v>1.4112311386925753E-19</v>
      </c>
      <c r="AM74" s="9">
        <f t="shared" si="50"/>
        <v>1.4853535649645563E-19</v>
      </c>
      <c r="AN74" s="9">
        <f t="shared" si="50"/>
        <v>1.6245697877486732E-19</v>
      </c>
    </row>
    <row r="75" spans="1:40" ht="15" x14ac:dyDescent="0.2">
      <c r="A75" s="181" t="s">
        <v>183</v>
      </c>
      <c r="B75" s="9">
        <f>B80 * COSH($B$16 *B78 / 1000) + (B79) * $B$17 * SINH($B$16 * B78/ 1000)</f>
        <v>3.1172752232731885E-18</v>
      </c>
      <c r="C75" s="9"/>
      <c r="D75" s="9">
        <f t="shared" ref="D75:AN75" si="51">D80 * COSH($B$16 *D78 / 1000) + (D79) * $B$17 * SINH($B$16 * D78/ 1000)</f>
        <v>1.5869063922567186E-20</v>
      </c>
      <c r="E75" s="9">
        <f t="shared" si="51"/>
        <v>1.5872540349050683E-20</v>
      </c>
      <c r="F75" s="9">
        <f t="shared" si="51"/>
        <v>1.5883829807865581E-20</v>
      </c>
      <c r="G75" s="9">
        <f t="shared" si="51"/>
        <v>1.5905733967932179E-20</v>
      </c>
      <c r="H75" s="9">
        <f t="shared" si="51"/>
        <v>1.5943725429397972E-20</v>
      </c>
      <c r="I75" s="9">
        <f t="shared" si="51"/>
        <v>1.6007411426725842E-20</v>
      </c>
      <c r="J75" s="9">
        <f t="shared" si="51"/>
        <v>1.6113227402213845E-20</v>
      </c>
      <c r="K75" s="9">
        <f t="shared" si="51"/>
        <v>1.628940823531295E-20</v>
      </c>
      <c r="L75" s="9">
        <f t="shared" si="51"/>
        <v>1.6585584376691434E-20</v>
      </c>
      <c r="M75" s="9">
        <f t="shared" si="51"/>
        <v>1.7092819555054634E-20</v>
      </c>
      <c r="N75" s="9">
        <f t="shared" si="51"/>
        <v>1.7990589751950631E-20</v>
      </c>
      <c r="O75" s="9">
        <f t="shared" si="51"/>
        <v>1.9676775458843323E-20</v>
      </c>
      <c r="P75" s="9">
        <f t="shared" si="51"/>
        <v>2.3220276956923592E-20</v>
      </c>
      <c r="Q75" s="9">
        <f t="shared" si="51"/>
        <v>2.3220276956936963E-20</v>
      </c>
      <c r="R75" s="9">
        <f t="shared" si="51"/>
        <v>1.967677545885087E-20</v>
      </c>
      <c r="S75" s="9">
        <f t="shared" si="51"/>
        <v>1.7990589751955876E-20</v>
      </c>
      <c r="T75" s="9">
        <f t="shared" si="51"/>
        <v>1.7092819555058726E-20</v>
      </c>
      <c r="U75" s="9">
        <f t="shared" si="51"/>
        <v>1.6585584376694874E-20</v>
      </c>
      <c r="V75" s="9">
        <f t="shared" si="51"/>
        <v>1.6289408235315935E-20</v>
      </c>
      <c r="W75" s="9">
        <f t="shared" si="51"/>
        <v>1.6113227402216454E-20</v>
      </c>
      <c r="X75" s="9">
        <f t="shared" si="51"/>
        <v>1.6007411426728015E-20</v>
      </c>
      <c r="Y75" s="9">
        <f t="shared" si="51"/>
        <v>1.5943725429399561E-20</v>
      </c>
      <c r="Z75" s="9">
        <f t="shared" si="51"/>
        <v>1.5905733967932886E-20</v>
      </c>
      <c r="AA75" s="9">
        <f t="shared" si="51"/>
        <v>1.5883829807864871E-20</v>
      </c>
      <c r="AB75" s="9">
        <f t="shared" si="51"/>
        <v>1.5872540349047704E-20</v>
      </c>
      <c r="AC75" s="9">
        <f t="shared" si="51"/>
        <v>1.5869063913838336E-20</v>
      </c>
      <c r="AD75" s="9">
        <f t="shared" si="51"/>
        <v>1.5872540349047698E-20</v>
      </c>
      <c r="AE75" s="9">
        <f t="shared" si="51"/>
        <v>1.588382980786485E-20</v>
      </c>
      <c r="AF75" s="9">
        <f t="shared" si="51"/>
        <v>1.5905733967932832E-20</v>
      </c>
      <c r="AG75" s="9">
        <f t="shared" si="51"/>
        <v>1.5943725429399474E-20</v>
      </c>
      <c r="AH75" s="9">
        <f t="shared" si="51"/>
        <v>1.600741142672787E-20</v>
      </c>
      <c r="AI75" s="9">
        <f t="shared" si="51"/>
        <v>1.6113227402216204E-20</v>
      </c>
      <c r="AJ75" s="9">
        <f t="shared" si="51"/>
        <v>1.628940823531552E-20</v>
      </c>
      <c r="AK75" s="9">
        <f t="shared" si="51"/>
        <v>1.6585584376694166E-20</v>
      </c>
      <c r="AL75" s="9">
        <f t="shared" si="51"/>
        <v>1.7092819555057504E-20</v>
      </c>
      <c r="AM75" s="9">
        <f t="shared" si="51"/>
        <v>1.7990589751953664E-20</v>
      </c>
      <c r="AN75" s="9">
        <f t="shared" si="51"/>
        <v>1.9676775458846554E-20</v>
      </c>
    </row>
    <row r="76" spans="1:40" ht="15" x14ac:dyDescent="0.2">
      <c r="A76" s="104" t="s">
        <v>120</v>
      </c>
      <c r="B76" s="181">
        <f>$B$10</f>
        <v>0.25</v>
      </c>
      <c r="C76" s="9"/>
      <c r="D76" s="181">
        <f t="shared" ref="D76:AN76" si="52">$B$10</f>
        <v>0.25</v>
      </c>
      <c r="E76" s="181">
        <f t="shared" si="52"/>
        <v>0.25</v>
      </c>
      <c r="F76" s="181">
        <f t="shared" si="52"/>
        <v>0.25</v>
      </c>
      <c r="G76" s="181">
        <f t="shared" si="52"/>
        <v>0.25</v>
      </c>
      <c r="H76" s="181">
        <f t="shared" si="52"/>
        <v>0.25</v>
      </c>
      <c r="I76" s="181">
        <f t="shared" si="52"/>
        <v>0.25</v>
      </c>
      <c r="J76" s="181">
        <f t="shared" si="52"/>
        <v>0.25</v>
      </c>
      <c r="K76" s="181">
        <f t="shared" si="52"/>
        <v>0.25</v>
      </c>
      <c r="L76" s="181">
        <f t="shared" si="52"/>
        <v>0.25</v>
      </c>
      <c r="M76" s="181">
        <f t="shared" si="52"/>
        <v>0.25</v>
      </c>
      <c r="N76" s="181">
        <f t="shared" si="52"/>
        <v>0.25</v>
      </c>
      <c r="O76" s="181">
        <f t="shared" si="52"/>
        <v>0.25</v>
      </c>
      <c r="P76" s="181">
        <f t="shared" si="52"/>
        <v>0.25</v>
      </c>
      <c r="Q76" s="181">
        <f t="shared" si="52"/>
        <v>0.25</v>
      </c>
      <c r="R76" s="181">
        <f t="shared" si="52"/>
        <v>0.25</v>
      </c>
      <c r="S76" s="181">
        <f t="shared" si="52"/>
        <v>0.25</v>
      </c>
      <c r="T76" s="181">
        <f t="shared" si="52"/>
        <v>0.25</v>
      </c>
      <c r="U76" s="181">
        <f t="shared" si="52"/>
        <v>0.25</v>
      </c>
      <c r="V76" s="181">
        <f t="shared" si="52"/>
        <v>0.25</v>
      </c>
      <c r="W76" s="181">
        <f t="shared" si="52"/>
        <v>0.25</v>
      </c>
      <c r="X76" s="181">
        <f t="shared" si="52"/>
        <v>0.25</v>
      </c>
      <c r="Y76" s="181">
        <f t="shared" si="52"/>
        <v>0.25</v>
      </c>
      <c r="Z76" s="181">
        <f t="shared" si="52"/>
        <v>0.25</v>
      </c>
      <c r="AA76" s="181">
        <f t="shared" si="52"/>
        <v>0.25</v>
      </c>
      <c r="AB76" s="181">
        <f t="shared" si="52"/>
        <v>0.25</v>
      </c>
      <c r="AC76" s="181">
        <f t="shared" si="52"/>
        <v>0.25</v>
      </c>
      <c r="AD76" s="181">
        <f t="shared" si="52"/>
        <v>0.25</v>
      </c>
      <c r="AE76" s="181">
        <f t="shared" si="52"/>
        <v>0.25</v>
      </c>
      <c r="AF76" s="181">
        <f t="shared" si="52"/>
        <v>0.25</v>
      </c>
      <c r="AG76" s="181">
        <f t="shared" si="52"/>
        <v>0.25</v>
      </c>
      <c r="AH76" s="181">
        <f t="shared" si="52"/>
        <v>0.25</v>
      </c>
      <c r="AI76" s="181">
        <f t="shared" si="52"/>
        <v>0.25</v>
      </c>
      <c r="AJ76" s="181">
        <f t="shared" si="52"/>
        <v>0.25</v>
      </c>
      <c r="AK76" s="181">
        <f t="shared" si="52"/>
        <v>0.25</v>
      </c>
      <c r="AL76" s="181">
        <f t="shared" si="52"/>
        <v>0.25</v>
      </c>
      <c r="AM76" s="181">
        <f t="shared" si="52"/>
        <v>0.25</v>
      </c>
      <c r="AN76" s="181">
        <f t="shared" si="52"/>
        <v>0.25</v>
      </c>
    </row>
    <row r="77" spans="1:40" ht="15" x14ac:dyDescent="0.2">
      <c r="A77" s="181" t="s">
        <v>184</v>
      </c>
      <c r="B77" s="50">
        <f>B75/B76</f>
        <v>1.2469100893092754E-17</v>
      </c>
      <c r="C77" s="9"/>
      <c r="D77" s="50">
        <f t="shared" ref="D77:AN77" si="53">D75/D76</f>
        <v>6.3476255690268744E-20</v>
      </c>
      <c r="E77" s="50">
        <f t="shared" si="53"/>
        <v>6.3490161396202731E-20</v>
      </c>
      <c r="F77" s="50">
        <f t="shared" si="53"/>
        <v>6.3535319231462325E-20</v>
      </c>
      <c r="G77" s="50">
        <f t="shared" si="53"/>
        <v>6.3622935871728717E-20</v>
      </c>
      <c r="H77" s="50">
        <f t="shared" si="53"/>
        <v>6.3774901717591889E-20</v>
      </c>
      <c r="I77" s="50">
        <f t="shared" si="53"/>
        <v>6.4029645706903369E-20</v>
      </c>
      <c r="J77" s="50">
        <f t="shared" si="53"/>
        <v>6.4452909608855381E-20</v>
      </c>
      <c r="K77" s="50">
        <f t="shared" si="53"/>
        <v>6.5157632941251801E-20</v>
      </c>
      <c r="L77" s="50">
        <f t="shared" si="53"/>
        <v>6.6342337506765736E-20</v>
      </c>
      <c r="M77" s="50">
        <f t="shared" si="53"/>
        <v>6.8371278220218534E-20</v>
      </c>
      <c r="N77" s="50">
        <f t="shared" si="53"/>
        <v>7.1962359007802524E-20</v>
      </c>
      <c r="O77" s="50">
        <f t="shared" si="53"/>
        <v>7.870710183537329E-20</v>
      </c>
      <c r="P77" s="50">
        <f t="shared" si="53"/>
        <v>9.2881107827694369E-20</v>
      </c>
      <c r="Q77" s="50">
        <f t="shared" si="53"/>
        <v>9.288110782774785E-20</v>
      </c>
      <c r="R77" s="50">
        <f t="shared" si="53"/>
        <v>7.8707101835403479E-20</v>
      </c>
      <c r="S77" s="50">
        <f t="shared" si="53"/>
        <v>7.1962359007823504E-20</v>
      </c>
      <c r="T77" s="50">
        <f t="shared" si="53"/>
        <v>6.8371278220234904E-20</v>
      </c>
      <c r="U77" s="50">
        <f t="shared" si="53"/>
        <v>6.6342337506779494E-20</v>
      </c>
      <c r="V77" s="50">
        <f t="shared" si="53"/>
        <v>6.5157632941263741E-20</v>
      </c>
      <c r="W77" s="50">
        <f t="shared" si="53"/>
        <v>6.4452909608865817E-20</v>
      </c>
      <c r="X77" s="50">
        <f t="shared" si="53"/>
        <v>6.402964570691206E-20</v>
      </c>
      <c r="Y77" s="50">
        <f t="shared" si="53"/>
        <v>6.3774901717598245E-20</v>
      </c>
      <c r="Z77" s="50">
        <f t="shared" si="53"/>
        <v>6.3622935871731546E-20</v>
      </c>
      <c r="AA77" s="50">
        <f t="shared" si="53"/>
        <v>6.3535319231459484E-20</v>
      </c>
      <c r="AB77" s="50">
        <f t="shared" si="53"/>
        <v>6.3490161396190814E-20</v>
      </c>
      <c r="AC77" s="50">
        <f t="shared" si="53"/>
        <v>6.3476255655353343E-20</v>
      </c>
      <c r="AD77" s="50">
        <f t="shared" si="53"/>
        <v>6.349016139619079E-20</v>
      </c>
      <c r="AE77" s="50">
        <f t="shared" si="53"/>
        <v>6.35353192314594E-20</v>
      </c>
      <c r="AF77" s="50">
        <f t="shared" si="53"/>
        <v>6.3622935871731329E-20</v>
      </c>
      <c r="AG77" s="50">
        <f t="shared" si="53"/>
        <v>6.3774901717597896E-20</v>
      </c>
      <c r="AH77" s="50">
        <f t="shared" si="53"/>
        <v>6.4029645706911482E-20</v>
      </c>
      <c r="AI77" s="50">
        <f t="shared" si="53"/>
        <v>6.4452909608864818E-20</v>
      </c>
      <c r="AJ77" s="50">
        <f t="shared" si="53"/>
        <v>6.515763294126208E-20</v>
      </c>
      <c r="AK77" s="50">
        <f t="shared" si="53"/>
        <v>6.6342337506776666E-20</v>
      </c>
      <c r="AL77" s="50">
        <f t="shared" si="53"/>
        <v>6.8371278220230017E-20</v>
      </c>
      <c r="AM77" s="50">
        <f t="shared" si="53"/>
        <v>7.1962359007814657E-20</v>
      </c>
      <c r="AN77" s="50">
        <f t="shared" si="53"/>
        <v>7.8707101835386218E-20</v>
      </c>
    </row>
    <row r="78" spans="1:40" x14ac:dyDescent="0.2">
      <c r="A78" s="181" t="s">
        <v>182</v>
      </c>
      <c r="B78" s="80">
        <f>$B$8</f>
        <v>75000</v>
      </c>
      <c r="D78" s="80">
        <f t="shared" ref="D78:AN78" si="54">$B$8</f>
        <v>75000</v>
      </c>
      <c r="E78" s="80">
        <f t="shared" si="54"/>
        <v>75000</v>
      </c>
      <c r="F78" s="80">
        <f t="shared" si="54"/>
        <v>75000</v>
      </c>
      <c r="G78" s="80">
        <f t="shared" si="54"/>
        <v>75000</v>
      </c>
      <c r="H78" s="80">
        <f t="shared" si="54"/>
        <v>75000</v>
      </c>
      <c r="I78" s="80">
        <f t="shared" si="54"/>
        <v>75000</v>
      </c>
      <c r="J78" s="80">
        <f t="shared" si="54"/>
        <v>75000</v>
      </c>
      <c r="K78" s="80">
        <f t="shared" si="54"/>
        <v>75000</v>
      </c>
      <c r="L78" s="80">
        <f t="shared" si="54"/>
        <v>75000</v>
      </c>
      <c r="M78" s="80">
        <f t="shared" si="54"/>
        <v>75000</v>
      </c>
      <c r="N78" s="80">
        <f t="shared" si="54"/>
        <v>75000</v>
      </c>
      <c r="O78" s="80">
        <f t="shared" si="54"/>
        <v>75000</v>
      </c>
      <c r="P78" s="80">
        <f t="shared" si="54"/>
        <v>75000</v>
      </c>
      <c r="Q78" s="80">
        <f t="shared" si="54"/>
        <v>75000</v>
      </c>
      <c r="R78" s="80">
        <f t="shared" si="54"/>
        <v>75000</v>
      </c>
      <c r="S78" s="80">
        <f t="shared" si="54"/>
        <v>75000</v>
      </c>
      <c r="T78" s="80">
        <f t="shared" si="54"/>
        <v>75000</v>
      </c>
      <c r="U78" s="80">
        <f t="shared" si="54"/>
        <v>75000</v>
      </c>
      <c r="V78" s="80">
        <f t="shared" si="54"/>
        <v>75000</v>
      </c>
      <c r="W78" s="80">
        <f t="shared" si="54"/>
        <v>75000</v>
      </c>
      <c r="X78" s="80">
        <f t="shared" si="54"/>
        <v>75000</v>
      </c>
      <c r="Y78" s="80">
        <f t="shared" si="54"/>
        <v>75000</v>
      </c>
      <c r="Z78" s="80">
        <f t="shared" si="54"/>
        <v>75000</v>
      </c>
      <c r="AA78" s="80">
        <f t="shared" si="54"/>
        <v>75000</v>
      </c>
      <c r="AB78" s="80">
        <f t="shared" si="54"/>
        <v>75000</v>
      </c>
      <c r="AC78" s="80">
        <f t="shared" si="54"/>
        <v>75000</v>
      </c>
      <c r="AD78" s="80">
        <f t="shared" si="54"/>
        <v>75000</v>
      </c>
      <c r="AE78" s="80">
        <f t="shared" si="54"/>
        <v>75000</v>
      </c>
      <c r="AF78" s="80">
        <f t="shared" si="54"/>
        <v>75000</v>
      </c>
      <c r="AG78" s="80">
        <f t="shared" si="54"/>
        <v>75000</v>
      </c>
      <c r="AH78" s="80">
        <f t="shared" si="54"/>
        <v>75000</v>
      </c>
      <c r="AI78" s="80">
        <f t="shared" si="54"/>
        <v>75000</v>
      </c>
      <c r="AJ78" s="80">
        <f t="shared" si="54"/>
        <v>75000</v>
      </c>
      <c r="AK78" s="80">
        <f t="shared" si="54"/>
        <v>75000</v>
      </c>
      <c r="AL78" s="80">
        <f t="shared" si="54"/>
        <v>75000</v>
      </c>
      <c r="AM78" s="80">
        <f t="shared" si="54"/>
        <v>75000</v>
      </c>
      <c r="AN78" s="80">
        <f t="shared" si="54"/>
        <v>75000</v>
      </c>
    </row>
    <row r="79" spans="1:40" ht="15.75" thickBot="1" x14ac:dyDescent="0.25">
      <c r="A79" s="181" t="s">
        <v>9</v>
      </c>
      <c r="B79" s="9">
        <f>B80/B81</f>
        <v>3.6158336326225296E-20</v>
      </c>
      <c r="D79" s="9">
        <f t="shared" ref="D79:AN79" si="55">D80/D81</f>
        <v>1.8407067371229875E-22</v>
      </c>
      <c r="E79" s="9">
        <f t="shared" si="55"/>
        <v>1.8411099796633485E-22</v>
      </c>
      <c r="F79" s="9">
        <f t="shared" si="55"/>
        <v>1.8424194824166589E-22</v>
      </c>
      <c r="G79" s="9">
        <f t="shared" si="55"/>
        <v>1.8449602204968848E-22</v>
      </c>
      <c r="H79" s="9">
        <f t="shared" si="55"/>
        <v>1.8493669794219518E-22</v>
      </c>
      <c r="I79" s="9">
        <f t="shared" si="55"/>
        <v>1.8567541350168762E-22</v>
      </c>
      <c r="J79" s="9">
        <f t="shared" si="55"/>
        <v>1.8690280901743082E-22</v>
      </c>
      <c r="K79" s="9">
        <f t="shared" si="55"/>
        <v>1.8894639046634216E-22</v>
      </c>
      <c r="L79" s="9">
        <f t="shared" si="55"/>
        <v>1.9238183833819286E-22</v>
      </c>
      <c r="M79" s="9">
        <f t="shared" si="55"/>
        <v>1.9826543181714509E-22</v>
      </c>
      <c r="N79" s="9">
        <f t="shared" si="55"/>
        <v>2.0867897390052308E-22</v>
      </c>
      <c r="O79" s="9">
        <f t="shared" si="55"/>
        <v>2.2823761583342272E-22</v>
      </c>
      <c r="P79" s="9">
        <f t="shared" si="55"/>
        <v>2.6933989579365476E-22</v>
      </c>
      <c r="Q79" s="9">
        <f t="shared" si="55"/>
        <v>2.6933989579380988E-22</v>
      </c>
      <c r="R79" s="9">
        <f t="shared" si="55"/>
        <v>2.2823761583351027E-22</v>
      </c>
      <c r="S79" s="9">
        <f t="shared" si="55"/>
        <v>2.0867897390058395E-22</v>
      </c>
      <c r="T79" s="9">
        <f t="shared" si="55"/>
        <v>1.9826543181719258E-22</v>
      </c>
      <c r="U79" s="9">
        <f t="shared" si="55"/>
        <v>1.9238183833823278E-22</v>
      </c>
      <c r="V79" s="9">
        <f t="shared" si="55"/>
        <v>1.8894639046637679E-22</v>
      </c>
      <c r="W79" s="9">
        <f t="shared" si="55"/>
        <v>1.8690280901746108E-22</v>
      </c>
      <c r="X79" s="9">
        <f t="shared" si="55"/>
        <v>1.8567541350171285E-22</v>
      </c>
      <c r="Y79" s="9">
        <f t="shared" si="55"/>
        <v>1.8493669794221361E-22</v>
      </c>
      <c r="Z79" s="9">
        <f t="shared" si="55"/>
        <v>1.8449602204969668E-22</v>
      </c>
      <c r="AA79" s="9">
        <f t="shared" si="55"/>
        <v>1.8424194824165761E-22</v>
      </c>
      <c r="AB79" s="9">
        <f t="shared" si="55"/>
        <v>1.8411099796630032E-22</v>
      </c>
      <c r="AC79" s="9">
        <f t="shared" si="55"/>
        <v>1.8407067361104989E-22</v>
      </c>
      <c r="AD79" s="9">
        <f t="shared" si="55"/>
        <v>1.8411099796630022E-22</v>
      </c>
      <c r="AE79" s="9">
        <f t="shared" si="55"/>
        <v>1.842419482416574E-22</v>
      </c>
      <c r="AF79" s="9">
        <f t="shared" si="55"/>
        <v>1.8449602204969605E-22</v>
      </c>
      <c r="AG79" s="9">
        <f t="shared" si="55"/>
        <v>1.849366979422126E-22</v>
      </c>
      <c r="AH79" s="9">
        <f t="shared" si="55"/>
        <v>1.8567541350171118E-22</v>
      </c>
      <c r="AI79" s="9">
        <f t="shared" si="55"/>
        <v>1.8690280901745816E-22</v>
      </c>
      <c r="AJ79" s="9">
        <f t="shared" si="55"/>
        <v>1.8894639046637195E-22</v>
      </c>
      <c r="AK79" s="9">
        <f t="shared" si="55"/>
        <v>1.9238183833822455E-22</v>
      </c>
      <c r="AL79" s="9">
        <f t="shared" si="55"/>
        <v>1.982654318171784E-22</v>
      </c>
      <c r="AM79" s="9">
        <f t="shared" si="55"/>
        <v>2.0867897390055827E-22</v>
      </c>
      <c r="AN79" s="9">
        <f t="shared" si="55"/>
        <v>2.2823761583346019E-22</v>
      </c>
    </row>
    <row r="80" spans="1:40" ht="15.75" thickBot="1" x14ac:dyDescent="0.25">
      <c r="A80" s="181" t="s">
        <v>183</v>
      </c>
      <c r="B80" s="93">
        <v>9.039584081556324E-21</v>
      </c>
      <c r="D80" s="93">
        <v>4.6017668428074686E-23</v>
      </c>
      <c r="E80" s="93">
        <v>4.6027749491583713E-23</v>
      </c>
      <c r="F80" s="93">
        <v>4.6060487060416471E-23</v>
      </c>
      <c r="G80" s="93">
        <v>4.612400551242212E-23</v>
      </c>
      <c r="H80" s="93">
        <v>4.6234174485548794E-23</v>
      </c>
      <c r="I80" s="93">
        <v>4.6418853375421906E-23</v>
      </c>
      <c r="J80" s="93">
        <v>4.6725702254357705E-23</v>
      </c>
      <c r="K80" s="93">
        <v>4.723659761658554E-23</v>
      </c>
      <c r="L80" s="93">
        <v>4.8095459584548214E-23</v>
      </c>
      <c r="M80" s="93">
        <v>4.9566357954286272E-23</v>
      </c>
      <c r="N80" s="93">
        <v>5.216974347513077E-23</v>
      </c>
      <c r="O80" s="93">
        <v>5.705940395835568E-23</v>
      </c>
      <c r="P80" s="93">
        <v>6.7334973948413691E-23</v>
      </c>
      <c r="Q80" s="93">
        <v>6.733497394845247E-23</v>
      </c>
      <c r="R80" s="93">
        <v>5.7059403958377568E-23</v>
      </c>
      <c r="S80" s="93">
        <v>5.2169743475145987E-23</v>
      </c>
      <c r="T80" s="93">
        <v>4.9566357954298144E-23</v>
      </c>
      <c r="U80" s="93">
        <v>4.8095459584558194E-23</v>
      </c>
      <c r="V80" s="93">
        <v>4.7236597616594197E-23</v>
      </c>
      <c r="W80" s="93">
        <v>4.6725702254365269E-23</v>
      </c>
      <c r="X80" s="93">
        <v>4.6418853375428213E-23</v>
      </c>
      <c r="Y80" s="93">
        <v>4.6234174485553402E-23</v>
      </c>
      <c r="Z80" s="93">
        <v>4.6124005512424171E-23</v>
      </c>
      <c r="AA80" s="93">
        <v>4.6060487060414402E-23</v>
      </c>
      <c r="AB80" s="93">
        <v>4.6027749491575079E-23</v>
      </c>
      <c r="AC80" s="93">
        <v>4.6017668402762473E-23</v>
      </c>
      <c r="AD80" s="93">
        <v>4.6027749491575056E-23</v>
      </c>
      <c r="AE80" s="93">
        <v>4.606048706041435E-23</v>
      </c>
      <c r="AF80" s="93">
        <v>4.6124005512424012E-23</v>
      </c>
      <c r="AG80" s="93">
        <v>4.6234174485553149E-23</v>
      </c>
      <c r="AH80" s="93">
        <v>4.6418853375427795E-23</v>
      </c>
      <c r="AI80" s="93">
        <v>4.672570225436454E-23</v>
      </c>
      <c r="AJ80" s="93">
        <v>4.7236597616592987E-23</v>
      </c>
      <c r="AK80" s="93">
        <v>4.8095459584556137E-23</v>
      </c>
      <c r="AL80" s="93">
        <v>4.95663579542946E-23</v>
      </c>
      <c r="AM80" s="93">
        <v>5.2169743475139569E-23</v>
      </c>
      <c r="AN80" s="93">
        <v>5.7059403958365048E-23</v>
      </c>
    </row>
    <row r="81" spans="1:40" x14ac:dyDescent="0.2">
      <c r="A81" s="104" t="s">
        <v>120</v>
      </c>
      <c r="B81" s="181">
        <f>$B$10</f>
        <v>0.25</v>
      </c>
      <c r="D81" s="181">
        <f t="shared" ref="D81:AN81" si="56">$B$10</f>
        <v>0.25</v>
      </c>
      <c r="E81" s="181">
        <f t="shared" si="56"/>
        <v>0.25</v>
      </c>
      <c r="F81" s="181">
        <f t="shared" si="56"/>
        <v>0.25</v>
      </c>
      <c r="G81" s="181">
        <f t="shared" si="56"/>
        <v>0.25</v>
      </c>
      <c r="H81" s="181">
        <f t="shared" si="56"/>
        <v>0.25</v>
      </c>
      <c r="I81" s="181">
        <f t="shared" si="56"/>
        <v>0.25</v>
      </c>
      <c r="J81" s="181">
        <f t="shared" si="56"/>
        <v>0.25</v>
      </c>
      <c r="K81" s="181">
        <f t="shared" si="56"/>
        <v>0.25</v>
      </c>
      <c r="L81" s="181">
        <f t="shared" si="56"/>
        <v>0.25</v>
      </c>
      <c r="M81" s="181">
        <f t="shared" si="56"/>
        <v>0.25</v>
      </c>
      <c r="N81" s="181">
        <f t="shared" si="56"/>
        <v>0.25</v>
      </c>
      <c r="O81" s="181">
        <f t="shared" si="56"/>
        <v>0.25</v>
      </c>
      <c r="P81" s="181">
        <f t="shared" si="56"/>
        <v>0.25</v>
      </c>
      <c r="Q81" s="181">
        <f t="shared" si="56"/>
        <v>0.25</v>
      </c>
      <c r="R81" s="181">
        <f t="shared" si="56"/>
        <v>0.25</v>
      </c>
      <c r="S81" s="181">
        <f t="shared" si="56"/>
        <v>0.25</v>
      </c>
      <c r="T81" s="181">
        <f t="shared" si="56"/>
        <v>0.25</v>
      </c>
      <c r="U81" s="181">
        <f t="shared" si="56"/>
        <v>0.25</v>
      </c>
      <c r="V81" s="181">
        <f t="shared" si="56"/>
        <v>0.25</v>
      </c>
      <c r="W81" s="181">
        <f t="shared" si="56"/>
        <v>0.25</v>
      </c>
      <c r="X81" s="181">
        <f t="shared" si="56"/>
        <v>0.25</v>
      </c>
      <c r="Y81" s="181">
        <f t="shared" si="56"/>
        <v>0.25</v>
      </c>
      <c r="Z81" s="181">
        <f t="shared" si="56"/>
        <v>0.25</v>
      </c>
      <c r="AA81" s="181">
        <f t="shared" si="56"/>
        <v>0.25</v>
      </c>
      <c r="AB81" s="181">
        <f t="shared" si="56"/>
        <v>0.25</v>
      </c>
      <c r="AC81" s="181">
        <f t="shared" si="56"/>
        <v>0.25</v>
      </c>
      <c r="AD81" s="181">
        <f t="shared" si="56"/>
        <v>0.25</v>
      </c>
      <c r="AE81" s="181">
        <f t="shared" si="56"/>
        <v>0.25</v>
      </c>
      <c r="AF81" s="181">
        <f t="shared" si="56"/>
        <v>0.25</v>
      </c>
      <c r="AG81" s="181">
        <f t="shared" si="56"/>
        <v>0.25</v>
      </c>
      <c r="AH81" s="181">
        <f t="shared" si="56"/>
        <v>0.25</v>
      </c>
      <c r="AI81" s="181">
        <f t="shared" si="56"/>
        <v>0.25</v>
      </c>
      <c r="AJ81" s="181">
        <f t="shared" si="56"/>
        <v>0.25</v>
      </c>
      <c r="AK81" s="181">
        <f t="shared" si="56"/>
        <v>0.25</v>
      </c>
      <c r="AL81" s="181">
        <f t="shared" si="56"/>
        <v>0.25</v>
      </c>
      <c r="AM81" s="181">
        <f t="shared" si="56"/>
        <v>0.25</v>
      </c>
      <c r="AN81" s="181">
        <f t="shared" si="56"/>
        <v>0.25</v>
      </c>
    </row>
    <row r="82" spans="1:40" ht="15" x14ac:dyDescent="0.2">
      <c r="A82" s="10"/>
      <c r="B82" s="10"/>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row>
    <row r="83" spans="1:40" x14ac:dyDescent="0.2">
      <c r="A83" s="24" t="s">
        <v>194</v>
      </c>
      <c r="B83" s="61"/>
    </row>
    <row r="84" spans="1:40" x14ac:dyDescent="0.2">
      <c r="A84" s="24" t="s">
        <v>162</v>
      </c>
      <c r="B84" s="24">
        <f>7.5/B29*B80</f>
        <v>9.039584081556324E-21</v>
      </c>
      <c r="D84" s="24">
        <f t="shared" ref="D84:AN84" si="57">15/D29*D80</f>
        <v>4.6017668428074686E-23</v>
      </c>
      <c r="E84" s="24">
        <f t="shared" si="57"/>
        <v>4.6027749491583731E-23</v>
      </c>
      <c r="F84" s="24">
        <f t="shared" si="57"/>
        <v>4.606048706041646E-23</v>
      </c>
      <c r="G84" s="24">
        <f t="shared" si="57"/>
        <v>4.6124005512422131E-23</v>
      </c>
      <c r="H84" s="24">
        <f t="shared" si="57"/>
        <v>4.6234174485548806E-23</v>
      </c>
      <c r="I84" s="24">
        <f t="shared" si="57"/>
        <v>4.6418853375421906E-23</v>
      </c>
      <c r="J84" s="24">
        <f t="shared" si="57"/>
        <v>4.6725702254357693E-23</v>
      </c>
      <c r="K84" s="24">
        <f t="shared" si="57"/>
        <v>4.723659761658554E-23</v>
      </c>
      <c r="L84" s="24">
        <f t="shared" si="57"/>
        <v>4.8095459584548238E-23</v>
      </c>
      <c r="M84" s="24">
        <f t="shared" si="57"/>
        <v>4.9566357954286266E-23</v>
      </c>
      <c r="N84" s="24">
        <f t="shared" si="57"/>
        <v>5.2169743475130782E-23</v>
      </c>
      <c r="O84" s="24">
        <f t="shared" si="57"/>
        <v>5.7059403958355692E-23</v>
      </c>
      <c r="P84" s="24">
        <f t="shared" si="57"/>
        <v>6.7334973948413679E-23</v>
      </c>
      <c r="Q84" s="24">
        <f t="shared" si="57"/>
        <v>6.7334973948452505E-23</v>
      </c>
      <c r="R84" s="24">
        <f t="shared" si="57"/>
        <v>5.7059403958377568E-23</v>
      </c>
      <c r="S84" s="24">
        <f t="shared" si="57"/>
        <v>5.2169743475145987E-23</v>
      </c>
      <c r="T84" s="24">
        <f t="shared" si="57"/>
        <v>4.9566357954298133E-23</v>
      </c>
      <c r="U84" s="24">
        <f t="shared" si="57"/>
        <v>4.8095459584558218E-23</v>
      </c>
      <c r="V84" s="24">
        <f t="shared" si="57"/>
        <v>4.7236597616594209E-23</v>
      </c>
      <c r="W84" s="24">
        <f t="shared" si="57"/>
        <v>4.6725702254365269E-23</v>
      </c>
      <c r="X84" s="24">
        <f t="shared" si="57"/>
        <v>4.6418853375428195E-23</v>
      </c>
      <c r="Y84" s="24">
        <f t="shared" si="57"/>
        <v>4.6234174485553414E-23</v>
      </c>
      <c r="Z84" s="24">
        <f t="shared" si="57"/>
        <v>4.6124005512424159E-23</v>
      </c>
      <c r="AA84" s="24">
        <f t="shared" si="57"/>
        <v>4.6060487060414402E-23</v>
      </c>
      <c r="AB84" s="24">
        <f t="shared" si="57"/>
        <v>4.6027749491575109E-23</v>
      </c>
      <c r="AC84" s="24">
        <f t="shared" si="57"/>
        <v>4.6017668402762473E-23</v>
      </c>
      <c r="AD84" s="24">
        <f t="shared" si="57"/>
        <v>4.6027749491575068E-23</v>
      </c>
      <c r="AE84" s="24">
        <f t="shared" si="57"/>
        <v>4.6060487060414361E-23</v>
      </c>
      <c r="AF84" s="24">
        <f t="shared" si="57"/>
        <v>4.6124005512424E-23</v>
      </c>
      <c r="AG84" s="24">
        <f t="shared" si="57"/>
        <v>4.6234174485553137E-23</v>
      </c>
      <c r="AH84" s="24">
        <f t="shared" si="57"/>
        <v>4.6418853375427772E-23</v>
      </c>
      <c r="AI84" s="24">
        <f t="shared" si="57"/>
        <v>4.672570225436454E-23</v>
      </c>
      <c r="AJ84" s="24">
        <f t="shared" si="57"/>
        <v>4.7236597616592987E-23</v>
      </c>
      <c r="AK84" s="24">
        <f t="shared" si="57"/>
        <v>4.8095459584556149E-23</v>
      </c>
      <c r="AL84" s="24">
        <f t="shared" si="57"/>
        <v>4.95663579542946E-23</v>
      </c>
      <c r="AM84" s="24">
        <f t="shared" si="57"/>
        <v>5.2169743475139592E-23</v>
      </c>
      <c r="AN84" s="24">
        <f t="shared" si="57"/>
        <v>5.7059403958365084E-23</v>
      </c>
    </row>
    <row r="85" spans="1:40" x14ac:dyDescent="0.2">
      <c r="J85" s="41"/>
      <c r="Q85" s="41"/>
    </row>
    <row r="86" spans="1:40" x14ac:dyDescent="0.2">
      <c r="A86" s="12" t="s">
        <v>136</v>
      </c>
      <c r="J86" s="181"/>
    </row>
    <row r="87" spans="1:40" x14ac:dyDescent="0.2">
      <c r="A87" s="12" t="s">
        <v>137</v>
      </c>
      <c r="J87" s="51"/>
      <c r="K87" s="45"/>
      <c r="L87" s="45"/>
      <c r="M87" s="45"/>
      <c r="N87" s="45"/>
    </row>
    <row r="88" spans="1:40" x14ac:dyDescent="0.2">
      <c r="J88" s="51"/>
      <c r="K88" s="45"/>
      <c r="L88" s="45"/>
      <c r="M88" s="45"/>
      <c r="N88" s="45"/>
    </row>
    <row r="89" spans="1:40" x14ac:dyDescent="0.2">
      <c r="J89" s="51"/>
      <c r="K89" s="45"/>
      <c r="L89" s="45"/>
      <c r="M89" s="45"/>
      <c r="N89" s="45"/>
    </row>
    <row r="90" spans="1:40" x14ac:dyDescent="0.2">
      <c r="D90" s="181" t="s">
        <v>163</v>
      </c>
      <c r="E90" s="181" t="s">
        <v>9</v>
      </c>
      <c r="F90" s="181" t="s">
        <v>133</v>
      </c>
      <c r="G90" s="181" t="s">
        <v>9</v>
      </c>
      <c r="H90" s="181" t="s">
        <v>133</v>
      </c>
      <c r="K90" s="51"/>
      <c r="L90" s="45"/>
      <c r="M90" s="45"/>
      <c r="N90" s="45"/>
      <c r="O90" s="45"/>
    </row>
    <row r="91" spans="1:40" x14ac:dyDescent="0.2">
      <c r="C91" t="s">
        <v>160</v>
      </c>
      <c r="D91" s="181" t="s">
        <v>164</v>
      </c>
      <c r="E91" s="132" t="s">
        <v>168</v>
      </c>
      <c r="F91" s="181" t="s">
        <v>169</v>
      </c>
      <c r="G91" s="181" t="s">
        <v>170</v>
      </c>
      <c r="H91" s="181" t="s">
        <v>171</v>
      </c>
      <c r="K91" s="51"/>
      <c r="L91" s="45"/>
      <c r="M91" s="45"/>
      <c r="N91" s="45"/>
      <c r="O91" s="45"/>
    </row>
    <row r="92" spans="1:40" x14ac:dyDescent="0.2">
      <c r="B92" s="10"/>
      <c r="C92">
        <f>D20</f>
        <v>5</v>
      </c>
      <c r="D92" s="91">
        <f>D80</f>
        <v>4.6017668428074686E-23</v>
      </c>
      <c r="E92" s="136">
        <f>D39</f>
        <v>2.6697122249093506E-3</v>
      </c>
      <c r="F92" s="50">
        <f>D42</f>
        <v>1.2934175711731203E-3</v>
      </c>
      <c r="G92" s="50">
        <f>D26</f>
        <v>3.0789075579379251E-3</v>
      </c>
      <c r="H92" s="50">
        <f>D25</f>
        <v>1.4916638199047292E-3</v>
      </c>
      <c r="K92" s="51"/>
      <c r="L92" s="45"/>
      <c r="M92" s="45"/>
      <c r="N92" s="45"/>
      <c r="O92" s="45"/>
    </row>
    <row r="93" spans="1:40" x14ac:dyDescent="0.2">
      <c r="B93" s="10"/>
      <c r="C93">
        <f>E20</f>
        <v>3125</v>
      </c>
      <c r="D93" s="91">
        <f>E80</f>
        <v>4.6027749491583713E-23</v>
      </c>
      <c r="E93" s="136">
        <f>E39</f>
        <v>2.6702970771934724E-3</v>
      </c>
      <c r="F93" s="50">
        <f>E42</f>
        <v>1.2937009193983583E-3</v>
      </c>
      <c r="G93" s="50">
        <f>E26</f>
        <v>0.20491096500338404</v>
      </c>
      <c r="H93" s="50">
        <f>E25</f>
        <v>9.9274910677092376E-2</v>
      </c>
      <c r="K93" s="51"/>
    </row>
    <row r="94" spans="1:40" x14ac:dyDescent="0.2">
      <c r="B94" s="10"/>
      <c r="C94">
        <f>F20</f>
        <v>6250</v>
      </c>
      <c r="D94" s="91">
        <f>F80</f>
        <v>4.6060487060416471E-23</v>
      </c>
      <c r="E94" s="136">
        <f>F39</f>
        <v>2.6721963452509849E-3</v>
      </c>
      <c r="F94" s="50">
        <f>F42</f>
        <v>1.2946210735089901E-3</v>
      </c>
      <c r="G94" s="50">
        <f>F26</f>
        <v>0.328805415937231</v>
      </c>
      <c r="H94" s="50">
        <f>F25</f>
        <v>0.15929908044097951</v>
      </c>
      <c r="K94" s="51"/>
    </row>
    <row r="95" spans="1:40" x14ac:dyDescent="0.2">
      <c r="B95" s="10"/>
      <c r="C95">
        <f>G20</f>
        <v>9375</v>
      </c>
      <c r="D95" s="91">
        <f>G80</f>
        <v>4.612400551242212E-23</v>
      </c>
      <c r="E95" s="136">
        <f>G39</f>
        <v>2.6758813643668888E-3</v>
      </c>
      <c r="F95" s="50">
        <f>G42</f>
        <v>1.2964063852104342E-3</v>
      </c>
      <c r="G95" s="50">
        <f>G26</f>
        <v>0.40472047424967794</v>
      </c>
      <c r="H95" s="50">
        <f>G25</f>
        <v>0.19607827687339086</v>
      </c>
      <c r="K95" s="51"/>
    </row>
    <row r="96" spans="1:40" x14ac:dyDescent="0.2">
      <c r="B96" s="10"/>
      <c r="C96">
        <f>H20</f>
        <v>12500</v>
      </c>
      <c r="D96" s="91">
        <f>H80</f>
        <v>4.6234174485548794E-23</v>
      </c>
      <c r="E96" s="136">
        <f>H39</f>
        <v>2.6822728106180539E-3</v>
      </c>
      <c r="F96" s="50">
        <f>H42</f>
        <v>1.2995029020594539E-3</v>
      </c>
      <c r="G96" s="50">
        <f>H26</f>
        <v>0.45124281724016124</v>
      </c>
      <c r="H96" s="50">
        <f>H25</f>
        <v>0.21861734131434457</v>
      </c>
      <c r="K96" s="51"/>
    </row>
    <row r="97" spans="2:16" x14ac:dyDescent="0.2">
      <c r="B97" s="10"/>
      <c r="C97">
        <f>I20</f>
        <v>15625</v>
      </c>
      <c r="D97" s="91">
        <f>I80</f>
        <v>4.6418853375421906E-23</v>
      </c>
      <c r="E97" s="136">
        <f>I39</f>
        <v>2.692986945141136E-3</v>
      </c>
      <c r="F97" s="50">
        <f>I42</f>
        <v>1.3046936674620947E-3</v>
      </c>
      <c r="G97" s="50">
        <f>I26</f>
        <v>0.47975500283504635</v>
      </c>
      <c r="H97" s="50">
        <f>I25</f>
        <v>0.23243087578329868</v>
      </c>
      <c r="K97" s="51"/>
    </row>
    <row r="98" spans="2:16" x14ac:dyDescent="0.2">
      <c r="B98" s="10"/>
      <c r="C98">
        <f>J20</f>
        <v>18750</v>
      </c>
      <c r="D98" s="91">
        <f>J80</f>
        <v>4.6725702254357705E-23</v>
      </c>
      <c r="E98" s="136">
        <f>J39</f>
        <v>2.7107887641223613E-3</v>
      </c>
      <c r="F98" s="50">
        <f>J42</f>
        <v>1.3133182619986621E-3</v>
      </c>
      <c r="G98" s="50">
        <f>J26</f>
        <v>0.49723015885673788</v>
      </c>
      <c r="H98" s="50">
        <f>J25</f>
        <v>0.24089720921300573</v>
      </c>
    </row>
    <row r="99" spans="2:16" x14ac:dyDescent="0.2">
      <c r="B99" s="10"/>
      <c r="C99">
        <f>K20</f>
        <v>21875</v>
      </c>
      <c r="D99" s="91">
        <f>K80</f>
        <v>4.723659761658554E-23</v>
      </c>
      <c r="E99" s="136">
        <f>K39</f>
        <v>2.7404283273766566E-3</v>
      </c>
      <c r="F99" s="50">
        <f>K42</f>
        <v>1.3276779864503509E-3</v>
      </c>
      <c r="G99" s="50">
        <f>K26</f>
        <v>0.50794103173335603</v>
      </c>
      <c r="H99" s="50">
        <f>K25</f>
        <v>0.24608639441879696</v>
      </c>
    </row>
    <row r="100" spans="2:16" x14ac:dyDescent="0.2">
      <c r="B100" s="10"/>
      <c r="C100">
        <f>L20</f>
        <v>25000</v>
      </c>
      <c r="D100" s="91">
        <f>L80</f>
        <v>4.8095459584548214E-23</v>
      </c>
      <c r="E100" s="136">
        <f>L39</f>
        <v>2.7902551520225744E-3</v>
      </c>
      <c r="F100" s="50">
        <f>L42</f>
        <v>1.3518180004606548E-3</v>
      </c>
      <c r="G100" s="50">
        <f>L26</f>
        <v>0.5145060627828828</v>
      </c>
      <c r="H100" s="50">
        <f>L25</f>
        <v>0.24926700933134371</v>
      </c>
      <c r="K100" s="41"/>
    </row>
    <row r="101" spans="2:16" x14ac:dyDescent="0.2">
      <c r="B101" s="10"/>
      <c r="C101">
        <f>M20</f>
        <v>28125</v>
      </c>
      <c r="D101" s="91">
        <f>M80</f>
        <v>4.9566357954286272E-23</v>
      </c>
      <c r="E101" s="136">
        <f>M39</f>
        <v>2.8755892311584309E-3</v>
      </c>
      <c r="F101" s="50">
        <f>M42</f>
        <v>1.3931605078456753E-3</v>
      </c>
      <c r="G101" s="50">
        <f>M26</f>
        <v>0.51853002287775107</v>
      </c>
      <c r="H101" s="50">
        <f>M25</f>
        <v>0.25121653057331156</v>
      </c>
      <c r="K101" s="181"/>
    </row>
    <row r="102" spans="2:16" x14ac:dyDescent="0.2">
      <c r="B102" s="10"/>
      <c r="C102">
        <f>N20</f>
        <v>31250</v>
      </c>
      <c r="D102" s="91">
        <f>N80</f>
        <v>5.216974347513077E-23</v>
      </c>
      <c r="E102" s="136">
        <f>N39</f>
        <v>3.0266244832380497E-3</v>
      </c>
      <c r="F102" s="50">
        <f>N42</f>
        <v>1.4663338061074284E-3</v>
      </c>
      <c r="G102" s="50">
        <f>N26</f>
        <v>0.52099647985950037</v>
      </c>
      <c r="H102" s="50">
        <f>N25</f>
        <v>0.2524114753950687</v>
      </c>
      <c r="K102" s="51"/>
    </row>
    <row r="103" spans="2:16" ht="13.5" thickBot="1" x14ac:dyDescent="0.25">
      <c r="B103" s="10"/>
      <c r="C103">
        <f>O20</f>
        <v>34375</v>
      </c>
      <c r="D103" s="91">
        <f>O80</f>
        <v>5.705940395835568E-23</v>
      </c>
      <c r="E103" s="136">
        <f>O39</f>
        <v>3.3102978377046056E-3</v>
      </c>
      <c r="F103" s="50">
        <f>O42</f>
        <v>1.603767383298739E-3</v>
      </c>
      <c r="G103" s="50">
        <f>O26</f>
        <v>0.52250828258597892</v>
      </c>
      <c r="H103" s="50">
        <f>O25</f>
        <v>0.25314391097083239</v>
      </c>
      <c r="K103" s="51"/>
    </row>
    <row r="104" spans="2:16" ht="13.5" thickBot="1" x14ac:dyDescent="0.25">
      <c r="B104" s="10"/>
      <c r="C104">
        <f>P20</f>
        <v>37495</v>
      </c>
      <c r="D104" s="91">
        <f>P80</f>
        <v>6.7334973948413691E-23</v>
      </c>
      <c r="E104" s="138">
        <f>P39</f>
        <v>3.9064344034510194E-3</v>
      </c>
      <c r="F104" s="50">
        <f>P42</f>
        <v>1.8925825978229906E-3</v>
      </c>
      <c r="G104" s="155">
        <f>P26</f>
        <v>0.52343378599104085</v>
      </c>
      <c r="H104" s="50">
        <f>P25</f>
        <v>0.25359229726322696</v>
      </c>
      <c r="K104" s="51"/>
    </row>
    <row r="105" spans="2:16" x14ac:dyDescent="0.2">
      <c r="B105" s="10"/>
      <c r="C105">
        <f>Q20</f>
        <v>37505</v>
      </c>
      <c r="D105" s="91">
        <f>Q80</f>
        <v>6.733497394845247E-23</v>
      </c>
      <c r="E105" s="136">
        <f>Q39</f>
        <v>0.79246392948716915</v>
      </c>
      <c r="F105" s="50">
        <f>Q42</f>
        <v>2.1826649908456806E-3</v>
      </c>
      <c r="G105" s="50">
        <f>Q26</f>
        <v>0.52343607864734809</v>
      </c>
      <c r="H105" s="50">
        <f>Q25</f>
        <v>0.25359340800539792</v>
      </c>
      <c r="K105" s="51"/>
    </row>
    <row r="106" spans="2:16" x14ac:dyDescent="0.2">
      <c r="B106" s="10"/>
      <c r="C106">
        <f>R20</f>
        <v>40625</v>
      </c>
      <c r="D106" s="91">
        <f>R80</f>
        <v>5.7059403958377568E-23</v>
      </c>
      <c r="E106" s="136">
        <f>R39</f>
        <v>0.66375890043849617</v>
      </c>
      <c r="F106" s="50">
        <f>R42</f>
        <v>0.12313739341167433</v>
      </c>
      <c r="G106" s="50">
        <f>R26</f>
        <v>0.52391378442989267</v>
      </c>
      <c r="H106" s="50">
        <f>R25</f>
        <v>0.2538248460784715</v>
      </c>
      <c r="K106" s="51"/>
      <c r="L106" s="45"/>
      <c r="M106" s="45"/>
      <c r="N106" s="45"/>
      <c r="O106" s="45"/>
      <c r="P106" s="56"/>
    </row>
    <row r="107" spans="2:16" x14ac:dyDescent="0.2">
      <c r="B107" s="10"/>
      <c r="C107">
        <f>S20</f>
        <v>43750</v>
      </c>
      <c r="D107" s="91">
        <f>S80</f>
        <v>5.2169743475145987E-23</v>
      </c>
      <c r="E107" s="136">
        <f>S39</f>
        <v>0.60251317345706124</v>
      </c>
      <c r="F107" s="50">
        <f>S42</f>
        <v>0.1806950531918072</v>
      </c>
      <c r="G107" s="50">
        <f>S26</f>
        <v>0.52414110606721631</v>
      </c>
      <c r="H107" s="50">
        <f>S25</f>
        <v>0.25393497847299668</v>
      </c>
      <c r="K107" s="51"/>
      <c r="L107" s="45"/>
      <c r="M107" s="45"/>
      <c r="N107" s="45"/>
      <c r="O107" s="45"/>
      <c r="P107" s="56"/>
    </row>
    <row r="108" spans="2:16" x14ac:dyDescent="0.2">
      <c r="B108" s="10"/>
      <c r="C108">
        <f>T20</f>
        <v>46875</v>
      </c>
      <c r="D108" s="91">
        <f>T80</f>
        <v>4.9566357954298144E-23</v>
      </c>
      <c r="E108" s="136">
        <f>T39</f>
        <v>0.56990267762953351</v>
      </c>
      <c r="F108" s="50">
        <f>T42</f>
        <v>0.21134182508286933</v>
      </c>
      <c r="G108" s="50">
        <f>T26</f>
        <v>0.52426214424687112</v>
      </c>
      <c r="H108" s="50">
        <f>T25</f>
        <v>0.25399361884138077</v>
      </c>
      <c r="K108" s="51"/>
      <c r="L108" s="45"/>
      <c r="M108" s="45"/>
      <c r="N108" s="45"/>
      <c r="O108" s="45"/>
      <c r="P108" s="56"/>
    </row>
    <row r="109" spans="2:16" x14ac:dyDescent="0.2">
      <c r="B109" s="10"/>
      <c r="C109">
        <f>U20</f>
        <v>50000</v>
      </c>
      <c r="D109" s="91">
        <f>U80</f>
        <v>4.8095459584558194E-23</v>
      </c>
      <c r="E109" s="136">
        <f>U39</f>
        <v>0.55147533379778846</v>
      </c>
      <c r="F109" s="50">
        <f>U42</f>
        <v>0.22865951954407793</v>
      </c>
      <c r="G109" s="50">
        <f>U26</f>
        <v>0.52433053977710309</v>
      </c>
      <c r="H109" s="50">
        <f>U25</f>
        <v>0.25402675498982641</v>
      </c>
      <c r="K109" s="51"/>
      <c r="L109" s="45"/>
      <c r="M109" s="45"/>
      <c r="N109" s="45"/>
      <c r="O109" s="45"/>
      <c r="P109" s="56"/>
    </row>
    <row r="110" spans="2:16" x14ac:dyDescent="0.2">
      <c r="B110" s="10"/>
      <c r="C110">
        <f>V20</f>
        <v>53125</v>
      </c>
      <c r="D110" s="91">
        <f>V80</f>
        <v>4.7236597616594197E-23</v>
      </c>
      <c r="E110" s="136">
        <f>V39</f>
        <v>0.54071139433276616</v>
      </c>
      <c r="F110" s="50">
        <f>V42</f>
        <v>0.23877528102094814</v>
      </c>
      <c r="G110" s="50">
        <f>V26</f>
        <v>0.52437049156580484</v>
      </c>
      <c r="H110" s="50">
        <f>V25</f>
        <v>0.25404611076346545</v>
      </c>
      <c r="K110" s="51"/>
      <c r="L110" s="45"/>
      <c r="M110" s="45"/>
      <c r="N110" s="45"/>
      <c r="O110" s="45"/>
      <c r="P110" s="56"/>
    </row>
    <row r="111" spans="2:16" x14ac:dyDescent="0.2">
      <c r="B111" s="10"/>
      <c r="C111">
        <f>W20</f>
        <v>56250</v>
      </c>
      <c r="D111" s="91">
        <f>W80</f>
        <v>4.6725702254365269E-23</v>
      </c>
      <c r="E111" s="136">
        <f>W39</f>
        <v>0.53430173520357405</v>
      </c>
      <c r="F111" s="50">
        <f>W42</f>
        <v>0.24479896622557482</v>
      </c>
      <c r="G111" s="50">
        <f>W26</f>
        <v>0.52439428186563075</v>
      </c>
      <c r="H111" s="50">
        <f>W25</f>
        <v>0.25405763664686637</v>
      </c>
      <c r="K111" s="51"/>
      <c r="L111" s="45"/>
      <c r="M111" s="45"/>
      <c r="N111" s="45"/>
      <c r="O111" s="45"/>
      <c r="P111" s="56"/>
    </row>
    <row r="112" spans="2:16" x14ac:dyDescent="0.2">
      <c r="B112" s="10"/>
      <c r="C112">
        <f>X20</f>
        <v>59375</v>
      </c>
      <c r="D112" s="91">
        <f>X80</f>
        <v>4.6418853375428213E-23</v>
      </c>
      <c r="E112" s="136">
        <f>X39</f>
        <v>0.53044113756757272</v>
      </c>
      <c r="F112" s="50">
        <f>X42</f>
        <v>0.24842708815722095</v>
      </c>
      <c r="G112" s="50">
        <f>X26</f>
        <v>0.52440861098570046</v>
      </c>
      <c r="H112" s="50">
        <f>X25</f>
        <v>0.25406457879422767</v>
      </c>
      <c r="K112" s="51"/>
      <c r="L112" s="45"/>
      <c r="M112" s="45"/>
      <c r="N112" s="45"/>
      <c r="O112" s="45"/>
      <c r="P112" s="56"/>
    </row>
    <row r="113" spans="2:13" x14ac:dyDescent="0.2">
      <c r="B113" s="10"/>
      <c r="C113">
        <f>Y20</f>
        <v>62500</v>
      </c>
      <c r="D113" s="91">
        <f>Y80</f>
        <v>4.6234174485553402E-23</v>
      </c>
      <c r="E113" s="136">
        <f>Y39</f>
        <v>0.52809986290767896</v>
      </c>
      <c r="F113" s="50">
        <f>Y42</f>
        <v>0.2506273770094839</v>
      </c>
      <c r="G113" s="50">
        <f>Y26</f>
        <v>0.52441730093707062</v>
      </c>
      <c r="H113" s="50">
        <f>Y25</f>
        <v>0.25406878888686985</v>
      </c>
      <c r="K113" s="51"/>
      <c r="L113" s="45"/>
      <c r="M113" s="45"/>
    </row>
    <row r="114" spans="2:13" x14ac:dyDescent="0.2">
      <c r="B114" s="10"/>
      <c r="C114">
        <f>Z20</f>
        <v>65625</v>
      </c>
      <c r="D114" s="91">
        <f>Z80</f>
        <v>4.6124005512424171E-23</v>
      </c>
      <c r="E114" s="136">
        <f>Z39</f>
        <v>0.52667407836343316</v>
      </c>
      <c r="F114" s="50">
        <f>Z42</f>
        <v>0.25196730431155284</v>
      </c>
      <c r="G114" s="50">
        <f>Z26</f>
        <v>0.52442259292547622</v>
      </c>
      <c r="H114" s="50">
        <f>Z25</f>
        <v>0.25407135274027937</v>
      </c>
    </row>
    <row r="115" spans="2:13" x14ac:dyDescent="0.2">
      <c r="B115" s="10"/>
      <c r="C115">
        <f>AA20</f>
        <v>68750</v>
      </c>
      <c r="D115" s="91">
        <f>AA80</f>
        <v>4.6060487060414402E-23</v>
      </c>
      <c r="E115" s="136">
        <f>AA39</f>
        <v>0.52580361004330345</v>
      </c>
      <c r="F115" s="50">
        <f>AA42</f>
        <v>0.25278535516813899</v>
      </c>
      <c r="G115" s="50">
        <f>AA26</f>
        <v>0.52442582378407687</v>
      </c>
      <c r="H115" s="50">
        <f>AA25</f>
        <v>0.25407291802107818</v>
      </c>
    </row>
    <row r="116" spans="2:13" x14ac:dyDescent="0.2">
      <c r="B116" s="10"/>
      <c r="C116">
        <f>AB20</f>
        <v>71875</v>
      </c>
      <c r="D116" s="91">
        <f>AB80</f>
        <v>4.6027749491575079E-23</v>
      </c>
      <c r="E116" s="136">
        <f>AB39</f>
        <v>0.52527135256743951</v>
      </c>
      <c r="F116" s="50">
        <f>AB42</f>
        <v>0.25328556140653447</v>
      </c>
      <c r="G116" s="50">
        <f>AB26</f>
        <v>0.52442779932827932</v>
      </c>
      <c r="H116" s="50">
        <f>AB25</f>
        <v>0.25407387512932389</v>
      </c>
    </row>
    <row r="117" spans="2:13" x14ac:dyDescent="0.2">
      <c r="B117" s="10"/>
      <c r="C117">
        <f>AC20</f>
        <v>75000</v>
      </c>
      <c r="D117" s="91">
        <f>AC80</f>
        <v>4.6017668402762473E-23</v>
      </c>
      <c r="E117" s="136">
        <f>AC39</f>
        <v>0.52494559091233417</v>
      </c>
      <c r="F117" s="50">
        <f>AC42</f>
        <v>0.25359170649514895</v>
      </c>
      <c r="G117" s="50">
        <f>AC26</f>
        <v>0.52442900843586093</v>
      </c>
      <c r="H117" s="50">
        <f>AC25</f>
        <v>0.25407446091567831</v>
      </c>
    </row>
    <row r="118" spans="2:13" x14ac:dyDescent="0.2">
      <c r="B118" s="10"/>
      <c r="C118">
        <f>AD20</f>
        <v>78125</v>
      </c>
      <c r="D118" s="91">
        <f>AD80</f>
        <v>4.6027749491575056E-23</v>
      </c>
      <c r="E118" s="136">
        <f>AD39</f>
        <v>0.52474609744735368</v>
      </c>
      <c r="F118" s="50">
        <f>AD42</f>
        <v>0.25377918695381313</v>
      </c>
      <c r="G118" s="50">
        <f>AD26</f>
        <v>0.52442974888231042</v>
      </c>
      <c r="H118" s="50">
        <f>AD25</f>
        <v>0.25407481964589623</v>
      </c>
    </row>
    <row r="119" spans="2:13" x14ac:dyDescent="0.2">
      <c r="B119" s="10"/>
      <c r="C119">
        <f>AE20</f>
        <v>81250</v>
      </c>
      <c r="D119" s="91">
        <f>AE80</f>
        <v>4.606048706041435E-23</v>
      </c>
      <c r="E119" s="136">
        <f>AE39</f>
        <v>0.52462388631105528</v>
      </c>
      <c r="F119" s="50">
        <f>AE42</f>
        <v>0.25389403883574996</v>
      </c>
      <c r="G119" s="50">
        <f>AE26</f>
        <v>0.52443020248514904</v>
      </c>
      <c r="H119" s="50">
        <f>AE25</f>
        <v>0.25407503940661658</v>
      </c>
    </row>
    <row r="120" spans="2:13" x14ac:dyDescent="0.2">
      <c r="B120" s="10"/>
      <c r="C120">
        <f>AF20</f>
        <v>84375</v>
      </c>
      <c r="D120" s="91">
        <f>AF80</f>
        <v>4.6124005512424012E-23</v>
      </c>
      <c r="E120" s="136">
        <f>AF39</f>
        <v>0.52454900268657845</v>
      </c>
      <c r="F120" s="50">
        <f>AF42</f>
        <v>0.2539644131523463</v>
      </c>
      <c r="G120" s="50">
        <f>AF26</f>
        <v>0.52443048042565155</v>
      </c>
      <c r="H120" s="50">
        <f>AF25</f>
        <v>0.25407517406275154</v>
      </c>
    </row>
    <row r="121" spans="2:13" x14ac:dyDescent="0.2">
      <c r="B121" s="10"/>
      <c r="C121">
        <f>AG20</f>
        <v>87500</v>
      </c>
      <c r="D121" s="91">
        <f>AG80</f>
        <v>4.6234174485553149E-23</v>
      </c>
      <c r="E121" s="136">
        <f>AG39</f>
        <v>0.52450311242791647</v>
      </c>
      <c r="F121" s="50">
        <f>AG42</f>
        <v>0.25400754001238157</v>
      </c>
      <c r="G121" s="50">
        <f>AG26</f>
        <v>0.52443065075343187</v>
      </c>
      <c r="H121" s="50">
        <f>AG25</f>
        <v>0.25407525658286062</v>
      </c>
    </row>
    <row r="122" spans="2:13" x14ac:dyDescent="0.2">
      <c r="B122" s="10"/>
      <c r="C122">
        <f>AH20</f>
        <v>90625</v>
      </c>
      <c r="D122" s="91">
        <f>AH80</f>
        <v>4.6418853375427795E-23</v>
      </c>
      <c r="E122" s="136">
        <f>AH39</f>
        <v>0.52447498762835032</v>
      </c>
      <c r="F122" s="50">
        <f>AH42</f>
        <v>0.25403397120561927</v>
      </c>
      <c r="G122" s="50">
        <f>AH26</f>
        <v>0.52443075514235526</v>
      </c>
      <c r="H122" s="50">
        <f>AH25</f>
        <v>0.25407530715702609</v>
      </c>
    </row>
    <row r="123" spans="2:13" x14ac:dyDescent="0.2">
      <c r="B123" s="10"/>
      <c r="C123">
        <f>AI20</f>
        <v>93750</v>
      </c>
      <c r="D123" s="91">
        <f>AI80</f>
        <v>4.672570225436454E-23</v>
      </c>
      <c r="E123" s="136">
        <f>AI39</f>
        <v>0.52445774990173422</v>
      </c>
      <c r="F123" s="50">
        <f>AI42</f>
        <v>0.25405017091869025</v>
      </c>
      <c r="G123" s="50">
        <f>AI26</f>
        <v>0.52443081912246314</v>
      </c>
      <c r="H123" s="50">
        <f>AI25</f>
        <v>0.2540753381539983</v>
      </c>
    </row>
    <row r="124" spans="2:13" x14ac:dyDescent="0.2">
      <c r="B124" s="10"/>
      <c r="C124">
        <f>AJ20</f>
        <v>96875</v>
      </c>
      <c r="D124" s="91">
        <f>AJ80</f>
        <v>4.7236597616592987E-23</v>
      </c>
      <c r="E124" s="136">
        <f>AJ39</f>
        <v>0.52444718455409256</v>
      </c>
      <c r="F124" s="50">
        <f>AJ42</f>
        <v>0.25406010004705554</v>
      </c>
      <c r="G124" s="50">
        <f>AJ26</f>
        <v>0.52443085833715197</v>
      </c>
      <c r="H124" s="50">
        <f>AJ25</f>
        <v>0.25407535715266311</v>
      </c>
    </row>
    <row r="125" spans="2:13" x14ac:dyDescent="0.2">
      <c r="B125" s="10"/>
      <c r="C125">
        <f>AK20</f>
        <v>100000</v>
      </c>
      <c r="D125" s="91">
        <f>AK80</f>
        <v>4.8095459584556137E-23</v>
      </c>
      <c r="E125" s="136">
        <f>AK39</f>
        <v>0.5244407087200389</v>
      </c>
      <c r="F125" s="50">
        <f>AK42</f>
        <v>0.25406618592229302</v>
      </c>
      <c r="G125" s="50">
        <f>AK26</f>
        <v>0.52443088237306856</v>
      </c>
      <c r="H125" s="50">
        <f>AK25</f>
        <v>0.2540753687975425</v>
      </c>
    </row>
    <row r="126" spans="2:13" x14ac:dyDescent="0.2">
      <c r="B126" s="10"/>
      <c r="C126">
        <f>AL20</f>
        <v>103125</v>
      </c>
      <c r="D126" s="91">
        <f>AL80</f>
        <v>4.95663579542946E-23</v>
      </c>
      <c r="E126" s="136">
        <f>AL39</f>
        <v>0.52443673943221447</v>
      </c>
      <c r="F126" s="50">
        <f>AL42</f>
        <v>0.25406991618935715</v>
      </c>
      <c r="G126" s="50">
        <f>AL26</f>
        <v>0.52443089710560697</v>
      </c>
      <c r="H126" s="50">
        <f>AL25</f>
        <v>0.25407537593513724</v>
      </c>
    </row>
    <row r="127" spans="2:13" x14ac:dyDescent="0.2">
      <c r="B127" s="10"/>
      <c r="C127">
        <f>AM20</f>
        <v>106250</v>
      </c>
      <c r="D127" s="91">
        <f>AM80</f>
        <v>5.2169743475139569E-23</v>
      </c>
      <c r="E127" s="136">
        <f>AM39</f>
        <v>0.52443430648620182</v>
      </c>
      <c r="F127" s="50">
        <f>AM42</f>
        <v>0.25407220262933827</v>
      </c>
      <c r="G127" s="50">
        <f>AM26</f>
        <v>0.52443090613580845</v>
      </c>
      <c r="H127" s="50">
        <f>AM25</f>
        <v>0.25407538031007365</v>
      </c>
    </row>
    <row r="128" spans="2:13" x14ac:dyDescent="0.2">
      <c r="C128">
        <f>AN20</f>
        <v>109375</v>
      </c>
      <c r="D128" s="91">
        <f>AN80</f>
        <v>5.7059403958365048E-23</v>
      </c>
      <c r="E128" s="136">
        <f>AN39</f>
        <v>0.52443281522385965</v>
      </c>
      <c r="F128" s="50">
        <f>AN42</f>
        <v>0.25407360409152596</v>
      </c>
      <c r="G128" s="50">
        <f>AN26</f>
        <v>0.52443091167082623</v>
      </c>
      <c r="H128" s="50">
        <f>AN25</f>
        <v>0.25407538299166954</v>
      </c>
    </row>
    <row r="129" spans="3:8" ht="13.5" thickBot="1" x14ac:dyDescent="0.25">
      <c r="D129" s="91"/>
      <c r="E129" s="136"/>
      <c r="F129" s="50"/>
      <c r="G129" s="50"/>
      <c r="H129" s="50"/>
    </row>
    <row r="130" spans="3:8" ht="13.5" thickBot="1" x14ac:dyDescent="0.25">
      <c r="C130" s="140" t="s">
        <v>161</v>
      </c>
      <c r="D130" s="91">
        <f>B80</f>
        <v>9.039584081556324E-21</v>
      </c>
      <c r="E130" s="139">
        <f>B39</f>
        <v>0.52443091870998937</v>
      </c>
      <c r="F130" s="137">
        <f>B42</f>
        <v>0.25407538640199112</v>
      </c>
      <c r="G130" s="50">
        <f>E130</f>
        <v>0.52443091870998937</v>
      </c>
      <c r="H130" s="50">
        <f>F130</f>
        <v>0.25407538640199112</v>
      </c>
    </row>
    <row r="131" spans="3:8" x14ac:dyDescent="0.2">
      <c r="C131" s="51"/>
      <c r="D131" s="51"/>
      <c r="G131" s="51"/>
      <c r="H131" s="51"/>
    </row>
    <row r="139" spans="3:8" x14ac:dyDescent="0.2">
      <c r="D139" s="5"/>
    </row>
  </sheetData>
  <sheetProtection selectLockedCells="1" selectUnlockedCells="1"/>
  <mergeCells count="1">
    <mergeCell ref="B23:B26"/>
  </mergeCells>
  <pageMargins left="0.78749999999999998" right="0.78749999999999998" top="1.0249999999999999" bottom="1.0249999999999999" header="0.78749999999999998" footer="0.78749999999999998"/>
  <pageSetup orientation="portrait" useFirstPageNumber="1" horizontalDpi="300" verticalDpi="300" r:id="rId1"/>
  <headerFooter alignWithMargins="0">
    <oddHeader>&amp;C&amp;A</oddHeader>
    <oddFooter>&amp;CPage &amp;P</oddFoot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2:AN139"/>
  <sheetViews>
    <sheetView zoomScaleNormal="100" workbookViewId="0">
      <selection activeCell="AD122" sqref="AD122"/>
    </sheetView>
  </sheetViews>
  <sheetFormatPr defaultColWidth="11.5703125" defaultRowHeight="12.75" x14ac:dyDescent="0.2"/>
  <cols>
    <col min="1" max="1" width="41.85546875" style="181" customWidth="1"/>
    <col min="2" max="2" width="12.28515625" style="181" customWidth="1"/>
    <col min="3" max="3" width="15.42578125" customWidth="1"/>
    <col min="4" max="4" width="15.85546875" customWidth="1"/>
    <col min="5" max="5" width="12" bestFit="1" customWidth="1"/>
    <col min="6" max="6" width="12.28515625" customWidth="1"/>
    <col min="7" max="7" width="13.42578125" customWidth="1"/>
    <col min="8" max="8" width="11" customWidth="1"/>
    <col min="12" max="12" width="13.7109375" customWidth="1"/>
    <col min="24" max="24" width="24.42578125" bestFit="1" customWidth="1"/>
    <col min="25" max="25" width="12.42578125" customWidth="1"/>
  </cols>
  <sheetData>
    <row r="2" spans="1:16" ht="23.25" x14ac:dyDescent="0.2">
      <c r="A2"/>
      <c r="B2" s="110" t="s">
        <v>217</v>
      </c>
    </row>
    <row r="3" spans="1:16" x14ac:dyDescent="0.2">
      <c r="D3" s="45"/>
    </row>
    <row r="4" spans="1:16" ht="15" x14ac:dyDescent="0.2">
      <c r="B4" s="99" t="s">
        <v>0</v>
      </c>
      <c r="P4" s="4" t="s">
        <v>121</v>
      </c>
    </row>
    <row r="5" spans="1:16" ht="15" x14ac:dyDescent="0.2">
      <c r="B5" s="100">
        <v>1</v>
      </c>
      <c r="C5" s="2" t="s">
        <v>138</v>
      </c>
      <c r="D5" s="3"/>
      <c r="E5" s="3"/>
      <c r="F5" s="3"/>
      <c r="G5" s="3"/>
      <c r="P5" s="4" t="s">
        <v>122</v>
      </c>
    </row>
    <row r="6" spans="1:16" ht="15" x14ac:dyDescent="0.2">
      <c r="B6" s="101">
        <v>1.84E-2</v>
      </c>
      <c r="C6" s="1" t="s">
        <v>1</v>
      </c>
      <c r="D6" s="2"/>
      <c r="E6" s="2"/>
      <c r="F6" s="2"/>
      <c r="G6" s="2"/>
      <c r="P6" s="4" t="s">
        <v>123</v>
      </c>
    </row>
    <row r="7" spans="1:16" ht="15" x14ac:dyDescent="0.2">
      <c r="B7" s="101">
        <v>15</v>
      </c>
      <c r="C7" s="1" t="s">
        <v>124</v>
      </c>
      <c r="D7" s="2"/>
      <c r="E7" s="2"/>
      <c r="F7" s="2"/>
      <c r="G7" s="2"/>
      <c r="P7" s="4" t="s">
        <v>125</v>
      </c>
    </row>
    <row r="8" spans="1:16" ht="15" x14ac:dyDescent="0.2">
      <c r="B8" s="115">
        <v>75000</v>
      </c>
      <c r="C8" s="116" t="s">
        <v>188</v>
      </c>
      <c r="D8" s="116"/>
      <c r="E8" s="114"/>
      <c r="F8" s="114"/>
      <c r="G8" s="114"/>
      <c r="P8" s="4" t="s">
        <v>126</v>
      </c>
    </row>
    <row r="9" spans="1:16" x14ac:dyDescent="0.2">
      <c r="B9" s="115">
        <v>5.9999999999999995E-4</v>
      </c>
      <c r="C9" s="121" t="s">
        <v>203</v>
      </c>
      <c r="D9" s="114"/>
      <c r="E9" s="114"/>
      <c r="F9" s="114"/>
      <c r="G9" s="114"/>
    </row>
    <row r="10" spans="1:16" x14ac:dyDescent="0.2">
      <c r="B10" s="115">
        <v>0.25</v>
      </c>
      <c r="C10" s="121" t="s">
        <v>120</v>
      </c>
      <c r="D10" s="114"/>
      <c r="E10" s="114"/>
      <c r="F10" s="114"/>
      <c r="G10" s="114"/>
    </row>
    <row r="11" spans="1:16" x14ac:dyDescent="0.2">
      <c r="B11"/>
    </row>
    <row r="12" spans="1:16" x14ac:dyDescent="0.2">
      <c r="B12"/>
    </row>
    <row r="13" spans="1:16" ht="15" x14ac:dyDescent="0.2">
      <c r="B13" s="102"/>
      <c r="C13" s="4"/>
      <c r="P13" s="4" t="s">
        <v>127</v>
      </c>
    </row>
    <row r="14" spans="1:16" ht="15" x14ac:dyDescent="0.2">
      <c r="B14" s="99" t="s">
        <v>3</v>
      </c>
      <c r="P14" s="4" t="s">
        <v>128</v>
      </c>
    </row>
    <row r="15" spans="1:16" ht="15" x14ac:dyDescent="0.2">
      <c r="B15" s="102">
        <f>B5*B6</f>
        <v>1.84E-2</v>
      </c>
      <c r="C15" s="4" t="s">
        <v>129</v>
      </c>
    </row>
    <row r="16" spans="1:16" ht="15" x14ac:dyDescent="0.2">
      <c r="B16" s="50">
        <f>SQRT(B15/B7)</f>
        <v>3.5023801430836526E-2</v>
      </c>
      <c r="C16" s="4" t="s">
        <v>154</v>
      </c>
      <c r="P16" s="48" t="s">
        <v>130</v>
      </c>
    </row>
    <row r="17" spans="1:40" ht="15" x14ac:dyDescent="0.2">
      <c r="B17" s="50">
        <f>SQRT(B15*B7)</f>
        <v>0.52535702146254792</v>
      </c>
      <c r="C17" s="4" t="s">
        <v>155</v>
      </c>
    </row>
    <row r="18" spans="1:40" ht="15" x14ac:dyDescent="0.2">
      <c r="B18" s="50"/>
      <c r="C18" s="4"/>
    </row>
    <row r="19" spans="1:40" ht="15" x14ac:dyDescent="0.2">
      <c r="B19" s="50"/>
      <c r="C19" s="4"/>
    </row>
    <row r="20" spans="1:40" ht="15" x14ac:dyDescent="0.2">
      <c r="A20" s="181" t="s">
        <v>189</v>
      </c>
      <c r="B20" s="142" t="s">
        <v>145</v>
      </c>
      <c r="C20" s="4"/>
      <c r="D20" s="181">
        <v>5</v>
      </c>
      <c r="E20">
        <f>$B$8/24</f>
        <v>3125</v>
      </c>
      <c r="F20">
        <f>2*$B$8/24</f>
        <v>6250</v>
      </c>
      <c r="G20">
        <f>3*$B$8/24</f>
        <v>9375</v>
      </c>
      <c r="H20">
        <f>4*$B$8/24</f>
        <v>12500</v>
      </c>
      <c r="I20">
        <f>5*$B$8/24</f>
        <v>15625</v>
      </c>
      <c r="J20">
        <f>6*$B$8/24</f>
        <v>18750</v>
      </c>
      <c r="K20">
        <f>7*$B$8/24</f>
        <v>21875</v>
      </c>
      <c r="L20">
        <f>8*$B$8/24</f>
        <v>25000</v>
      </c>
      <c r="M20">
        <f>9*$B$8/24</f>
        <v>28125</v>
      </c>
      <c r="N20">
        <f>10*$B$8/24</f>
        <v>31250</v>
      </c>
      <c r="O20">
        <f>11*$B$8/24</f>
        <v>34375</v>
      </c>
      <c r="P20">
        <f>$B$8/2-5</f>
        <v>37495</v>
      </c>
      <c r="Q20" s="41">
        <f>$B$8/2+5</f>
        <v>37505</v>
      </c>
      <c r="R20">
        <f>13*$B$8/24</f>
        <v>40625</v>
      </c>
      <c r="S20">
        <f>14*$B$8/24</f>
        <v>43750</v>
      </c>
      <c r="T20">
        <f>15*$B$8/24</f>
        <v>46875</v>
      </c>
      <c r="U20">
        <f>16*$B$8/24</f>
        <v>50000</v>
      </c>
      <c r="V20">
        <f>17*$B$8/24</f>
        <v>53125</v>
      </c>
      <c r="W20">
        <f>18*$B$8/24</f>
        <v>56250</v>
      </c>
      <c r="X20">
        <f>19*$B$8/24</f>
        <v>59375</v>
      </c>
      <c r="Y20">
        <f>20*$B$8/24</f>
        <v>62500</v>
      </c>
      <c r="Z20">
        <f>21*$B$8/24</f>
        <v>65625</v>
      </c>
      <c r="AA20">
        <f>22*$B$8/24</f>
        <v>68750</v>
      </c>
      <c r="AB20">
        <f>23*$B$8/24</f>
        <v>71875</v>
      </c>
      <c r="AC20">
        <f>24*$B$8/24</f>
        <v>75000</v>
      </c>
      <c r="AD20">
        <f>25*$B$8/24</f>
        <v>78125</v>
      </c>
      <c r="AE20">
        <f>26*$B$8/24</f>
        <v>81250</v>
      </c>
      <c r="AF20">
        <f>27*$B$8/24</f>
        <v>84375</v>
      </c>
      <c r="AG20">
        <f>28*$B$8/24</f>
        <v>87500</v>
      </c>
      <c r="AH20">
        <f>29*$B$8/24</f>
        <v>90625</v>
      </c>
      <c r="AI20">
        <f>30*$B$8/24</f>
        <v>93750</v>
      </c>
      <c r="AJ20">
        <f>31*$B$8/24</f>
        <v>96875</v>
      </c>
      <c r="AK20">
        <f>32*$B$8/24</f>
        <v>100000</v>
      </c>
      <c r="AL20">
        <f>33*$B$8/24</f>
        <v>103125</v>
      </c>
      <c r="AM20">
        <f>34*$B$8/24</f>
        <v>106250</v>
      </c>
      <c r="AN20">
        <f>35*$B$8/24</f>
        <v>109375</v>
      </c>
    </row>
    <row r="21" spans="1:40" ht="12" customHeight="1" x14ac:dyDescent="0.2">
      <c r="A21" s="148" t="s">
        <v>192</v>
      </c>
      <c r="B21" s="96"/>
    </row>
    <row r="22" spans="1:40" ht="12" customHeight="1" thickBot="1" x14ac:dyDescent="0.25"/>
    <row r="23" spans="1:40" x14ac:dyDescent="0.2">
      <c r="A23" s="147" t="s">
        <v>158</v>
      </c>
      <c r="B23" s="199" t="s">
        <v>187</v>
      </c>
      <c r="D23" s="146">
        <f t="shared" ref="D23:AN23" si="0">$C$42</f>
        <v>0.26535194595941486</v>
      </c>
      <c r="E23" s="146">
        <f t="shared" si="0"/>
        <v>0.26535194595941486</v>
      </c>
      <c r="F23" s="146">
        <f t="shared" si="0"/>
        <v>0.26535194595941486</v>
      </c>
      <c r="G23" s="146">
        <f t="shared" si="0"/>
        <v>0.26535194595941486</v>
      </c>
      <c r="H23" s="146">
        <f t="shared" si="0"/>
        <v>0.26535194595941486</v>
      </c>
      <c r="I23" s="146">
        <f t="shared" si="0"/>
        <v>0.26535194595941486</v>
      </c>
      <c r="J23" s="146">
        <f t="shared" si="0"/>
        <v>0.26535194595941486</v>
      </c>
      <c r="K23" s="146">
        <f t="shared" si="0"/>
        <v>0.26535194595941486</v>
      </c>
      <c r="L23" s="146">
        <f t="shared" si="0"/>
        <v>0.26535194595941486</v>
      </c>
      <c r="M23" s="146">
        <f t="shared" si="0"/>
        <v>0.26535194595941486</v>
      </c>
      <c r="N23" s="146">
        <f t="shared" si="0"/>
        <v>0.26535194595941486</v>
      </c>
      <c r="O23" s="146">
        <f t="shared" si="0"/>
        <v>0.26535194595941486</v>
      </c>
      <c r="P23" s="146">
        <f t="shared" si="0"/>
        <v>0.26535194595941486</v>
      </c>
      <c r="Q23" s="146">
        <f t="shared" si="0"/>
        <v>0.26535194595941486</v>
      </c>
      <c r="R23" s="146">
        <f t="shared" si="0"/>
        <v>0.26535194595941486</v>
      </c>
      <c r="S23" s="146">
        <f t="shared" si="0"/>
        <v>0.26535194595941486</v>
      </c>
      <c r="T23" s="146">
        <f t="shared" si="0"/>
        <v>0.26535194595941486</v>
      </c>
      <c r="U23" s="146">
        <f t="shared" si="0"/>
        <v>0.26535194595941486</v>
      </c>
      <c r="V23" s="146">
        <f t="shared" si="0"/>
        <v>0.26535194595941486</v>
      </c>
      <c r="W23" s="146">
        <f t="shared" si="0"/>
        <v>0.26535194595941486</v>
      </c>
      <c r="X23" s="146">
        <f t="shared" si="0"/>
        <v>0.26535194595941486</v>
      </c>
      <c r="Y23" s="146">
        <f t="shared" si="0"/>
        <v>0.26535194595941486</v>
      </c>
      <c r="Z23" s="146">
        <f t="shared" si="0"/>
        <v>0.26535194595941486</v>
      </c>
      <c r="AA23" s="146">
        <f t="shared" si="0"/>
        <v>0.26535194595941486</v>
      </c>
      <c r="AB23" s="146">
        <f t="shared" si="0"/>
        <v>0.26535194595941486</v>
      </c>
      <c r="AC23" s="146">
        <f t="shared" si="0"/>
        <v>0.26535194595941486</v>
      </c>
      <c r="AD23" s="146">
        <f t="shared" si="0"/>
        <v>0.26535194595941486</v>
      </c>
      <c r="AE23" s="146">
        <f t="shared" si="0"/>
        <v>0.26535194595941486</v>
      </c>
      <c r="AF23" s="146">
        <f t="shared" si="0"/>
        <v>0.26535194595941486</v>
      </c>
      <c r="AG23" s="146">
        <f t="shared" si="0"/>
        <v>0.26535194595941486</v>
      </c>
      <c r="AH23" s="146">
        <f t="shared" si="0"/>
        <v>0.26535194595941486</v>
      </c>
      <c r="AI23" s="146">
        <f t="shared" si="0"/>
        <v>0.26535194595941486</v>
      </c>
      <c r="AJ23" s="146">
        <f t="shared" si="0"/>
        <v>0.26535194595941486</v>
      </c>
      <c r="AK23" s="146">
        <f t="shared" si="0"/>
        <v>0.26535194595941486</v>
      </c>
      <c r="AL23" s="146">
        <f t="shared" si="0"/>
        <v>0.26535194595941486</v>
      </c>
      <c r="AM23" s="146">
        <f t="shared" si="0"/>
        <v>0.26535194595941486</v>
      </c>
      <c r="AN23" s="146">
        <f t="shared" si="0"/>
        <v>0.26535194595941486</v>
      </c>
    </row>
    <row r="24" spans="1:40" ht="13.5" thickBot="1" x14ac:dyDescent="0.25">
      <c r="A24" s="147" t="s">
        <v>196</v>
      </c>
      <c r="B24" s="200"/>
      <c r="D24" s="146">
        <f t="shared" ref="D24:AN24" si="1">$C$39</f>
        <v>0.39230339293510624</v>
      </c>
      <c r="E24" s="146">
        <f t="shared" si="1"/>
        <v>0.39230339293510624</v>
      </c>
      <c r="F24" s="146">
        <f t="shared" si="1"/>
        <v>0.39230339293510624</v>
      </c>
      <c r="G24" s="146">
        <f t="shared" si="1"/>
        <v>0.39230339293510624</v>
      </c>
      <c r="H24" s="146">
        <f t="shared" si="1"/>
        <v>0.39230339293510624</v>
      </c>
      <c r="I24" s="146">
        <f t="shared" si="1"/>
        <v>0.39230339293510624</v>
      </c>
      <c r="J24" s="146">
        <f t="shared" si="1"/>
        <v>0.39230339293510624</v>
      </c>
      <c r="K24" s="146">
        <f t="shared" si="1"/>
        <v>0.39230339293510624</v>
      </c>
      <c r="L24" s="146">
        <f t="shared" si="1"/>
        <v>0.39230339293510624</v>
      </c>
      <c r="M24" s="146">
        <f t="shared" si="1"/>
        <v>0.39230339293510624</v>
      </c>
      <c r="N24" s="146">
        <f t="shared" si="1"/>
        <v>0.39230339293510624</v>
      </c>
      <c r="O24" s="146">
        <f t="shared" si="1"/>
        <v>0.39230339293510624</v>
      </c>
      <c r="P24" s="146">
        <f t="shared" si="1"/>
        <v>0.39230339293510624</v>
      </c>
      <c r="Q24" s="146">
        <f t="shared" si="1"/>
        <v>0.39230339293510624</v>
      </c>
      <c r="R24" s="146">
        <f t="shared" si="1"/>
        <v>0.39230339293510624</v>
      </c>
      <c r="S24" s="146">
        <f t="shared" si="1"/>
        <v>0.39230339293510624</v>
      </c>
      <c r="T24" s="146">
        <f t="shared" si="1"/>
        <v>0.39230339293510624</v>
      </c>
      <c r="U24" s="146">
        <f t="shared" si="1"/>
        <v>0.39230339293510624</v>
      </c>
      <c r="V24" s="146">
        <f t="shared" si="1"/>
        <v>0.39230339293510624</v>
      </c>
      <c r="W24" s="146">
        <f t="shared" si="1"/>
        <v>0.39230339293510624</v>
      </c>
      <c r="X24" s="146">
        <f t="shared" si="1"/>
        <v>0.39230339293510624</v>
      </c>
      <c r="Y24" s="146">
        <f t="shared" si="1"/>
        <v>0.39230339293510624</v>
      </c>
      <c r="Z24" s="146">
        <f t="shared" si="1"/>
        <v>0.39230339293510624</v>
      </c>
      <c r="AA24" s="146">
        <f t="shared" si="1"/>
        <v>0.39230339293510624</v>
      </c>
      <c r="AB24" s="146">
        <f t="shared" si="1"/>
        <v>0.39230339293510624</v>
      </c>
      <c r="AC24" s="146">
        <f t="shared" si="1"/>
        <v>0.39230339293510624</v>
      </c>
      <c r="AD24" s="146">
        <f t="shared" si="1"/>
        <v>0.39230339293510624</v>
      </c>
      <c r="AE24" s="146">
        <f t="shared" si="1"/>
        <v>0.39230339293510624</v>
      </c>
      <c r="AF24" s="146">
        <f t="shared" si="1"/>
        <v>0.39230339293510624</v>
      </c>
      <c r="AG24" s="146">
        <f t="shared" si="1"/>
        <v>0.39230339293510624</v>
      </c>
      <c r="AH24" s="146">
        <f t="shared" si="1"/>
        <v>0.39230339293510624</v>
      </c>
      <c r="AI24" s="146">
        <f t="shared" si="1"/>
        <v>0.39230339293510624</v>
      </c>
      <c r="AJ24" s="146">
        <f t="shared" si="1"/>
        <v>0.39230339293510624</v>
      </c>
      <c r="AK24" s="146">
        <f t="shared" si="1"/>
        <v>0.39230339293510624</v>
      </c>
      <c r="AL24" s="146">
        <f t="shared" si="1"/>
        <v>0.39230339293510624</v>
      </c>
      <c r="AM24" s="146">
        <f t="shared" si="1"/>
        <v>0.39230339293510624</v>
      </c>
      <c r="AN24" s="146">
        <f t="shared" si="1"/>
        <v>0.39230339293510624</v>
      </c>
    </row>
    <row r="25" spans="1:40" ht="15.75" thickBot="1" x14ac:dyDescent="0.25">
      <c r="A25" s="145" t="s">
        <v>186</v>
      </c>
      <c r="B25" s="200"/>
      <c r="D25" s="93">
        <f t="shared" ref="D25:AN25" si="2">D23*D32</f>
        <v>5.6327787094440944E-3</v>
      </c>
      <c r="E25" s="93">
        <f t="shared" si="2"/>
        <v>0.42209877569584187</v>
      </c>
      <c r="F25" s="93">
        <f t="shared" si="2"/>
        <v>0.75278433201157424</v>
      </c>
      <c r="G25" s="93">
        <f t="shared" si="2"/>
        <v>1.0156025018235459</v>
      </c>
      <c r="H25" s="93">
        <f t="shared" si="2"/>
        <v>1.2249350437472812</v>
      </c>
      <c r="I25" s="93">
        <f t="shared" si="2"/>
        <v>1.3919547048755316</v>
      </c>
      <c r="J25" s="93">
        <f t="shared" si="2"/>
        <v>1.5253978703580653</v>
      </c>
      <c r="K25" s="93">
        <f t="shared" si="2"/>
        <v>1.6321318472447262</v>
      </c>
      <c r="L25" s="93">
        <f t="shared" si="2"/>
        <v>1.717577705039661</v>
      </c>
      <c r="M25" s="93">
        <f t="shared" si="2"/>
        <v>1.7860295358776377</v>
      </c>
      <c r="N25" s="93">
        <f t="shared" si="2"/>
        <v>1.8408981484806204</v>
      </c>
      <c r="O25" s="93">
        <f t="shared" si="2"/>
        <v>1.8848987913387327</v>
      </c>
      <c r="P25" s="93">
        <f t="shared" si="2"/>
        <v>1.9201463677898116</v>
      </c>
      <c r="Q25" s="93">
        <f t="shared" si="2"/>
        <v>1.9202470840372146</v>
      </c>
      <c r="R25" s="93">
        <f t="shared" si="2"/>
        <v>1.9435814501188726</v>
      </c>
      <c r="S25" s="93">
        <f t="shared" si="2"/>
        <v>1.9572774354270843</v>
      </c>
      <c r="T25" s="93">
        <f t="shared" si="2"/>
        <v>1.9660970007519343</v>
      </c>
      <c r="U25" s="93">
        <f t="shared" si="2"/>
        <v>1.9721277862295286</v>
      </c>
      <c r="V25" s="93">
        <f t="shared" si="2"/>
        <v>1.976422741156556</v>
      </c>
      <c r="W25" s="93">
        <f t="shared" si="2"/>
        <v>1.9795708148164144</v>
      </c>
      <c r="X25" s="93">
        <f t="shared" si="2"/>
        <v>1.9819272692431689</v>
      </c>
      <c r="Y25" s="93">
        <f t="shared" si="2"/>
        <v>1.9837190615153595</v>
      </c>
      <c r="Z25" s="93">
        <f t="shared" si="2"/>
        <v>1.9850978195494857</v>
      </c>
      <c r="AA25" s="93">
        <f t="shared" si="2"/>
        <v>1.9861685066997818</v>
      </c>
      <c r="AB25" s="93">
        <f t="shared" si="2"/>
        <v>1.987005881943801</v>
      </c>
      <c r="AC25" s="93">
        <f t="shared" si="2"/>
        <v>1.9876644292208951</v>
      </c>
      <c r="AD25" s="93">
        <f t="shared" si="2"/>
        <v>1.9881846018089788</v>
      </c>
      <c r="AE25" s="93">
        <f t="shared" si="2"/>
        <v>1.9885968920392394</v>
      </c>
      <c r="AF25" s="93">
        <f t="shared" si="2"/>
        <v>1.9889245669608664</v>
      </c>
      <c r="AG25" s="93">
        <f t="shared" si="2"/>
        <v>1.9891855573798987</v>
      </c>
      <c r="AH25" s="93">
        <f t="shared" si="2"/>
        <v>1.9893937931895058</v>
      </c>
      <c r="AI25" s="93">
        <f t="shared" si="2"/>
        <v>1.9895601666895646</v>
      </c>
      <c r="AJ25" s="93">
        <f t="shared" si="2"/>
        <v>1.989693239861547</v>
      </c>
      <c r="AK25" s="93">
        <f t="shared" si="2"/>
        <v>1.9897997715552138</v>
      </c>
      <c r="AL25" s="93">
        <f t="shared" si="2"/>
        <v>1.9898851155339845</v>
      </c>
      <c r="AM25" s="93">
        <f t="shared" si="2"/>
        <v>1.9899535243062829</v>
      </c>
      <c r="AN25" s="93">
        <f t="shared" si="2"/>
        <v>1.9900083831739577</v>
      </c>
    </row>
    <row r="26" spans="1:40" ht="15.75" thickBot="1" x14ac:dyDescent="0.25">
      <c r="A26" s="145" t="s">
        <v>195</v>
      </c>
      <c r="B26" s="201"/>
      <c r="D26" s="93">
        <f t="shared" ref="D26:AN26" si="3">D24*D32</f>
        <v>8.3276502509822409E-3</v>
      </c>
      <c r="E26" s="93">
        <f t="shared" si="3"/>
        <v>0.62404208591920396</v>
      </c>
      <c r="F26" s="93">
        <f t="shared" si="3"/>
        <v>1.1129364306289911</v>
      </c>
      <c r="G26" s="93">
        <f t="shared" si="3"/>
        <v>1.5014938213405749</v>
      </c>
      <c r="H26" s="93">
        <f t="shared" si="3"/>
        <v>1.8109766335034525</v>
      </c>
      <c r="I26" s="93">
        <f t="shared" si="3"/>
        <v>2.0579029543584948</v>
      </c>
      <c r="J26" s="93">
        <f t="shared" si="3"/>
        <v>2.2551888886806264</v>
      </c>
      <c r="K26" s="93">
        <f t="shared" si="3"/>
        <v>2.4129872463399233</v>
      </c>
      <c r="L26" s="93">
        <f t="shared" si="3"/>
        <v>2.5393126810526971</v>
      </c>
      <c r="M26" s="93">
        <f t="shared" si="3"/>
        <v>2.6405136931397366</v>
      </c>
      <c r="N26" s="93">
        <f t="shared" si="3"/>
        <v>2.7216329131701946</v>
      </c>
      <c r="O26" s="93">
        <f t="shared" si="3"/>
        <v>2.7866846369182596</v>
      </c>
      <c r="P26" s="93">
        <f t="shared" si="3"/>
        <v>2.8387955938758274</v>
      </c>
      <c r="Q26" s="93">
        <f t="shared" si="3"/>
        <v>2.8389444954617455</v>
      </c>
      <c r="R26" s="93">
        <f t="shared" si="3"/>
        <v>2.8734426445245922</v>
      </c>
      <c r="S26" s="93">
        <f t="shared" si="3"/>
        <v>2.8936911544293302</v>
      </c>
      <c r="T26" s="93">
        <f t="shared" si="3"/>
        <v>2.9067302349932267</v>
      </c>
      <c r="U26" s="93">
        <f t="shared" si="3"/>
        <v>2.915646309063721</v>
      </c>
      <c r="V26" s="93">
        <f t="shared" si="3"/>
        <v>2.921996084959595</v>
      </c>
      <c r="W26" s="93">
        <f t="shared" si="3"/>
        <v>2.926650281006685</v>
      </c>
      <c r="X26" s="93">
        <f t="shared" si="3"/>
        <v>2.9301341260697775</v>
      </c>
      <c r="Y26" s="93">
        <f t="shared" si="3"/>
        <v>2.9327831595459548</v>
      </c>
      <c r="Z26" s="93">
        <f t="shared" si="3"/>
        <v>2.9348215521903676</v>
      </c>
      <c r="AA26" s="93">
        <f t="shared" si="3"/>
        <v>2.9364044846249295</v>
      </c>
      <c r="AB26" s="93">
        <f t="shared" si="3"/>
        <v>2.9376424825156207</v>
      </c>
      <c r="AC26" s="93">
        <f t="shared" si="3"/>
        <v>2.93861609637128</v>
      </c>
      <c r="AD26" s="93">
        <f t="shared" si="3"/>
        <v>2.9393851333967267</v>
      </c>
      <c r="AE26" s="93">
        <f t="shared" si="3"/>
        <v>2.9399946742675138</v>
      </c>
      <c r="AF26" s="93">
        <f t="shared" si="3"/>
        <v>2.9404791176096161</v>
      </c>
      <c r="AG26" s="93">
        <f t="shared" si="3"/>
        <v>2.9408649728048353</v>
      </c>
      <c r="AH26" s="93">
        <f t="shared" si="3"/>
        <v>2.9411728341786954</v>
      </c>
      <c r="AI26" s="93">
        <f t="shared" si="3"/>
        <v>2.9414188051977943</v>
      </c>
      <c r="AJ26" s="93">
        <f t="shared" si="3"/>
        <v>2.9416155441238594</v>
      </c>
      <c r="AK26" s="93">
        <f t="shared" si="3"/>
        <v>2.9417730434206124</v>
      </c>
      <c r="AL26" s="93">
        <f t="shared" si="3"/>
        <v>2.9418992182346586</v>
      </c>
      <c r="AM26" s="93">
        <f t="shared" si="3"/>
        <v>2.9420003555878527</v>
      </c>
      <c r="AN26" s="93">
        <f t="shared" si="3"/>
        <v>2.9420814604007215</v>
      </c>
    </row>
    <row r="27" spans="1:40" x14ac:dyDescent="0.2">
      <c r="A27" s="145"/>
      <c r="B27" s="86"/>
      <c r="D27" s="86"/>
      <c r="E27" s="86"/>
      <c r="F27" s="86"/>
      <c r="G27" s="86"/>
      <c r="H27" s="86"/>
      <c r="I27" s="86"/>
      <c r="J27" s="86"/>
      <c r="K27" s="86"/>
      <c r="L27" s="86"/>
      <c r="M27" s="86"/>
      <c r="N27" s="86"/>
      <c r="O27" s="86"/>
      <c r="P27" s="86"/>
      <c r="Q27" s="86"/>
      <c r="R27" s="86"/>
      <c r="S27" s="86"/>
      <c r="T27" s="86"/>
      <c r="U27" s="86"/>
      <c r="V27" s="86"/>
      <c r="W27" s="86"/>
      <c r="X27" s="86"/>
      <c r="Y27" s="86"/>
      <c r="Z27" s="86"/>
      <c r="AA27" s="86"/>
      <c r="AB27" s="86"/>
      <c r="AC27" s="86"/>
      <c r="AD27" s="86"/>
      <c r="AE27" s="86"/>
      <c r="AF27" s="86"/>
      <c r="AG27" s="86"/>
      <c r="AH27" s="86"/>
      <c r="AI27" s="86"/>
      <c r="AJ27" s="86"/>
      <c r="AK27" s="86"/>
      <c r="AL27" s="86"/>
      <c r="AM27" s="86"/>
      <c r="AN27" s="86"/>
    </row>
    <row r="28" spans="1:40" ht="13.5" thickBot="1" x14ac:dyDescent="0.25">
      <c r="A28" s="144" t="s">
        <v>185</v>
      </c>
      <c r="B28" s="143">
        <f>B30/B29</f>
        <v>0.48777432247146657</v>
      </c>
      <c r="D28" s="143">
        <f t="shared" ref="D28:AN28" si="4">D30/D29</f>
        <v>6.9028444686841791E-4</v>
      </c>
      <c r="E28" s="143">
        <f t="shared" si="4"/>
        <v>5.1727261966908709E-2</v>
      </c>
      <c r="F28" s="143">
        <f t="shared" si="4"/>
        <v>9.2252038121537427E-2</v>
      </c>
      <c r="G28" s="143">
        <f t="shared" si="4"/>
        <v>0.12445981768004434</v>
      </c>
      <c r="H28" s="143">
        <f t="shared" si="4"/>
        <v>0.15011305303102918</v>
      </c>
      <c r="I28" s="143">
        <f t="shared" si="4"/>
        <v>0.17058093937010443</v>
      </c>
      <c r="J28" s="143">
        <f t="shared" si="4"/>
        <v>0.18693410117975293</v>
      </c>
      <c r="K28" s="143">
        <f t="shared" si="4"/>
        <v>0.20001411159694638</v>
      </c>
      <c r="L28" s="143">
        <f t="shared" si="4"/>
        <v>0.21048531057841594</v>
      </c>
      <c r="M28" s="143">
        <f t="shared" si="4"/>
        <v>0.21887392952201121</v>
      </c>
      <c r="N28" s="143">
        <f t="shared" si="4"/>
        <v>0.22559795541665248</v>
      </c>
      <c r="O28" s="143">
        <f t="shared" si="4"/>
        <v>0.23099013589877287</v>
      </c>
      <c r="P28" s="143">
        <f t="shared" si="4"/>
        <v>0.23530964764759976</v>
      </c>
      <c r="Q28" s="143">
        <f t="shared" si="4"/>
        <v>0.23532199019871275</v>
      </c>
      <c r="R28" s="143">
        <f t="shared" si="4"/>
        <v>0.23818156463161141</v>
      </c>
      <c r="S28" s="143">
        <f t="shared" si="4"/>
        <v>0.23985997703345965</v>
      </c>
      <c r="T28" s="143">
        <f t="shared" si="4"/>
        <v>0.24094079506056865</v>
      </c>
      <c r="U28" s="143">
        <f t="shared" si="4"/>
        <v>0.24167985434770231</v>
      </c>
      <c r="V28" s="143">
        <f t="shared" si="4"/>
        <v>0.24220619147881625</v>
      </c>
      <c r="W28" s="143">
        <f t="shared" si="4"/>
        <v>0.24259198087284176</v>
      </c>
      <c r="X28" s="143">
        <f t="shared" si="4"/>
        <v>0.24288075909837642</v>
      </c>
      <c r="Y28" s="143">
        <f t="shared" si="4"/>
        <v>0.24310033923835922</v>
      </c>
      <c r="Z28" s="143">
        <f t="shared" si="4"/>
        <v>0.24326930295521124</v>
      </c>
      <c r="AA28" s="143">
        <f t="shared" si="4"/>
        <v>0.24340051327349915</v>
      </c>
      <c r="AB28" s="143">
        <f t="shared" si="4"/>
        <v>0.243503131738906</v>
      </c>
      <c r="AC28" s="143">
        <f t="shared" si="4"/>
        <v>0.2435838352364787</v>
      </c>
      <c r="AD28" s="143">
        <f t="shared" si="4"/>
        <v>0.24364758122505079</v>
      </c>
      <c r="AE28" s="143">
        <f t="shared" si="4"/>
        <v>0.24369810647168746</v>
      </c>
      <c r="AF28" s="143">
        <f t="shared" si="4"/>
        <v>0.24373826230128676</v>
      </c>
      <c r="AG28" s="143">
        <f t="shared" si="4"/>
        <v>0.24377024609407058</v>
      </c>
      <c r="AH28" s="143">
        <f t="shared" si="4"/>
        <v>0.24379576492732638</v>
      </c>
      <c r="AI28" s="143">
        <f t="shared" si="4"/>
        <v>0.24381615362807013</v>
      </c>
      <c r="AJ28" s="143">
        <f t="shared" si="4"/>
        <v>0.24383246144800286</v>
      </c>
      <c r="AK28" s="143">
        <f t="shared" si="4"/>
        <v>0.24384551666906329</v>
      </c>
      <c r="AL28" s="143">
        <f t="shared" si="4"/>
        <v>0.243855975382998</v>
      </c>
      <c r="AM28" s="143">
        <f t="shared" si="4"/>
        <v>0.24386435872521375</v>
      </c>
      <c r="AN28" s="143">
        <f t="shared" si="4"/>
        <v>0.24387108155688911</v>
      </c>
    </row>
    <row r="29" spans="1:40" ht="15.75" thickBot="1" x14ac:dyDescent="0.25">
      <c r="A29" s="181" t="s">
        <v>9</v>
      </c>
      <c r="B29" s="89">
        <f>B35 / $B$17 * SINH($B$16 *B33 / 1000) + B34 * COSH($B$16 * B33 / 1000)+B32</f>
        <v>7.4999999999999964</v>
      </c>
      <c r="C29" s="181"/>
      <c r="D29" s="89">
        <f t="shared" ref="D29:AN29" si="5">D35 / $B$17 * SINH($B$16 *D33 / 1000) + D34 * COSH($B$16 * D33 / 1000)+D32</f>
        <v>15</v>
      </c>
      <c r="E29" s="89">
        <f t="shared" si="5"/>
        <v>14.999999999999998</v>
      </c>
      <c r="F29" s="89">
        <f t="shared" si="5"/>
        <v>15</v>
      </c>
      <c r="G29" s="89">
        <f t="shared" si="5"/>
        <v>15.000000000000009</v>
      </c>
      <c r="H29" s="89">
        <f t="shared" si="5"/>
        <v>14.999999999999996</v>
      </c>
      <c r="I29" s="89">
        <f t="shared" si="5"/>
        <v>15</v>
      </c>
      <c r="J29" s="89">
        <f t="shared" si="5"/>
        <v>14.999999999999991</v>
      </c>
      <c r="K29" s="89">
        <f t="shared" si="5"/>
        <v>15.000000000000004</v>
      </c>
      <c r="L29" s="89">
        <f t="shared" si="5"/>
        <v>15</v>
      </c>
      <c r="M29" s="89">
        <f t="shared" si="5"/>
        <v>15.000000000000004</v>
      </c>
      <c r="N29" s="89">
        <f t="shared" si="5"/>
        <v>15.000000000000018</v>
      </c>
      <c r="O29" s="89">
        <f t="shared" si="5"/>
        <v>15.000000000000007</v>
      </c>
      <c r="P29" s="89">
        <f t="shared" si="5"/>
        <v>15.000000000000004</v>
      </c>
      <c r="Q29" s="89">
        <f t="shared" si="5"/>
        <v>14.999999999999998</v>
      </c>
      <c r="R29" s="89">
        <f t="shared" si="5"/>
        <v>15.000000000000004</v>
      </c>
      <c r="S29" s="89">
        <f t="shared" si="5"/>
        <v>14.999999999999993</v>
      </c>
      <c r="T29" s="89">
        <f t="shared" si="5"/>
        <v>15.000000000000005</v>
      </c>
      <c r="U29" s="89">
        <f t="shared" si="5"/>
        <v>15.000000000000004</v>
      </c>
      <c r="V29" s="89">
        <f t="shared" si="5"/>
        <v>14.999999999999998</v>
      </c>
      <c r="W29" s="89">
        <f t="shared" si="5"/>
        <v>14.999999999999998</v>
      </c>
      <c r="X29" s="89">
        <f t="shared" si="5"/>
        <v>15</v>
      </c>
      <c r="Y29" s="89">
        <f t="shared" si="5"/>
        <v>15.000000000000004</v>
      </c>
      <c r="Z29" s="89">
        <f t="shared" si="5"/>
        <v>15</v>
      </c>
      <c r="AA29" s="89">
        <f t="shared" si="5"/>
        <v>14.999999999999996</v>
      </c>
      <c r="AB29" s="89">
        <f t="shared" si="5"/>
        <v>14.999999999999993</v>
      </c>
      <c r="AC29" s="89">
        <f t="shared" si="5"/>
        <v>14.999999999999998</v>
      </c>
      <c r="AD29" s="89">
        <f t="shared" si="5"/>
        <v>15</v>
      </c>
      <c r="AE29" s="89">
        <f t="shared" si="5"/>
        <v>15.000000000000002</v>
      </c>
      <c r="AF29" s="89">
        <f t="shared" si="5"/>
        <v>15.000000000000011</v>
      </c>
      <c r="AG29" s="89">
        <f t="shared" si="5"/>
        <v>15.000000000000007</v>
      </c>
      <c r="AH29" s="89">
        <f t="shared" si="5"/>
        <v>15.000000000000005</v>
      </c>
      <c r="AI29" s="89">
        <f t="shared" si="5"/>
        <v>14.999999999999993</v>
      </c>
      <c r="AJ29" s="89">
        <f t="shared" si="5"/>
        <v>14.999999999999998</v>
      </c>
      <c r="AK29" s="89">
        <f t="shared" si="5"/>
        <v>15.000000000000004</v>
      </c>
      <c r="AL29" s="89">
        <f t="shared" si="5"/>
        <v>15</v>
      </c>
      <c r="AM29" s="89">
        <f t="shared" si="5"/>
        <v>15</v>
      </c>
      <c r="AN29" s="89">
        <f t="shared" si="5"/>
        <v>15.000000000000007</v>
      </c>
    </row>
    <row r="30" spans="1:40" ht="15" x14ac:dyDescent="0.2">
      <c r="A30" s="181" t="s">
        <v>183</v>
      </c>
      <c r="B30" s="9">
        <f>B35 * COSH($B$16 *B33 / 1000) + (B34) * $B$17 * SINH($B$16 * B33/ 1000)</f>
        <v>3.6583074185359976</v>
      </c>
      <c r="C30" s="181"/>
      <c r="D30" s="9">
        <f t="shared" ref="D30:AN30" si="6">D35 * COSH($B$16 *D33 / 1000) + (D34) * $B$17 * SINH($B$16 * D33/ 1000)</f>
        <v>1.0354266703026268E-2</v>
      </c>
      <c r="E30" s="9">
        <f t="shared" si="6"/>
        <v>0.77590892950363055</v>
      </c>
      <c r="F30" s="9">
        <f t="shared" si="6"/>
        <v>1.3837805718230614</v>
      </c>
      <c r="G30" s="9">
        <f t="shared" si="6"/>
        <v>1.8668972652006661</v>
      </c>
      <c r="H30" s="9">
        <f t="shared" si="6"/>
        <v>2.2516957954654373</v>
      </c>
      <c r="I30" s="9">
        <f t="shared" si="6"/>
        <v>2.5587140905515664</v>
      </c>
      <c r="J30" s="9">
        <f t="shared" si="6"/>
        <v>2.8040115176962921</v>
      </c>
      <c r="K30" s="9">
        <f t="shared" si="6"/>
        <v>3.0002116739541962</v>
      </c>
      <c r="L30" s="9">
        <f t="shared" si="6"/>
        <v>3.1572796586762388</v>
      </c>
      <c r="M30" s="9">
        <f t="shared" si="6"/>
        <v>3.283108942830169</v>
      </c>
      <c r="N30" s="9">
        <f t="shared" si="6"/>
        <v>3.3839693312497912</v>
      </c>
      <c r="O30" s="9">
        <f t="shared" si="6"/>
        <v>3.4648520384815948</v>
      </c>
      <c r="P30" s="9">
        <f t="shared" si="6"/>
        <v>3.5296447147139971</v>
      </c>
      <c r="Q30" s="9">
        <f t="shared" si="6"/>
        <v>3.5298298529806909</v>
      </c>
      <c r="R30" s="9">
        <f t="shared" si="6"/>
        <v>3.5727234694741719</v>
      </c>
      <c r="S30" s="9">
        <f t="shared" si="6"/>
        <v>3.5978996555018932</v>
      </c>
      <c r="T30" s="9">
        <f t="shared" si="6"/>
        <v>3.614111925908531</v>
      </c>
      <c r="U30" s="9">
        <f t="shared" si="6"/>
        <v>3.6251978152155355</v>
      </c>
      <c r="V30" s="9">
        <f t="shared" si="6"/>
        <v>3.6330928721822433</v>
      </c>
      <c r="W30" s="9">
        <f t="shared" si="6"/>
        <v>3.638879713092626</v>
      </c>
      <c r="X30" s="9">
        <f t="shared" si="6"/>
        <v>3.6432113864756461</v>
      </c>
      <c r="Y30" s="9">
        <f t="shared" si="6"/>
        <v>3.6465050885753891</v>
      </c>
      <c r="Z30" s="9">
        <f t="shared" si="6"/>
        <v>3.6490395443281685</v>
      </c>
      <c r="AA30" s="9">
        <f t="shared" si="6"/>
        <v>3.6510076991024865</v>
      </c>
      <c r="AB30" s="9">
        <f t="shared" si="6"/>
        <v>3.6525469760835882</v>
      </c>
      <c r="AC30" s="9">
        <f t="shared" si="6"/>
        <v>3.6537575285471799</v>
      </c>
      <c r="AD30" s="9">
        <f t="shared" si="6"/>
        <v>3.6547137183757616</v>
      </c>
      <c r="AE30" s="9">
        <f t="shared" si="6"/>
        <v>3.6554715970753122</v>
      </c>
      <c r="AF30" s="9">
        <f t="shared" si="6"/>
        <v>3.6560739345193038</v>
      </c>
      <c r="AG30" s="9">
        <f t="shared" si="6"/>
        <v>3.6565536914110606</v>
      </c>
      <c r="AH30" s="9">
        <f t="shared" si="6"/>
        <v>3.6569364739098971</v>
      </c>
      <c r="AI30" s="9">
        <f t="shared" si="6"/>
        <v>3.6572423044210502</v>
      </c>
      <c r="AJ30" s="9">
        <f t="shared" si="6"/>
        <v>3.6574869217200425</v>
      </c>
      <c r="AK30" s="9">
        <f t="shared" si="6"/>
        <v>3.6576827500359501</v>
      </c>
      <c r="AL30" s="9">
        <f t="shared" si="6"/>
        <v>3.6578396307449701</v>
      </c>
      <c r="AM30" s="9">
        <f t="shared" si="6"/>
        <v>3.6579653808782062</v>
      </c>
      <c r="AN30" s="9">
        <f t="shared" si="6"/>
        <v>3.6580662233533383</v>
      </c>
    </row>
    <row r="31" spans="1:40" x14ac:dyDescent="0.2">
      <c r="A31" s="104" t="s">
        <v>172</v>
      </c>
      <c r="B31" s="142" t="s">
        <v>145</v>
      </c>
      <c r="C31" s="181"/>
      <c r="D31" s="141">
        <f t="shared" ref="D31:AN31" si="7">$B$28</f>
        <v>0.48777432247146657</v>
      </c>
      <c r="E31" s="141">
        <f t="shared" si="7"/>
        <v>0.48777432247146657</v>
      </c>
      <c r="F31" s="141">
        <f t="shared" si="7"/>
        <v>0.48777432247146657</v>
      </c>
      <c r="G31" s="141">
        <f t="shared" si="7"/>
        <v>0.48777432247146657</v>
      </c>
      <c r="H31" s="141">
        <f t="shared" si="7"/>
        <v>0.48777432247146657</v>
      </c>
      <c r="I31" s="141">
        <f t="shared" si="7"/>
        <v>0.48777432247146657</v>
      </c>
      <c r="J31" s="141">
        <f t="shared" si="7"/>
        <v>0.48777432247146657</v>
      </c>
      <c r="K31" s="141">
        <f t="shared" si="7"/>
        <v>0.48777432247146657</v>
      </c>
      <c r="L31" s="141">
        <f t="shared" si="7"/>
        <v>0.48777432247146657</v>
      </c>
      <c r="M31" s="141">
        <f t="shared" si="7"/>
        <v>0.48777432247146657</v>
      </c>
      <c r="N31" s="141">
        <f t="shared" si="7"/>
        <v>0.48777432247146657</v>
      </c>
      <c r="O31" s="141">
        <f t="shared" si="7"/>
        <v>0.48777432247146657</v>
      </c>
      <c r="P31" s="141">
        <f t="shared" si="7"/>
        <v>0.48777432247146657</v>
      </c>
      <c r="Q31" s="141">
        <f t="shared" si="7"/>
        <v>0.48777432247146657</v>
      </c>
      <c r="R31" s="141">
        <f t="shared" si="7"/>
        <v>0.48777432247146657</v>
      </c>
      <c r="S31" s="141">
        <f t="shared" si="7"/>
        <v>0.48777432247146657</v>
      </c>
      <c r="T31" s="141">
        <f t="shared" si="7"/>
        <v>0.48777432247146657</v>
      </c>
      <c r="U31" s="141">
        <f t="shared" si="7"/>
        <v>0.48777432247146657</v>
      </c>
      <c r="V31" s="141">
        <f t="shared" si="7"/>
        <v>0.48777432247146657</v>
      </c>
      <c r="W31" s="141">
        <f t="shared" si="7"/>
        <v>0.48777432247146657</v>
      </c>
      <c r="X31" s="141">
        <f t="shared" si="7"/>
        <v>0.48777432247146657</v>
      </c>
      <c r="Y31" s="141">
        <f t="shared" si="7"/>
        <v>0.48777432247146657</v>
      </c>
      <c r="Z31" s="141">
        <f t="shared" si="7"/>
        <v>0.48777432247146657</v>
      </c>
      <c r="AA31" s="141">
        <f t="shared" si="7"/>
        <v>0.48777432247146657</v>
      </c>
      <c r="AB31" s="141">
        <f t="shared" si="7"/>
        <v>0.48777432247146657</v>
      </c>
      <c r="AC31" s="141">
        <f t="shared" si="7"/>
        <v>0.48777432247146657</v>
      </c>
      <c r="AD31" s="141">
        <f t="shared" si="7"/>
        <v>0.48777432247146657</v>
      </c>
      <c r="AE31" s="141">
        <f t="shared" si="7"/>
        <v>0.48777432247146657</v>
      </c>
      <c r="AF31" s="141">
        <f t="shared" si="7"/>
        <v>0.48777432247146657</v>
      </c>
      <c r="AG31" s="141">
        <f t="shared" si="7"/>
        <v>0.48777432247146657</v>
      </c>
      <c r="AH31" s="141">
        <f t="shared" si="7"/>
        <v>0.48777432247146657</v>
      </c>
      <c r="AI31" s="141">
        <f t="shared" si="7"/>
        <v>0.48777432247146657</v>
      </c>
      <c r="AJ31" s="141">
        <f t="shared" si="7"/>
        <v>0.48777432247146657</v>
      </c>
      <c r="AK31" s="141">
        <f t="shared" si="7"/>
        <v>0.48777432247146657</v>
      </c>
      <c r="AL31" s="141">
        <f t="shared" si="7"/>
        <v>0.48777432247146657</v>
      </c>
      <c r="AM31" s="141">
        <f t="shared" si="7"/>
        <v>0.48777432247146657</v>
      </c>
      <c r="AN31" s="141">
        <f t="shared" si="7"/>
        <v>0.48777432247146657</v>
      </c>
    </row>
    <row r="32" spans="1:40" ht="13.5" thickBot="1" x14ac:dyDescent="0.25">
      <c r="A32" s="181" t="s">
        <v>184</v>
      </c>
      <c r="B32" s="60">
        <v>0</v>
      </c>
      <c r="C32" s="181"/>
      <c r="D32" s="60">
        <f t="shared" ref="D32:AN32" si="8">D30/D31</f>
        <v>2.1227576413951073E-2</v>
      </c>
      <c r="E32" s="60">
        <f t="shared" si="8"/>
        <v>1.5907129460448772</v>
      </c>
      <c r="F32" s="60">
        <f t="shared" si="8"/>
        <v>2.8369278743737247</v>
      </c>
      <c r="G32" s="60">
        <f t="shared" si="8"/>
        <v>3.8273791366085579</v>
      </c>
      <c r="H32" s="60">
        <f t="shared" si="8"/>
        <v>4.6162655386542104</v>
      </c>
      <c r="I32" s="60">
        <f t="shared" si="8"/>
        <v>5.2456924702124805</v>
      </c>
      <c r="J32" s="60">
        <f t="shared" si="8"/>
        <v>5.7485836964292414</v>
      </c>
      <c r="K32" s="60">
        <f t="shared" si="8"/>
        <v>6.1508192123616761</v>
      </c>
      <c r="L32" s="60">
        <f t="shared" si="8"/>
        <v>6.4728287513759621</v>
      </c>
      <c r="M32" s="60">
        <f t="shared" si="8"/>
        <v>6.7307949426186156</v>
      </c>
      <c r="N32" s="60">
        <f t="shared" si="8"/>
        <v>6.937571691153841</v>
      </c>
      <c r="O32" s="60">
        <f t="shared" si="8"/>
        <v>7.1033916277630196</v>
      </c>
      <c r="P32" s="60">
        <f t="shared" si="8"/>
        <v>7.2362249345761152</v>
      </c>
      <c r="Q32" s="60">
        <f t="shared" si="8"/>
        <v>7.2366044917978973</v>
      </c>
      <c r="R32" s="60">
        <f t="shared" si="8"/>
        <v>7.3245419139158683</v>
      </c>
      <c r="S32" s="60">
        <f t="shared" si="8"/>
        <v>7.3761563283445701</v>
      </c>
      <c r="T32" s="60">
        <f t="shared" si="8"/>
        <v>7.4093935646232101</v>
      </c>
      <c r="U32" s="60">
        <f t="shared" si="8"/>
        <v>7.4321210613287239</v>
      </c>
      <c r="V32" s="60">
        <f t="shared" si="8"/>
        <v>7.4483069419767762</v>
      </c>
      <c r="W32" s="60">
        <f t="shared" si="8"/>
        <v>7.460170708976773</v>
      </c>
      <c r="X32" s="60">
        <f t="shared" si="8"/>
        <v>7.4690511956761805</v>
      </c>
      <c r="Y32" s="60">
        <f t="shared" si="8"/>
        <v>7.4758037079508206</v>
      </c>
      <c r="Z32" s="60">
        <f t="shared" si="8"/>
        <v>7.4809996677133963</v>
      </c>
      <c r="AA32" s="60">
        <f t="shared" si="8"/>
        <v>7.4850346377469679</v>
      </c>
      <c r="AB32" s="60">
        <f t="shared" si="8"/>
        <v>7.4881903532288785</v>
      </c>
      <c r="AC32" s="60">
        <f t="shared" si="8"/>
        <v>7.4906721412357955</v>
      </c>
      <c r="AD32" s="60">
        <f t="shared" si="8"/>
        <v>7.4926324531762374</v>
      </c>
      <c r="AE32" s="60">
        <f t="shared" si="8"/>
        <v>7.4941862018354746</v>
      </c>
      <c r="AF32" s="60">
        <f t="shared" si="8"/>
        <v>7.4954210709465423</v>
      </c>
      <c r="AG32" s="60">
        <f t="shared" si="8"/>
        <v>7.4964046341839952</v>
      </c>
      <c r="AH32" s="60">
        <f t="shared" si="8"/>
        <v>7.4971893874627185</v>
      </c>
      <c r="AI32" s="60">
        <f t="shared" si="8"/>
        <v>7.4978163792846821</v>
      </c>
      <c r="AJ32" s="60">
        <f t="shared" si="8"/>
        <v>7.4983178761608453</v>
      </c>
      <c r="AK32" s="60">
        <f t="shared" si="8"/>
        <v>7.4987193493563087</v>
      </c>
      <c r="AL32" s="60">
        <f t="shared" si="8"/>
        <v>7.4990409749560838</v>
      </c>
      <c r="AM32" s="60">
        <f t="shared" si="8"/>
        <v>7.4992987788777814</v>
      </c>
      <c r="AN32" s="60">
        <f t="shared" si="8"/>
        <v>7.4995055189017767</v>
      </c>
    </row>
    <row r="33" spans="1:40" ht="13.5" thickBot="1" x14ac:dyDescent="0.25">
      <c r="A33" s="181" t="s">
        <v>173</v>
      </c>
      <c r="B33" s="92">
        <f>$B$8/4</f>
        <v>18750</v>
      </c>
      <c r="D33" s="92">
        <f t="shared" ref="D33:AN33" si="9">IF(D20&lt;$B$8/2,D20,$B$8/4)</f>
        <v>5</v>
      </c>
      <c r="E33" s="92">
        <f t="shared" si="9"/>
        <v>3125</v>
      </c>
      <c r="F33" s="92">
        <f t="shared" si="9"/>
        <v>6250</v>
      </c>
      <c r="G33" s="92">
        <f t="shared" si="9"/>
        <v>9375</v>
      </c>
      <c r="H33" s="92">
        <f t="shared" si="9"/>
        <v>12500</v>
      </c>
      <c r="I33" s="92">
        <f t="shared" si="9"/>
        <v>15625</v>
      </c>
      <c r="J33" s="92">
        <f t="shared" si="9"/>
        <v>18750</v>
      </c>
      <c r="K33" s="92">
        <f t="shared" si="9"/>
        <v>21875</v>
      </c>
      <c r="L33" s="92">
        <f t="shared" si="9"/>
        <v>25000</v>
      </c>
      <c r="M33" s="92">
        <f t="shared" si="9"/>
        <v>28125</v>
      </c>
      <c r="N33" s="92">
        <f t="shared" si="9"/>
        <v>31250</v>
      </c>
      <c r="O33" s="92">
        <f t="shared" si="9"/>
        <v>34375</v>
      </c>
      <c r="P33" s="92">
        <f t="shared" si="9"/>
        <v>37495</v>
      </c>
      <c r="Q33" s="92">
        <f t="shared" si="9"/>
        <v>18750</v>
      </c>
      <c r="R33" s="92">
        <f t="shared" si="9"/>
        <v>18750</v>
      </c>
      <c r="S33" s="92">
        <f t="shared" si="9"/>
        <v>18750</v>
      </c>
      <c r="T33" s="92">
        <f t="shared" si="9"/>
        <v>18750</v>
      </c>
      <c r="U33" s="92">
        <f t="shared" si="9"/>
        <v>18750</v>
      </c>
      <c r="V33" s="92">
        <f t="shared" si="9"/>
        <v>18750</v>
      </c>
      <c r="W33" s="92">
        <f t="shared" si="9"/>
        <v>18750</v>
      </c>
      <c r="X33" s="92">
        <f t="shared" si="9"/>
        <v>18750</v>
      </c>
      <c r="Y33" s="92">
        <f t="shared" si="9"/>
        <v>18750</v>
      </c>
      <c r="Z33" s="92">
        <f t="shared" si="9"/>
        <v>18750</v>
      </c>
      <c r="AA33" s="92">
        <f t="shared" si="9"/>
        <v>18750</v>
      </c>
      <c r="AB33" s="92">
        <f t="shared" si="9"/>
        <v>18750</v>
      </c>
      <c r="AC33" s="92">
        <f t="shared" si="9"/>
        <v>18750</v>
      </c>
      <c r="AD33" s="92">
        <f t="shared" si="9"/>
        <v>18750</v>
      </c>
      <c r="AE33" s="92">
        <f t="shared" si="9"/>
        <v>18750</v>
      </c>
      <c r="AF33" s="92">
        <f t="shared" si="9"/>
        <v>18750</v>
      </c>
      <c r="AG33" s="92">
        <f t="shared" si="9"/>
        <v>18750</v>
      </c>
      <c r="AH33" s="92">
        <f t="shared" si="9"/>
        <v>18750</v>
      </c>
      <c r="AI33" s="92">
        <f t="shared" si="9"/>
        <v>18750</v>
      </c>
      <c r="AJ33" s="92">
        <f t="shared" si="9"/>
        <v>18750</v>
      </c>
      <c r="AK33" s="92">
        <f t="shared" si="9"/>
        <v>18750</v>
      </c>
      <c r="AL33" s="92">
        <f t="shared" si="9"/>
        <v>18750</v>
      </c>
      <c r="AM33" s="92">
        <f t="shared" si="9"/>
        <v>18750</v>
      </c>
      <c r="AN33" s="92">
        <f t="shared" si="9"/>
        <v>18750</v>
      </c>
    </row>
    <row r="34" spans="1:40" ht="15" x14ac:dyDescent="0.2">
      <c r="A34" s="181" t="s">
        <v>9</v>
      </c>
      <c r="B34" s="9">
        <f>B40 / $B$17 * SINH($B$16 *B38 / 1000) + B39 * COSH($B$16 * B38 / 1000)+B37</f>
        <v>4.2674264674903499</v>
      </c>
      <c r="C34" s="9"/>
      <c r="D34" s="9">
        <f t="shared" ref="D34:AN34" si="10">D40 / $B$17 * SINH($B$16 *D38 / 1000) + D39 * COSH($B$16 * D38 / 1000)+D37</f>
        <v>14.978769201838309</v>
      </c>
      <c r="E34" s="9">
        <f t="shared" si="10"/>
        <v>13.327712683715266</v>
      </c>
      <c r="F34" s="9">
        <f t="shared" si="10"/>
        <v>11.874453649570746</v>
      </c>
      <c r="G34" s="9">
        <f t="shared" si="10"/>
        <v>10.592435263329699</v>
      </c>
      <c r="H34" s="9">
        <f t="shared" si="10"/>
        <v>9.4579071236491696</v>
      </c>
      <c r="I34" s="9">
        <f t="shared" si="10"/>
        <v>8.4513625711364497</v>
      </c>
      <c r="J34" s="9">
        <f t="shared" si="10"/>
        <v>7.556555389772158</v>
      </c>
      <c r="K34" s="9">
        <f t="shared" si="10"/>
        <v>6.7597901298663654</v>
      </c>
      <c r="L34" s="9">
        <f t="shared" si="10"/>
        <v>6.0494009608206074</v>
      </c>
      <c r="M34" s="9">
        <f t="shared" si="10"/>
        <v>5.4153625459121599</v>
      </c>
      <c r="N34" s="9">
        <f t="shared" si="10"/>
        <v>4.8489947622307437</v>
      </c>
      <c r="O34" s="9">
        <f t="shared" si="10"/>
        <v>4.3427350913025871</v>
      </c>
      <c r="P34" s="9">
        <f t="shared" si="10"/>
        <v>3.8906454609432259</v>
      </c>
      <c r="Q34" s="9">
        <f t="shared" si="10"/>
        <v>4.7620785854707357</v>
      </c>
      <c r="R34" s="9">
        <f t="shared" si="10"/>
        <v>4.5969336579915172</v>
      </c>
      <c r="S34" s="9">
        <f t="shared" si="10"/>
        <v>4.500002698197445</v>
      </c>
      <c r="T34" s="9">
        <f t="shared" si="10"/>
        <v>4.437583754786969</v>
      </c>
      <c r="U34" s="9">
        <f t="shared" si="10"/>
        <v>4.3949019168979602</v>
      </c>
      <c r="V34" s="9">
        <f t="shared" si="10"/>
        <v>4.3645051185676156</v>
      </c>
      <c r="W34" s="9">
        <f t="shared" si="10"/>
        <v>4.3422251734241621</v>
      </c>
      <c r="X34" s="9">
        <f t="shared" si="10"/>
        <v>4.325547776058726</v>
      </c>
      <c r="Y34" s="9">
        <f t="shared" si="10"/>
        <v>4.3128666771245117</v>
      </c>
      <c r="Z34" s="9">
        <f t="shared" si="10"/>
        <v>4.3031087563496149</v>
      </c>
      <c r="AA34" s="9">
        <f t="shared" si="10"/>
        <v>4.2955311538053715</v>
      </c>
      <c r="AB34" s="9">
        <f t="shared" si="10"/>
        <v>4.2896047757986739</v>
      </c>
      <c r="AC34" s="9">
        <f t="shared" si="10"/>
        <v>4.2849440217016221</v>
      </c>
      <c r="AD34" s="9">
        <f t="shared" si="10"/>
        <v>4.2812625904583177</v>
      </c>
      <c r="AE34" s="9">
        <f t="shared" si="10"/>
        <v>4.2783446778851433</v>
      </c>
      <c r="AF34" s="9">
        <f t="shared" si="10"/>
        <v>4.2760256154782521</v>
      </c>
      <c r="AG34" s="9">
        <f t="shared" si="10"/>
        <v>4.274178501068838</v>
      </c>
      <c r="AH34" s="9">
        <f t="shared" si="10"/>
        <v>4.2727047482548199</v>
      </c>
      <c r="AI34" s="9">
        <f t="shared" si="10"/>
        <v>4.2715272686735926</v>
      </c>
      <c r="AJ34" s="9">
        <f t="shared" si="10"/>
        <v>4.2705854663868115</v>
      </c>
      <c r="AK34" s="9">
        <f t="shared" si="10"/>
        <v>4.2698315068079165</v>
      </c>
      <c r="AL34" s="9">
        <f t="shared" si="10"/>
        <v>4.2692274996051651</v>
      </c>
      <c r="AM34" s="9">
        <f t="shared" si="10"/>
        <v>4.2687433483880035</v>
      </c>
      <c r="AN34" s="9">
        <f t="shared" si="10"/>
        <v>4.26835509426994</v>
      </c>
    </row>
    <row r="35" spans="1:40" ht="15" x14ac:dyDescent="0.2">
      <c r="A35" s="181" t="s">
        <v>183</v>
      </c>
      <c r="B35" s="9">
        <f>B40 * COSH($B$16 *B38 / 1000) + (B39) * $B$17 * SINH($B$16 * B38/ 1000)</f>
        <v>1.69836082073751</v>
      </c>
      <c r="C35" s="9"/>
      <c r="D35" s="9">
        <f t="shared" ref="D35:AN35" si="11">D40 * COSH($B$16 *D38 / 1000) + (D39) * $B$17 * SINH($B$16 * D38/ 1000)</f>
        <v>8.9762197917784229E-3</v>
      </c>
      <c r="E35" s="9">
        <f t="shared" si="11"/>
        <v>7.9866231455117398E-3</v>
      </c>
      <c r="F35" s="9">
        <f t="shared" si="11"/>
        <v>7.1155546018229696E-3</v>
      </c>
      <c r="G35" s="9">
        <f t="shared" si="11"/>
        <v>6.3470952514325107E-3</v>
      </c>
      <c r="H35" s="9">
        <f t="shared" si="11"/>
        <v>5.6670068654738944E-3</v>
      </c>
      <c r="I35" s="9">
        <f t="shared" si="11"/>
        <v>5.0635928774767046E-3</v>
      </c>
      <c r="J35" s="9">
        <f t="shared" si="11"/>
        <v>4.5271081466769936E-3</v>
      </c>
      <c r="K35" s="9">
        <f t="shared" si="11"/>
        <v>4.0493320094508387E-3</v>
      </c>
      <c r="L35" s="9">
        <f t="shared" si="11"/>
        <v>3.6232529314208246E-3</v>
      </c>
      <c r="M35" s="9">
        <f t="shared" si="11"/>
        <v>3.2428292918001401E-3</v>
      </c>
      <c r="N35" s="9">
        <f t="shared" si="11"/>
        <v>2.9027992840076093E-3</v>
      </c>
      <c r="O35" s="9">
        <f t="shared" si="11"/>
        <v>2.5985119596427251E-3</v>
      </c>
      <c r="P35" s="9">
        <f t="shared" si="11"/>
        <v>2.3261376422337903E-3</v>
      </c>
      <c r="Q35" s="9">
        <f t="shared" si="11"/>
        <v>1.4436251587317857</v>
      </c>
      <c r="R35" s="9">
        <f t="shared" si="11"/>
        <v>1.5286713980970743</v>
      </c>
      <c r="S35" s="9">
        <f t="shared" si="11"/>
        <v>1.5785888477843539</v>
      </c>
      <c r="T35" s="9">
        <f t="shared" si="11"/>
        <v>1.6107333192086073</v>
      </c>
      <c r="U35" s="9">
        <f t="shared" si="11"/>
        <v>1.6327135874315943</v>
      </c>
      <c r="V35" s="9">
        <f t="shared" si="11"/>
        <v>1.6483673130785172</v>
      </c>
      <c r="W35" s="9">
        <f t="shared" si="11"/>
        <v>1.6598410263595627</v>
      </c>
      <c r="X35" s="9">
        <f t="shared" si="11"/>
        <v>1.6684295428219253</v>
      </c>
      <c r="Y35" s="9">
        <f t="shared" si="11"/>
        <v>1.6749600478264457</v>
      </c>
      <c r="Z35" s="9">
        <f t="shared" si="11"/>
        <v>1.6799851762309115</v>
      </c>
      <c r="AA35" s="9">
        <f t="shared" si="11"/>
        <v>1.6838874856123103</v>
      </c>
      <c r="AB35" s="9">
        <f t="shared" si="11"/>
        <v>1.6869394483351134</v>
      </c>
      <c r="AC35" s="9">
        <f t="shared" si="11"/>
        <v>1.6893396407879562</v>
      </c>
      <c r="AD35" s="9">
        <f t="shared" si="11"/>
        <v>1.6912355021232333</v>
      </c>
      <c r="AE35" s="9">
        <f t="shared" si="11"/>
        <v>1.6927381670547765</v>
      </c>
      <c r="AF35" s="9">
        <f t="shared" si="11"/>
        <v>1.693932436473585</v>
      </c>
      <c r="AG35" s="9">
        <f t="shared" si="11"/>
        <v>1.6948836623852483</v>
      </c>
      <c r="AH35" s="9">
        <f t="shared" si="11"/>
        <v>1.6956426147581691</v>
      </c>
      <c r="AI35" s="9">
        <f t="shared" si="11"/>
        <v>1.6962489925127926</v>
      </c>
      <c r="AJ35" s="9">
        <f t="shared" si="11"/>
        <v>1.6967340013104542</v>
      </c>
      <c r="AK35" s="9">
        <f t="shared" si="11"/>
        <v>1.6971222749789066</v>
      </c>
      <c r="AL35" s="9">
        <f t="shared" si="11"/>
        <v>1.6974333262593029</v>
      </c>
      <c r="AM35" s="9">
        <f t="shared" si="11"/>
        <v>1.6976826541734704</v>
      </c>
      <c r="AN35" s="9">
        <f t="shared" si="11"/>
        <v>1.697882597054936</v>
      </c>
    </row>
    <row r="36" spans="1:40" ht="15" x14ac:dyDescent="0.2">
      <c r="A36" s="104" t="s">
        <v>135</v>
      </c>
      <c r="B36" s="181">
        <v>9999999999</v>
      </c>
      <c r="C36" s="9"/>
      <c r="D36" s="181">
        <f t="shared" ref="D36:AN36" si="12">IF(D20&lt;$B$8/2,$B$9,9999999999)</f>
        <v>5.9999999999999995E-4</v>
      </c>
      <c r="E36" s="181">
        <f t="shared" si="12"/>
        <v>5.9999999999999995E-4</v>
      </c>
      <c r="F36" s="181">
        <f t="shared" si="12"/>
        <v>5.9999999999999995E-4</v>
      </c>
      <c r="G36" s="181">
        <f t="shared" si="12"/>
        <v>5.9999999999999995E-4</v>
      </c>
      <c r="H36" s="181">
        <f t="shared" si="12"/>
        <v>5.9999999999999995E-4</v>
      </c>
      <c r="I36" s="181">
        <f t="shared" si="12"/>
        <v>5.9999999999999995E-4</v>
      </c>
      <c r="J36" s="181">
        <f t="shared" si="12"/>
        <v>5.9999999999999995E-4</v>
      </c>
      <c r="K36" s="181">
        <f t="shared" si="12"/>
        <v>5.9999999999999995E-4</v>
      </c>
      <c r="L36" s="181">
        <f t="shared" si="12"/>
        <v>5.9999999999999995E-4</v>
      </c>
      <c r="M36" s="181">
        <f t="shared" si="12"/>
        <v>5.9999999999999995E-4</v>
      </c>
      <c r="N36" s="181">
        <f t="shared" si="12"/>
        <v>5.9999999999999995E-4</v>
      </c>
      <c r="O36" s="181">
        <f t="shared" si="12"/>
        <v>5.9999999999999995E-4</v>
      </c>
      <c r="P36" s="181">
        <f t="shared" si="12"/>
        <v>5.9999999999999995E-4</v>
      </c>
      <c r="Q36" s="181">
        <f t="shared" si="12"/>
        <v>9999999999</v>
      </c>
      <c r="R36" s="181">
        <f t="shared" si="12"/>
        <v>9999999999</v>
      </c>
      <c r="S36" s="181">
        <f t="shared" si="12"/>
        <v>9999999999</v>
      </c>
      <c r="T36" s="181">
        <f t="shared" si="12"/>
        <v>9999999999</v>
      </c>
      <c r="U36" s="181">
        <f t="shared" si="12"/>
        <v>9999999999</v>
      </c>
      <c r="V36" s="181">
        <f t="shared" si="12"/>
        <v>9999999999</v>
      </c>
      <c r="W36" s="181">
        <f t="shared" si="12"/>
        <v>9999999999</v>
      </c>
      <c r="X36" s="181">
        <f t="shared" si="12"/>
        <v>9999999999</v>
      </c>
      <c r="Y36" s="181">
        <f t="shared" si="12"/>
        <v>9999999999</v>
      </c>
      <c r="Z36" s="181">
        <f t="shared" si="12"/>
        <v>9999999999</v>
      </c>
      <c r="AA36" s="181">
        <f t="shared" si="12"/>
        <v>9999999999</v>
      </c>
      <c r="AB36" s="181">
        <f t="shared" si="12"/>
        <v>9999999999</v>
      </c>
      <c r="AC36" s="181">
        <f t="shared" si="12"/>
        <v>9999999999</v>
      </c>
      <c r="AD36" s="181">
        <f t="shared" si="12"/>
        <v>9999999999</v>
      </c>
      <c r="AE36" s="181">
        <f t="shared" si="12"/>
        <v>9999999999</v>
      </c>
      <c r="AF36" s="181">
        <f t="shared" si="12"/>
        <v>9999999999</v>
      </c>
      <c r="AG36" s="181">
        <f t="shared" si="12"/>
        <v>9999999999</v>
      </c>
      <c r="AH36" s="181">
        <f t="shared" si="12"/>
        <v>9999999999</v>
      </c>
      <c r="AI36" s="181">
        <f t="shared" si="12"/>
        <v>9999999999</v>
      </c>
      <c r="AJ36" s="181">
        <f t="shared" si="12"/>
        <v>9999999999</v>
      </c>
      <c r="AK36" s="181">
        <f t="shared" si="12"/>
        <v>9999999999</v>
      </c>
      <c r="AL36" s="181">
        <f t="shared" si="12"/>
        <v>9999999999</v>
      </c>
      <c r="AM36" s="181">
        <f t="shared" si="12"/>
        <v>9999999999</v>
      </c>
      <c r="AN36" s="181">
        <f t="shared" si="12"/>
        <v>9999999999</v>
      </c>
    </row>
    <row r="37" spans="1:40" ht="15" x14ac:dyDescent="0.2">
      <c r="A37" s="181" t="s">
        <v>184</v>
      </c>
      <c r="B37" s="50">
        <f>B35/B36</f>
        <v>1.6983608209073461E-10</v>
      </c>
      <c r="C37" s="9"/>
      <c r="D37" s="50">
        <f t="shared" ref="D37:AN37" si="13">D35/D36</f>
        <v>14.960366319630706</v>
      </c>
      <c r="E37" s="50">
        <f t="shared" si="13"/>
        <v>13.311038575852901</v>
      </c>
      <c r="F37" s="50">
        <f t="shared" si="13"/>
        <v>11.859257669704951</v>
      </c>
      <c r="G37" s="50">
        <f t="shared" si="13"/>
        <v>10.578492085720852</v>
      </c>
      <c r="H37" s="50">
        <f t="shared" si="13"/>
        <v>9.4450114424564919</v>
      </c>
      <c r="I37" s="50">
        <f t="shared" si="13"/>
        <v>8.4393214624611748</v>
      </c>
      <c r="J37" s="50">
        <f t="shared" si="13"/>
        <v>7.5451802444616565</v>
      </c>
      <c r="K37" s="50">
        <f t="shared" si="13"/>
        <v>6.7488866824180649</v>
      </c>
      <c r="L37" s="50">
        <f t="shared" si="13"/>
        <v>6.0387548857013744</v>
      </c>
      <c r="M37" s="50">
        <f t="shared" si="13"/>
        <v>5.4047154863335676</v>
      </c>
      <c r="N37" s="50">
        <f t="shared" si="13"/>
        <v>4.8379988066793489</v>
      </c>
      <c r="O37" s="50">
        <f t="shared" si="13"/>
        <v>4.3308532660712089</v>
      </c>
      <c r="P37" s="50">
        <f t="shared" si="13"/>
        <v>3.8768960703896509</v>
      </c>
      <c r="Q37" s="50">
        <f t="shared" si="13"/>
        <v>1.4436251588761481E-10</v>
      </c>
      <c r="R37" s="50">
        <f t="shared" si="13"/>
        <v>1.5286713982499414E-10</v>
      </c>
      <c r="S37" s="50">
        <f t="shared" si="13"/>
        <v>1.5785888479422128E-10</v>
      </c>
      <c r="T37" s="50">
        <f t="shared" si="13"/>
        <v>1.6107333193696807E-10</v>
      </c>
      <c r="U37" s="50">
        <f t="shared" si="13"/>
        <v>1.6327135875948657E-10</v>
      </c>
      <c r="V37" s="50">
        <f t="shared" si="13"/>
        <v>1.648367313243354E-10</v>
      </c>
      <c r="W37" s="50">
        <f t="shared" si="13"/>
        <v>1.6598410265255468E-10</v>
      </c>
      <c r="X37" s="50">
        <f t="shared" si="13"/>
        <v>1.6684295429887682E-10</v>
      </c>
      <c r="Y37" s="50">
        <f t="shared" si="13"/>
        <v>1.6749600479939418E-10</v>
      </c>
      <c r="Z37" s="50">
        <f t="shared" si="13"/>
        <v>1.67998517639891E-10</v>
      </c>
      <c r="AA37" s="50">
        <f t="shared" si="13"/>
        <v>1.683887485780699E-10</v>
      </c>
      <c r="AB37" s="50">
        <f t="shared" si="13"/>
        <v>1.6869394485038074E-10</v>
      </c>
      <c r="AC37" s="50">
        <f t="shared" si="13"/>
        <v>1.6893396409568902E-10</v>
      </c>
      <c r="AD37" s="50">
        <f t="shared" si="13"/>
        <v>1.6912355022923568E-10</v>
      </c>
      <c r="AE37" s="50">
        <f t="shared" si="13"/>
        <v>1.6927381672240504E-10</v>
      </c>
      <c r="AF37" s="50">
        <f t="shared" si="13"/>
        <v>1.6939324366429783E-10</v>
      </c>
      <c r="AG37" s="50">
        <f t="shared" si="13"/>
        <v>1.6948836625547367E-10</v>
      </c>
      <c r="AH37" s="50">
        <f t="shared" si="13"/>
        <v>1.6956426149277334E-10</v>
      </c>
      <c r="AI37" s="50">
        <f t="shared" si="13"/>
        <v>1.6962489926824174E-10</v>
      </c>
      <c r="AJ37" s="50">
        <f t="shared" si="13"/>
        <v>1.6967340014801274E-10</v>
      </c>
      <c r="AK37" s="50">
        <f t="shared" si="13"/>
        <v>1.6971222751486187E-10</v>
      </c>
      <c r="AL37" s="50">
        <f t="shared" si="13"/>
        <v>1.6974333264290461E-10</v>
      </c>
      <c r="AM37" s="50">
        <f t="shared" si="13"/>
        <v>1.6976826543432387E-10</v>
      </c>
      <c r="AN37" s="50">
        <f t="shared" si="13"/>
        <v>1.6978825972247242E-10</v>
      </c>
    </row>
    <row r="38" spans="1:40" ht="13.5" thickBot="1" x14ac:dyDescent="0.25">
      <c r="A38" s="181" t="s">
        <v>174</v>
      </c>
      <c r="B38" s="80">
        <f>$B$8/4</f>
        <v>18750</v>
      </c>
      <c r="D38" s="80">
        <f t="shared" ref="D38:AN38" si="14">$B$8/2-D33</f>
        <v>37495</v>
      </c>
      <c r="E38" s="80">
        <f t="shared" si="14"/>
        <v>34375</v>
      </c>
      <c r="F38" s="80">
        <f t="shared" si="14"/>
        <v>31250</v>
      </c>
      <c r="G38" s="80">
        <f t="shared" si="14"/>
        <v>28125</v>
      </c>
      <c r="H38" s="80">
        <f t="shared" si="14"/>
        <v>25000</v>
      </c>
      <c r="I38" s="80">
        <f t="shared" si="14"/>
        <v>21875</v>
      </c>
      <c r="J38" s="80">
        <f t="shared" si="14"/>
        <v>18750</v>
      </c>
      <c r="K38" s="80">
        <f t="shared" si="14"/>
        <v>15625</v>
      </c>
      <c r="L38" s="80">
        <f t="shared" si="14"/>
        <v>12500</v>
      </c>
      <c r="M38" s="80">
        <f t="shared" si="14"/>
        <v>9375</v>
      </c>
      <c r="N38" s="80">
        <f t="shared" si="14"/>
        <v>6250</v>
      </c>
      <c r="O38" s="80">
        <f t="shared" si="14"/>
        <v>3125</v>
      </c>
      <c r="P38" s="80">
        <f t="shared" si="14"/>
        <v>5</v>
      </c>
      <c r="Q38" s="80">
        <f t="shared" si="14"/>
        <v>18750</v>
      </c>
      <c r="R38" s="80">
        <f t="shared" si="14"/>
        <v>18750</v>
      </c>
      <c r="S38" s="80">
        <f t="shared" si="14"/>
        <v>18750</v>
      </c>
      <c r="T38" s="80">
        <f t="shared" si="14"/>
        <v>18750</v>
      </c>
      <c r="U38" s="80">
        <f t="shared" si="14"/>
        <v>18750</v>
      </c>
      <c r="V38" s="80">
        <f t="shared" si="14"/>
        <v>18750</v>
      </c>
      <c r="W38" s="80">
        <f t="shared" si="14"/>
        <v>18750</v>
      </c>
      <c r="X38" s="80">
        <f t="shared" si="14"/>
        <v>18750</v>
      </c>
      <c r="Y38" s="80">
        <f t="shared" si="14"/>
        <v>18750</v>
      </c>
      <c r="Z38" s="80">
        <f t="shared" si="14"/>
        <v>18750</v>
      </c>
      <c r="AA38" s="80">
        <f t="shared" si="14"/>
        <v>18750</v>
      </c>
      <c r="AB38" s="80">
        <f t="shared" si="14"/>
        <v>18750</v>
      </c>
      <c r="AC38" s="80">
        <f t="shared" si="14"/>
        <v>18750</v>
      </c>
      <c r="AD38" s="80">
        <f t="shared" si="14"/>
        <v>18750</v>
      </c>
      <c r="AE38" s="80">
        <f t="shared" si="14"/>
        <v>18750</v>
      </c>
      <c r="AF38" s="80">
        <f t="shared" si="14"/>
        <v>18750</v>
      </c>
      <c r="AG38" s="80">
        <f t="shared" si="14"/>
        <v>18750</v>
      </c>
      <c r="AH38" s="80">
        <f t="shared" si="14"/>
        <v>18750</v>
      </c>
      <c r="AI38" s="80">
        <f t="shared" si="14"/>
        <v>18750</v>
      </c>
      <c r="AJ38" s="80">
        <f t="shared" si="14"/>
        <v>18750</v>
      </c>
      <c r="AK38" s="80">
        <f t="shared" si="14"/>
        <v>18750</v>
      </c>
      <c r="AL38" s="80">
        <f t="shared" si="14"/>
        <v>18750</v>
      </c>
      <c r="AM38" s="80">
        <f t="shared" si="14"/>
        <v>18750</v>
      </c>
      <c r="AN38" s="80">
        <f t="shared" si="14"/>
        <v>18750</v>
      </c>
    </row>
    <row r="39" spans="1:40" ht="15.75" thickBot="1" x14ac:dyDescent="0.25">
      <c r="A39" s="181" t="s">
        <v>9</v>
      </c>
      <c r="B39" s="93">
        <f>B45 / $B$17 * SINH($B$16 *B43 / 1000) + B44 * COSH($B$16 * B43 / 1000)+B42</f>
        <v>2.9422754470132952</v>
      </c>
      <c r="C39" s="127">
        <f>B39/$B$29</f>
        <v>0.39230339293510624</v>
      </c>
      <c r="D39" s="93">
        <f t="shared" ref="D39:AN39" si="15">D45 / $B$17 * SINH($B$16 *D43 / 1000) + D44 * COSH($B$16 * D43 / 1000)+D42</f>
        <v>7.2206870412262715E-3</v>
      </c>
      <c r="E39" s="93">
        <f t="shared" si="15"/>
        <v>7.2345776373039248E-3</v>
      </c>
      <c r="F39" s="93">
        <f t="shared" si="15"/>
        <v>7.2772494532006033E-3</v>
      </c>
      <c r="G39" s="93">
        <f t="shared" si="15"/>
        <v>7.3518361358807117E-3</v>
      </c>
      <c r="H39" s="93">
        <f t="shared" si="15"/>
        <v>7.4640423354594542E-3</v>
      </c>
      <c r="I39" s="93">
        <f t="shared" si="15"/>
        <v>7.6230063724275271E-3</v>
      </c>
      <c r="J39" s="93">
        <f t="shared" si="15"/>
        <v>7.8428558780326771E-3</v>
      </c>
      <c r="K39" s="93">
        <f t="shared" si="15"/>
        <v>8.1455142677675074E-3</v>
      </c>
      <c r="L39" s="93">
        <f t="shared" si="15"/>
        <v>8.5659657524148267E-3</v>
      </c>
      <c r="M39" s="93">
        <f t="shared" si="15"/>
        <v>9.1627940970663308E-3</v>
      </c>
      <c r="N39" s="93">
        <f t="shared" si="15"/>
        <v>1.0041271882119033E-2</v>
      </c>
      <c r="O39" s="93">
        <f t="shared" si="15"/>
        <v>1.1410625346331879E-2</v>
      </c>
      <c r="P39" s="93">
        <f t="shared" si="15"/>
        <v>1.3748615385180987E-2</v>
      </c>
      <c r="Q39" s="93">
        <f t="shared" si="15"/>
        <v>3.88928009590474</v>
      </c>
      <c r="R39" s="93">
        <f t="shared" si="15"/>
        <v>3.573112412842554</v>
      </c>
      <c r="S39" s="93">
        <f t="shared" si="15"/>
        <v>3.387539428901273</v>
      </c>
      <c r="T39" s="93">
        <f t="shared" si="15"/>
        <v>3.2680392237268592</v>
      </c>
      <c r="U39" s="93">
        <f t="shared" si="15"/>
        <v>3.1863254345104037</v>
      </c>
      <c r="V39" s="93">
        <f t="shared" si="15"/>
        <v>3.128131183876683</v>
      </c>
      <c r="W39" s="93">
        <f t="shared" si="15"/>
        <v>3.0854765365782097</v>
      </c>
      <c r="X39" s="93">
        <f t="shared" si="15"/>
        <v>3.0535478896314183</v>
      </c>
      <c r="Y39" s="93">
        <f t="shared" si="15"/>
        <v>3.0292701008436413</v>
      </c>
      <c r="Z39" s="93">
        <f t="shared" si="15"/>
        <v>3.010588696273758</v>
      </c>
      <c r="AA39" s="93">
        <f t="shared" si="15"/>
        <v>2.9960814808469891</v>
      </c>
      <c r="AB39" s="93">
        <f t="shared" si="15"/>
        <v>2.9847355119944874</v>
      </c>
      <c r="AC39" s="93">
        <f t="shared" si="15"/>
        <v>2.9758125626391485</v>
      </c>
      <c r="AD39" s="93">
        <f t="shared" si="15"/>
        <v>2.9687645133631895</v>
      </c>
      <c r="AE39" s="93">
        <f t="shared" si="15"/>
        <v>2.9631782100372535</v>
      </c>
      <c r="AF39" s="93">
        <f t="shared" si="15"/>
        <v>2.9587383970847414</v>
      </c>
      <c r="AG39" s="93">
        <f t="shared" si="15"/>
        <v>2.9552021220559581</v>
      </c>
      <c r="AH39" s="93">
        <f t="shared" si="15"/>
        <v>2.9523806426455592</v>
      </c>
      <c r="AI39" s="93">
        <f t="shared" si="15"/>
        <v>2.9501263742479065</v>
      </c>
      <c r="AJ39" s="93">
        <f t="shared" si="15"/>
        <v>2.9483233067758401</v>
      </c>
      <c r="AK39" s="93">
        <f t="shared" si="15"/>
        <v>2.9468798615739757</v>
      </c>
      <c r="AL39" s="93">
        <f t="shared" si="15"/>
        <v>2.945723498125449</v>
      </c>
      <c r="AM39" s="93">
        <f t="shared" si="15"/>
        <v>2.9447965973061621</v>
      </c>
      <c r="AN39" s="93">
        <f t="shared" si="15"/>
        <v>2.9440532901587875</v>
      </c>
    </row>
    <row r="40" spans="1:40" ht="15" x14ac:dyDescent="0.2">
      <c r="A40" s="181" t="s">
        <v>183</v>
      </c>
      <c r="B40" s="9">
        <f>B45 * COSH($B$16 *B43 / 1000) + (B44) * $B$17 * SINH($B$16 * B43/ 1000)</f>
        <v>0.49753489867390266</v>
      </c>
      <c r="C40" s="9"/>
      <c r="D40" s="9">
        <f t="shared" ref="D40:AN40" si="16">D45 * COSH($B$16 *D43 / 1000) + (D44) * $B$17 * SINH($B$16 * D43/ 1000)</f>
        <v>1.2210086581320137E-3</v>
      </c>
      <c r="E40" s="9">
        <f t="shared" si="16"/>
        <v>1.2233575396138718E-3</v>
      </c>
      <c r="F40" s="9">
        <f t="shared" si="16"/>
        <v>1.2305732874188357E-3</v>
      </c>
      <c r="G40" s="9">
        <f t="shared" si="16"/>
        <v>1.2431857971168451E-3</v>
      </c>
      <c r="H40" s="9">
        <f t="shared" si="16"/>
        <v>1.26215971752075E-3</v>
      </c>
      <c r="I40" s="9">
        <f t="shared" si="16"/>
        <v>1.2890403265765707E-3</v>
      </c>
      <c r="J40" s="9">
        <f t="shared" si="16"/>
        <v>1.3262165881008955E-3</v>
      </c>
      <c r="K40" s="9">
        <f t="shared" si="16"/>
        <v>1.3773957227473073E-3</v>
      </c>
      <c r="L40" s="9">
        <f t="shared" si="16"/>
        <v>1.4484935144321899E-3</v>
      </c>
      <c r="M40" s="9">
        <f t="shared" si="16"/>
        <v>1.5494164005893396E-3</v>
      </c>
      <c r="N40" s="9">
        <f t="shared" si="16"/>
        <v>1.6979658357610683E-3</v>
      </c>
      <c r="O40" s="9">
        <f t="shared" si="16"/>
        <v>1.9295217010548782E-3</v>
      </c>
      <c r="P40" s="9">
        <f t="shared" si="16"/>
        <v>2.3248727339638406E-3</v>
      </c>
      <c r="Q40" s="9">
        <f t="shared" si="16"/>
        <v>2.6812904647589815E-3</v>
      </c>
      <c r="R40" s="9">
        <f t="shared" si="16"/>
        <v>0.16789348762302558</v>
      </c>
      <c r="S40" s="9">
        <f t="shared" si="16"/>
        <v>0.26486393100677935</v>
      </c>
      <c r="T40" s="9">
        <f t="shared" si="16"/>
        <v>0.32730829997742394</v>
      </c>
      <c r="U40" s="9">
        <f t="shared" si="16"/>
        <v>0.37000752376849905</v>
      </c>
      <c r="V40" s="9">
        <f t="shared" si="16"/>
        <v>0.40041670384679479</v>
      </c>
      <c r="W40" s="9">
        <f t="shared" si="16"/>
        <v>0.42270572444162152</v>
      </c>
      <c r="X40" s="9">
        <f t="shared" si="16"/>
        <v>0.43938991513208014</v>
      </c>
      <c r="Y40" s="9">
        <f t="shared" si="16"/>
        <v>0.45207617955014257</v>
      </c>
      <c r="Z40" s="9">
        <f t="shared" si="16"/>
        <v>0.46183807508956004</v>
      </c>
      <c r="AA40" s="9">
        <f t="shared" si="16"/>
        <v>0.46941876427351231</v>
      </c>
      <c r="AB40" s="9">
        <f t="shared" si="16"/>
        <v>0.47534755631467174</v>
      </c>
      <c r="AC40" s="9">
        <f t="shared" si="16"/>
        <v>0.480010208910439</v>
      </c>
      <c r="AD40" s="9">
        <f t="shared" si="16"/>
        <v>0.48369313973778733</v>
      </c>
      <c r="AE40" s="9">
        <f t="shared" si="16"/>
        <v>0.48661224088541799</v>
      </c>
      <c r="AF40" s="9">
        <f t="shared" si="16"/>
        <v>0.48893224793279283</v>
      </c>
      <c r="AG40" s="9">
        <f t="shared" si="16"/>
        <v>0.4907801147406925</v>
      </c>
      <c r="AH40" s="9">
        <f t="shared" si="16"/>
        <v>0.49225446786911481</v>
      </c>
      <c r="AI40" s="9">
        <f t="shared" si="16"/>
        <v>0.49343242708162188</v>
      </c>
      <c r="AJ40" s="9">
        <f t="shared" si="16"/>
        <v>0.49437461299954932</v>
      </c>
      <c r="AK40" s="9">
        <f t="shared" si="16"/>
        <v>0.49512887969426034</v>
      </c>
      <c r="AL40" s="9">
        <f t="shared" si="16"/>
        <v>0.49573313293163768</v>
      </c>
      <c r="AM40" s="9">
        <f t="shared" si="16"/>
        <v>0.49621748136161981</v>
      </c>
      <c r="AN40" s="9">
        <f t="shared" si="16"/>
        <v>0.49660589363004642</v>
      </c>
    </row>
    <row r="41" spans="1:40" ht="15.75" thickBot="1" x14ac:dyDescent="0.25">
      <c r="A41" s="104" t="s">
        <v>120</v>
      </c>
      <c r="B41" s="181">
        <f>$B$10</f>
        <v>0.25</v>
      </c>
      <c r="C41" s="9"/>
      <c r="D41" s="181">
        <f t="shared" ref="D41:AN41" si="17">$B$10</f>
        <v>0.25</v>
      </c>
      <c r="E41" s="181">
        <f t="shared" si="17"/>
        <v>0.25</v>
      </c>
      <c r="F41" s="181">
        <f t="shared" si="17"/>
        <v>0.25</v>
      </c>
      <c r="G41" s="181">
        <f t="shared" si="17"/>
        <v>0.25</v>
      </c>
      <c r="H41" s="181">
        <f t="shared" si="17"/>
        <v>0.25</v>
      </c>
      <c r="I41" s="181">
        <f t="shared" si="17"/>
        <v>0.25</v>
      </c>
      <c r="J41" s="181">
        <f t="shared" si="17"/>
        <v>0.25</v>
      </c>
      <c r="K41" s="181">
        <f t="shared" si="17"/>
        <v>0.25</v>
      </c>
      <c r="L41" s="181">
        <f t="shared" si="17"/>
        <v>0.25</v>
      </c>
      <c r="M41" s="181">
        <f t="shared" si="17"/>
        <v>0.25</v>
      </c>
      <c r="N41" s="181">
        <f t="shared" si="17"/>
        <v>0.25</v>
      </c>
      <c r="O41" s="181">
        <f t="shared" si="17"/>
        <v>0.25</v>
      </c>
      <c r="P41" s="181">
        <f t="shared" si="17"/>
        <v>0.25</v>
      </c>
      <c r="Q41" s="181">
        <f t="shared" si="17"/>
        <v>0.25</v>
      </c>
      <c r="R41" s="181">
        <f t="shared" si="17"/>
        <v>0.25</v>
      </c>
      <c r="S41" s="181">
        <f t="shared" si="17"/>
        <v>0.25</v>
      </c>
      <c r="T41" s="181">
        <f t="shared" si="17"/>
        <v>0.25</v>
      </c>
      <c r="U41" s="181">
        <f t="shared" si="17"/>
        <v>0.25</v>
      </c>
      <c r="V41" s="181">
        <f t="shared" si="17"/>
        <v>0.25</v>
      </c>
      <c r="W41" s="181">
        <f t="shared" si="17"/>
        <v>0.25</v>
      </c>
      <c r="X41" s="181">
        <f t="shared" si="17"/>
        <v>0.25</v>
      </c>
      <c r="Y41" s="181">
        <f t="shared" si="17"/>
        <v>0.25</v>
      </c>
      <c r="Z41" s="181">
        <f t="shared" si="17"/>
        <v>0.25</v>
      </c>
      <c r="AA41" s="181">
        <f t="shared" si="17"/>
        <v>0.25</v>
      </c>
      <c r="AB41" s="181">
        <f t="shared" si="17"/>
        <v>0.25</v>
      </c>
      <c r="AC41" s="181">
        <f t="shared" si="17"/>
        <v>0.25</v>
      </c>
      <c r="AD41" s="181">
        <f t="shared" si="17"/>
        <v>0.25</v>
      </c>
      <c r="AE41" s="181">
        <f t="shared" si="17"/>
        <v>0.25</v>
      </c>
      <c r="AF41" s="181">
        <f t="shared" si="17"/>
        <v>0.25</v>
      </c>
      <c r="AG41" s="181">
        <f t="shared" si="17"/>
        <v>0.25</v>
      </c>
      <c r="AH41" s="181">
        <f t="shared" si="17"/>
        <v>0.25</v>
      </c>
      <c r="AI41" s="181">
        <f t="shared" si="17"/>
        <v>0.25</v>
      </c>
      <c r="AJ41" s="181">
        <f t="shared" si="17"/>
        <v>0.25</v>
      </c>
      <c r="AK41" s="181">
        <f t="shared" si="17"/>
        <v>0.25</v>
      </c>
      <c r="AL41" s="181">
        <f t="shared" si="17"/>
        <v>0.25</v>
      </c>
      <c r="AM41" s="181">
        <f t="shared" si="17"/>
        <v>0.25</v>
      </c>
      <c r="AN41" s="181">
        <f t="shared" si="17"/>
        <v>0.25</v>
      </c>
    </row>
    <row r="42" spans="1:40" ht="15.75" thickBot="1" x14ac:dyDescent="0.25">
      <c r="A42" s="181" t="s">
        <v>184</v>
      </c>
      <c r="B42" s="125">
        <f>B40/B41</f>
        <v>1.9901395946956106</v>
      </c>
      <c r="C42" s="127">
        <f>B42/$B$29</f>
        <v>0.26535194595941486</v>
      </c>
      <c r="D42" s="126">
        <f t="shared" ref="D42:AN42" si="18">D40/D41</f>
        <v>4.8840346325280549E-3</v>
      </c>
      <c r="E42" s="93">
        <f t="shared" si="18"/>
        <v>4.8934301584554873E-3</v>
      </c>
      <c r="F42" s="93">
        <f t="shared" si="18"/>
        <v>4.9222931496753428E-3</v>
      </c>
      <c r="G42" s="93">
        <f t="shared" si="18"/>
        <v>4.9727431884673805E-3</v>
      </c>
      <c r="H42" s="93">
        <f t="shared" si="18"/>
        <v>5.0486388700829998E-3</v>
      </c>
      <c r="I42" s="93">
        <f t="shared" si="18"/>
        <v>5.1561613063062827E-3</v>
      </c>
      <c r="J42" s="93">
        <f t="shared" si="18"/>
        <v>5.3048663524035821E-3</v>
      </c>
      <c r="K42" s="93">
        <f t="shared" si="18"/>
        <v>5.5095828909892293E-3</v>
      </c>
      <c r="L42" s="93">
        <f t="shared" si="18"/>
        <v>5.7939740577287596E-3</v>
      </c>
      <c r="M42" s="93">
        <f t="shared" si="18"/>
        <v>6.1976656023573582E-3</v>
      </c>
      <c r="N42" s="93">
        <f t="shared" si="18"/>
        <v>6.7918633430442731E-3</v>
      </c>
      <c r="O42" s="93">
        <f t="shared" si="18"/>
        <v>7.7180868042195129E-3</v>
      </c>
      <c r="P42" s="93">
        <f t="shared" si="18"/>
        <v>9.2994909358553625E-3</v>
      </c>
      <c r="Q42" s="93">
        <f t="shared" si="18"/>
        <v>1.0725161859035926E-2</v>
      </c>
      <c r="R42" s="93">
        <f t="shared" si="18"/>
        <v>0.67157395049210233</v>
      </c>
      <c r="S42" s="93">
        <f t="shared" si="18"/>
        <v>1.0594557240271174</v>
      </c>
      <c r="T42" s="93">
        <f t="shared" si="18"/>
        <v>1.3092331999096958</v>
      </c>
      <c r="U42" s="93">
        <f t="shared" si="18"/>
        <v>1.4800300950739962</v>
      </c>
      <c r="V42" s="93">
        <f t="shared" si="18"/>
        <v>1.6016668153871791</v>
      </c>
      <c r="W42" s="93">
        <f t="shared" si="18"/>
        <v>1.6908228977664861</v>
      </c>
      <c r="X42" s="93">
        <f t="shared" si="18"/>
        <v>1.7575596605283206</v>
      </c>
      <c r="Y42" s="93">
        <f t="shared" si="18"/>
        <v>1.8083047182005703</v>
      </c>
      <c r="Z42" s="93">
        <f t="shared" si="18"/>
        <v>1.8473523003582402</v>
      </c>
      <c r="AA42" s="93">
        <f t="shared" si="18"/>
        <v>1.8776750570940492</v>
      </c>
      <c r="AB42" s="93">
        <f t="shared" si="18"/>
        <v>1.901390225258687</v>
      </c>
      <c r="AC42" s="93">
        <f t="shared" si="18"/>
        <v>1.920040835641756</v>
      </c>
      <c r="AD42" s="93">
        <f t="shared" si="18"/>
        <v>1.9347725589511493</v>
      </c>
      <c r="AE42" s="93">
        <f t="shared" si="18"/>
        <v>1.946448963541672</v>
      </c>
      <c r="AF42" s="93">
        <f t="shared" si="18"/>
        <v>1.9557289917311713</v>
      </c>
      <c r="AG42" s="93">
        <f t="shared" si="18"/>
        <v>1.96312045896277</v>
      </c>
      <c r="AH42" s="93">
        <f t="shared" si="18"/>
        <v>1.9690178714764592</v>
      </c>
      <c r="AI42" s="93">
        <f t="shared" si="18"/>
        <v>1.9737297083264875</v>
      </c>
      <c r="AJ42" s="93">
        <f t="shared" si="18"/>
        <v>1.9774984519981973</v>
      </c>
      <c r="AK42" s="93">
        <f t="shared" si="18"/>
        <v>1.9805155187770414</v>
      </c>
      <c r="AL42" s="93">
        <f t="shared" si="18"/>
        <v>1.9829325317265507</v>
      </c>
      <c r="AM42" s="93">
        <f t="shared" si="18"/>
        <v>1.9848699254464792</v>
      </c>
      <c r="AN42" s="93">
        <f t="shared" si="18"/>
        <v>1.9864235745201857</v>
      </c>
    </row>
    <row r="43" spans="1:40" ht="13.5" thickBot="1" x14ac:dyDescent="0.25">
      <c r="A43" s="181" t="s">
        <v>175</v>
      </c>
      <c r="B43" s="117">
        <f>$B$8/2</f>
        <v>37500</v>
      </c>
      <c r="D43" s="92">
        <f t="shared" ref="D43:AN43" si="19">IF(D20&gt;=$B$8/2,D20-$B$8/2,$B$8/2)</f>
        <v>37500</v>
      </c>
      <c r="E43" s="92">
        <f t="shared" si="19"/>
        <v>37500</v>
      </c>
      <c r="F43" s="92">
        <f t="shared" si="19"/>
        <v>37500</v>
      </c>
      <c r="G43" s="92">
        <f t="shared" si="19"/>
        <v>37500</v>
      </c>
      <c r="H43" s="92">
        <f t="shared" si="19"/>
        <v>37500</v>
      </c>
      <c r="I43" s="92">
        <f t="shared" si="19"/>
        <v>37500</v>
      </c>
      <c r="J43" s="92">
        <f t="shared" si="19"/>
        <v>37500</v>
      </c>
      <c r="K43" s="92">
        <f t="shared" si="19"/>
        <v>37500</v>
      </c>
      <c r="L43" s="92">
        <f t="shared" si="19"/>
        <v>37500</v>
      </c>
      <c r="M43" s="92">
        <f t="shared" si="19"/>
        <v>37500</v>
      </c>
      <c r="N43" s="92">
        <f t="shared" si="19"/>
        <v>37500</v>
      </c>
      <c r="O43" s="92">
        <f t="shared" si="19"/>
        <v>37500</v>
      </c>
      <c r="P43" s="92">
        <f t="shared" si="19"/>
        <v>37500</v>
      </c>
      <c r="Q43" s="92">
        <f t="shared" si="19"/>
        <v>5</v>
      </c>
      <c r="R43" s="92">
        <f t="shared" si="19"/>
        <v>3125</v>
      </c>
      <c r="S43" s="92">
        <f t="shared" si="19"/>
        <v>6250</v>
      </c>
      <c r="T43" s="92">
        <f t="shared" si="19"/>
        <v>9375</v>
      </c>
      <c r="U43" s="92">
        <f t="shared" si="19"/>
        <v>12500</v>
      </c>
      <c r="V43" s="92">
        <f t="shared" si="19"/>
        <v>15625</v>
      </c>
      <c r="W43" s="92">
        <f t="shared" si="19"/>
        <v>18750</v>
      </c>
      <c r="X43" s="92">
        <f t="shared" si="19"/>
        <v>21875</v>
      </c>
      <c r="Y43" s="92">
        <f t="shared" si="19"/>
        <v>25000</v>
      </c>
      <c r="Z43" s="92">
        <f t="shared" si="19"/>
        <v>28125</v>
      </c>
      <c r="AA43" s="92">
        <f t="shared" si="19"/>
        <v>31250</v>
      </c>
      <c r="AB43" s="92">
        <f t="shared" si="19"/>
        <v>34375</v>
      </c>
      <c r="AC43" s="92">
        <f t="shared" si="19"/>
        <v>37500</v>
      </c>
      <c r="AD43" s="92">
        <f t="shared" si="19"/>
        <v>40625</v>
      </c>
      <c r="AE43" s="92">
        <f t="shared" si="19"/>
        <v>43750</v>
      </c>
      <c r="AF43" s="92">
        <f t="shared" si="19"/>
        <v>46875</v>
      </c>
      <c r="AG43" s="92">
        <f t="shared" si="19"/>
        <v>50000</v>
      </c>
      <c r="AH43" s="92">
        <f t="shared" si="19"/>
        <v>53125</v>
      </c>
      <c r="AI43" s="92">
        <f t="shared" si="19"/>
        <v>56250</v>
      </c>
      <c r="AJ43" s="92">
        <f t="shared" si="19"/>
        <v>59375</v>
      </c>
      <c r="AK43" s="92">
        <f t="shared" si="19"/>
        <v>62500</v>
      </c>
      <c r="AL43" s="92">
        <f t="shared" si="19"/>
        <v>65625</v>
      </c>
      <c r="AM43" s="92">
        <f t="shared" si="19"/>
        <v>68750</v>
      </c>
      <c r="AN43" s="92">
        <f t="shared" si="19"/>
        <v>71875</v>
      </c>
    </row>
    <row r="44" spans="1:40" ht="15" x14ac:dyDescent="0.2">
      <c r="A44" s="181" t="s">
        <v>9</v>
      </c>
      <c r="B44" s="9">
        <f>B50 / $B$17 * SINH($B$16 *B48 / 1000) + B49 * COSH($B$16 * B48 / 1000)+B47</f>
        <v>0.26482267748606159</v>
      </c>
      <c r="C44" s="9"/>
      <c r="D44" s="9">
        <f t="shared" ref="D44:AN44" si="20">D50 / $B$17 * SINH($B$16 *D48 / 1000) + D49 * COSH($B$16 * D48 / 1000)+D47</f>
        <v>6.4990573111960853E-4</v>
      </c>
      <c r="E44" s="9">
        <f t="shared" si="20"/>
        <v>6.511559692130187E-4</v>
      </c>
      <c r="F44" s="9">
        <f t="shared" si="20"/>
        <v>6.5499669206254727E-4</v>
      </c>
      <c r="G44" s="9">
        <f t="shared" si="20"/>
        <v>6.6170994694566838E-4</v>
      </c>
      <c r="H44" s="9">
        <f t="shared" si="20"/>
        <v>6.718091870535726E-4</v>
      </c>
      <c r="I44" s="9">
        <f t="shared" si="20"/>
        <v>6.8611691678588274E-4</v>
      </c>
      <c r="J44" s="9">
        <f t="shared" si="20"/>
        <v>7.0590470884234803E-4</v>
      </c>
      <c r="K44" s="9">
        <f t="shared" si="20"/>
        <v>7.3314580389840709E-4</v>
      </c>
      <c r="L44" s="9">
        <f t="shared" si="20"/>
        <v>7.7098899360735136E-4</v>
      </c>
      <c r="M44" s="9">
        <f t="shared" si="20"/>
        <v>8.2470717298128635E-4</v>
      </c>
      <c r="N44" s="9">
        <f t="shared" si="20"/>
        <v>9.0377551424955049E-4</v>
      </c>
      <c r="O44" s="9">
        <f t="shared" si="20"/>
        <v>1.0270256508694143E-3</v>
      </c>
      <c r="P44" s="9">
        <f t="shared" si="20"/>
        <v>1.237458967930964E-3</v>
      </c>
      <c r="Q44" s="9">
        <f t="shared" si="20"/>
        <v>3.8785540997533876</v>
      </c>
      <c r="R44" s="9">
        <f t="shared" si="20"/>
        <v>2.883887138598801</v>
      </c>
      <c r="S44" s="9">
        <f t="shared" si="20"/>
        <v>2.2728403548072054</v>
      </c>
      <c r="T44" s="9">
        <f t="shared" si="20"/>
        <v>1.8570866249716378</v>
      </c>
      <c r="U44" s="9">
        <f t="shared" si="20"/>
        <v>1.5541596646617928</v>
      </c>
      <c r="V44" s="9">
        <f t="shared" si="20"/>
        <v>1.3225646045522332</v>
      </c>
      <c r="W44" s="9">
        <f t="shared" si="20"/>
        <v>1.1391526181605998</v>
      </c>
      <c r="X44" s="9">
        <f t="shared" si="20"/>
        <v>0.98999057548861902</v>
      </c>
      <c r="Y44" s="9">
        <f t="shared" si="20"/>
        <v>0.86618475005029461</v>
      </c>
      <c r="Z44" s="9">
        <f t="shared" si="20"/>
        <v>0.7617833309239298</v>
      </c>
      <c r="AA44" s="9">
        <f t="shared" si="20"/>
        <v>0.67264369877672114</v>
      </c>
      <c r="AB44" s="9">
        <f t="shared" si="20"/>
        <v>0.59578423236132494</v>
      </c>
      <c r="AC44" s="9">
        <f t="shared" si="20"/>
        <v>0.52899544923136843</v>
      </c>
      <c r="AD44" s="9">
        <f t="shared" si="20"/>
        <v>0.47059740767795333</v>
      </c>
      <c r="AE44" s="9">
        <f t="shared" si="20"/>
        <v>0.41928328121244052</v>
      </c>
      <c r="AF44" s="9">
        <f t="shared" si="20"/>
        <v>0.37401560899627667</v>
      </c>
      <c r="AG44" s="9">
        <f t="shared" si="20"/>
        <v>0.33395577171286095</v>
      </c>
      <c r="AH44" s="9">
        <f t="shared" si="20"/>
        <v>0.29841499525968229</v>
      </c>
      <c r="AI44" s="9">
        <f t="shared" si="20"/>
        <v>0.26681963078007415</v>
      </c>
      <c r="AJ44" s="9">
        <f t="shared" si="20"/>
        <v>0.23868609618656078</v>
      </c>
      <c r="AK44" s="9">
        <f t="shared" si="20"/>
        <v>0.21360247461327123</v>
      </c>
      <c r="AL44" s="9">
        <f t="shared" si="20"/>
        <v>0.19121477452507199</v>
      </c>
      <c r="AM44" s="9">
        <f t="shared" si="20"/>
        <v>0.17121650346997425</v>
      </c>
      <c r="AN44" s="9">
        <f t="shared" si="20"/>
        <v>0.15334063126255265</v>
      </c>
    </row>
    <row r="45" spans="1:40" ht="15" x14ac:dyDescent="0.2">
      <c r="A45" s="181" t="s">
        <v>183</v>
      </c>
      <c r="B45" s="9">
        <f>B50 * COSH($B$16 *B48 / 1000) + (B49) * $B$17 * SINH($B$16 * B48/ 1000)</f>
        <v>0.12917370208090845</v>
      </c>
      <c r="D45" s="9">
        <f t="shared" ref="D45:AN45" si="21">D50 * COSH($B$16 *D48 / 1000) + (D49) * $B$17 * SINH($B$16 * D48/ 1000)</f>
        <v>3.1700732765507929E-4</v>
      </c>
      <c r="E45" s="9">
        <f t="shared" si="21"/>
        <v>3.1761716169399724E-4</v>
      </c>
      <c r="F45" s="9">
        <f t="shared" si="21"/>
        <v>3.1949056767965515E-4</v>
      </c>
      <c r="G45" s="9">
        <f t="shared" si="21"/>
        <v>3.2276512103172276E-4</v>
      </c>
      <c r="H45" s="9">
        <f t="shared" si="21"/>
        <v>3.2769127103264405E-4</v>
      </c>
      <c r="I45" s="9">
        <f t="shared" si="21"/>
        <v>3.3467021420865989E-4</v>
      </c>
      <c r="J45" s="9">
        <f t="shared" si="21"/>
        <v>3.4432219107183987E-4</v>
      </c>
      <c r="K45" s="9">
        <f t="shared" si="21"/>
        <v>3.5760969775568217E-4</v>
      </c>
      <c r="L45" s="9">
        <f t="shared" si="21"/>
        <v>3.7606863397541645E-4</v>
      </c>
      <c r="M45" s="9">
        <f t="shared" si="21"/>
        <v>4.0227098252293729E-4</v>
      </c>
      <c r="N45" s="9">
        <f t="shared" si="21"/>
        <v>4.4083848911253415E-4</v>
      </c>
      <c r="O45" s="9">
        <f t="shared" si="21"/>
        <v>5.0095674099450707E-4</v>
      </c>
      <c r="P45" s="9">
        <f t="shared" si="21"/>
        <v>6.0360070964570649E-4</v>
      </c>
      <c r="Q45" s="9">
        <f t="shared" si="21"/>
        <v>2.3244634501161147E-3</v>
      </c>
      <c r="R45" s="9">
        <f t="shared" si="21"/>
        <v>1.7283451487654596E-3</v>
      </c>
      <c r="S45" s="9">
        <f t="shared" si="21"/>
        <v>1.3621355603245214E-3</v>
      </c>
      <c r="T45" s="9">
        <f t="shared" si="21"/>
        <v>1.1129676577557872E-3</v>
      </c>
      <c r="U45" s="9">
        <f t="shared" si="21"/>
        <v>9.3141825728108656E-4</v>
      </c>
      <c r="V45" s="9">
        <f t="shared" si="21"/>
        <v>7.9261890159459914E-4</v>
      </c>
      <c r="W45" s="9">
        <f t="shared" si="21"/>
        <v>6.8269616494196991E-4</v>
      </c>
      <c r="X45" s="9">
        <f t="shared" si="21"/>
        <v>5.9329971135633499E-4</v>
      </c>
      <c r="Y45" s="9">
        <f t="shared" si="21"/>
        <v>5.1909938456128762E-4</v>
      </c>
      <c r="Z45" s="9">
        <f t="shared" si="21"/>
        <v>4.5652815387087241E-4</v>
      </c>
      <c r="AA45" s="9">
        <f t="shared" si="21"/>
        <v>4.0310325597264882E-4</v>
      </c>
      <c r="AB45" s="9">
        <f t="shared" si="21"/>
        <v>3.5703772194742241E-4</v>
      </c>
      <c r="AC45" s="9">
        <f t="shared" si="21"/>
        <v>3.1700732610207862E-4</v>
      </c>
      <c r="AD45" s="9">
        <f t="shared" si="21"/>
        <v>2.82005190055676E-4</v>
      </c>
      <c r="AE45" s="9">
        <f t="shared" si="21"/>
        <v>2.5124802952146473E-4</v>
      </c>
      <c r="AF45" s="9">
        <f t="shared" si="21"/>
        <v>2.241139678276093E-4</v>
      </c>
      <c r="AG45" s="9">
        <f t="shared" si="21"/>
        <v>2.001002575220062E-4</v>
      </c>
      <c r="AH45" s="9">
        <f t="shared" si="21"/>
        <v>1.7879389646467174E-4</v>
      </c>
      <c r="AI45" s="9">
        <f t="shared" si="21"/>
        <v>1.5985078675301583E-4</v>
      </c>
      <c r="AJ45" s="9">
        <f t="shared" si="21"/>
        <v>1.4298065930017415E-4</v>
      </c>
      <c r="AK45" s="9">
        <f t="shared" si="21"/>
        <v>1.2793593899854382E-4</v>
      </c>
      <c r="AL45" s="9">
        <f t="shared" si="21"/>
        <v>1.145032980890512E-4</v>
      </c>
      <c r="AM45" s="9">
        <f t="shared" si="21"/>
        <v>1.0249694381073816E-4</v>
      </c>
      <c r="AN45" s="9">
        <f t="shared" si="21"/>
        <v>9.1752652615841073E-5</v>
      </c>
    </row>
    <row r="46" spans="1:40" ht="15" x14ac:dyDescent="0.2">
      <c r="A46" s="104" t="s">
        <v>135</v>
      </c>
      <c r="B46" s="181">
        <v>9999999999</v>
      </c>
      <c r="C46" s="9"/>
      <c r="D46" s="181">
        <f t="shared" ref="D46:AN46" si="22">IF(D20&gt;=$B$8/2,$B$9,9999999999)</f>
        <v>9999999999</v>
      </c>
      <c r="E46" s="181">
        <f t="shared" si="22"/>
        <v>9999999999</v>
      </c>
      <c r="F46" s="181">
        <f t="shared" si="22"/>
        <v>9999999999</v>
      </c>
      <c r="G46" s="181">
        <f t="shared" si="22"/>
        <v>9999999999</v>
      </c>
      <c r="H46" s="181">
        <f t="shared" si="22"/>
        <v>9999999999</v>
      </c>
      <c r="I46" s="181">
        <f t="shared" si="22"/>
        <v>9999999999</v>
      </c>
      <c r="J46" s="181">
        <f t="shared" si="22"/>
        <v>9999999999</v>
      </c>
      <c r="K46" s="181">
        <f t="shared" si="22"/>
        <v>9999999999</v>
      </c>
      <c r="L46" s="181">
        <f t="shared" si="22"/>
        <v>9999999999</v>
      </c>
      <c r="M46" s="181">
        <f t="shared" si="22"/>
        <v>9999999999</v>
      </c>
      <c r="N46" s="181">
        <f t="shared" si="22"/>
        <v>9999999999</v>
      </c>
      <c r="O46" s="181">
        <f t="shared" si="22"/>
        <v>9999999999</v>
      </c>
      <c r="P46" s="181">
        <f t="shared" si="22"/>
        <v>9999999999</v>
      </c>
      <c r="Q46" s="181">
        <f t="shared" si="22"/>
        <v>5.9999999999999995E-4</v>
      </c>
      <c r="R46" s="181">
        <f t="shared" si="22"/>
        <v>5.9999999999999995E-4</v>
      </c>
      <c r="S46" s="181">
        <f t="shared" si="22"/>
        <v>5.9999999999999995E-4</v>
      </c>
      <c r="T46" s="181">
        <f t="shared" si="22"/>
        <v>5.9999999999999995E-4</v>
      </c>
      <c r="U46" s="181">
        <f t="shared" si="22"/>
        <v>5.9999999999999995E-4</v>
      </c>
      <c r="V46" s="181">
        <f t="shared" si="22"/>
        <v>5.9999999999999995E-4</v>
      </c>
      <c r="W46" s="181">
        <f t="shared" si="22"/>
        <v>5.9999999999999995E-4</v>
      </c>
      <c r="X46" s="181">
        <f t="shared" si="22"/>
        <v>5.9999999999999995E-4</v>
      </c>
      <c r="Y46" s="181">
        <f t="shared" si="22"/>
        <v>5.9999999999999995E-4</v>
      </c>
      <c r="Z46" s="181">
        <f t="shared" si="22"/>
        <v>5.9999999999999995E-4</v>
      </c>
      <c r="AA46" s="181">
        <f t="shared" si="22"/>
        <v>5.9999999999999995E-4</v>
      </c>
      <c r="AB46" s="181">
        <f t="shared" si="22"/>
        <v>5.9999999999999995E-4</v>
      </c>
      <c r="AC46" s="181">
        <f t="shared" si="22"/>
        <v>5.9999999999999995E-4</v>
      </c>
      <c r="AD46" s="181">
        <f t="shared" si="22"/>
        <v>5.9999999999999995E-4</v>
      </c>
      <c r="AE46" s="181">
        <f t="shared" si="22"/>
        <v>5.9999999999999995E-4</v>
      </c>
      <c r="AF46" s="181">
        <f t="shared" si="22"/>
        <v>5.9999999999999995E-4</v>
      </c>
      <c r="AG46" s="181">
        <f t="shared" si="22"/>
        <v>5.9999999999999995E-4</v>
      </c>
      <c r="AH46" s="181">
        <f t="shared" si="22"/>
        <v>5.9999999999999995E-4</v>
      </c>
      <c r="AI46" s="181">
        <f t="shared" si="22"/>
        <v>5.9999999999999995E-4</v>
      </c>
      <c r="AJ46" s="181">
        <f t="shared" si="22"/>
        <v>5.9999999999999995E-4</v>
      </c>
      <c r="AK46" s="181">
        <f t="shared" si="22"/>
        <v>5.9999999999999995E-4</v>
      </c>
      <c r="AL46" s="181">
        <f t="shared" si="22"/>
        <v>5.9999999999999995E-4</v>
      </c>
      <c r="AM46" s="181">
        <f t="shared" si="22"/>
        <v>5.9999999999999995E-4</v>
      </c>
      <c r="AN46" s="181">
        <f t="shared" si="22"/>
        <v>5.9999999999999995E-4</v>
      </c>
    </row>
    <row r="47" spans="1:40" ht="15" x14ac:dyDescent="0.2">
      <c r="A47" s="181" t="s">
        <v>184</v>
      </c>
      <c r="B47" s="50">
        <f>B45/B46</f>
        <v>1.2917370209382582E-11</v>
      </c>
      <c r="C47" s="9"/>
      <c r="D47" s="50">
        <f t="shared" ref="D47:AN47" si="23">D45/D46</f>
        <v>3.1700732768678001E-14</v>
      </c>
      <c r="E47" s="50">
        <f t="shared" si="23"/>
        <v>3.1761716172575896E-14</v>
      </c>
      <c r="F47" s="50">
        <f t="shared" si="23"/>
        <v>3.1949056771160417E-14</v>
      </c>
      <c r="G47" s="50">
        <f t="shared" si="23"/>
        <v>3.227651210639993E-14</v>
      </c>
      <c r="H47" s="50">
        <f t="shared" si="23"/>
        <v>3.2769127106541315E-14</v>
      </c>
      <c r="I47" s="50">
        <f t="shared" si="23"/>
        <v>3.3467021424212692E-14</v>
      </c>
      <c r="J47" s="50">
        <f t="shared" si="23"/>
        <v>3.4432219110627212E-14</v>
      </c>
      <c r="K47" s="50">
        <f t="shared" si="23"/>
        <v>3.5760969779144316E-14</v>
      </c>
      <c r="L47" s="50">
        <f t="shared" si="23"/>
        <v>3.7606863401302334E-14</v>
      </c>
      <c r="M47" s="50">
        <f t="shared" si="23"/>
        <v>4.022709825631644E-14</v>
      </c>
      <c r="N47" s="50">
        <f t="shared" si="23"/>
        <v>4.4083848915661803E-14</v>
      </c>
      <c r="O47" s="50">
        <f t="shared" si="23"/>
        <v>5.0095674104460272E-14</v>
      </c>
      <c r="P47" s="50">
        <f t="shared" si="23"/>
        <v>6.0360070970606652E-14</v>
      </c>
      <c r="Q47" s="50">
        <f t="shared" si="23"/>
        <v>3.8741057501935248</v>
      </c>
      <c r="R47" s="50">
        <f t="shared" si="23"/>
        <v>2.8805752479424331</v>
      </c>
      <c r="S47" s="50">
        <f t="shared" si="23"/>
        <v>2.2702259338742024</v>
      </c>
      <c r="T47" s="50">
        <f t="shared" si="23"/>
        <v>1.8549460962596456</v>
      </c>
      <c r="U47" s="50">
        <f t="shared" si="23"/>
        <v>1.5523637621351445</v>
      </c>
      <c r="V47" s="50">
        <f t="shared" si="23"/>
        <v>1.3210315026576653</v>
      </c>
      <c r="W47" s="50">
        <f t="shared" si="23"/>
        <v>1.13782694156995</v>
      </c>
      <c r="X47" s="50">
        <f t="shared" si="23"/>
        <v>0.98883285226055839</v>
      </c>
      <c r="Y47" s="50">
        <f t="shared" si="23"/>
        <v>0.86516564093547943</v>
      </c>
      <c r="Z47" s="50">
        <f t="shared" si="23"/>
        <v>0.76088025645145407</v>
      </c>
      <c r="AA47" s="50">
        <f t="shared" si="23"/>
        <v>0.67183875995441478</v>
      </c>
      <c r="AB47" s="50">
        <f t="shared" si="23"/>
        <v>0.59506286991237078</v>
      </c>
      <c r="AC47" s="50">
        <f t="shared" si="23"/>
        <v>0.52834554350346441</v>
      </c>
      <c r="AD47" s="50">
        <f t="shared" si="23"/>
        <v>0.47000865009279336</v>
      </c>
      <c r="AE47" s="50">
        <f t="shared" si="23"/>
        <v>0.41874671586910794</v>
      </c>
      <c r="AF47" s="50">
        <f t="shared" si="23"/>
        <v>0.37352327971268218</v>
      </c>
      <c r="AG47" s="50">
        <f t="shared" si="23"/>
        <v>0.33350042920334372</v>
      </c>
      <c r="AH47" s="50">
        <f t="shared" si="23"/>
        <v>0.29798982744111957</v>
      </c>
      <c r="AI47" s="50">
        <f t="shared" si="23"/>
        <v>0.26641797792169308</v>
      </c>
      <c r="AJ47" s="50">
        <f t="shared" si="23"/>
        <v>0.2383010988336236</v>
      </c>
      <c r="AK47" s="50">
        <f t="shared" si="23"/>
        <v>0.21322656499757306</v>
      </c>
      <c r="AL47" s="50">
        <f t="shared" si="23"/>
        <v>0.19083883014841868</v>
      </c>
      <c r="AM47" s="50">
        <f t="shared" si="23"/>
        <v>0.17082823968456362</v>
      </c>
      <c r="AN47" s="50">
        <f t="shared" si="23"/>
        <v>0.15292108769306847</v>
      </c>
    </row>
    <row r="48" spans="1:40" x14ac:dyDescent="0.2">
      <c r="A48" s="181" t="s">
        <v>176</v>
      </c>
      <c r="B48" s="80">
        <f>$B$8/2</f>
        <v>37500</v>
      </c>
      <c r="D48" s="80">
        <f t="shared" ref="D48:AN48" si="24">$B$8-D43</f>
        <v>37500</v>
      </c>
      <c r="E48" s="80">
        <f t="shared" si="24"/>
        <v>37500</v>
      </c>
      <c r="F48" s="80">
        <f t="shared" si="24"/>
        <v>37500</v>
      </c>
      <c r="G48" s="80">
        <f t="shared" si="24"/>
        <v>37500</v>
      </c>
      <c r="H48" s="80">
        <f t="shared" si="24"/>
        <v>37500</v>
      </c>
      <c r="I48" s="80">
        <f t="shared" si="24"/>
        <v>37500</v>
      </c>
      <c r="J48" s="80">
        <f t="shared" si="24"/>
        <v>37500</v>
      </c>
      <c r="K48" s="80">
        <f t="shared" si="24"/>
        <v>37500</v>
      </c>
      <c r="L48" s="80">
        <f t="shared" si="24"/>
        <v>37500</v>
      </c>
      <c r="M48" s="80">
        <f t="shared" si="24"/>
        <v>37500</v>
      </c>
      <c r="N48" s="80">
        <f t="shared" si="24"/>
        <v>37500</v>
      </c>
      <c r="O48" s="80">
        <f t="shared" si="24"/>
        <v>37500</v>
      </c>
      <c r="P48" s="80">
        <f t="shared" si="24"/>
        <v>37500</v>
      </c>
      <c r="Q48" s="80">
        <f t="shared" si="24"/>
        <v>74995</v>
      </c>
      <c r="R48" s="80">
        <f t="shared" si="24"/>
        <v>71875</v>
      </c>
      <c r="S48" s="80">
        <f t="shared" si="24"/>
        <v>68750</v>
      </c>
      <c r="T48" s="80">
        <f t="shared" si="24"/>
        <v>65625</v>
      </c>
      <c r="U48" s="80">
        <f t="shared" si="24"/>
        <v>62500</v>
      </c>
      <c r="V48" s="80">
        <f t="shared" si="24"/>
        <v>59375</v>
      </c>
      <c r="W48" s="80">
        <f t="shared" si="24"/>
        <v>56250</v>
      </c>
      <c r="X48" s="80">
        <f t="shared" si="24"/>
        <v>53125</v>
      </c>
      <c r="Y48" s="80">
        <f t="shared" si="24"/>
        <v>50000</v>
      </c>
      <c r="Z48" s="80">
        <f t="shared" si="24"/>
        <v>46875</v>
      </c>
      <c r="AA48" s="80">
        <f t="shared" si="24"/>
        <v>43750</v>
      </c>
      <c r="AB48" s="80">
        <f t="shared" si="24"/>
        <v>40625</v>
      </c>
      <c r="AC48" s="80">
        <f t="shared" si="24"/>
        <v>37500</v>
      </c>
      <c r="AD48" s="80">
        <f t="shared" si="24"/>
        <v>34375</v>
      </c>
      <c r="AE48" s="80">
        <f t="shared" si="24"/>
        <v>31250</v>
      </c>
      <c r="AF48" s="80">
        <f t="shared" si="24"/>
        <v>28125</v>
      </c>
      <c r="AG48" s="80">
        <f t="shared" si="24"/>
        <v>25000</v>
      </c>
      <c r="AH48" s="80">
        <f t="shared" si="24"/>
        <v>21875</v>
      </c>
      <c r="AI48" s="80">
        <f t="shared" si="24"/>
        <v>18750</v>
      </c>
      <c r="AJ48" s="80">
        <f t="shared" si="24"/>
        <v>15625</v>
      </c>
      <c r="AK48" s="80">
        <f t="shared" si="24"/>
        <v>12500</v>
      </c>
      <c r="AL48" s="80">
        <f t="shared" si="24"/>
        <v>9375</v>
      </c>
      <c r="AM48" s="80">
        <f t="shared" si="24"/>
        <v>6250</v>
      </c>
      <c r="AN48" s="80">
        <f t="shared" si="24"/>
        <v>3125</v>
      </c>
    </row>
    <row r="49" spans="1:40" ht="15" x14ac:dyDescent="0.2">
      <c r="A49" s="181" t="s">
        <v>9</v>
      </c>
      <c r="B49" s="9">
        <f>B55 / $B$17 * SINH($B$16 *B53 / 1000) + B54 * COSH($B$16 * B53 / 1000)+B52</f>
        <v>0.10389083490172633</v>
      </c>
      <c r="C49" s="9"/>
      <c r="D49" s="9">
        <f t="shared" ref="D49:AN49" si="25">D55 / $B$17 * SINH($B$16 *D53 / 1000) + D54 * COSH($B$16 * D53 / 1000)+D52</f>
        <v>2.5496022340075746E-4</v>
      </c>
      <c r="E49" s="9">
        <f t="shared" si="25"/>
        <v>2.5545069604676856E-4</v>
      </c>
      <c r="F49" s="9">
        <f t="shared" si="25"/>
        <v>2.5695742465192987E-4</v>
      </c>
      <c r="G49" s="9">
        <f t="shared" si="25"/>
        <v>2.5959105732016033E-4</v>
      </c>
      <c r="H49" s="9">
        <f t="shared" si="25"/>
        <v>2.6355302348047291E-4</v>
      </c>
      <c r="I49" s="9">
        <f t="shared" si="25"/>
        <v>2.6916599439953703E-4</v>
      </c>
      <c r="J49" s="9">
        <f t="shared" si="25"/>
        <v>2.7692881236181726E-4</v>
      </c>
      <c r="K49" s="9">
        <f t="shared" si="25"/>
        <v>2.8761558637934907E-4</v>
      </c>
      <c r="L49" s="9">
        <f t="shared" si="25"/>
        <v>3.0246159810133828E-4</v>
      </c>
      <c r="M49" s="9">
        <f t="shared" si="25"/>
        <v>3.2353542213158035E-4</v>
      </c>
      <c r="N49" s="9">
        <f t="shared" si="25"/>
        <v>3.545542006842099E-4</v>
      </c>
      <c r="O49" s="9">
        <f t="shared" si="25"/>
        <v>4.0290564745886696E-4</v>
      </c>
      <c r="P49" s="9">
        <f t="shared" si="25"/>
        <v>4.8545935172694183E-4</v>
      </c>
      <c r="Q49" s="9">
        <f t="shared" si="25"/>
        <v>4.8545935172910183E-4</v>
      </c>
      <c r="R49" s="9">
        <f t="shared" si="25"/>
        <v>4.0290564746025924E-4</v>
      </c>
      <c r="S49" s="9">
        <f t="shared" si="25"/>
        <v>3.5455420068520601E-4</v>
      </c>
      <c r="T49" s="9">
        <f t="shared" si="25"/>
        <v>3.2353542213233257E-4</v>
      </c>
      <c r="U49" s="9">
        <f t="shared" si="25"/>
        <v>3.0246159810191626E-4</v>
      </c>
      <c r="V49" s="9">
        <f t="shared" si="25"/>
        <v>2.8761558637978551E-4</v>
      </c>
      <c r="W49" s="9">
        <f t="shared" si="25"/>
        <v>2.7692881236212556E-4</v>
      </c>
      <c r="X49" s="9">
        <f t="shared" si="25"/>
        <v>2.6916599439971662E-4</v>
      </c>
      <c r="Y49" s="9">
        <f t="shared" si="25"/>
        <v>2.6355302348051373E-4</v>
      </c>
      <c r="Z49" s="9">
        <f t="shared" si="25"/>
        <v>2.5959105732004209E-4</v>
      </c>
      <c r="AA49" s="9">
        <f t="shared" si="25"/>
        <v>2.5695742465162293E-4</v>
      </c>
      <c r="AB49" s="9">
        <f t="shared" si="25"/>
        <v>2.554506960462308E-4</v>
      </c>
      <c r="AC49" s="9">
        <f t="shared" si="25"/>
        <v>2.5496022215172197E-4</v>
      </c>
      <c r="AD49" s="9">
        <f t="shared" si="25"/>
        <v>2.5545069604621557E-4</v>
      </c>
      <c r="AE49" s="9">
        <f t="shared" si="25"/>
        <v>2.5695742465159128E-4</v>
      </c>
      <c r="AF49" s="9">
        <f t="shared" si="25"/>
        <v>2.5959105731999173E-4</v>
      </c>
      <c r="AG49" s="9">
        <f t="shared" si="25"/>
        <v>2.635530234804406E-4</v>
      </c>
      <c r="AH49" s="9">
        <f t="shared" si="25"/>
        <v>2.6916599439961455E-4</v>
      </c>
      <c r="AI49" s="9">
        <f t="shared" si="25"/>
        <v>2.7692881236198483E-4</v>
      </c>
      <c r="AJ49" s="9">
        <f t="shared" si="25"/>
        <v>2.8761558637959149E-4</v>
      </c>
      <c r="AK49" s="9">
        <f t="shared" si="25"/>
        <v>3.0246159810164451E-4</v>
      </c>
      <c r="AL49" s="9">
        <f t="shared" si="25"/>
        <v>3.2353542213194128E-4</v>
      </c>
      <c r="AM49" s="9">
        <f t="shared" si="25"/>
        <v>3.5455420068461718E-4</v>
      </c>
      <c r="AN49" s="9">
        <f t="shared" si="25"/>
        <v>4.0290564745930845E-4</v>
      </c>
    </row>
    <row r="50" spans="1:40" ht="15" x14ac:dyDescent="0.2">
      <c r="A50" s="181" t="s">
        <v>183</v>
      </c>
      <c r="B50" s="9">
        <f>B55 * COSH($B$16 *B53 / 1000) + (B54) * $B$17 * SINH($B$16 * B53/ 1000)</f>
        <v>1.7567803200922712E-2</v>
      </c>
      <c r="C50" s="9"/>
      <c r="D50" s="9">
        <f t="shared" ref="D50:AN50" si="26">D55 * COSH($B$16 *D53 / 1000) + (D54) * $B$17 * SINH($B$16 * D53/ 1000)</f>
        <v>4.3113437609821039E-5</v>
      </c>
      <c r="E50" s="9">
        <f t="shared" si="26"/>
        <v>4.3196375887569115E-5</v>
      </c>
      <c r="F50" s="9">
        <f t="shared" si="26"/>
        <v>4.3451161708067267E-5</v>
      </c>
      <c r="G50" s="9">
        <f t="shared" si="26"/>
        <v>4.3896505519797722E-5</v>
      </c>
      <c r="H50" s="9">
        <f t="shared" si="26"/>
        <v>4.4566468773620127E-5</v>
      </c>
      <c r="I50" s="9">
        <f t="shared" si="26"/>
        <v>4.5515614755283443E-5</v>
      </c>
      <c r="J50" s="9">
        <f t="shared" si="26"/>
        <v>4.6828297037362791E-5</v>
      </c>
      <c r="K50" s="9">
        <f t="shared" si="26"/>
        <v>4.8635416433123978E-5</v>
      </c>
      <c r="L50" s="9">
        <f t="shared" si="26"/>
        <v>5.1145857440718232E-5</v>
      </c>
      <c r="M50" s="9">
        <f t="shared" si="26"/>
        <v>5.4709413298213965E-5</v>
      </c>
      <c r="N50" s="9">
        <f t="shared" si="26"/>
        <v>5.9954647852937355E-5</v>
      </c>
      <c r="O50" s="9">
        <f t="shared" si="26"/>
        <v>6.8130813750733504E-5</v>
      </c>
      <c r="P50" s="9">
        <f t="shared" si="26"/>
        <v>8.2090536294695984E-5</v>
      </c>
      <c r="Q50" s="9">
        <f t="shared" si="26"/>
        <v>8.2090536295061238E-5</v>
      </c>
      <c r="R50" s="9">
        <f t="shared" si="26"/>
        <v>6.8130813750968939E-5</v>
      </c>
      <c r="S50" s="9">
        <f t="shared" si="26"/>
        <v>5.99546478531058E-5</v>
      </c>
      <c r="T50" s="9">
        <f t="shared" si="26"/>
        <v>5.4709413298341169E-5</v>
      </c>
      <c r="U50" s="9">
        <f t="shared" si="26"/>
        <v>5.1145857440815973E-5</v>
      </c>
      <c r="V50" s="9">
        <f t="shared" si="26"/>
        <v>4.8635416433197785E-5</v>
      </c>
      <c r="W50" s="9">
        <f t="shared" si="26"/>
        <v>4.6828297037414928E-5</v>
      </c>
      <c r="X50" s="9">
        <f t="shared" si="26"/>
        <v>4.5515614755313814E-5</v>
      </c>
      <c r="Y50" s="9">
        <f t="shared" si="26"/>
        <v>4.4566468773627026E-5</v>
      </c>
      <c r="Z50" s="9">
        <f t="shared" si="26"/>
        <v>4.3896505519777732E-5</v>
      </c>
      <c r="AA50" s="9">
        <f t="shared" si="26"/>
        <v>4.3451161708015374E-5</v>
      </c>
      <c r="AB50" s="9">
        <f t="shared" si="26"/>
        <v>4.3196375887478185E-5</v>
      </c>
      <c r="AC50" s="9">
        <f t="shared" si="26"/>
        <v>4.3113437398610792E-5</v>
      </c>
      <c r="AD50" s="9">
        <f t="shared" si="26"/>
        <v>4.3196375887475603E-5</v>
      </c>
      <c r="AE50" s="9">
        <f t="shared" si="26"/>
        <v>4.3451161708010021E-5</v>
      </c>
      <c r="AF50" s="9">
        <f t="shared" si="26"/>
        <v>4.3896505519769208E-5</v>
      </c>
      <c r="AG50" s="9">
        <f t="shared" si="26"/>
        <v>4.4566468773614659E-5</v>
      </c>
      <c r="AH50" s="9">
        <f t="shared" si="26"/>
        <v>4.5515614755296555E-5</v>
      </c>
      <c r="AI50" s="9">
        <f t="shared" si="26"/>
        <v>4.6828297037391123E-5</v>
      </c>
      <c r="AJ50" s="9">
        <f t="shared" si="26"/>
        <v>4.8635416433164974E-5</v>
      </c>
      <c r="AK50" s="9">
        <f t="shared" si="26"/>
        <v>5.1145857440770016E-5</v>
      </c>
      <c r="AL50" s="9">
        <f t="shared" si="26"/>
        <v>5.4709413298274992E-5</v>
      </c>
      <c r="AM50" s="9">
        <f t="shared" si="26"/>
        <v>5.9954647853006229E-5</v>
      </c>
      <c r="AN50" s="9">
        <f t="shared" si="26"/>
        <v>6.8130813750808165E-5</v>
      </c>
    </row>
    <row r="51" spans="1:40" ht="15" x14ac:dyDescent="0.2">
      <c r="A51" s="104" t="s">
        <v>120</v>
      </c>
      <c r="B51" s="181">
        <f>$B$10</f>
        <v>0.25</v>
      </c>
      <c r="C51" s="9"/>
      <c r="D51" s="181">
        <f t="shared" ref="D51:AN51" si="27">$B$10</f>
        <v>0.25</v>
      </c>
      <c r="E51" s="181">
        <f t="shared" si="27"/>
        <v>0.25</v>
      </c>
      <c r="F51" s="181">
        <f t="shared" si="27"/>
        <v>0.25</v>
      </c>
      <c r="G51" s="181">
        <f t="shared" si="27"/>
        <v>0.25</v>
      </c>
      <c r="H51" s="181">
        <f t="shared" si="27"/>
        <v>0.25</v>
      </c>
      <c r="I51" s="181">
        <f t="shared" si="27"/>
        <v>0.25</v>
      </c>
      <c r="J51" s="181">
        <f t="shared" si="27"/>
        <v>0.25</v>
      </c>
      <c r="K51" s="181">
        <f t="shared" si="27"/>
        <v>0.25</v>
      </c>
      <c r="L51" s="181">
        <f t="shared" si="27"/>
        <v>0.25</v>
      </c>
      <c r="M51" s="181">
        <f t="shared" si="27"/>
        <v>0.25</v>
      </c>
      <c r="N51" s="181">
        <f t="shared" si="27"/>
        <v>0.25</v>
      </c>
      <c r="O51" s="181">
        <f t="shared" si="27"/>
        <v>0.25</v>
      </c>
      <c r="P51" s="181">
        <f t="shared" si="27"/>
        <v>0.25</v>
      </c>
      <c r="Q51" s="181">
        <f t="shared" si="27"/>
        <v>0.25</v>
      </c>
      <c r="R51" s="181">
        <f t="shared" si="27"/>
        <v>0.25</v>
      </c>
      <c r="S51" s="181">
        <f t="shared" si="27"/>
        <v>0.25</v>
      </c>
      <c r="T51" s="181">
        <f t="shared" si="27"/>
        <v>0.25</v>
      </c>
      <c r="U51" s="181">
        <f t="shared" si="27"/>
        <v>0.25</v>
      </c>
      <c r="V51" s="181">
        <f t="shared" si="27"/>
        <v>0.25</v>
      </c>
      <c r="W51" s="181">
        <f t="shared" si="27"/>
        <v>0.25</v>
      </c>
      <c r="X51" s="181">
        <f t="shared" si="27"/>
        <v>0.25</v>
      </c>
      <c r="Y51" s="181">
        <f t="shared" si="27"/>
        <v>0.25</v>
      </c>
      <c r="Z51" s="181">
        <f t="shared" si="27"/>
        <v>0.25</v>
      </c>
      <c r="AA51" s="181">
        <f t="shared" si="27"/>
        <v>0.25</v>
      </c>
      <c r="AB51" s="181">
        <f t="shared" si="27"/>
        <v>0.25</v>
      </c>
      <c r="AC51" s="181">
        <f t="shared" si="27"/>
        <v>0.25</v>
      </c>
      <c r="AD51" s="181">
        <f t="shared" si="27"/>
        <v>0.25</v>
      </c>
      <c r="AE51" s="181">
        <f t="shared" si="27"/>
        <v>0.25</v>
      </c>
      <c r="AF51" s="181">
        <f t="shared" si="27"/>
        <v>0.25</v>
      </c>
      <c r="AG51" s="181">
        <f t="shared" si="27"/>
        <v>0.25</v>
      </c>
      <c r="AH51" s="181">
        <f t="shared" si="27"/>
        <v>0.25</v>
      </c>
      <c r="AI51" s="181">
        <f t="shared" si="27"/>
        <v>0.25</v>
      </c>
      <c r="AJ51" s="181">
        <f t="shared" si="27"/>
        <v>0.25</v>
      </c>
      <c r="AK51" s="181">
        <f t="shared" si="27"/>
        <v>0.25</v>
      </c>
      <c r="AL51" s="181">
        <f t="shared" si="27"/>
        <v>0.25</v>
      </c>
      <c r="AM51" s="181">
        <f t="shared" si="27"/>
        <v>0.25</v>
      </c>
      <c r="AN51" s="181">
        <f t="shared" si="27"/>
        <v>0.25</v>
      </c>
    </row>
    <row r="52" spans="1:40" ht="15" x14ac:dyDescent="0.2">
      <c r="A52" s="181" t="s">
        <v>184</v>
      </c>
      <c r="B52" s="50">
        <f>B50/B51</f>
        <v>7.027121280369085E-2</v>
      </c>
      <c r="C52" s="9"/>
      <c r="D52" s="50">
        <f t="shared" ref="D52:AN52" si="28">D50/D51</f>
        <v>1.7245375043928416E-4</v>
      </c>
      <c r="E52" s="50">
        <f t="shared" si="28"/>
        <v>1.7278550355027646E-4</v>
      </c>
      <c r="F52" s="50">
        <f t="shared" si="28"/>
        <v>1.7380464683226907E-4</v>
      </c>
      <c r="G52" s="50">
        <f t="shared" si="28"/>
        <v>1.7558602207919089E-4</v>
      </c>
      <c r="H52" s="50">
        <f t="shared" si="28"/>
        <v>1.7826587509448051E-4</v>
      </c>
      <c r="I52" s="50">
        <f t="shared" si="28"/>
        <v>1.8206245902113377E-4</v>
      </c>
      <c r="J52" s="50">
        <f t="shared" si="28"/>
        <v>1.8731318814945117E-4</v>
      </c>
      <c r="K52" s="50">
        <f t="shared" si="28"/>
        <v>1.9454166573249591E-4</v>
      </c>
      <c r="L52" s="50">
        <f t="shared" si="28"/>
        <v>2.0458342976287293E-4</v>
      </c>
      <c r="M52" s="50">
        <f t="shared" si="28"/>
        <v>2.1883765319285586E-4</v>
      </c>
      <c r="N52" s="50">
        <f t="shared" si="28"/>
        <v>2.3981859141174942E-4</v>
      </c>
      <c r="O52" s="50">
        <f t="shared" si="28"/>
        <v>2.7252325500293402E-4</v>
      </c>
      <c r="P52" s="50">
        <f t="shared" si="28"/>
        <v>3.2836214517878394E-4</v>
      </c>
      <c r="Q52" s="50">
        <f t="shared" si="28"/>
        <v>3.2836214518024495E-4</v>
      </c>
      <c r="R52" s="50">
        <f t="shared" si="28"/>
        <v>2.7252325500387576E-4</v>
      </c>
      <c r="S52" s="50">
        <f t="shared" si="28"/>
        <v>2.398185914124232E-4</v>
      </c>
      <c r="T52" s="50">
        <f t="shared" si="28"/>
        <v>2.1883765319336468E-4</v>
      </c>
      <c r="U52" s="50">
        <f t="shared" si="28"/>
        <v>2.0458342976326389E-4</v>
      </c>
      <c r="V52" s="50">
        <f t="shared" si="28"/>
        <v>1.9454166573279114E-4</v>
      </c>
      <c r="W52" s="50">
        <f t="shared" si="28"/>
        <v>1.8731318814965971E-4</v>
      </c>
      <c r="X52" s="50">
        <f t="shared" si="28"/>
        <v>1.8206245902125526E-4</v>
      </c>
      <c r="Y52" s="50">
        <f t="shared" si="28"/>
        <v>1.782658750945081E-4</v>
      </c>
      <c r="Z52" s="50">
        <f t="shared" si="28"/>
        <v>1.7558602207911093E-4</v>
      </c>
      <c r="AA52" s="50">
        <f t="shared" si="28"/>
        <v>1.738046468320615E-4</v>
      </c>
      <c r="AB52" s="50">
        <f t="shared" si="28"/>
        <v>1.7278550354991274E-4</v>
      </c>
      <c r="AC52" s="50">
        <f t="shared" si="28"/>
        <v>1.7245374959444317E-4</v>
      </c>
      <c r="AD52" s="50">
        <f t="shared" si="28"/>
        <v>1.7278550354990241E-4</v>
      </c>
      <c r="AE52" s="50">
        <f t="shared" si="28"/>
        <v>1.7380464683204008E-4</v>
      </c>
      <c r="AF52" s="50">
        <f t="shared" si="28"/>
        <v>1.7558602207907683E-4</v>
      </c>
      <c r="AG52" s="50">
        <f t="shared" si="28"/>
        <v>1.7826587509445864E-4</v>
      </c>
      <c r="AH52" s="50">
        <f t="shared" si="28"/>
        <v>1.8206245902118622E-4</v>
      </c>
      <c r="AI52" s="50">
        <f t="shared" si="28"/>
        <v>1.8731318814956449E-4</v>
      </c>
      <c r="AJ52" s="50">
        <f t="shared" si="28"/>
        <v>1.945416657326599E-4</v>
      </c>
      <c r="AK52" s="50">
        <f t="shared" si="28"/>
        <v>2.0458342976308007E-4</v>
      </c>
      <c r="AL52" s="50">
        <f t="shared" si="28"/>
        <v>2.1883765319309997E-4</v>
      </c>
      <c r="AM52" s="50">
        <f t="shared" si="28"/>
        <v>2.3981859141202492E-4</v>
      </c>
      <c r="AN52" s="50">
        <f t="shared" si="28"/>
        <v>2.7252325500323266E-4</v>
      </c>
    </row>
    <row r="53" spans="1:40" x14ac:dyDescent="0.2">
      <c r="A53" s="181" t="s">
        <v>177</v>
      </c>
      <c r="B53" s="80">
        <f>$B$8</f>
        <v>75000</v>
      </c>
      <c r="D53" s="80">
        <f t="shared" ref="D53:AN53" si="29">$B$8</f>
        <v>75000</v>
      </c>
      <c r="E53" s="80">
        <f t="shared" si="29"/>
        <v>75000</v>
      </c>
      <c r="F53" s="80">
        <f t="shared" si="29"/>
        <v>75000</v>
      </c>
      <c r="G53" s="80">
        <f t="shared" si="29"/>
        <v>75000</v>
      </c>
      <c r="H53" s="80">
        <f t="shared" si="29"/>
        <v>75000</v>
      </c>
      <c r="I53" s="80">
        <f t="shared" si="29"/>
        <v>75000</v>
      </c>
      <c r="J53" s="80">
        <f t="shared" si="29"/>
        <v>75000</v>
      </c>
      <c r="K53" s="80">
        <f t="shared" si="29"/>
        <v>75000</v>
      </c>
      <c r="L53" s="80">
        <f t="shared" si="29"/>
        <v>75000</v>
      </c>
      <c r="M53" s="80">
        <f t="shared" si="29"/>
        <v>75000</v>
      </c>
      <c r="N53" s="80">
        <f t="shared" si="29"/>
        <v>75000</v>
      </c>
      <c r="O53" s="80">
        <f t="shared" si="29"/>
        <v>75000</v>
      </c>
      <c r="P53" s="80">
        <f t="shared" si="29"/>
        <v>75000</v>
      </c>
      <c r="Q53" s="80">
        <f t="shared" si="29"/>
        <v>75000</v>
      </c>
      <c r="R53" s="80">
        <f t="shared" si="29"/>
        <v>75000</v>
      </c>
      <c r="S53" s="80">
        <f t="shared" si="29"/>
        <v>75000</v>
      </c>
      <c r="T53" s="80">
        <f t="shared" si="29"/>
        <v>75000</v>
      </c>
      <c r="U53" s="80">
        <f t="shared" si="29"/>
        <v>75000</v>
      </c>
      <c r="V53" s="80">
        <f t="shared" si="29"/>
        <v>75000</v>
      </c>
      <c r="W53" s="80">
        <f t="shared" si="29"/>
        <v>75000</v>
      </c>
      <c r="X53" s="80">
        <f t="shared" si="29"/>
        <v>75000</v>
      </c>
      <c r="Y53" s="80">
        <f t="shared" si="29"/>
        <v>75000</v>
      </c>
      <c r="Z53" s="80">
        <f t="shared" si="29"/>
        <v>75000</v>
      </c>
      <c r="AA53" s="80">
        <f t="shared" si="29"/>
        <v>75000</v>
      </c>
      <c r="AB53" s="80">
        <f t="shared" si="29"/>
        <v>75000</v>
      </c>
      <c r="AC53" s="80">
        <f t="shared" si="29"/>
        <v>75000</v>
      </c>
      <c r="AD53" s="80">
        <f t="shared" si="29"/>
        <v>75000</v>
      </c>
      <c r="AE53" s="80">
        <f t="shared" si="29"/>
        <v>75000</v>
      </c>
      <c r="AF53" s="80">
        <f t="shared" si="29"/>
        <v>75000</v>
      </c>
      <c r="AG53" s="80">
        <f t="shared" si="29"/>
        <v>75000</v>
      </c>
      <c r="AH53" s="80">
        <f t="shared" si="29"/>
        <v>75000</v>
      </c>
      <c r="AI53" s="80">
        <f t="shared" si="29"/>
        <v>75000</v>
      </c>
      <c r="AJ53" s="80">
        <f t="shared" si="29"/>
        <v>75000</v>
      </c>
      <c r="AK53" s="80">
        <f t="shared" si="29"/>
        <v>75000</v>
      </c>
      <c r="AL53" s="80">
        <f t="shared" si="29"/>
        <v>75000</v>
      </c>
      <c r="AM53" s="80">
        <f t="shared" si="29"/>
        <v>75000</v>
      </c>
      <c r="AN53" s="80">
        <f t="shared" si="29"/>
        <v>75000</v>
      </c>
    </row>
    <row r="54" spans="1:40" ht="15" x14ac:dyDescent="0.2">
      <c r="A54" s="181" t="s">
        <v>9</v>
      </c>
      <c r="B54" s="9">
        <f>B60 / $B$17 * SINH($B$16 *B58 / 1000) + B59 * COSH($B$16 * B58 / 1000)+B57</f>
        <v>3.6683532086706173E-3</v>
      </c>
      <c r="C54" s="9"/>
      <c r="D54" s="9">
        <f t="shared" ref="D54:AN54" si="30">D60 / $B$17 * SINH($B$16 *D58 / 1000) + D59 * COSH($B$16 * D58 / 1000)+D57</f>
        <v>9.002566535154533E-6</v>
      </c>
      <c r="E54" s="9">
        <f t="shared" si="30"/>
        <v>9.0198849724013021E-6</v>
      </c>
      <c r="F54" s="9">
        <f t="shared" si="30"/>
        <v>9.0730870928633008E-6</v>
      </c>
      <c r="G54" s="9">
        <f t="shared" si="30"/>
        <v>9.1660798468256845E-6</v>
      </c>
      <c r="H54" s="9">
        <f t="shared" si="30"/>
        <v>9.3059756450505738E-6</v>
      </c>
      <c r="I54" s="9">
        <f t="shared" si="30"/>
        <v>9.5041679100429652E-6</v>
      </c>
      <c r="J54" s="9">
        <f t="shared" si="30"/>
        <v>9.778270608391608E-6</v>
      </c>
      <c r="K54" s="9">
        <f t="shared" si="30"/>
        <v>1.0155617289594371E-5</v>
      </c>
      <c r="L54" s="9">
        <f t="shared" si="30"/>
        <v>1.0679825366157009E-5</v>
      </c>
      <c r="M54" s="9">
        <f t="shared" si="30"/>
        <v>1.1423935566767343E-5</v>
      </c>
      <c r="N54" s="9">
        <f t="shared" si="30"/>
        <v>1.2519199031924951E-5</v>
      </c>
      <c r="O54" s="9">
        <f t="shared" si="30"/>
        <v>1.4226473644622596E-5</v>
      </c>
      <c r="P54" s="9">
        <f t="shared" si="30"/>
        <v>1.7141419378054234E-5</v>
      </c>
      <c r="Q54" s="9">
        <f t="shared" si="30"/>
        <v>1.7141419378130504E-5</v>
      </c>
      <c r="R54" s="9">
        <f t="shared" si="30"/>
        <v>1.4226473644671758E-5</v>
      </c>
      <c r="S54" s="9">
        <f t="shared" si="30"/>
        <v>1.2519199031960126E-5</v>
      </c>
      <c r="T54" s="9">
        <f t="shared" si="30"/>
        <v>1.1423935566793904E-5</v>
      </c>
      <c r="U54" s="9">
        <f t="shared" si="30"/>
        <v>1.0679825366177419E-5</v>
      </c>
      <c r="V54" s="9">
        <f t="shared" si="30"/>
        <v>1.0155617289609782E-5</v>
      </c>
      <c r="W54" s="9">
        <f t="shared" si="30"/>
        <v>9.7782706084024941E-6</v>
      </c>
      <c r="X54" s="9">
        <f t="shared" si="30"/>
        <v>9.5041679100493061E-6</v>
      </c>
      <c r="Y54" s="9">
        <f t="shared" si="30"/>
        <v>9.3059756450520154E-6</v>
      </c>
      <c r="Z54" s="9">
        <f t="shared" si="30"/>
        <v>9.1660798468215103E-6</v>
      </c>
      <c r="AA54" s="9">
        <f t="shared" si="30"/>
        <v>9.0730870928524639E-6</v>
      </c>
      <c r="AB54" s="9">
        <f t="shared" si="30"/>
        <v>9.0198849723823133E-6</v>
      </c>
      <c r="AC54" s="9">
        <f t="shared" si="30"/>
        <v>9.0025664910514773E-6</v>
      </c>
      <c r="AD54" s="9">
        <f t="shared" si="30"/>
        <v>9.0198849723817763E-6</v>
      </c>
      <c r="AE54" s="9">
        <f t="shared" si="30"/>
        <v>9.0730870928513458E-6</v>
      </c>
      <c r="AF54" s="9">
        <f t="shared" si="30"/>
        <v>9.1660798468197315E-6</v>
      </c>
      <c r="AG54" s="9">
        <f t="shared" si="30"/>
        <v>9.305975645049432E-6</v>
      </c>
      <c r="AH54" s="9">
        <f t="shared" si="30"/>
        <v>9.5041679100457028E-6</v>
      </c>
      <c r="AI54" s="9">
        <f t="shared" si="30"/>
        <v>9.7782706083975237E-6</v>
      </c>
      <c r="AJ54" s="9">
        <f t="shared" si="30"/>
        <v>1.0155617289602931E-5</v>
      </c>
      <c r="AK54" s="9">
        <f t="shared" si="30"/>
        <v>1.0679825366167824E-5</v>
      </c>
      <c r="AL54" s="9">
        <f t="shared" si="30"/>
        <v>1.1423935566780086E-5</v>
      </c>
      <c r="AM54" s="9">
        <f t="shared" si="30"/>
        <v>1.2519199031939335E-5</v>
      </c>
      <c r="AN54" s="9">
        <f t="shared" si="30"/>
        <v>1.4226473644638188E-5</v>
      </c>
    </row>
    <row r="55" spans="1:40" ht="15" x14ac:dyDescent="0.2">
      <c r="A55" s="181" t="s">
        <v>183</v>
      </c>
      <c r="B55" s="9">
        <f>B60 * COSH($B$16 *B58 / 1000) + (B59) * $B$17 * SINH($B$16 * B58/ 1000)</f>
        <v>6.203136908309512E-4</v>
      </c>
      <c r="C55" s="9"/>
      <c r="D55" s="9">
        <f t="shared" ref="D55:AN55" si="31">D60 * COSH($B$16 *D58 / 1000) + (D59) * $B$17 * SINH($B$16 * D58/ 1000)</f>
        <v>1.5223221311332408E-6</v>
      </c>
      <c r="E55" s="9">
        <f t="shared" si="31"/>
        <v>1.525250656037161E-6</v>
      </c>
      <c r="F55" s="9">
        <f t="shared" si="31"/>
        <v>1.5342470644598316E-6</v>
      </c>
      <c r="G55" s="9">
        <f t="shared" si="31"/>
        <v>1.5499720165431248E-6</v>
      </c>
      <c r="H55" s="9">
        <f t="shared" si="31"/>
        <v>1.5736282115691409E-6</v>
      </c>
      <c r="I55" s="9">
        <f t="shared" si="31"/>
        <v>1.6071422622611485E-6</v>
      </c>
      <c r="J55" s="9">
        <f t="shared" si="31"/>
        <v>1.6534926671451394E-6</v>
      </c>
      <c r="K55" s="9">
        <f t="shared" si="31"/>
        <v>1.7173014934016824E-6</v>
      </c>
      <c r="L55" s="9">
        <f t="shared" si="31"/>
        <v>1.8059443879755678E-6</v>
      </c>
      <c r="M55" s="9">
        <f t="shared" si="31"/>
        <v>1.931772441783077E-6</v>
      </c>
      <c r="N55" s="9">
        <f t="shared" si="31"/>
        <v>2.1169800496269316E-6</v>
      </c>
      <c r="O55" s="9">
        <f t="shared" si="31"/>
        <v>2.4056779355778452E-6</v>
      </c>
      <c r="P55" s="9">
        <f t="shared" si="31"/>
        <v>2.8985914157201198E-6</v>
      </c>
      <c r="Q55" s="9">
        <f t="shared" si="31"/>
        <v>2.8985914157330168E-6</v>
      </c>
      <c r="R55" s="9">
        <f t="shared" si="31"/>
        <v>2.4056779355861585E-6</v>
      </c>
      <c r="S55" s="9">
        <f t="shared" si="31"/>
        <v>2.1169800496328795E-6</v>
      </c>
      <c r="T55" s="9">
        <f t="shared" si="31"/>
        <v>1.9317724417875684E-6</v>
      </c>
      <c r="U55" s="9">
        <f t="shared" si="31"/>
        <v>1.805944387979019E-6</v>
      </c>
      <c r="V55" s="9">
        <f t="shared" si="31"/>
        <v>1.7173014934042883E-6</v>
      </c>
      <c r="W55" s="9">
        <f t="shared" si="31"/>
        <v>1.6534926671469798E-6</v>
      </c>
      <c r="X55" s="9">
        <f t="shared" si="31"/>
        <v>1.6071422622622207E-6</v>
      </c>
      <c r="Y55" s="9">
        <f t="shared" si="31"/>
        <v>1.5736282115693845E-6</v>
      </c>
      <c r="Z55" s="9">
        <f t="shared" si="31"/>
        <v>1.5499720165424193E-6</v>
      </c>
      <c r="AA55" s="9">
        <f t="shared" si="31"/>
        <v>1.5342470644579991E-6</v>
      </c>
      <c r="AB55" s="9">
        <f t="shared" si="31"/>
        <v>1.5252506560339501E-6</v>
      </c>
      <c r="AC55" s="9">
        <f t="shared" si="31"/>
        <v>1.522322123675472E-6</v>
      </c>
      <c r="AD55" s="9">
        <f t="shared" si="31"/>
        <v>1.5252506560338591E-6</v>
      </c>
      <c r="AE55" s="9">
        <f t="shared" si="31"/>
        <v>1.5342470644578102E-6</v>
      </c>
      <c r="AF55" s="9">
        <f t="shared" si="31"/>
        <v>1.5499720165421184E-6</v>
      </c>
      <c r="AG55" s="9">
        <f t="shared" si="31"/>
        <v>1.5736282115689478E-6</v>
      </c>
      <c r="AH55" s="9">
        <f t="shared" si="31"/>
        <v>1.6071422622616112E-6</v>
      </c>
      <c r="AI55" s="9">
        <f t="shared" si="31"/>
        <v>1.6534926671461396E-6</v>
      </c>
      <c r="AJ55" s="9">
        <f t="shared" si="31"/>
        <v>1.7173014934031299E-6</v>
      </c>
      <c r="AK55" s="9">
        <f t="shared" si="31"/>
        <v>1.8059443879773965E-6</v>
      </c>
      <c r="AL55" s="9">
        <f t="shared" si="31"/>
        <v>1.9317724417852319E-6</v>
      </c>
      <c r="AM55" s="9">
        <f t="shared" si="31"/>
        <v>2.1169800496293639E-6</v>
      </c>
      <c r="AN55" s="9">
        <f t="shared" si="31"/>
        <v>2.4056779355804821E-6</v>
      </c>
    </row>
    <row r="56" spans="1:40" ht="15" x14ac:dyDescent="0.2">
      <c r="A56" s="104" t="s">
        <v>120</v>
      </c>
      <c r="B56" s="181">
        <f>$B$10</f>
        <v>0.25</v>
      </c>
      <c r="C56" s="9"/>
      <c r="D56" s="181">
        <f t="shared" ref="D56:AN56" si="32">$B$10</f>
        <v>0.25</v>
      </c>
      <c r="E56" s="181">
        <f t="shared" si="32"/>
        <v>0.25</v>
      </c>
      <c r="F56" s="181">
        <f t="shared" si="32"/>
        <v>0.25</v>
      </c>
      <c r="G56" s="181">
        <f t="shared" si="32"/>
        <v>0.25</v>
      </c>
      <c r="H56" s="181">
        <f t="shared" si="32"/>
        <v>0.25</v>
      </c>
      <c r="I56" s="181">
        <f t="shared" si="32"/>
        <v>0.25</v>
      </c>
      <c r="J56" s="181">
        <f t="shared" si="32"/>
        <v>0.25</v>
      </c>
      <c r="K56" s="181">
        <f t="shared" si="32"/>
        <v>0.25</v>
      </c>
      <c r="L56" s="181">
        <f t="shared" si="32"/>
        <v>0.25</v>
      </c>
      <c r="M56" s="181">
        <f t="shared" si="32"/>
        <v>0.25</v>
      </c>
      <c r="N56" s="181">
        <f t="shared" si="32"/>
        <v>0.25</v>
      </c>
      <c r="O56" s="181">
        <f t="shared" si="32"/>
        <v>0.25</v>
      </c>
      <c r="P56" s="181">
        <f t="shared" si="32"/>
        <v>0.25</v>
      </c>
      <c r="Q56" s="181">
        <f t="shared" si="32"/>
        <v>0.25</v>
      </c>
      <c r="R56" s="181">
        <f t="shared" si="32"/>
        <v>0.25</v>
      </c>
      <c r="S56" s="181">
        <f t="shared" si="32"/>
        <v>0.25</v>
      </c>
      <c r="T56" s="181">
        <f t="shared" si="32"/>
        <v>0.25</v>
      </c>
      <c r="U56" s="181">
        <f t="shared" si="32"/>
        <v>0.25</v>
      </c>
      <c r="V56" s="181">
        <f t="shared" si="32"/>
        <v>0.25</v>
      </c>
      <c r="W56" s="181">
        <f t="shared" si="32"/>
        <v>0.25</v>
      </c>
      <c r="X56" s="181">
        <f t="shared" si="32"/>
        <v>0.25</v>
      </c>
      <c r="Y56" s="181">
        <f t="shared" si="32"/>
        <v>0.25</v>
      </c>
      <c r="Z56" s="181">
        <f t="shared" si="32"/>
        <v>0.25</v>
      </c>
      <c r="AA56" s="181">
        <f t="shared" si="32"/>
        <v>0.25</v>
      </c>
      <c r="AB56" s="181">
        <f t="shared" si="32"/>
        <v>0.25</v>
      </c>
      <c r="AC56" s="181">
        <f t="shared" si="32"/>
        <v>0.25</v>
      </c>
      <c r="AD56" s="181">
        <f t="shared" si="32"/>
        <v>0.25</v>
      </c>
      <c r="AE56" s="181">
        <f t="shared" si="32"/>
        <v>0.25</v>
      </c>
      <c r="AF56" s="181">
        <f t="shared" si="32"/>
        <v>0.25</v>
      </c>
      <c r="AG56" s="181">
        <f t="shared" si="32"/>
        <v>0.25</v>
      </c>
      <c r="AH56" s="181">
        <f t="shared" si="32"/>
        <v>0.25</v>
      </c>
      <c r="AI56" s="181">
        <f t="shared" si="32"/>
        <v>0.25</v>
      </c>
      <c r="AJ56" s="181">
        <f t="shared" si="32"/>
        <v>0.25</v>
      </c>
      <c r="AK56" s="181">
        <f t="shared" si="32"/>
        <v>0.25</v>
      </c>
      <c r="AL56" s="181">
        <f t="shared" si="32"/>
        <v>0.25</v>
      </c>
      <c r="AM56" s="181">
        <f t="shared" si="32"/>
        <v>0.25</v>
      </c>
      <c r="AN56" s="181">
        <f t="shared" si="32"/>
        <v>0.25</v>
      </c>
    </row>
    <row r="57" spans="1:40" ht="15" x14ac:dyDescent="0.2">
      <c r="A57" s="181" t="s">
        <v>184</v>
      </c>
      <c r="B57" s="50">
        <f>B55/B56</f>
        <v>2.4812547633238048E-3</v>
      </c>
      <c r="C57" s="9"/>
      <c r="D57" s="50">
        <f t="shared" ref="D57:AN57" si="33">D55/D56</f>
        <v>6.089288524532963E-6</v>
      </c>
      <c r="E57" s="50">
        <f t="shared" si="33"/>
        <v>6.101002624148644E-6</v>
      </c>
      <c r="F57" s="50">
        <f t="shared" si="33"/>
        <v>6.1369882578393266E-6</v>
      </c>
      <c r="G57" s="50">
        <f t="shared" si="33"/>
        <v>6.1998880661724994E-6</v>
      </c>
      <c r="H57" s="50">
        <f t="shared" si="33"/>
        <v>6.2945128462765637E-6</v>
      </c>
      <c r="I57" s="50">
        <f t="shared" si="33"/>
        <v>6.4285690490445942E-6</v>
      </c>
      <c r="J57" s="50">
        <f t="shared" si="33"/>
        <v>6.6139706685805577E-6</v>
      </c>
      <c r="K57" s="50">
        <f t="shared" si="33"/>
        <v>6.8692059736067295E-6</v>
      </c>
      <c r="L57" s="50">
        <f t="shared" si="33"/>
        <v>7.2237775519022711E-6</v>
      </c>
      <c r="M57" s="50">
        <f t="shared" si="33"/>
        <v>7.7270897671323082E-6</v>
      </c>
      <c r="N57" s="50">
        <f t="shared" si="33"/>
        <v>8.4679201985077264E-6</v>
      </c>
      <c r="O57" s="50">
        <f t="shared" si="33"/>
        <v>9.622711742311381E-6</v>
      </c>
      <c r="P57" s="50">
        <f t="shared" si="33"/>
        <v>1.1594365662880479E-5</v>
      </c>
      <c r="Q57" s="50">
        <f t="shared" si="33"/>
        <v>1.1594365662932067E-5</v>
      </c>
      <c r="R57" s="50">
        <f t="shared" si="33"/>
        <v>9.6227117423446338E-6</v>
      </c>
      <c r="S57" s="50">
        <f t="shared" si="33"/>
        <v>8.4679201985315179E-6</v>
      </c>
      <c r="T57" s="50">
        <f t="shared" si="33"/>
        <v>7.7270897671502737E-6</v>
      </c>
      <c r="U57" s="50">
        <f t="shared" si="33"/>
        <v>7.2237775519160761E-6</v>
      </c>
      <c r="V57" s="50">
        <f t="shared" si="33"/>
        <v>6.8692059736171531E-6</v>
      </c>
      <c r="W57" s="50">
        <f t="shared" si="33"/>
        <v>6.6139706685879192E-6</v>
      </c>
      <c r="X57" s="50">
        <f t="shared" si="33"/>
        <v>6.4285690490488827E-6</v>
      </c>
      <c r="Y57" s="50">
        <f t="shared" si="33"/>
        <v>6.2945128462775378E-6</v>
      </c>
      <c r="Z57" s="50">
        <f t="shared" si="33"/>
        <v>6.199888066169677E-6</v>
      </c>
      <c r="AA57" s="50">
        <f t="shared" si="33"/>
        <v>6.1369882578319963E-6</v>
      </c>
      <c r="AB57" s="50">
        <f t="shared" si="33"/>
        <v>6.1010026241358005E-6</v>
      </c>
      <c r="AC57" s="50">
        <f t="shared" si="33"/>
        <v>6.0892884947018882E-6</v>
      </c>
      <c r="AD57" s="50">
        <f t="shared" si="33"/>
        <v>6.1010026241354362E-6</v>
      </c>
      <c r="AE57" s="50">
        <f t="shared" si="33"/>
        <v>6.1369882578312408E-6</v>
      </c>
      <c r="AF57" s="50">
        <f t="shared" si="33"/>
        <v>6.1998880661684734E-6</v>
      </c>
      <c r="AG57" s="50">
        <f t="shared" si="33"/>
        <v>6.2945128462757912E-6</v>
      </c>
      <c r="AH57" s="50">
        <f t="shared" si="33"/>
        <v>6.428569049046445E-6</v>
      </c>
      <c r="AI57" s="50">
        <f t="shared" si="33"/>
        <v>6.6139706685845582E-6</v>
      </c>
      <c r="AJ57" s="50">
        <f t="shared" si="33"/>
        <v>6.8692059736125198E-6</v>
      </c>
      <c r="AK57" s="50">
        <f t="shared" si="33"/>
        <v>7.2237775519095861E-6</v>
      </c>
      <c r="AL57" s="50">
        <f t="shared" si="33"/>
        <v>7.7270897671409276E-6</v>
      </c>
      <c r="AM57" s="50">
        <f t="shared" si="33"/>
        <v>8.4679201985174555E-6</v>
      </c>
      <c r="AN57" s="50">
        <f t="shared" si="33"/>
        <v>9.6227117423219282E-6</v>
      </c>
    </row>
    <row r="58" spans="1:40" x14ac:dyDescent="0.2">
      <c r="A58" s="181" t="s">
        <v>178</v>
      </c>
      <c r="B58" s="80">
        <f>$B$8</f>
        <v>75000</v>
      </c>
      <c r="D58" s="80">
        <f t="shared" ref="D58:AN58" si="34">$B$8</f>
        <v>75000</v>
      </c>
      <c r="E58" s="80">
        <f t="shared" si="34"/>
        <v>75000</v>
      </c>
      <c r="F58" s="80">
        <f t="shared" si="34"/>
        <v>75000</v>
      </c>
      <c r="G58" s="80">
        <f t="shared" si="34"/>
        <v>75000</v>
      </c>
      <c r="H58" s="80">
        <f t="shared" si="34"/>
        <v>75000</v>
      </c>
      <c r="I58" s="80">
        <f t="shared" si="34"/>
        <v>75000</v>
      </c>
      <c r="J58" s="80">
        <f t="shared" si="34"/>
        <v>75000</v>
      </c>
      <c r="K58" s="80">
        <f t="shared" si="34"/>
        <v>75000</v>
      </c>
      <c r="L58" s="80">
        <f t="shared" si="34"/>
        <v>75000</v>
      </c>
      <c r="M58" s="80">
        <f t="shared" si="34"/>
        <v>75000</v>
      </c>
      <c r="N58" s="80">
        <f t="shared" si="34"/>
        <v>75000</v>
      </c>
      <c r="O58" s="80">
        <f t="shared" si="34"/>
        <v>75000</v>
      </c>
      <c r="P58" s="80">
        <f t="shared" si="34"/>
        <v>75000</v>
      </c>
      <c r="Q58" s="80">
        <f t="shared" si="34"/>
        <v>75000</v>
      </c>
      <c r="R58" s="80">
        <f t="shared" si="34"/>
        <v>75000</v>
      </c>
      <c r="S58" s="80">
        <f t="shared" si="34"/>
        <v>75000</v>
      </c>
      <c r="T58" s="80">
        <f t="shared" si="34"/>
        <v>75000</v>
      </c>
      <c r="U58" s="80">
        <f t="shared" si="34"/>
        <v>75000</v>
      </c>
      <c r="V58" s="80">
        <f t="shared" si="34"/>
        <v>75000</v>
      </c>
      <c r="W58" s="80">
        <f t="shared" si="34"/>
        <v>75000</v>
      </c>
      <c r="X58" s="80">
        <f t="shared" si="34"/>
        <v>75000</v>
      </c>
      <c r="Y58" s="80">
        <f t="shared" si="34"/>
        <v>75000</v>
      </c>
      <c r="Z58" s="80">
        <f t="shared" si="34"/>
        <v>75000</v>
      </c>
      <c r="AA58" s="80">
        <f t="shared" si="34"/>
        <v>75000</v>
      </c>
      <c r="AB58" s="80">
        <f t="shared" si="34"/>
        <v>75000</v>
      </c>
      <c r="AC58" s="80">
        <f t="shared" si="34"/>
        <v>75000</v>
      </c>
      <c r="AD58" s="80">
        <f t="shared" si="34"/>
        <v>75000</v>
      </c>
      <c r="AE58" s="80">
        <f t="shared" si="34"/>
        <v>75000</v>
      </c>
      <c r="AF58" s="80">
        <f t="shared" si="34"/>
        <v>75000</v>
      </c>
      <c r="AG58" s="80">
        <f t="shared" si="34"/>
        <v>75000</v>
      </c>
      <c r="AH58" s="80">
        <f t="shared" si="34"/>
        <v>75000</v>
      </c>
      <c r="AI58" s="80">
        <f t="shared" si="34"/>
        <v>75000</v>
      </c>
      <c r="AJ58" s="80">
        <f t="shared" si="34"/>
        <v>75000</v>
      </c>
      <c r="AK58" s="80">
        <f t="shared" si="34"/>
        <v>75000</v>
      </c>
      <c r="AL58" s="80">
        <f t="shared" si="34"/>
        <v>75000</v>
      </c>
      <c r="AM58" s="80">
        <f t="shared" si="34"/>
        <v>75000</v>
      </c>
      <c r="AN58" s="80">
        <f t="shared" si="34"/>
        <v>75000</v>
      </c>
    </row>
    <row r="59" spans="1:40" ht="15" x14ac:dyDescent="0.2">
      <c r="A59" s="181" t="s">
        <v>9</v>
      </c>
      <c r="B59" s="9">
        <f>B65 / $B$17 * SINH($B$16 *B63 / 1000) + B64 * COSH($B$16 * B63 / 1000)+B62</f>
        <v>1.2952841582503259E-4</v>
      </c>
      <c r="C59" s="9"/>
      <c r="D59" s="9">
        <f t="shared" ref="D59:AN59" si="35">D65 / $B$17 * SINH($B$16 *D63 / 1000) + D64 * COSH($B$16 * D63 / 1000)+D62</f>
        <v>3.1787783654578904E-7</v>
      </c>
      <c r="E59" s="9">
        <f t="shared" si="35"/>
        <v>3.1848934520199946E-7</v>
      </c>
      <c r="F59" s="9">
        <f t="shared" si="35"/>
        <v>3.2036789560049627E-7</v>
      </c>
      <c r="G59" s="9">
        <f t="shared" si="35"/>
        <v>3.2365144094598916E-7</v>
      </c>
      <c r="H59" s="9">
        <f t="shared" si="35"/>
        <v>3.2859111825999982E-7</v>
      </c>
      <c r="I59" s="9">
        <f t="shared" si="35"/>
        <v>3.3558922576299642E-7</v>
      </c>
      <c r="J59" s="9">
        <f t="shared" si="35"/>
        <v>3.4526770716073865E-7</v>
      </c>
      <c r="K59" s="9">
        <f t="shared" si="35"/>
        <v>3.585917016216592E-7</v>
      </c>
      <c r="L59" s="9">
        <f t="shared" si="35"/>
        <v>3.7710132647440129E-7</v>
      </c>
      <c r="M59" s="9">
        <f t="shared" si="35"/>
        <v>4.0337562723052512E-7</v>
      </c>
      <c r="N59" s="9">
        <f t="shared" si="35"/>
        <v>4.4204904101673809E-7</v>
      </c>
      <c r="O59" s="9">
        <f t="shared" si="35"/>
        <v>5.0233237890206719E-7</v>
      </c>
      <c r="P59" s="9">
        <f t="shared" si="35"/>
        <v>6.0525821008291073E-7</v>
      </c>
      <c r="Q59" s="9">
        <f t="shared" si="35"/>
        <v>6.0525821008560377E-7</v>
      </c>
      <c r="R59" s="9">
        <f t="shared" si="35"/>
        <v>5.0233237890380308E-7</v>
      </c>
      <c r="S59" s="9">
        <f t="shared" si="35"/>
        <v>4.4204904101798005E-7</v>
      </c>
      <c r="T59" s="9">
        <f t="shared" si="35"/>
        <v>4.03375627231463E-7</v>
      </c>
      <c r="U59" s="9">
        <f t="shared" si="35"/>
        <v>3.7710132647512196E-7</v>
      </c>
      <c r="V59" s="9">
        <f t="shared" si="35"/>
        <v>3.5859170162220336E-7</v>
      </c>
      <c r="W59" s="9">
        <f t="shared" si="35"/>
        <v>3.4526770716112299E-7</v>
      </c>
      <c r="X59" s="9">
        <f t="shared" si="35"/>
        <v>3.355892257632203E-7</v>
      </c>
      <c r="Y59" s="9">
        <f t="shared" si="35"/>
        <v>3.2859111826005069E-7</v>
      </c>
      <c r="Z59" s="9">
        <f t="shared" si="35"/>
        <v>3.2365144094584183E-7</v>
      </c>
      <c r="AA59" s="9">
        <f t="shared" si="35"/>
        <v>3.2036789560011357E-7</v>
      </c>
      <c r="AB59" s="9">
        <f t="shared" si="35"/>
        <v>3.1848934520132893E-7</v>
      </c>
      <c r="AC59" s="9">
        <f t="shared" si="35"/>
        <v>3.1787783498852378E-7</v>
      </c>
      <c r="AD59" s="9">
        <f t="shared" si="35"/>
        <v>3.1848934520130997E-7</v>
      </c>
      <c r="AE59" s="9">
        <f t="shared" si="35"/>
        <v>3.2036789560007413E-7</v>
      </c>
      <c r="AF59" s="9">
        <f t="shared" si="35"/>
        <v>3.2365144094577899E-7</v>
      </c>
      <c r="AG59" s="9">
        <f t="shared" si="35"/>
        <v>3.2859111825995953E-7</v>
      </c>
      <c r="AH59" s="9">
        <f t="shared" si="35"/>
        <v>3.3558922576309309E-7</v>
      </c>
      <c r="AI59" s="9">
        <f t="shared" si="35"/>
        <v>3.4526770716094755E-7</v>
      </c>
      <c r="AJ59" s="9">
        <f t="shared" si="35"/>
        <v>3.5859170162196143E-7</v>
      </c>
      <c r="AK59" s="9">
        <f t="shared" si="35"/>
        <v>3.7710132647478314E-7</v>
      </c>
      <c r="AL59" s="9">
        <f t="shared" si="35"/>
        <v>4.0337562723097511E-7</v>
      </c>
      <c r="AM59" s="9">
        <f t="shared" si="35"/>
        <v>4.4204904101724599E-7</v>
      </c>
      <c r="AN59" s="9">
        <f t="shared" si="35"/>
        <v>5.0233237890261776E-7</v>
      </c>
    </row>
    <row r="60" spans="1:40" ht="15" x14ac:dyDescent="0.2">
      <c r="A60" s="181" t="s">
        <v>183</v>
      </c>
      <c r="B60" s="9">
        <f>B65 * COSH($B$16 *B63 / 1000) + (B64) * $B$17 * SINH($B$16 * B63/ 1000)</f>
        <v>2.1903084331705556E-5</v>
      </c>
      <c r="C60" s="9"/>
      <c r="D60" s="9">
        <f t="shared" ref="D60:AN60" si="36">D65 * COSH($B$16 *D63 / 1000) + (D64) * $B$17 * SINH($B$16 * D63/ 1000)</f>
        <v>5.3752723035287531E-8</v>
      </c>
      <c r="E60" s="9">
        <f t="shared" si="36"/>
        <v>5.3856128342773399E-8</v>
      </c>
      <c r="F60" s="9">
        <f t="shared" si="36"/>
        <v>5.4173788738274682E-8</v>
      </c>
      <c r="G60" s="9">
        <f t="shared" si="36"/>
        <v>5.4729031926815331E-8</v>
      </c>
      <c r="H60" s="9">
        <f t="shared" si="36"/>
        <v>5.5564324847608385E-8</v>
      </c>
      <c r="I60" s="9">
        <f t="shared" si="36"/>
        <v>5.6747695599301411E-8</v>
      </c>
      <c r="J60" s="9">
        <f t="shared" si="36"/>
        <v>5.8384314042500371E-8</v>
      </c>
      <c r="K60" s="9">
        <f t="shared" si="36"/>
        <v>6.0637383938043092E-8</v>
      </c>
      <c r="L60" s="9">
        <f t="shared" si="36"/>
        <v>6.3767337095545471E-8</v>
      </c>
      <c r="M60" s="9">
        <f t="shared" si="36"/>
        <v>6.8210286710519127E-8</v>
      </c>
      <c r="N60" s="9">
        <f t="shared" si="36"/>
        <v>7.4749909990545864E-8</v>
      </c>
      <c r="O60" s="9">
        <f t="shared" si="36"/>
        <v>8.4943742942866162E-8</v>
      </c>
      <c r="P60" s="9">
        <f t="shared" si="36"/>
        <v>1.0234836528697131E-7</v>
      </c>
      <c r="Q60" s="9">
        <f t="shared" si="36"/>
        <v>1.0234836528742671E-7</v>
      </c>
      <c r="R60" s="9">
        <f t="shared" si="36"/>
        <v>8.4943742943159699E-8</v>
      </c>
      <c r="S60" s="9">
        <f t="shared" si="36"/>
        <v>7.4749909990755875E-8</v>
      </c>
      <c r="T60" s="9">
        <f t="shared" si="36"/>
        <v>6.8210286710677721E-8</v>
      </c>
      <c r="U60" s="9">
        <f t="shared" si="36"/>
        <v>6.3767337095667338E-8</v>
      </c>
      <c r="V60" s="9">
        <f t="shared" si="36"/>
        <v>6.0637383938135101E-8</v>
      </c>
      <c r="W60" s="9">
        <f t="shared" si="36"/>
        <v>5.8384314042565354E-8</v>
      </c>
      <c r="X60" s="9">
        <f t="shared" si="36"/>
        <v>5.6747695599339263E-8</v>
      </c>
      <c r="Y60" s="9">
        <f t="shared" si="36"/>
        <v>5.5564324847616988E-8</v>
      </c>
      <c r="Z60" s="9">
        <f t="shared" si="36"/>
        <v>5.4729031926790416E-8</v>
      </c>
      <c r="AA60" s="9">
        <f t="shared" si="36"/>
        <v>5.4173788738209977E-8</v>
      </c>
      <c r="AB60" s="9">
        <f t="shared" si="36"/>
        <v>5.3856128342660009E-8</v>
      </c>
      <c r="AC60" s="9">
        <f t="shared" si="36"/>
        <v>5.3752722771956026E-8</v>
      </c>
      <c r="AD60" s="9">
        <f t="shared" si="36"/>
        <v>5.3856128342656813E-8</v>
      </c>
      <c r="AE60" s="9">
        <f t="shared" si="36"/>
        <v>5.41737887382033E-8</v>
      </c>
      <c r="AF60" s="9">
        <f t="shared" si="36"/>
        <v>5.4729031926779789E-8</v>
      </c>
      <c r="AG60" s="9">
        <f t="shared" si="36"/>
        <v>5.5564324847601569E-8</v>
      </c>
      <c r="AH60" s="9">
        <f t="shared" si="36"/>
        <v>5.6747695599317757E-8</v>
      </c>
      <c r="AI60" s="9">
        <f t="shared" si="36"/>
        <v>5.8384314042535694E-8</v>
      </c>
      <c r="AJ60" s="9">
        <f t="shared" si="36"/>
        <v>6.0637383938094192E-8</v>
      </c>
      <c r="AK60" s="9">
        <f t="shared" si="36"/>
        <v>6.3767337095610044E-8</v>
      </c>
      <c r="AL60" s="9">
        <f t="shared" si="36"/>
        <v>6.8210286710595215E-8</v>
      </c>
      <c r="AM60" s="9">
        <f t="shared" si="36"/>
        <v>7.4749909990631745E-8</v>
      </c>
      <c r="AN60" s="9">
        <f t="shared" si="36"/>
        <v>8.4943742942959283E-8</v>
      </c>
    </row>
    <row r="61" spans="1:40" ht="15" x14ac:dyDescent="0.2">
      <c r="A61" s="104" t="s">
        <v>120</v>
      </c>
      <c r="B61" s="181">
        <f>$B$10</f>
        <v>0.25</v>
      </c>
      <c r="C61" s="9"/>
      <c r="D61" s="181">
        <f t="shared" ref="D61:AN61" si="37">$B$10</f>
        <v>0.25</v>
      </c>
      <c r="E61" s="181">
        <f t="shared" si="37"/>
        <v>0.25</v>
      </c>
      <c r="F61" s="181">
        <f t="shared" si="37"/>
        <v>0.25</v>
      </c>
      <c r="G61" s="181">
        <f t="shared" si="37"/>
        <v>0.25</v>
      </c>
      <c r="H61" s="181">
        <f t="shared" si="37"/>
        <v>0.25</v>
      </c>
      <c r="I61" s="181">
        <f t="shared" si="37"/>
        <v>0.25</v>
      </c>
      <c r="J61" s="181">
        <f t="shared" si="37"/>
        <v>0.25</v>
      </c>
      <c r="K61" s="181">
        <f t="shared" si="37"/>
        <v>0.25</v>
      </c>
      <c r="L61" s="181">
        <f t="shared" si="37"/>
        <v>0.25</v>
      </c>
      <c r="M61" s="181">
        <f t="shared" si="37"/>
        <v>0.25</v>
      </c>
      <c r="N61" s="181">
        <f t="shared" si="37"/>
        <v>0.25</v>
      </c>
      <c r="O61" s="181">
        <f t="shared" si="37"/>
        <v>0.25</v>
      </c>
      <c r="P61" s="181">
        <f t="shared" si="37"/>
        <v>0.25</v>
      </c>
      <c r="Q61" s="181">
        <f t="shared" si="37"/>
        <v>0.25</v>
      </c>
      <c r="R61" s="181">
        <f t="shared" si="37"/>
        <v>0.25</v>
      </c>
      <c r="S61" s="181">
        <f t="shared" si="37"/>
        <v>0.25</v>
      </c>
      <c r="T61" s="181">
        <f t="shared" si="37"/>
        <v>0.25</v>
      </c>
      <c r="U61" s="181">
        <f t="shared" si="37"/>
        <v>0.25</v>
      </c>
      <c r="V61" s="181">
        <f t="shared" si="37"/>
        <v>0.25</v>
      </c>
      <c r="W61" s="181">
        <f t="shared" si="37"/>
        <v>0.25</v>
      </c>
      <c r="X61" s="181">
        <f t="shared" si="37"/>
        <v>0.25</v>
      </c>
      <c r="Y61" s="181">
        <f t="shared" si="37"/>
        <v>0.25</v>
      </c>
      <c r="Z61" s="181">
        <f t="shared" si="37"/>
        <v>0.25</v>
      </c>
      <c r="AA61" s="181">
        <f t="shared" si="37"/>
        <v>0.25</v>
      </c>
      <c r="AB61" s="181">
        <f t="shared" si="37"/>
        <v>0.25</v>
      </c>
      <c r="AC61" s="181">
        <f t="shared" si="37"/>
        <v>0.25</v>
      </c>
      <c r="AD61" s="181">
        <f t="shared" si="37"/>
        <v>0.25</v>
      </c>
      <c r="AE61" s="181">
        <f t="shared" si="37"/>
        <v>0.25</v>
      </c>
      <c r="AF61" s="181">
        <f t="shared" si="37"/>
        <v>0.25</v>
      </c>
      <c r="AG61" s="181">
        <f t="shared" si="37"/>
        <v>0.25</v>
      </c>
      <c r="AH61" s="181">
        <f t="shared" si="37"/>
        <v>0.25</v>
      </c>
      <c r="AI61" s="181">
        <f t="shared" si="37"/>
        <v>0.25</v>
      </c>
      <c r="AJ61" s="181">
        <f t="shared" si="37"/>
        <v>0.25</v>
      </c>
      <c r="AK61" s="181">
        <f t="shared" si="37"/>
        <v>0.25</v>
      </c>
      <c r="AL61" s="181">
        <f t="shared" si="37"/>
        <v>0.25</v>
      </c>
      <c r="AM61" s="181">
        <f t="shared" si="37"/>
        <v>0.25</v>
      </c>
      <c r="AN61" s="181">
        <f t="shared" si="37"/>
        <v>0.25</v>
      </c>
    </row>
    <row r="62" spans="1:40" ht="15" x14ac:dyDescent="0.2">
      <c r="A62" s="181" t="s">
        <v>184</v>
      </c>
      <c r="B62" s="50">
        <f>B60/B61</f>
        <v>8.7612337326822224E-5</v>
      </c>
      <c r="C62" s="9"/>
      <c r="D62" s="50">
        <f t="shared" ref="D62:AN62" si="38">D60/D61</f>
        <v>2.1501089214115012E-7</v>
      </c>
      <c r="E62" s="50">
        <f t="shared" si="38"/>
        <v>2.154245133710936E-7</v>
      </c>
      <c r="F62" s="50">
        <f t="shared" si="38"/>
        <v>2.1669515495309873E-7</v>
      </c>
      <c r="G62" s="50">
        <f t="shared" si="38"/>
        <v>2.1891612770726132E-7</v>
      </c>
      <c r="H62" s="50">
        <f t="shared" si="38"/>
        <v>2.2225729939043354E-7</v>
      </c>
      <c r="I62" s="50">
        <f t="shared" si="38"/>
        <v>2.2699078239720565E-7</v>
      </c>
      <c r="J62" s="50">
        <f t="shared" si="38"/>
        <v>2.3353725617000148E-7</v>
      </c>
      <c r="K62" s="50">
        <f t="shared" si="38"/>
        <v>2.4254953575217237E-7</v>
      </c>
      <c r="L62" s="50">
        <f t="shared" si="38"/>
        <v>2.5506934838218189E-7</v>
      </c>
      <c r="M62" s="50">
        <f t="shared" si="38"/>
        <v>2.7284114684207651E-7</v>
      </c>
      <c r="N62" s="50">
        <f t="shared" si="38"/>
        <v>2.9899963996218345E-7</v>
      </c>
      <c r="O62" s="50">
        <f t="shared" si="38"/>
        <v>3.3977497177146465E-7</v>
      </c>
      <c r="P62" s="50">
        <f t="shared" si="38"/>
        <v>4.0939346114788523E-7</v>
      </c>
      <c r="Q62" s="50">
        <f t="shared" si="38"/>
        <v>4.0939346114970682E-7</v>
      </c>
      <c r="R62" s="50">
        <f t="shared" si="38"/>
        <v>3.397749717726388E-7</v>
      </c>
      <c r="S62" s="50">
        <f t="shared" si="38"/>
        <v>2.989996399630235E-7</v>
      </c>
      <c r="T62" s="50">
        <f t="shared" si="38"/>
        <v>2.7284114684271088E-7</v>
      </c>
      <c r="U62" s="50">
        <f t="shared" si="38"/>
        <v>2.5506934838266935E-7</v>
      </c>
      <c r="V62" s="50">
        <f t="shared" si="38"/>
        <v>2.4254953575254041E-7</v>
      </c>
      <c r="W62" s="50">
        <f t="shared" si="38"/>
        <v>2.3353725617026142E-7</v>
      </c>
      <c r="X62" s="50">
        <f t="shared" si="38"/>
        <v>2.2699078239735705E-7</v>
      </c>
      <c r="Y62" s="50">
        <f t="shared" si="38"/>
        <v>2.2225729939046795E-7</v>
      </c>
      <c r="Z62" s="50">
        <f t="shared" si="38"/>
        <v>2.1891612770716167E-7</v>
      </c>
      <c r="AA62" s="50">
        <f t="shared" si="38"/>
        <v>2.1669515495283991E-7</v>
      </c>
      <c r="AB62" s="50">
        <f t="shared" si="38"/>
        <v>2.1542451337064004E-7</v>
      </c>
      <c r="AC62" s="50">
        <f t="shared" si="38"/>
        <v>2.150108910878241E-7</v>
      </c>
      <c r="AD62" s="50">
        <f t="shared" si="38"/>
        <v>2.1542451337062725E-7</v>
      </c>
      <c r="AE62" s="50">
        <f t="shared" si="38"/>
        <v>2.166951549528132E-7</v>
      </c>
      <c r="AF62" s="50">
        <f t="shared" si="38"/>
        <v>2.1891612770711916E-7</v>
      </c>
      <c r="AG62" s="50">
        <f t="shared" si="38"/>
        <v>2.2225729939040628E-7</v>
      </c>
      <c r="AH62" s="50">
        <f t="shared" si="38"/>
        <v>2.2699078239727103E-7</v>
      </c>
      <c r="AI62" s="50">
        <f t="shared" si="38"/>
        <v>2.3353725617014278E-7</v>
      </c>
      <c r="AJ62" s="50">
        <f t="shared" si="38"/>
        <v>2.4254953575237677E-7</v>
      </c>
      <c r="AK62" s="50">
        <f t="shared" si="38"/>
        <v>2.5506934838244018E-7</v>
      </c>
      <c r="AL62" s="50">
        <f t="shared" si="38"/>
        <v>2.7284114684238086E-7</v>
      </c>
      <c r="AM62" s="50">
        <f t="shared" si="38"/>
        <v>2.9899963996252698E-7</v>
      </c>
      <c r="AN62" s="50">
        <f t="shared" si="38"/>
        <v>3.3977497177183713E-7</v>
      </c>
    </row>
    <row r="63" spans="1:40" x14ac:dyDescent="0.2">
      <c r="A63" s="181" t="s">
        <v>179</v>
      </c>
      <c r="B63" s="80">
        <f>$B$8</f>
        <v>75000</v>
      </c>
      <c r="D63" s="80">
        <f t="shared" ref="D63:AN63" si="39">$B$8</f>
        <v>75000</v>
      </c>
      <c r="E63" s="80">
        <f t="shared" si="39"/>
        <v>75000</v>
      </c>
      <c r="F63" s="80">
        <f t="shared" si="39"/>
        <v>75000</v>
      </c>
      <c r="G63" s="80">
        <f t="shared" si="39"/>
        <v>75000</v>
      </c>
      <c r="H63" s="80">
        <f t="shared" si="39"/>
        <v>75000</v>
      </c>
      <c r="I63" s="80">
        <f t="shared" si="39"/>
        <v>75000</v>
      </c>
      <c r="J63" s="80">
        <f t="shared" si="39"/>
        <v>75000</v>
      </c>
      <c r="K63" s="80">
        <f t="shared" si="39"/>
        <v>75000</v>
      </c>
      <c r="L63" s="80">
        <f t="shared" si="39"/>
        <v>75000</v>
      </c>
      <c r="M63" s="80">
        <f t="shared" si="39"/>
        <v>75000</v>
      </c>
      <c r="N63" s="80">
        <f t="shared" si="39"/>
        <v>75000</v>
      </c>
      <c r="O63" s="80">
        <f t="shared" si="39"/>
        <v>75000</v>
      </c>
      <c r="P63" s="80">
        <f t="shared" si="39"/>
        <v>75000</v>
      </c>
      <c r="Q63" s="80">
        <f t="shared" si="39"/>
        <v>75000</v>
      </c>
      <c r="R63" s="80">
        <f t="shared" si="39"/>
        <v>75000</v>
      </c>
      <c r="S63" s="80">
        <f t="shared" si="39"/>
        <v>75000</v>
      </c>
      <c r="T63" s="80">
        <f t="shared" si="39"/>
        <v>75000</v>
      </c>
      <c r="U63" s="80">
        <f t="shared" si="39"/>
        <v>75000</v>
      </c>
      <c r="V63" s="80">
        <f t="shared" si="39"/>
        <v>75000</v>
      </c>
      <c r="W63" s="80">
        <f t="shared" si="39"/>
        <v>75000</v>
      </c>
      <c r="X63" s="80">
        <f t="shared" si="39"/>
        <v>75000</v>
      </c>
      <c r="Y63" s="80">
        <f t="shared" si="39"/>
        <v>75000</v>
      </c>
      <c r="Z63" s="80">
        <f t="shared" si="39"/>
        <v>75000</v>
      </c>
      <c r="AA63" s="80">
        <f t="shared" si="39"/>
        <v>75000</v>
      </c>
      <c r="AB63" s="80">
        <f t="shared" si="39"/>
        <v>75000</v>
      </c>
      <c r="AC63" s="80">
        <f t="shared" si="39"/>
        <v>75000</v>
      </c>
      <c r="AD63" s="80">
        <f t="shared" si="39"/>
        <v>75000</v>
      </c>
      <c r="AE63" s="80">
        <f t="shared" si="39"/>
        <v>75000</v>
      </c>
      <c r="AF63" s="80">
        <f t="shared" si="39"/>
        <v>75000</v>
      </c>
      <c r="AG63" s="80">
        <f t="shared" si="39"/>
        <v>75000</v>
      </c>
      <c r="AH63" s="80">
        <f t="shared" si="39"/>
        <v>75000</v>
      </c>
      <c r="AI63" s="80">
        <f t="shared" si="39"/>
        <v>75000</v>
      </c>
      <c r="AJ63" s="80">
        <f t="shared" si="39"/>
        <v>75000</v>
      </c>
      <c r="AK63" s="80">
        <f t="shared" si="39"/>
        <v>75000</v>
      </c>
      <c r="AL63" s="80">
        <f t="shared" si="39"/>
        <v>75000</v>
      </c>
      <c r="AM63" s="80">
        <f t="shared" si="39"/>
        <v>75000</v>
      </c>
      <c r="AN63" s="80">
        <f t="shared" si="39"/>
        <v>75000</v>
      </c>
    </row>
    <row r="64" spans="1:40" ht="15" x14ac:dyDescent="0.2">
      <c r="A64" s="181" t="s">
        <v>9</v>
      </c>
      <c r="B64" s="9">
        <f>B70 / $B$17 * SINH($B$16 *B68 / 1000) + B69 * COSH($B$16 * B68 / 1000)+B67</f>
        <v>4.5736082509966526E-6</v>
      </c>
      <c r="C64" s="9"/>
      <c r="D64" s="9">
        <f t="shared" ref="D64:AN64" si="40">D70 / $B$17 * SINH($B$16 *D68 / 1000) + D69 * COSH($B$16 * D68 / 1000)+D67</f>
        <v>1.1224167969433435E-8</v>
      </c>
      <c r="E64" s="9">
        <f t="shared" si="40"/>
        <v>1.124576015071494E-8</v>
      </c>
      <c r="F64" s="9">
        <f t="shared" si="40"/>
        <v>1.1312091183544706E-8</v>
      </c>
      <c r="G64" s="9">
        <f t="shared" si="40"/>
        <v>1.1428032152860302E-8</v>
      </c>
      <c r="H64" s="9">
        <f t="shared" si="40"/>
        <v>1.160245062912066E-8</v>
      </c>
      <c r="I64" s="9">
        <f t="shared" si="40"/>
        <v>1.1849551637908582E-8</v>
      </c>
      <c r="J64" s="9">
        <f t="shared" si="40"/>
        <v>1.2191295818873672E-8</v>
      </c>
      <c r="K64" s="9">
        <f t="shared" si="40"/>
        <v>1.2661761937173275E-8</v>
      </c>
      <c r="L64" s="9">
        <f t="shared" si="40"/>
        <v>1.331533105874508E-8</v>
      </c>
      <c r="M64" s="9">
        <f t="shared" si="40"/>
        <v>1.4243068481934901E-8</v>
      </c>
      <c r="N64" s="9">
        <f t="shared" si="40"/>
        <v>1.5608614746514846E-8</v>
      </c>
      <c r="O64" s="9">
        <f t="shared" si="40"/>
        <v>1.7737200738969145E-8</v>
      </c>
      <c r="P64" s="9">
        <f t="shared" si="40"/>
        <v>2.1371479964349893E-8</v>
      </c>
      <c r="Q64" s="9">
        <f t="shared" si="40"/>
        <v>2.1371479964444982E-8</v>
      </c>
      <c r="R64" s="9">
        <f t="shared" si="40"/>
        <v>1.7737200739030442E-8</v>
      </c>
      <c r="S64" s="9">
        <f t="shared" si="40"/>
        <v>1.56086147465587E-8</v>
      </c>
      <c r="T64" s="9">
        <f t="shared" si="40"/>
        <v>1.4243068481968016E-8</v>
      </c>
      <c r="U64" s="9">
        <f t="shared" si="40"/>
        <v>1.3315331058770524E-8</v>
      </c>
      <c r="V64" s="9">
        <f t="shared" si="40"/>
        <v>1.2661761937192488E-8</v>
      </c>
      <c r="W64" s="9">
        <f t="shared" si="40"/>
        <v>1.2191295818887241E-8</v>
      </c>
      <c r="X64" s="9">
        <f t="shared" si="40"/>
        <v>1.1849551637916486E-8</v>
      </c>
      <c r="Y64" s="9">
        <f t="shared" si="40"/>
        <v>1.1602450629122457E-8</v>
      </c>
      <c r="Z64" s="9">
        <f t="shared" si="40"/>
        <v>1.1428032152855101E-8</v>
      </c>
      <c r="AA64" s="9">
        <f t="shared" si="40"/>
        <v>1.1312091183531195E-8</v>
      </c>
      <c r="AB64" s="9">
        <f t="shared" si="40"/>
        <v>1.1245760150691261E-8</v>
      </c>
      <c r="AC64" s="9">
        <f t="shared" si="40"/>
        <v>1.1224167914446882E-8</v>
      </c>
      <c r="AD64" s="9">
        <f t="shared" si="40"/>
        <v>1.1245760150690594E-8</v>
      </c>
      <c r="AE64" s="9">
        <f t="shared" si="40"/>
        <v>1.13120911835298E-8</v>
      </c>
      <c r="AF64" s="9">
        <f t="shared" si="40"/>
        <v>1.1428032152852881E-8</v>
      </c>
      <c r="AG64" s="9">
        <f t="shared" si="40"/>
        <v>1.1602450629119237E-8</v>
      </c>
      <c r="AH64" s="9">
        <f t="shared" si="40"/>
        <v>1.1849551637911993E-8</v>
      </c>
      <c r="AI64" s="9">
        <f t="shared" si="40"/>
        <v>1.2191295818881049E-8</v>
      </c>
      <c r="AJ64" s="9">
        <f t="shared" si="40"/>
        <v>1.2661761937183945E-8</v>
      </c>
      <c r="AK64" s="9">
        <f t="shared" si="40"/>
        <v>1.3315331058758561E-8</v>
      </c>
      <c r="AL64" s="9">
        <f t="shared" si="40"/>
        <v>1.4243068481950791E-8</v>
      </c>
      <c r="AM64" s="9">
        <f t="shared" si="40"/>
        <v>1.560861474653278E-8</v>
      </c>
      <c r="AN64" s="9">
        <f t="shared" si="40"/>
        <v>1.7737200738988587E-8</v>
      </c>
    </row>
    <row r="65" spans="1:40" ht="15" x14ac:dyDescent="0.2">
      <c r="A65" s="181" t="s">
        <v>183</v>
      </c>
      <c r="B65" s="9">
        <f>B70 * COSH($B$16 *B68 / 1000) + (B69) * $B$17 * SINH($B$16 * B68/ 1000)</f>
        <v>7.7339112554372747E-7</v>
      </c>
      <c r="C65" s="9"/>
      <c r="D65" s="9">
        <f t="shared" ref="D65:AN65" si="41">D70 * COSH($B$16 *D68 / 1000) + (D69) * $B$17 * SINH($B$16 * D68/ 1000)</f>
        <v>1.8979920060447549E-9</v>
      </c>
      <c r="E65" s="9">
        <f t="shared" si="41"/>
        <v>1.9016432154330113E-9</v>
      </c>
      <c r="F65" s="9">
        <f t="shared" si="41"/>
        <v>1.9128597056357985E-9</v>
      </c>
      <c r="G65" s="9">
        <f t="shared" si="41"/>
        <v>1.9324651706941756E-9</v>
      </c>
      <c r="H65" s="9">
        <f t="shared" si="41"/>
        <v>1.9619591050820246E-9</v>
      </c>
      <c r="I65" s="9">
        <f t="shared" si="41"/>
        <v>2.003743559897943E-9</v>
      </c>
      <c r="J65" s="9">
        <f t="shared" si="41"/>
        <v>2.0615320503544695E-9</v>
      </c>
      <c r="K65" s="9">
        <f t="shared" si="41"/>
        <v>2.1410872507113493E-9</v>
      </c>
      <c r="L65" s="9">
        <f t="shared" si="41"/>
        <v>2.2516049275243768E-9</v>
      </c>
      <c r="M65" s="9">
        <f t="shared" si="41"/>
        <v>2.4084841026862326E-9</v>
      </c>
      <c r="N65" s="9">
        <f t="shared" si="41"/>
        <v>2.6393961757338918E-9</v>
      </c>
      <c r="O65" s="9">
        <f t="shared" si="41"/>
        <v>2.9993372607977705E-9</v>
      </c>
      <c r="P65" s="9">
        <f t="shared" si="41"/>
        <v>3.6138890864913915E-9</v>
      </c>
      <c r="Q65" s="9">
        <f t="shared" si="41"/>
        <v>3.6138890865074711E-9</v>
      </c>
      <c r="R65" s="9">
        <f t="shared" si="41"/>
        <v>2.9993372608081355E-9</v>
      </c>
      <c r="S65" s="9">
        <f t="shared" si="41"/>
        <v>2.6393961757413075E-9</v>
      </c>
      <c r="T65" s="9">
        <f t="shared" si="41"/>
        <v>2.4084841026918322E-9</v>
      </c>
      <c r="U65" s="9">
        <f t="shared" si="41"/>
        <v>2.2516049275286794E-9</v>
      </c>
      <c r="V65" s="9">
        <f t="shared" si="41"/>
        <v>2.1410872507145985E-9</v>
      </c>
      <c r="W65" s="9">
        <f t="shared" si="41"/>
        <v>2.0615320503567641E-9</v>
      </c>
      <c r="X65" s="9">
        <f t="shared" si="41"/>
        <v>2.0037435598992797E-9</v>
      </c>
      <c r="Y65" s="9">
        <f t="shared" si="41"/>
        <v>1.9619591050823282E-9</v>
      </c>
      <c r="Z65" s="9">
        <f t="shared" si="41"/>
        <v>1.9324651706932963E-9</v>
      </c>
      <c r="AA65" s="9">
        <f t="shared" si="41"/>
        <v>1.9128597056335138E-9</v>
      </c>
      <c r="AB65" s="9">
        <f t="shared" si="41"/>
        <v>1.9016432154290073E-9</v>
      </c>
      <c r="AC65" s="9">
        <f t="shared" si="41"/>
        <v>1.8979919967466012E-9</v>
      </c>
      <c r="AD65" s="9">
        <f t="shared" si="41"/>
        <v>1.9016432154288944E-9</v>
      </c>
      <c r="AE65" s="9">
        <f t="shared" si="41"/>
        <v>1.9128597056332781E-9</v>
      </c>
      <c r="AF65" s="9">
        <f t="shared" si="41"/>
        <v>1.9324651706929208E-9</v>
      </c>
      <c r="AG65" s="9">
        <f t="shared" si="41"/>
        <v>1.9619591050817839E-9</v>
      </c>
      <c r="AH65" s="9">
        <f t="shared" si="41"/>
        <v>2.0037435598985199E-9</v>
      </c>
      <c r="AI65" s="9">
        <f t="shared" si="41"/>
        <v>2.0615320503557169E-9</v>
      </c>
      <c r="AJ65" s="9">
        <f t="shared" si="41"/>
        <v>2.1410872507131538E-9</v>
      </c>
      <c r="AK65" s="9">
        <f t="shared" si="41"/>
        <v>2.2516049275266566E-9</v>
      </c>
      <c r="AL65" s="9">
        <f t="shared" si="41"/>
        <v>2.4084841026889197E-9</v>
      </c>
      <c r="AM65" s="9">
        <f t="shared" si="41"/>
        <v>2.6393961757369247E-9</v>
      </c>
      <c r="AN65" s="9">
        <f t="shared" si="41"/>
        <v>2.9993372608010586E-9</v>
      </c>
    </row>
    <row r="66" spans="1:40" ht="15" x14ac:dyDescent="0.2">
      <c r="A66" s="104" t="s">
        <v>120</v>
      </c>
      <c r="B66" s="181">
        <f>$B$10</f>
        <v>0.25</v>
      </c>
      <c r="C66" s="9"/>
      <c r="D66" s="181">
        <f t="shared" ref="D66:AN66" si="42">$B$10</f>
        <v>0.25</v>
      </c>
      <c r="E66" s="181">
        <f t="shared" si="42"/>
        <v>0.25</v>
      </c>
      <c r="F66" s="181">
        <f t="shared" si="42"/>
        <v>0.25</v>
      </c>
      <c r="G66" s="181">
        <f t="shared" si="42"/>
        <v>0.25</v>
      </c>
      <c r="H66" s="181">
        <f t="shared" si="42"/>
        <v>0.25</v>
      </c>
      <c r="I66" s="181">
        <f t="shared" si="42"/>
        <v>0.25</v>
      </c>
      <c r="J66" s="181">
        <f t="shared" si="42"/>
        <v>0.25</v>
      </c>
      <c r="K66" s="181">
        <f t="shared" si="42"/>
        <v>0.25</v>
      </c>
      <c r="L66" s="181">
        <f t="shared" si="42"/>
        <v>0.25</v>
      </c>
      <c r="M66" s="181">
        <f t="shared" si="42"/>
        <v>0.25</v>
      </c>
      <c r="N66" s="181">
        <f t="shared" si="42"/>
        <v>0.25</v>
      </c>
      <c r="O66" s="181">
        <f t="shared" si="42"/>
        <v>0.25</v>
      </c>
      <c r="P66" s="181">
        <f t="shared" si="42"/>
        <v>0.25</v>
      </c>
      <c r="Q66" s="181">
        <f t="shared" si="42"/>
        <v>0.25</v>
      </c>
      <c r="R66" s="181">
        <f t="shared" si="42"/>
        <v>0.25</v>
      </c>
      <c r="S66" s="181">
        <f t="shared" si="42"/>
        <v>0.25</v>
      </c>
      <c r="T66" s="181">
        <f t="shared" si="42"/>
        <v>0.25</v>
      </c>
      <c r="U66" s="181">
        <f t="shared" si="42"/>
        <v>0.25</v>
      </c>
      <c r="V66" s="181">
        <f t="shared" si="42"/>
        <v>0.25</v>
      </c>
      <c r="W66" s="181">
        <f t="shared" si="42"/>
        <v>0.25</v>
      </c>
      <c r="X66" s="181">
        <f t="shared" si="42"/>
        <v>0.25</v>
      </c>
      <c r="Y66" s="181">
        <f t="shared" si="42"/>
        <v>0.25</v>
      </c>
      <c r="Z66" s="181">
        <f t="shared" si="42"/>
        <v>0.25</v>
      </c>
      <c r="AA66" s="181">
        <f t="shared" si="42"/>
        <v>0.25</v>
      </c>
      <c r="AB66" s="181">
        <f t="shared" si="42"/>
        <v>0.25</v>
      </c>
      <c r="AC66" s="181">
        <f t="shared" si="42"/>
        <v>0.25</v>
      </c>
      <c r="AD66" s="181">
        <f t="shared" si="42"/>
        <v>0.25</v>
      </c>
      <c r="AE66" s="181">
        <f t="shared" si="42"/>
        <v>0.25</v>
      </c>
      <c r="AF66" s="181">
        <f t="shared" si="42"/>
        <v>0.25</v>
      </c>
      <c r="AG66" s="181">
        <f t="shared" si="42"/>
        <v>0.25</v>
      </c>
      <c r="AH66" s="181">
        <f t="shared" si="42"/>
        <v>0.25</v>
      </c>
      <c r="AI66" s="181">
        <f t="shared" si="42"/>
        <v>0.25</v>
      </c>
      <c r="AJ66" s="181">
        <f t="shared" si="42"/>
        <v>0.25</v>
      </c>
      <c r="AK66" s="181">
        <f t="shared" si="42"/>
        <v>0.25</v>
      </c>
      <c r="AL66" s="181">
        <f t="shared" si="42"/>
        <v>0.25</v>
      </c>
      <c r="AM66" s="181">
        <f t="shared" si="42"/>
        <v>0.25</v>
      </c>
      <c r="AN66" s="181">
        <f t="shared" si="42"/>
        <v>0.25</v>
      </c>
    </row>
    <row r="67" spans="1:40" ht="15" x14ac:dyDescent="0.2">
      <c r="A67" s="181" t="s">
        <v>184</v>
      </c>
      <c r="B67" s="50">
        <f>B65/B66</f>
        <v>3.0935645021749099E-6</v>
      </c>
      <c r="C67" s="9"/>
      <c r="D67" s="50">
        <f t="shared" ref="D67:AN67" si="43">D65/D66</f>
        <v>7.5919680241790195E-9</v>
      </c>
      <c r="E67" s="50">
        <f t="shared" si="43"/>
        <v>7.6065728617320451E-9</v>
      </c>
      <c r="F67" s="50">
        <f t="shared" si="43"/>
        <v>7.651438822543194E-9</v>
      </c>
      <c r="G67" s="50">
        <f t="shared" si="43"/>
        <v>7.7298606827767024E-9</v>
      </c>
      <c r="H67" s="50">
        <f t="shared" si="43"/>
        <v>7.8478364203280985E-9</v>
      </c>
      <c r="I67" s="50">
        <f t="shared" si="43"/>
        <v>8.0149742395917718E-9</v>
      </c>
      <c r="J67" s="50">
        <f t="shared" si="43"/>
        <v>8.2461282014178779E-9</v>
      </c>
      <c r="K67" s="50">
        <f t="shared" si="43"/>
        <v>8.5643490028453973E-9</v>
      </c>
      <c r="L67" s="50">
        <f t="shared" si="43"/>
        <v>9.0064197100975074E-9</v>
      </c>
      <c r="M67" s="50">
        <f t="shared" si="43"/>
        <v>9.6339364107449306E-9</v>
      </c>
      <c r="N67" s="50">
        <f t="shared" si="43"/>
        <v>1.0557584702935567E-8</v>
      </c>
      <c r="O67" s="50">
        <f t="shared" si="43"/>
        <v>1.1997349043191082E-8</v>
      </c>
      <c r="P67" s="50">
        <f t="shared" si="43"/>
        <v>1.4455556345965566E-8</v>
      </c>
      <c r="Q67" s="50">
        <f t="shared" si="43"/>
        <v>1.4455556346029884E-8</v>
      </c>
      <c r="R67" s="50">
        <f t="shared" si="43"/>
        <v>1.1997349043232542E-8</v>
      </c>
      <c r="S67" s="50">
        <f t="shared" si="43"/>
        <v>1.055758470296523E-8</v>
      </c>
      <c r="T67" s="50">
        <f t="shared" si="43"/>
        <v>9.633936410767329E-9</v>
      </c>
      <c r="U67" s="50">
        <f t="shared" si="43"/>
        <v>9.0064197101147177E-9</v>
      </c>
      <c r="V67" s="50">
        <f t="shared" si="43"/>
        <v>8.5643490028583939E-9</v>
      </c>
      <c r="W67" s="50">
        <f t="shared" si="43"/>
        <v>8.2461282014270563E-9</v>
      </c>
      <c r="X67" s="50">
        <f t="shared" si="43"/>
        <v>8.0149742395971187E-9</v>
      </c>
      <c r="Y67" s="50">
        <f t="shared" si="43"/>
        <v>7.8478364203293128E-9</v>
      </c>
      <c r="Z67" s="50">
        <f t="shared" si="43"/>
        <v>7.7298606827731852E-9</v>
      </c>
      <c r="AA67" s="50">
        <f t="shared" si="43"/>
        <v>7.6514388225340553E-9</v>
      </c>
      <c r="AB67" s="50">
        <f t="shared" si="43"/>
        <v>7.6065728617160292E-9</v>
      </c>
      <c r="AC67" s="50">
        <f t="shared" si="43"/>
        <v>7.591967986986405E-9</v>
      </c>
      <c r="AD67" s="50">
        <f t="shared" si="43"/>
        <v>7.6065728617155776E-9</v>
      </c>
      <c r="AE67" s="50">
        <f t="shared" si="43"/>
        <v>7.6514388225331123E-9</v>
      </c>
      <c r="AF67" s="50">
        <f t="shared" si="43"/>
        <v>7.729860682771683E-9</v>
      </c>
      <c r="AG67" s="50">
        <f t="shared" si="43"/>
        <v>7.8478364203271357E-9</v>
      </c>
      <c r="AH67" s="50">
        <f t="shared" si="43"/>
        <v>8.0149742395940797E-9</v>
      </c>
      <c r="AI67" s="50">
        <f t="shared" si="43"/>
        <v>8.2461282014228675E-9</v>
      </c>
      <c r="AJ67" s="50">
        <f t="shared" si="43"/>
        <v>8.5643490028526153E-9</v>
      </c>
      <c r="AK67" s="50">
        <f t="shared" si="43"/>
        <v>9.0064197101066262E-9</v>
      </c>
      <c r="AL67" s="50">
        <f t="shared" si="43"/>
        <v>9.633936410755679E-9</v>
      </c>
      <c r="AM67" s="50">
        <f t="shared" si="43"/>
        <v>1.0557584702947699E-8</v>
      </c>
      <c r="AN67" s="50">
        <f t="shared" si="43"/>
        <v>1.1997349043204234E-8</v>
      </c>
    </row>
    <row r="68" spans="1:40" x14ac:dyDescent="0.2">
      <c r="A68" s="181" t="s">
        <v>180</v>
      </c>
      <c r="B68" s="80">
        <f>$B$8</f>
        <v>75000</v>
      </c>
      <c r="C68" s="181"/>
      <c r="D68" s="80">
        <f t="shared" ref="D68:AN68" si="44">$B$8</f>
        <v>75000</v>
      </c>
      <c r="E68" s="80">
        <f t="shared" si="44"/>
        <v>75000</v>
      </c>
      <c r="F68" s="80">
        <f t="shared" si="44"/>
        <v>75000</v>
      </c>
      <c r="G68" s="80">
        <f t="shared" si="44"/>
        <v>75000</v>
      </c>
      <c r="H68" s="80">
        <f t="shared" si="44"/>
        <v>75000</v>
      </c>
      <c r="I68" s="80">
        <f t="shared" si="44"/>
        <v>75000</v>
      </c>
      <c r="J68" s="80">
        <f t="shared" si="44"/>
        <v>75000</v>
      </c>
      <c r="K68" s="80">
        <f t="shared" si="44"/>
        <v>75000</v>
      </c>
      <c r="L68" s="80">
        <f t="shared" si="44"/>
        <v>75000</v>
      </c>
      <c r="M68" s="80">
        <f t="shared" si="44"/>
        <v>75000</v>
      </c>
      <c r="N68" s="80">
        <f t="shared" si="44"/>
        <v>75000</v>
      </c>
      <c r="O68" s="80">
        <f t="shared" si="44"/>
        <v>75000</v>
      </c>
      <c r="P68" s="80">
        <f t="shared" si="44"/>
        <v>75000</v>
      </c>
      <c r="Q68" s="80">
        <f t="shared" si="44"/>
        <v>75000</v>
      </c>
      <c r="R68" s="80">
        <f t="shared" si="44"/>
        <v>75000</v>
      </c>
      <c r="S68" s="80">
        <f t="shared" si="44"/>
        <v>75000</v>
      </c>
      <c r="T68" s="80">
        <f t="shared" si="44"/>
        <v>75000</v>
      </c>
      <c r="U68" s="80">
        <f t="shared" si="44"/>
        <v>75000</v>
      </c>
      <c r="V68" s="80">
        <f t="shared" si="44"/>
        <v>75000</v>
      </c>
      <c r="W68" s="80">
        <f t="shared" si="44"/>
        <v>75000</v>
      </c>
      <c r="X68" s="80">
        <f t="shared" si="44"/>
        <v>75000</v>
      </c>
      <c r="Y68" s="80">
        <f t="shared" si="44"/>
        <v>75000</v>
      </c>
      <c r="Z68" s="80">
        <f t="shared" si="44"/>
        <v>75000</v>
      </c>
      <c r="AA68" s="80">
        <f t="shared" si="44"/>
        <v>75000</v>
      </c>
      <c r="AB68" s="80">
        <f t="shared" si="44"/>
        <v>75000</v>
      </c>
      <c r="AC68" s="80">
        <f t="shared" si="44"/>
        <v>75000</v>
      </c>
      <c r="AD68" s="80">
        <f t="shared" si="44"/>
        <v>75000</v>
      </c>
      <c r="AE68" s="80">
        <f t="shared" si="44"/>
        <v>75000</v>
      </c>
      <c r="AF68" s="80">
        <f t="shared" si="44"/>
        <v>75000</v>
      </c>
      <c r="AG68" s="80">
        <f t="shared" si="44"/>
        <v>75000</v>
      </c>
      <c r="AH68" s="80">
        <f t="shared" si="44"/>
        <v>75000</v>
      </c>
      <c r="AI68" s="80">
        <f t="shared" si="44"/>
        <v>75000</v>
      </c>
      <c r="AJ68" s="80">
        <f t="shared" si="44"/>
        <v>75000</v>
      </c>
      <c r="AK68" s="80">
        <f t="shared" si="44"/>
        <v>75000</v>
      </c>
      <c r="AL68" s="80">
        <f t="shared" si="44"/>
        <v>75000</v>
      </c>
      <c r="AM68" s="80">
        <f t="shared" si="44"/>
        <v>75000</v>
      </c>
      <c r="AN68" s="80">
        <f t="shared" si="44"/>
        <v>75000</v>
      </c>
    </row>
    <row r="69" spans="1:40" ht="15" x14ac:dyDescent="0.2">
      <c r="A69" s="181" t="s">
        <v>9</v>
      </c>
      <c r="B69" s="9">
        <f>B75 / $B$17 * SINH($B$16 *B73 / 1000) + B74 * COSH($B$16 * B73 / 1000)+B72</f>
        <v>1.6149266478535648E-7</v>
      </c>
      <c r="C69" s="9"/>
      <c r="D69" s="9">
        <f t="shared" ref="D69:AN69" si="45">D75 / $B$17 * SINH($B$16 *D73 / 1000) + D74 * COSH($B$16 * D73 / 1000)+D72</f>
        <v>3.9632183079677936E-10</v>
      </c>
      <c r="E69" s="9">
        <f t="shared" si="45"/>
        <v>3.9708424390746034E-10</v>
      </c>
      <c r="F69" s="9">
        <f t="shared" si="45"/>
        <v>3.9942637175527271E-10</v>
      </c>
      <c r="G69" s="9">
        <f t="shared" si="45"/>
        <v>4.0352021081297789E-10</v>
      </c>
      <c r="H69" s="9">
        <f t="shared" si="45"/>
        <v>4.0967887219656903E-10</v>
      </c>
      <c r="I69" s="9">
        <f t="shared" si="45"/>
        <v>4.1840393087898136E-10</v>
      </c>
      <c r="J69" s="9">
        <f t="shared" si="45"/>
        <v>4.3047081011965866E-10</v>
      </c>
      <c r="K69" s="9">
        <f t="shared" si="45"/>
        <v>4.4708282036755628E-10</v>
      </c>
      <c r="L69" s="9">
        <f t="shared" si="45"/>
        <v>4.7016013990865492E-10</v>
      </c>
      <c r="M69" s="9">
        <f t="shared" si="45"/>
        <v>5.0291825570472814E-10</v>
      </c>
      <c r="N69" s="9">
        <f t="shared" si="45"/>
        <v>5.5113526360142527E-10</v>
      </c>
      <c r="O69" s="9">
        <f t="shared" si="45"/>
        <v>6.2629496361974658E-10</v>
      </c>
      <c r="P69" s="9">
        <f t="shared" si="45"/>
        <v>7.546202167834608E-10</v>
      </c>
      <c r="Q69" s="9">
        <f t="shared" si="45"/>
        <v>7.5462021678681854E-10</v>
      </c>
      <c r="R69" s="9">
        <f t="shared" si="45"/>
        <v>6.262949636219109E-10</v>
      </c>
      <c r="S69" s="9">
        <f t="shared" si="45"/>
        <v>5.5113526360297376E-10</v>
      </c>
      <c r="T69" s="9">
        <f t="shared" si="45"/>
        <v>5.0291825570589747E-10</v>
      </c>
      <c r="U69" s="9">
        <f t="shared" si="45"/>
        <v>4.7016013990955345E-10</v>
      </c>
      <c r="V69" s="9">
        <f t="shared" si="45"/>
        <v>4.4708282036823467E-10</v>
      </c>
      <c r="W69" s="9">
        <f t="shared" si="45"/>
        <v>4.304708101201378E-10</v>
      </c>
      <c r="X69" s="9">
        <f t="shared" si="45"/>
        <v>4.1840393087926053E-10</v>
      </c>
      <c r="Y69" s="9">
        <f t="shared" si="45"/>
        <v>4.0967887219663241E-10</v>
      </c>
      <c r="Z69" s="9">
        <f t="shared" si="45"/>
        <v>4.0352021081279426E-10</v>
      </c>
      <c r="AA69" s="9">
        <f t="shared" si="45"/>
        <v>3.9942637175479563E-10</v>
      </c>
      <c r="AB69" s="9">
        <f t="shared" si="45"/>
        <v>3.9708424390662422E-10</v>
      </c>
      <c r="AC69" s="9">
        <f t="shared" si="45"/>
        <v>3.963218288552215E-10</v>
      </c>
      <c r="AD69" s="9">
        <f t="shared" si="45"/>
        <v>3.9708424390660069E-10</v>
      </c>
      <c r="AE69" s="9">
        <f t="shared" si="45"/>
        <v>3.9942637175474641E-10</v>
      </c>
      <c r="AF69" s="9">
        <f t="shared" si="45"/>
        <v>4.0352021081271588E-10</v>
      </c>
      <c r="AG69" s="9">
        <f t="shared" si="45"/>
        <v>4.0967887219651877E-10</v>
      </c>
      <c r="AH69" s="9">
        <f t="shared" si="45"/>
        <v>4.1840393087910181E-10</v>
      </c>
      <c r="AI69" s="9">
        <f t="shared" si="45"/>
        <v>4.3047081011991912E-10</v>
      </c>
      <c r="AJ69" s="9">
        <f t="shared" si="45"/>
        <v>4.4708282036793306E-10</v>
      </c>
      <c r="AK69" s="9">
        <f t="shared" si="45"/>
        <v>4.7016013990913096E-10</v>
      </c>
      <c r="AL69" s="9">
        <f t="shared" si="45"/>
        <v>5.0291825570528928E-10</v>
      </c>
      <c r="AM69" s="9">
        <f t="shared" si="45"/>
        <v>5.5113526360205858E-10</v>
      </c>
      <c r="AN69" s="9">
        <f t="shared" si="45"/>
        <v>6.2629496362043314E-10</v>
      </c>
    </row>
    <row r="70" spans="1:40" ht="15" x14ac:dyDescent="0.2">
      <c r="A70" s="181" t="s">
        <v>183</v>
      </c>
      <c r="B70" s="9">
        <f>B75 * COSH($B$16 *B73 / 1000) + (B74) * $B$17 * SINH($B$16 * B73/ 1000)</f>
        <v>2.7308214867784868E-8</v>
      </c>
      <c r="C70" s="9"/>
      <c r="D70" s="9">
        <f t="shared" ref="D70:AN70" si="46">D75 * COSH($B$16 *D73 / 1000) + (D74) * $B$17 * SINH($B$16 * D73/ 1000)</f>
        <v>6.7017543654860178E-11</v>
      </c>
      <c r="E70" s="9">
        <f t="shared" si="46"/>
        <v>6.7146466792466244E-11</v>
      </c>
      <c r="F70" s="9">
        <f t="shared" si="46"/>
        <v>6.7542517787109818E-11</v>
      </c>
      <c r="G70" s="9">
        <f t="shared" si="46"/>
        <v>6.823478103492069E-11</v>
      </c>
      <c r="H70" s="9">
        <f t="shared" si="46"/>
        <v>6.9276203248025975E-11</v>
      </c>
      <c r="I70" s="9">
        <f t="shared" si="46"/>
        <v>7.075160014948916E-11</v>
      </c>
      <c r="J70" s="9">
        <f t="shared" si="46"/>
        <v>7.2792094877382884E-11</v>
      </c>
      <c r="K70" s="9">
        <f t="shared" si="46"/>
        <v>7.5601165777527994E-11</v>
      </c>
      <c r="L70" s="9">
        <f t="shared" si="46"/>
        <v>7.9503512682500204E-11</v>
      </c>
      <c r="M70" s="9">
        <f t="shared" si="46"/>
        <v>8.5042870559911746E-11</v>
      </c>
      <c r="N70" s="9">
        <f t="shared" si="46"/>
        <v>9.3196308449333957E-11</v>
      </c>
      <c r="O70" s="9">
        <f t="shared" si="46"/>
        <v>1.0590572308576073E-10</v>
      </c>
      <c r="P70" s="9">
        <f t="shared" si="46"/>
        <v>1.2760536864560883E-10</v>
      </c>
      <c r="Q70" s="9">
        <f t="shared" si="46"/>
        <v>1.2760536864617662E-10</v>
      </c>
      <c r="R70" s="9">
        <f t="shared" si="46"/>
        <v>1.0590572308612671E-10</v>
      </c>
      <c r="S70" s="9">
        <f t="shared" si="46"/>
        <v>9.3196308449595798E-11</v>
      </c>
      <c r="T70" s="9">
        <f t="shared" si="46"/>
        <v>8.5042870560109481E-11</v>
      </c>
      <c r="U70" s="9">
        <f t="shared" si="46"/>
        <v>7.9503512682652147E-11</v>
      </c>
      <c r="V70" s="9">
        <f t="shared" si="46"/>
        <v>7.5601165777642701E-11</v>
      </c>
      <c r="W70" s="9">
        <f t="shared" si="46"/>
        <v>7.2792094877463909E-11</v>
      </c>
      <c r="X70" s="9">
        <f t="shared" si="46"/>
        <v>7.0751600149536374E-11</v>
      </c>
      <c r="Y70" s="9">
        <f t="shared" si="46"/>
        <v>6.9276203248036702E-11</v>
      </c>
      <c r="Z70" s="9">
        <f t="shared" si="46"/>
        <v>6.8234781034889645E-11</v>
      </c>
      <c r="AA70" s="9">
        <f t="shared" si="46"/>
        <v>6.7542517787029142E-11</v>
      </c>
      <c r="AB70" s="9">
        <f t="shared" si="46"/>
        <v>6.7146466792324848E-11</v>
      </c>
      <c r="AC70" s="9">
        <f t="shared" si="46"/>
        <v>6.7017543326545084E-11</v>
      </c>
      <c r="AD70" s="9">
        <f t="shared" si="46"/>
        <v>6.714646679232088E-11</v>
      </c>
      <c r="AE70" s="9">
        <f t="shared" si="46"/>
        <v>6.7542517787020831E-11</v>
      </c>
      <c r="AF70" s="9">
        <f t="shared" si="46"/>
        <v>6.8234781034876384E-11</v>
      </c>
      <c r="AG70" s="9">
        <f t="shared" si="46"/>
        <v>6.9276203248017483E-11</v>
      </c>
      <c r="AH70" s="9">
        <f t="shared" si="46"/>
        <v>7.075160014950953E-11</v>
      </c>
      <c r="AI70" s="9">
        <f t="shared" si="46"/>
        <v>7.2792094877426932E-11</v>
      </c>
      <c r="AJ70" s="9">
        <f t="shared" si="46"/>
        <v>7.56011657775917E-11</v>
      </c>
      <c r="AK70" s="9">
        <f t="shared" si="46"/>
        <v>7.9503512682580712E-11</v>
      </c>
      <c r="AL70" s="9">
        <f t="shared" si="46"/>
        <v>8.5042870560006639E-11</v>
      </c>
      <c r="AM70" s="9">
        <f t="shared" si="46"/>
        <v>9.3196308449441038E-11</v>
      </c>
      <c r="AN70" s="9">
        <f t="shared" si="46"/>
        <v>1.0590572308587682E-10</v>
      </c>
    </row>
    <row r="71" spans="1:40" ht="15" x14ac:dyDescent="0.2">
      <c r="A71" s="104" t="s">
        <v>120</v>
      </c>
      <c r="B71" s="181">
        <f>$B$10</f>
        <v>0.25</v>
      </c>
      <c r="C71" s="9"/>
      <c r="D71" s="181">
        <f t="shared" ref="D71:AN71" si="47">$B$10</f>
        <v>0.25</v>
      </c>
      <c r="E71" s="181">
        <f t="shared" si="47"/>
        <v>0.25</v>
      </c>
      <c r="F71" s="181">
        <f t="shared" si="47"/>
        <v>0.25</v>
      </c>
      <c r="G71" s="181">
        <f t="shared" si="47"/>
        <v>0.25</v>
      </c>
      <c r="H71" s="181">
        <f t="shared" si="47"/>
        <v>0.25</v>
      </c>
      <c r="I71" s="181">
        <f t="shared" si="47"/>
        <v>0.25</v>
      </c>
      <c r="J71" s="181">
        <f t="shared" si="47"/>
        <v>0.25</v>
      </c>
      <c r="K71" s="181">
        <f t="shared" si="47"/>
        <v>0.25</v>
      </c>
      <c r="L71" s="181">
        <f t="shared" si="47"/>
        <v>0.25</v>
      </c>
      <c r="M71" s="181">
        <f t="shared" si="47"/>
        <v>0.25</v>
      </c>
      <c r="N71" s="181">
        <f t="shared" si="47"/>
        <v>0.25</v>
      </c>
      <c r="O71" s="181">
        <f t="shared" si="47"/>
        <v>0.25</v>
      </c>
      <c r="P71" s="181">
        <f t="shared" si="47"/>
        <v>0.25</v>
      </c>
      <c r="Q71" s="181">
        <f t="shared" si="47"/>
        <v>0.25</v>
      </c>
      <c r="R71" s="181">
        <f t="shared" si="47"/>
        <v>0.25</v>
      </c>
      <c r="S71" s="181">
        <f t="shared" si="47"/>
        <v>0.25</v>
      </c>
      <c r="T71" s="181">
        <f t="shared" si="47"/>
        <v>0.25</v>
      </c>
      <c r="U71" s="181">
        <f t="shared" si="47"/>
        <v>0.25</v>
      </c>
      <c r="V71" s="181">
        <f t="shared" si="47"/>
        <v>0.25</v>
      </c>
      <c r="W71" s="181">
        <f t="shared" si="47"/>
        <v>0.25</v>
      </c>
      <c r="X71" s="181">
        <f t="shared" si="47"/>
        <v>0.25</v>
      </c>
      <c r="Y71" s="181">
        <f t="shared" si="47"/>
        <v>0.25</v>
      </c>
      <c r="Z71" s="181">
        <f t="shared" si="47"/>
        <v>0.25</v>
      </c>
      <c r="AA71" s="181">
        <f t="shared" si="47"/>
        <v>0.25</v>
      </c>
      <c r="AB71" s="181">
        <f t="shared" si="47"/>
        <v>0.25</v>
      </c>
      <c r="AC71" s="181">
        <f t="shared" si="47"/>
        <v>0.25</v>
      </c>
      <c r="AD71" s="181">
        <f t="shared" si="47"/>
        <v>0.25</v>
      </c>
      <c r="AE71" s="181">
        <f t="shared" si="47"/>
        <v>0.25</v>
      </c>
      <c r="AF71" s="181">
        <f t="shared" si="47"/>
        <v>0.25</v>
      </c>
      <c r="AG71" s="181">
        <f t="shared" si="47"/>
        <v>0.25</v>
      </c>
      <c r="AH71" s="181">
        <f t="shared" si="47"/>
        <v>0.25</v>
      </c>
      <c r="AI71" s="181">
        <f t="shared" si="47"/>
        <v>0.25</v>
      </c>
      <c r="AJ71" s="181">
        <f t="shared" si="47"/>
        <v>0.25</v>
      </c>
      <c r="AK71" s="181">
        <f t="shared" si="47"/>
        <v>0.25</v>
      </c>
      <c r="AL71" s="181">
        <f t="shared" si="47"/>
        <v>0.25</v>
      </c>
      <c r="AM71" s="181">
        <f t="shared" si="47"/>
        <v>0.25</v>
      </c>
      <c r="AN71" s="181">
        <f t="shared" si="47"/>
        <v>0.25</v>
      </c>
    </row>
    <row r="72" spans="1:40" ht="15" x14ac:dyDescent="0.2">
      <c r="A72" s="181" t="s">
        <v>184</v>
      </c>
      <c r="B72" s="50">
        <f>B70/B71</f>
        <v>1.0923285947113947E-7</v>
      </c>
      <c r="C72" s="9"/>
      <c r="D72" s="50">
        <f t="shared" ref="D72:AN72" si="48">D70/D71</f>
        <v>2.6807017461944071E-10</v>
      </c>
      <c r="E72" s="50">
        <f t="shared" si="48"/>
        <v>2.6858586716986498E-10</v>
      </c>
      <c r="F72" s="50">
        <f t="shared" si="48"/>
        <v>2.7017007114843927E-10</v>
      </c>
      <c r="G72" s="50">
        <f t="shared" si="48"/>
        <v>2.7293912413968276E-10</v>
      </c>
      <c r="H72" s="50">
        <f t="shared" si="48"/>
        <v>2.771048129921039E-10</v>
      </c>
      <c r="I72" s="50">
        <f t="shared" si="48"/>
        <v>2.8300640059795664E-10</v>
      </c>
      <c r="J72" s="50">
        <f t="shared" si="48"/>
        <v>2.9116837950953154E-10</v>
      </c>
      <c r="K72" s="50">
        <f t="shared" si="48"/>
        <v>3.0240466311011198E-10</v>
      </c>
      <c r="L72" s="50">
        <f t="shared" si="48"/>
        <v>3.1801405073000082E-10</v>
      </c>
      <c r="M72" s="50">
        <f t="shared" si="48"/>
        <v>3.4017148223964698E-10</v>
      </c>
      <c r="N72" s="50">
        <f t="shared" si="48"/>
        <v>3.7278523379733583E-10</v>
      </c>
      <c r="O72" s="50">
        <f t="shared" si="48"/>
        <v>4.2362289234304294E-10</v>
      </c>
      <c r="P72" s="50">
        <f t="shared" si="48"/>
        <v>5.1042147458243533E-10</v>
      </c>
      <c r="Q72" s="50">
        <f t="shared" si="48"/>
        <v>5.1042147458470646E-10</v>
      </c>
      <c r="R72" s="50">
        <f t="shared" si="48"/>
        <v>4.2362289234450684E-10</v>
      </c>
      <c r="S72" s="50">
        <f t="shared" si="48"/>
        <v>3.7278523379838319E-10</v>
      </c>
      <c r="T72" s="50">
        <f t="shared" si="48"/>
        <v>3.4017148224043792E-10</v>
      </c>
      <c r="U72" s="50">
        <f t="shared" si="48"/>
        <v>3.1801405073060859E-10</v>
      </c>
      <c r="V72" s="50">
        <f t="shared" si="48"/>
        <v>3.024046631105708E-10</v>
      </c>
      <c r="W72" s="50">
        <f t="shared" si="48"/>
        <v>2.9116837950985564E-10</v>
      </c>
      <c r="X72" s="50">
        <f t="shared" si="48"/>
        <v>2.830064005981455E-10</v>
      </c>
      <c r="Y72" s="50">
        <f t="shared" si="48"/>
        <v>2.7710481299214681E-10</v>
      </c>
      <c r="Z72" s="50">
        <f t="shared" si="48"/>
        <v>2.7293912413955858E-10</v>
      </c>
      <c r="AA72" s="50">
        <f t="shared" si="48"/>
        <v>2.7017007114811657E-10</v>
      </c>
      <c r="AB72" s="50">
        <f t="shared" si="48"/>
        <v>2.6858586716929939E-10</v>
      </c>
      <c r="AC72" s="50">
        <f t="shared" si="48"/>
        <v>2.6807017330618034E-10</v>
      </c>
      <c r="AD72" s="50">
        <f t="shared" si="48"/>
        <v>2.6858586716928352E-10</v>
      </c>
      <c r="AE72" s="50">
        <f t="shared" si="48"/>
        <v>2.7017007114808333E-10</v>
      </c>
      <c r="AF72" s="50">
        <f t="shared" si="48"/>
        <v>2.7293912413950554E-10</v>
      </c>
      <c r="AG72" s="50">
        <f t="shared" si="48"/>
        <v>2.7710481299206993E-10</v>
      </c>
      <c r="AH72" s="50">
        <f t="shared" si="48"/>
        <v>2.8300640059803812E-10</v>
      </c>
      <c r="AI72" s="50">
        <f t="shared" si="48"/>
        <v>2.9116837950970773E-10</v>
      </c>
      <c r="AJ72" s="50">
        <f t="shared" si="48"/>
        <v>3.024046631103668E-10</v>
      </c>
      <c r="AK72" s="50">
        <f t="shared" si="48"/>
        <v>3.1801405073032285E-10</v>
      </c>
      <c r="AL72" s="50">
        <f t="shared" si="48"/>
        <v>3.4017148224002656E-10</v>
      </c>
      <c r="AM72" s="50">
        <f t="shared" si="48"/>
        <v>3.7278523379776415E-10</v>
      </c>
      <c r="AN72" s="50">
        <f t="shared" si="48"/>
        <v>4.236228923435073E-10</v>
      </c>
    </row>
    <row r="73" spans="1:40" x14ac:dyDescent="0.2">
      <c r="A73" s="181" t="s">
        <v>181</v>
      </c>
      <c r="B73" s="80">
        <f>$B$8</f>
        <v>75000</v>
      </c>
      <c r="D73" s="80">
        <f t="shared" ref="D73:AN73" si="49">$B$8</f>
        <v>75000</v>
      </c>
      <c r="E73" s="80">
        <f t="shared" si="49"/>
        <v>75000</v>
      </c>
      <c r="F73" s="80">
        <f t="shared" si="49"/>
        <v>75000</v>
      </c>
      <c r="G73" s="80">
        <f t="shared" si="49"/>
        <v>75000</v>
      </c>
      <c r="H73" s="80">
        <f t="shared" si="49"/>
        <v>75000</v>
      </c>
      <c r="I73" s="80">
        <f t="shared" si="49"/>
        <v>75000</v>
      </c>
      <c r="J73" s="80">
        <f t="shared" si="49"/>
        <v>75000</v>
      </c>
      <c r="K73" s="80">
        <f t="shared" si="49"/>
        <v>75000</v>
      </c>
      <c r="L73" s="80">
        <f t="shared" si="49"/>
        <v>75000</v>
      </c>
      <c r="M73" s="80">
        <f t="shared" si="49"/>
        <v>75000</v>
      </c>
      <c r="N73" s="80">
        <f t="shared" si="49"/>
        <v>75000</v>
      </c>
      <c r="O73" s="80">
        <f t="shared" si="49"/>
        <v>75000</v>
      </c>
      <c r="P73" s="80">
        <f t="shared" si="49"/>
        <v>75000</v>
      </c>
      <c r="Q73" s="80">
        <f t="shared" si="49"/>
        <v>75000</v>
      </c>
      <c r="R73" s="80">
        <f t="shared" si="49"/>
        <v>75000</v>
      </c>
      <c r="S73" s="80">
        <f t="shared" si="49"/>
        <v>75000</v>
      </c>
      <c r="T73" s="80">
        <f t="shared" si="49"/>
        <v>75000</v>
      </c>
      <c r="U73" s="80">
        <f t="shared" si="49"/>
        <v>75000</v>
      </c>
      <c r="V73" s="80">
        <f t="shared" si="49"/>
        <v>75000</v>
      </c>
      <c r="W73" s="80">
        <f t="shared" si="49"/>
        <v>75000</v>
      </c>
      <c r="X73" s="80">
        <f t="shared" si="49"/>
        <v>75000</v>
      </c>
      <c r="Y73" s="80">
        <f t="shared" si="49"/>
        <v>75000</v>
      </c>
      <c r="Z73" s="80">
        <f t="shared" si="49"/>
        <v>75000</v>
      </c>
      <c r="AA73" s="80">
        <f t="shared" si="49"/>
        <v>75000</v>
      </c>
      <c r="AB73" s="80">
        <f t="shared" si="49"/>
        <v>75000</v>
      </c>
      <c r="AC73" s="80">
        <f t="shared" si="49"/>
        <v>75000</v>
      </c>
      <c r="AD73" s="80">
        <f t="shared" si="49"/>
        <v>75000</v>
      </c>
      <c r="AE73" s="80">
        <f t="shared" si="49"/>
        <v>75000</v>
      </c>
      <c r="AF73" s="80">
        <f t="shared" si="49"/>
        <v>75000</v>
      </c>
      <c r="AG73" s="80">
        <f t="shared" si="49"/>
        <v>75000</v>
      </c>
      <c r="AH73" s="80">
        <f t="shared" si="49"/>
        <v>75000</v>
      </c>
      <c r="AI73" s="80">
        <f t="shared" si="49"/>
        <v>75000</v>
      </c>
      <c r="AJ73" s="80">
        <f t="shared" si="49"/>
        <v>75000</v>
      </c>
      <c r="AK73" s="80">
        <f t="shared" si="49"/>
        <v>75000</v>
      </c>
      <c r="AL73" s="80">
        <f t="shared" si="49"/>
        <v>75000</v>
      </c>
      <c r="AM73" s="80">
        <f t="shared" si="49"/>
        <v>75000</v>
      </c>
      <c r="AN73" s="80">
        <f t="shared" si="49"/>
        <v>75000</v>
      </c>
    </row>
    <row r="74" spans="1:40" ht="15" x14ac:dyDescent="0.2">
      <c r="A74" s="181" t="s">
        <v>9</v>
      </c>
      <c r="B74" s="9">
        <f>B80 / $B$17 * SINH($B$16 *B78 / 1000) + B79 * COSH($B$16 * B78 / 1000)+B77</f>
        <v>5.7015124107726449E-9</v>
      </c>
      <c r="C74" s="9"/>
      <c r="D74" s="9">
        <f t="shared" ref="D74:AN74" si="50">D80 / $B$17 * SINH($B$16 *D78 / 1000) + D79 * COSH($B$16 * D78 / 1000)+D77</f>
        <v>1.399217630070879E-11</v>
      </c>
      <c r="E74" s="9">
        <f t="shared" si="50"/>
        <v>1.4019093361111878E-11</v>
      </c>
      <c r="F74" s="9">
        <f t="shared" si="50"/>
        <v>1.4101782386088134E-11</v>
      </c>
      <c r="G74" s="9">
        <f t="shared" si="50"/>
        <v>1.4246315725891739E-11</v>
      </c>
      <c r="H74" s="9">
        <f t="shared" si="50"/>
        <v>1.4463747795385185E-11</v>
      </c>
      <c r="I74" s="9">
        <f t="shared" si="50"/>
        <v>1.4771786742099033E-11</v>
      </c>
      <c r="J74" s="9">
        <f t="shared" si="50"/>
        <v>1.5197808950856681E-11</v>
      </c>
      <c r="K74" s="9">
        <f t="shared" si="50"/>
        <v>1.5784297400484762E-11</v>
      </c>
      <c r="L74" s="9">
        <f t="shared" si="50"/>
        <v>1.6599044150411886E-11</v>
      </c>
      <c r="M74" s="9">
        <f t="shared" si="50"/>
        <v>1.775557224419918E-11</v>
      </c>
      <c r="N74" s="9">
        <f t="shared" si="50"/>
        <v>1.9457877852312898E-11</v>
      </c>
      <c r="O74" s="9">
        <f t="shared" si="50"/>
        <v>2.2111397521543503E-11</v>
      </c>
      <c r="P74" s="9">
        <f t="shared" si="50"/>
        <v>2.6641931614227579E-11</v>
      </c>
      <c r="Q74" s="9">
        <f t="shared" si="50"/>
        <v>2.6641931614346121E-11</v>
      </c>
      <c r="R74" s="9">
        <f t="shared" si="50"/>
        <v>2.2111397521619914E-11</v>
      </c>
      <c r="S74" s="9">
        <f t="shared" si="50"/>
        <v>1.945787785236757E-11</v>
      </c>
      <c r="T74" s="9">
        <f t="shared" si="50"/>
        <v>1.7755572244240464E-11</v>
      </c>
      <c r="U74" s="9">
        <f t="shared" si="50"/>
        <v>1.6599044150443607E-11</v>
      </c>
      <c r="V74" s="9">
        <f t="shared" si="50"/>
        <v>1.5784297400508711E-11</v>
      </c>
      <c r="W74" s="9">
        <f t="shared" si="50"/>
        <v>1.5197808950873596E-11</v>
      </c>
      <c r="X74" s="9">
        <f t="shared" si="50"/>
        <v>1.4771786742108888E-11</v>
      </c>
      <c r="Y74" s="9">
        <f t="shared" si="50"/>
        <v>1.4463747795387422E-11</v>
      </c>
      <c r="Z74" s="9">
        <f t="shared" si="50"/>
        <v>1.4246315725885259E-11</v>
      </c>
      <c r="AA74" s="9">
        <f t="shared" si="50"/>
        <v>1.4101782386071291E-11</v>
      </c>
      <c r="AB74" s="9">
        <f t="shared" si="50"/>
        <v>1.401909336108236E-11</v>
      </c>
      <c r="AC74" s="9">
        <f t="shared" si="50"/>
        <v>1.399217623216192E-11</v>
      </c>
      <c r="AD74" s="9">
        <f t="shared" si="50"/>
        <v>1.4019093361081528E-11</v>
      </c>
      <c r="AE74" s="9">
        <f t="shared" si="50"/>
        <v>1.4101782386069555E-11</v>
      </c>
      <c r="AF74" s="9">
        <f t="shared" si="50"/>
        <v>1.4246315725882491E-11</v>
      </c>
      <c r="AG74" s="9">
        <f t="shared" si="50"/>
        <v>1.4463747795383409E-11</v>
      </c>
      <c r="AH74" s="9">
        <f t="shared" si="50"/>
        <v>1.4771786742103285E-11</v>
      </c>
      <c r="AI74" s="9">
        <f t="shared" si="50"/>
        <v>1.5197808950865877E-11</v>
      </c>
      <c r="AJ74" s="9">
        <f t="shared" si="50"/>
        <v>1.5784297400498061E-11</v>
      </c>
      <c r="AK74" s="9">
        <f t="shared" si="50"/>
        <v>1.6599044150428691E-11</v>
      </c>
      <c r="AL74" s="9">
        <f t="shared" si="50"/>
        <v>1.775557224421899E-11</v>
      </c>
      <c r="AM74" s="9">
        <f t="shared" si="50"/>
        <v>1.9457877852335258E-11</v>
      </c>
      <c r="AN74" s="9">
        <f t="shared" si="50"/>
        <v>2.2111397521567743E-11</v>
      </c>
    </row>
    <row r="75" spans="1:40" ht="15" x14ac:dyDescent="0.2">
      <c r="A75" s="181" t="s">
        <v>183</v>
      </c>
      <c r="B75" s="9">
        <f>B80 * COSH($B$16 *B78 / 1000) + (B79) * $B$17 * SINH($B$16 * B78/ 1000)</f>
        <v>9.646331620038343E-10</v>
      </c>
      <c r="C75" s="9"/>
      <c r="D75" s="9">
        <f t="shared" ref="D75:AN75" si="51">D80 * COSH($B$16 *D78 / 1000) + (D79) * $B$17 * SINH($B$16 * D78/ 1000)</f>
        <v>2.3673222639602627E-12</v>
      </c>
      <c r="E75" s="9">
        <f t="shared" si="51"/>
        <v>2.3718763343924203E-12</v>
      </c>
      <c r="F75" s="9">
        <f t="shared" si="51"/>
        <v>2.3858664075307599E-12</v>
      </c>
      <c r="G75" s="9">
        <f t="shared" si="51"/>
        <v>2.4103198582197908E-12</v>
      </c>
      <c r="H75" s="9">
        <f t="shared" si="51"/>
        <v>2.4471069718144583E-12</v>
      </c>
      <c r="I75" s="9">
        <f t="shared" si="51"/>
        <v>2.4992237720212722E-12</v>
      </c>
      <c r="J75" s="9">
        <f t="shared" si="51"/>
        <v>2.5713020419100259E-12</v>
      </c>
      <c r="K75" s="9">
        <f t="shared" si="51"/>
        <v>2.6705294340269877E-12</v>
      </c>
      <c r="L75" s="9">
        <f t="shared" si="51"/>
        <v>2.8083756188620118E-12</v>
      </c>
      <c r="M75" s="9">
        <f t="shared" si="51"/>
        <v>3.0040474462088051E-12</v>
      </c>
      <c r="N75" s="9">
        <f t="shared" si="51"/>
        <v>3.2920588233916294E-12</v>
      </c>
      <c r="O75" s="9">
        <f t="shared" si="51"/>
        <v>3.7410051528134425E-12</v>
      </c>
      <c r="P75" s="9">
        <f t="shared" si="51"/>
        <v>4.5075216685250627E-12</v>
      </c>
      <c r="Q75" s="9">
        <f t="shared" si="51"/>
        <v>4.5075216685451194E-12</v>
      </c>
      <c r="R75" s="9">
        <f t="shared" si="51"/>
        <v>3.7410051528263696E-12</v>
      </c>
      <c r="S75" s="9">
        <f t="shared" si="51"/>
        <v>3.2920588234008799E-12</v>
      </c>
      <c r="T75" s="9">
        <f t="shared" si="51"/>
        <v>3.0040474462157897E-12</v>
      </c>
      <c r="U75" s="9">
        <f t="shared" si="51"/>
        <v>2.8083756188673788E-12</v>
      </c>
      <c r="V75" s="9">
        <f t="shared" si="51"/>
        <v>2.67052943403104E-12</v>
      </c>
      <c r="W75" s="9">
        <f t="shared" si="51"/>
        <v>2.5713020419128879E-12</v>
      </c>
      <c r="X75" s="9">
        <f t="shared" si="51"/>
        <v>2.4992237720229395E-12</v>
      </c>
      <c r="Y75" s="9">
        <f t="shared" si="51"/>
        <v>2.4471069718148368E-12</v>
      </c>
      <c r="Z75" s="9">
        <f t="shared" si="51"/>
        <v>2.4103198582186942E-12</v>
      </c>
      <c r="AA75" s="9">
        <f t="shared" si="51"/>
        <v>2.3858664075279104E-12</v>
      </c>
      <c r="AB75" s="9">
        <f t="shared" si="51"/>
        <v>2.3718763343874261E-12</v>
      </c>
      <c r="AC75" s="9">
        <f t="shared" si="51"/>
        <v>2.3673222523628868E-12</v>
      </c>
      <c r="AD75" s="9">
        <f t="shared" si="51"/>
        <v>2.3718763343872855E-12</v>
      </c>
      <c r="AE75" s="9">
        <f t="shared" si="51"/>
        <v>2.3858664075276164E-12</v>
      </c>
      <c r="AF75" s="9">
        <f t="shared" si="51"/>
        <v>2.4103198582182261E-12</v>
      </c>
      <c r="AG75" s="9">
        <f t="shared" si="51"/>
        <v>2.4471069718141578E-12</v>
      </c>
      <c r="AH75" s="9">
        <f t="shared" si="51"/>
        <v>2.499223772021992E-12</v>
      </c>
      <c r="AI75" s="9">
        <f t="shared" si="51"/>
        <v>2.5713020419115817E-12</v>
      </c>
      <c r="AJ75" s="9">
        <f t="shared" si="51"/>
        <v>2.6705294340292378E-12</v>
      </c>
      <c r="AK75" s="9">
        <f t="shared" si="51"/>
        <v>2.8083756188648552E-12</v>
      </c>
      <c r="AL75" s="9">
        <f t="shared" si="51"/>
        <v>3.0040474462121567E-12</v>
      </c>
      <c r="AM75" s="9">
        <f t="shared" si="51"/>
        <v>3.2920588233954127E-12</v>
      </c>
      <c r="AN75" s="9">
        <f t="shared" si="51"/>
        <v>3.7410051528175436E-12</v>
      </c>
    </row>
    <row r="76" spans="1:40" ht="15" x14ac:dyDescent="0.2">
      <c r="A76" s="104" t="s">
        <v>120</v>
      </c>
      <c r="B76" s="181">
        <f>$B$10</f>
        <v>0.25</v>
      </c>
      <c r="C76" s="9"/>
      <c r="D76" s="181">
        <f t="shared" ref="D76:AN76" si="52">$B$10</f>
        <v>0.25</v>
      </c>
      <c r="E76" s="181">
        <f t="shared" si="52"/>
        <v>0.25</v>
      </c>
      <c r="F76" s="181">
        <f t="shared" si="52"/>
        <v>0.25</v>
      </c>
      <c r="G76" s="181">
        <f t="shared" si="52"/>
        <v>0.25</v>
      </c>
      <c r="H76" s="181">
        <f t="shared" si="52"/>
        <v>0.25</v>
      </c>
      <c r="I76" s="181">
        <f t="shared" si="52"/>
        <v>0.25</v>
      </c>
      <c r="J76" s="181">
        <f t="shared" si="52"/>
        <v>0.25</v>
      </c>
      <c r="K76" s="181">
        <f t="shared" si="52"/>
        <v>0.25</v>
      </c>
      <c r="L76" s="181">
        <f t="shared" si="52"/>
        <v>0.25</v>
      </c>
      <c r="M76" s="181">
        <f t="shared" si="52"/>
        <v>0.25</v>
      </c>
      <c r="N76" s="181">
        <f t="shared" si="52"/>
        <v>0.25</v>
      </c>
      <c r="O76" s="181">
        <f t="shared" si="52"/>
        <v>0.25</v>
      </c>
      <c r="P76" s="181">
        <f t="shared" si="52"/>
        <v>0.25</v>
      </c>
      <c r="Q76" s="181">
        <f t="shared" si="52"/>
        <v>0.25</v>
      </c>
      <c r="R76" s="181">
        <f t="shared" si="52"/>
        <v>0.25</v>
      </c>
      <c r="S76" s="181">
        <f t="shared" si="52"/>
        <v>0.25</v>
      </c>
      <c r="T76" s="181">
        <f t="shared" si="52"/>
        <v>0.25</v>
      </c>
      <c r="U76" s="181">
        <f t="shared" si="52"/>
        <v>0.25</v>
      </c>
      <c r="V76" s="181">
        <f t="shared" si="52"/>
        <v>0.25</v>
      </c>
      <c r="W76" s="181">
        <f t="shared" si="52"/>
        <v>0.25</v>
      </c>
      <c r="X76" s="181">
        <f t="shared" si="52"/>
        <v>0.25</v>
      </c>
      <c r="Y76" s="181">
        <f t="shared" si="52"/>
        <v>0.25</v>
      </c>
      <c r="Z76" s="181">
        <f t="shared" si="52"/>
        <v>0.25</v>
      </c>
      <c r="AA76" s="181">
        <f t="shared" si="52"/>
        <v>0.25</v>
      </c>
      <c r="AB76" s="181">
        <f t="shared" si="52"/>
        <v>0.25</v>
      </c>
      <c r="AC76" s="181">
        <f t="shared" si="52"/>
        <v>0.25</v>
      </c>
      <c r="AD76" s="181">
        <f t="shared" si="52"/>
        <v>0.25</v>
      </c>
      <c r="AE76" s="181">
        <f t="shared" si="52"/>
        <v>0.25</v>
      </c>
      <c r="AF76" s="181">
        <f t="shared" si="52"/>
        <v>0.25</v>
      </c>
      <c r="AG76" s="181">
        <f t="shared" si="52"/>
        <v>0.25</v>
      </c>
      <c r="AH76" s="181">
        <f t="shared" si="52"/>
        <v>0.25</v>
      </c>
      <c r="AI76" s="181">
        <f t="shared" si="52"/>
        <v>0.25</v>
      </c>
      <c r="AJ76" s="181">
        <f t="shared" si="52"/>
        <v>0.25</v>
      </c>
      <c r="AK76" s="181">
        <f t="shared" si="52"/>
        <v>0.25</v>
      </c>
      <c r="AL76" s="181">
        <f t="shared" si="52"/>
        <v>0.25</v>
      </c>
      <c r="AM76" s="181">
        <f t="shared" si="52"/>
        <v>0.25</v>
      </c>
      <c r="AN76" s="181">
        <f t="shared" si="52"/>
        <v>0.25</v>
      </c>
    </row>
    <row r="77" spans="1:40" ht="15" x14ac:dyDescent="0.2">
      <c r="A77" s="181" t="s">
        <v>184</v>
      </c>
      <c r="B77" s="50">
        <f>B75/B76</f>
        <v>3.8585326480153372E-9</v>
      </c>
      <c r="C77" s="9"/>
      <c r="D77" s="50">
        <f t="shared" ref="D77:AN77" si="53">D75/D76</f>
        <v>9.4692890558410509E-12</v>
      </c>
      <c r="E77" s="50">
        <f t="shared" si="53"/>
        <v>9.487505337569681E-12</v>
      </c>
      <c r="F77" s="50">
        <f t="shared" si="53"/>
        <v>9.5434656301230395E-12</v>
      </c>
      <c r="G77" s="50">
        <f t="shared" si="53"/>
        <v>9.6412794328791631E-12</v>
      </c>
      <c r="H77" s="50">
        <f t="shared" si="53"/>
        <v>9.7884278872578333E-12</v>
      </c>
      <c r="I77" s="50">
        <f t="shared" si="53"/>
        <v>9.9968950880850889E-12</v>
      </c>
      <c r="J77" s="50">
        <f t="shared" si="53"/>
        <v>1.0285208167640104E-11</v>
      </c>
      <c r="K77" s="50">
        <f t="shared" si="53"/>
        <v>1.0682117736107951E-11</v>
      </c>
      <c r="L77" s="50">
        <f t="shared" si="53"/>
        <v>1.1233502475448047E-11</v>
      </c>
      <c r="M77" s="50">
        <f t="shared" si="53"/>
        <v>1.201618978483522E-11</v>
      </c>
      <c r="N77" s="50">
        <f t="shared" si="53"/>
        <v>1.3168235293566518E-11</v>
      </c>
      <c r="O77" s="50">
        <f t="shared" si="53"/>
        <v>1.496402061125377E-11</v>
      </c>
      <c r="P77" s="50">
        <f t="shared" si="53"/>
        <v>1.8030086674100251E-11</v>
      </c>
      <c r="Q77" s="50">
        <f t="shared" si="53"/>
        <v>1.8030086674180478E-11</v>
      </c>
      <c r="R77" s="50">
        <f t="shared" si="53"/>
        <v>1.4964020611305478E-11</v>
      </c>
      <c r="S77" s="50">
        <f t="shared" si="53"/>
        <v>1.316823529360352E-11</v>
      </c>
      <c r="T77" s="50">
        <f t="shared" si="53"/>
        <v>1.2016189784863159E-11</v>
      </c>
      <c r="U77" s="50">
        <f t="shared" si="53"/>
        <v>1.1233502475469515E-11</v>
      </c>
      <c r="V77" s="50">
        <f t="shared" si="53"/>
        <v>1.068211773612416E-11</v>
      </c>
      <c r="W77" s="50">
        <f t="shared" si="53"/>
        <v>1.0285208167651552E-11</v>
      </c>
      <c r="X77" s="50">
        <f t="shared" si="53"/>
        <v>9.996895088091758E-12</v>
      </c>
      <c r="Y77" s="50">
        <f t="shared" si="53"/>
        <v>9.7884278872593471E-12</v>
      </c>
      <c r="Z77" s="50">
        <f t="shared" si="53"/>
        <v>9.6412794328747768E-12</v>
      </c>
      <c r="AA77" s="50">
        <f t="shared" si="53"/>
        <v>9.5434656301116416E-12</v>
      </c>
      <c r="AB77" s="50">
        <f t="shared" si="53"/>
        <v>9.4875053375497043E-12</v>
      </c>
      <c r="AC77" s="50">
        <f t="shared" si="53"/>
        <v>9.4692890094515472E-12</v>
      </c>
      <c r="AD77" s="50">
        <f t="shared" si="53"/>
        <v>9.4875053375491421E-12</v>
      </c>
      <c r="AE77" s="50">
        <f t="shared" si="53"/>
        <v>9.5434656301104654E-12</v>
      </c>
      <c r="AF77" s="50">
        <f t="shared" si="53"/>
        <v>9.6412794328729043E-12</v>
      </c>
      <c r="AG77" s="50">
        <f t="shared" si="53"/>
        <v>9.7884278872566313E-12</v>
      </c>
      <c r="AH77" s="50">
        <f t="shared" si="53"/>
        <v>9.9968950880879678E-12</v>
      </c>
      <c r="AI77" s="50">
        <f t="shared" si="53"/>
        <v>1.0285208167646327E-11</v>
      </c>
      <c r="AJ77" s="50">
        <f t="shared" si="53"/>
        <v>1.0682117736116951E-11</v>
      </c>
      <c r="AK77" s="50">
        <f t="shared" si="53"/>
        <v>1.1233502475459421E-11</v>
      </c>
      <c r="AL77" s="50">
        <f t="shared" si="53"/>
        <v>1.2016189784848627E-11</v>
      </c>
      <c r="AM77" s="50">
        <f t="shared" si="53"/>
        <v>1.3168235293581651E-11</v>
      </c>
      <c r="AN77" s="50">
        <f t="shared" si="53"/>
        <v>1.4964020611270175E-11</v>
      </c>
    </row>
    <row r="78" spans="1:40" x14ac:dyDescent="0.2">
      <c r="A78" s="181" t="s">
        <v>182</v>
      </c>
      <c r="B78" s="80">
        <f>$B$8</f>
        <v>75000</v>
      </c>
      <c r="D78" s="80">
        <f t="shared" ref="D78:AN78" si="54">$B$8</f>
        <v>75000</v>
      </c>
      <c r="E78" s="80">
        <f t="shared" si="54"/>
        <v>75000</v>
      </c>
      <c r="F78" s="80">
        <f t="shared" si="54"/>
        <v>75000</v>
      </c>
      <c r="G78" s="80">
        <f t="shared" si="54"/>
        <v>75000</v>
      </c>
      <c r="H78" s="80">
        <f t="shared" si="54"/>
        <v>75000</v>
      </c>
      <c r="I78" s="80">
        <f t="shared" si="54"/>
        <v>75000</v>
      </c>
      <c r="J78" s="80">
        <f t="shared" si="54"/>
        <v>75000</v>
      </c>
      <c r="K78" s="80">
        <f t="shared" si="54"/>
        <v>75000</v>
      </c>
      <c r="L78" s="80">
        <f t="shared" si="54"/>
        <v>75000</v>
      </c>
      <c r="M78" s="80">
        <f t="shared" si="54"/>
        <v>75000</v>
      </c>
      <c r="N78" s="80">
        <f t="shared" si="54"/>
        <v>75000</v>
      </c>
      <c r="O78" s="80">
        <f t="shared" si="54"/>
        <v>75000</v>
      </c>
      <c r="P78" s="80">
        <f t="shared" si="54"/>
        <v>75000</v>
      </c>
      <c r="Q78" s="80">
        <f t="shared" si="54"/>
        <v>75000</v>
      </c>
      <c r="R78" s="80">
        <f t="shared" si="54"/>
        <v>75000</v>
      </c>
      <c r="S78" s="80">
        <f t="shared" si="54"/>
        <v>75000</v>
      </c>
      <c r="T78" s="80">
        <f t="shared" si="54"/>
        <v>75000</v>
      </c>
      <c r="U78" s="80">
        <f t="shared" si="54"/>
        <v>75000</v>
      </c>
      <c r="V78" s="80">
        <f t="shared" si="54"/>
        <v>75000</v>
      </c>
      <c r="W78" s="80">
        <f t="shared" si="54"/>
        <v>75000</v>
      </c>
      <c r="X78" s="80">
        <f t="shared" si="54"/>
        <v>75000</v>
      </c>
      <c r="Y78" s="80">
        <f t="shared" si="54"/>
        <v>75000</v>
      </c>
      <c r="Z78" s="80">
        <f t="shared" si="54"/>
        <v>75000</v>
      </c>
      <c r="AA78" s="80">
        <f t="shared" si="54"/>
        <v>75000</v>
      </c>
      <c r="AB78" s="80">
        <f t="shared" si="54"/>
        <v>75000</v>
      </c>
      <c r="AC78" s="80">
        <f t="shared" si="54"/>
        <v>75000</v>
      </c>
      <c r="AD78" s="80">
        <f t="shared" si="54"/>
        <v>75000</v>
      </c>
      <c r="AE78" s="80">
        <f t="shared" si="54"/>
        <v>75000</v>
      </c>
      <c r="AF78" s="80">
        <f t="shared" si="54"/>
        <v>75000</v>
      </c>
      <c r="AG78" s="80">
        <f t="shared" si="54"/>
        <v>75000</v>
      </c>
      <c r="AH78" s="80">
        <f t="shared" si="54"/>
        <v>75000</v>
      </c>
      <c r="AI78" s="80">
        <f t="shared" si="54"/>
        <v>75000</v>
      </c>
      <c r="AJ78" s="80">
        <f t="shared" si="54"/>
        <v>75000</v>
      </c>
      <c r="AK78" s="80">
        <f t="shared" si="54"/>
        <v>75000</v>
      </c>
      <c r="AL78" s="80">
        <f t="shared" si="54"/>
        <v>75000</v>
      </c>
      <c r="AM78" s="80">
        <f t="shared" si="54"/>
        <v>75000</v>
      </c>
      <c r="AN78" s="80">
        <f t="shared" si="54"/>
        <v>75000</v>
      </c>
    </row>
    <row r="79" spans="1:40" ht="15.75" thickBot="1" x14ac:dyDescent="0.25">
      <c r="A79" s="181" t="s">
        <v>9</v>
      </c>
      <c r="B79" s="9">
        <f>B80/B81</f>
        <v>1.802600099698222E-10</v>
      </c>
      <c r="D79" s="9">
        <f t="shared" ref="D79:AN79" si="55">D80/D81</f>
        <v>4.4237908431097752E-13</v>
      </c>
      <c r="E79" s="9">
        <f t="shared" si="55"/>
        <v>4.4323009878346221E-13</v>
      </c>
      <c r="F79" s="9">
        <f t="shared" si="55"/>
        <v>4.4584440940715777E-13</v>
      </c>
      <c r="G79" s="9">
        <f t="shared" si="55"/>
        <v>4.5041400066591622E-13</v>
      </c>
      <c r="H79" s="9">
        <f t="shared" si="55"/>
        <v>4.5728837086646027E-13</v>
      </c>
      <c r="I79" s="9">
        <f t="shared" si="55"/>
        <v>4.6702738388707853E-13</v>
      </c>
      <c r="J79" s="9">
        <f t="shared" si="55"/>
        <v>4.8049657628117399E-13</v>
      </c>
      <c r="K79" s="9">
        <f t="shared" si="55"/>
        <v>4.9903909731075045E-13</v>
      </c>
      <c r="L79" s="9">
        <f t="shared" si="55"/>
        <v>5.2479827254068587E-13</v>
      </c>
      <c r="M79" s="9">
        <f t="shared" si="55"/>
        <v>5.6136326629963577E-13</v>
      </c>
      <c r="N79" s="9">
        <f t="shared" si="55"/>
        <v>6.1518365706305402E-13</v>
      </c>
      <c r="O79" s="9">
        <f t="shared" si="55"/>
        <v>6.9907779734886082E-13</v>
      </c>
      <c r="P79" s="9">
        <f t="shared" si="55"/>
        <v>8.4231595275001311E-13</v>
      </c>
      <c r="Q79" s="9">
        <f t="shared" si="55"/>
        <v>8.4231595275376097E-13</v>
      </c>
      <c r="R79" s="9">
        <f t="shared" si="55"/>
        <v>6.9907779735127663E-13</v>
      </c>
      <c r="S79" s="9">
        <f t="shared" si="55"/>
        <v>6.151836570647827E-13</v>
      </c>
      <c r="T79" s="9">
        <f t="shared" si="55"/>
        <v>5.6136326630094097E-13</v>
      </c>
      <c r="U79" s="9">
        <f t="shared" si="55"/>
        <v>5.2479827254168885E-13</v>
      </c>
      <c r="V79" s="9">
        <f t="shared" si="55"/>
        <v>4.9903909731150776E-13</v>
      </c>
      <c r="W79" s="9">
        <f t="shared" si="55"/>
        <v>4.8049657628170885E-13</v>
      </c>
      <c r="X79" s="9">
        <f t="shared" si="55"/>
        <v>4.6702738388739014E-13</v>
      </c>
      <c r="Y79" s="9">
        <f t="shared" si="55"/>
        <v>4.5728837086653106E-13</v>
      </c>
      <c r="Z79" s="9">
        <f t="shared" si="55"/>
        <v>4.5041400066571135E-13</v>
      </c>
      <c r="AA79" s="9">
        <f t="shared" si="55"/>
        <v>4.4584440940662529E-13</v>
      </c>
      <c r="AB79" s="9">
        <f t="shared" si="55"/>
        <v>4.4323009878252906E-13</v>
      </c>
      <c r="AC79" s="9">
        <f t="shared" si="55"/>
        <v>4.4237908214378769E-13</v>
      </c>
      <c r="AD79" s="9">
        <f t="shared" si="55"/>
        <v>4.4323009878250265E-13</v>
      </c>
      <c r="AE79" s="9">
        <f t="shared" si="55"/>
        <v>4.4584440940657036E-13</v>
      </c>
      <c r="AF79" s="9">
        <f t="shared" si="55"/>
        <v>4.504140006656238E-13</v>
      </c>
      <c r="AG79" s="9">
        <f t="shared" si="55"/>
        <v>4.5728837086640413E-13</v>
      </c>
      <c r="AH79" s="9">
        <f t="shared" si="55"/>
        <v>4.6702738388721303E-13</v>
      </c>
      <c r="AI79" s="9">
        <f t="shared" si="55"/>
        <v>4.804965762814648E-13</v>
      </c>
      <c r="AJ79" s="9">
        <f t="shared" si="55"/>
        <v>4.9903909731117101E-13</v>
      </c>
      <c r="AK79" s="9">
        <f t="shared" si="55"/>
        <v>5.247982725412172E-13</v>
      </c>
      <c r="AL79" s="9">
        <f t="shared" si="55"/>
        <v>5.6136326630026202E-13</v>
      </c>
      <c r="AM79" s="9">
        <f t="shared" si="55"/>
        <v>6.1518365706376104E-13</v>
      </c>
      <c r="AN79" s="9">
        <f t="shared" si="55"/>
        <v>6.9907779734962721E-13</v>
      </c>
    </row>
    <row r="80" spans="1:40" ht="15.75" thickBot="1" x14ac:dyDescent="0.25">
      <c r="A80" s="181" t="s">
        <v>183</v>
      </c>
      <c r="B80" s="93">
        <v>4.506500249245555E-11</v>
      </c>
      <c r="D80" s="93">
        <v>1.1059477107774438E-13</v>
      </c>
      <c r="E80" s="93">
        <v>1.1080752469586555E-13</v>
      </c>
      <c r="F80" s="93">
        <v>1.1146110235178944E-13</v>
      </c>
      <c r="G80" s="93">
        <v>1.1260350016647906E-13</v>
      </c>
      <c r="H80" s="93">
        <v>1.1432209271661507E-13</v>
      </c>
      <c r="I80" s="93">
        <v>1.1675684597176963E-13</v>
      </c>
      <c r="J80" s="93">
        <v>1.201241440702935E-13</v>
      </c>
      <c r="K80" s="93">
        <v>1.2475977432768761E-13</v>
      </c>
      <c r="L80" s="93">
        <v>1.3119956813517147E-13</v>
      </c>
      <c r="M80" s="93">
        <v>1.4034081657490894E-13</v>
      </c>
      <c r="N80" s="93">
        <v>1.537959142657635E-13</v>
      </c>
      <c r="O80" s="93">
        <v>1.7476944933721521E-13</v>
      </c>
      <c r="P80" s="93">
        <v>2.1057898818750328E-13</v>
      </c>
      <c r="Q80" s="93">
        <v>2.1057898818844024E-13</v>
      </c>
      <c r="R80" s="93">
        <v>1.7476944933781916E-13</v>
      </c>
      <c r="S80" s="93">
        <v>1.5379591426619567E-13</v>
      </c>
      <c r="T80" s="93">
        <v>1.4034081657523524E-13</v>
      </c>
      <c r="U80" s="93">
        <v>1.3119956813542221E-13</v>
      </c>
      <c r="V80" s="93">
        <v>1.2475977432787694E-13</v>
      </c>
      <c r="W80" s="93">
        <v>1.2012414407042721E-13</v>
      </c>
      <c r="X80" s="93">
        <v>1.1675684597184754E-13</v>
      </c>
      <c r="Y80" s="93">
        <v>1.1432209271663276E-13</v>
      </c>
      <c r="Z80" s="93">
        <v>1.1260350016642784E-13</v>
      </c>
      <c r="AA80" s="93">
        <v>1.1146110235165632E-13</v>
      </c>
      <c r="AB80" s="93">
        <v>1.1080752469563226E-13</v>
      </c>
      <c r="AC80" s="93">
        <v>1.1059477053594692E-13</v>
      </c>
      <c r="AD80" s="93">
        <v>1.1080752469562566E-13</v>
      </c>
      <c r="AE80" s="93">
        <v>1.1146110235164259E-13</v>
      </c>
      <c r="AF80" s="93">
        <v>1.1260350016640595E-13</v>
      </c>
      <c r="AG80" s="93">
        <v>1.1432209271660103E-13</v>
      </c>
      <c r="AH80" s="93">
        <v>1.1675684597180326E-13</v>
      </c>
      <c r="AI80" s="93">
        <v>1.201241440703662E-13</v>
      </c>
      <c r="AJ80" s="93">
        <v>1.2475977432779275E-13</v>
      </c>
      <c r="AK80" s="93">
        <v>1.311995681353043E-13</v>
      </c>
      <c r="AL80" s="93">
        <v>1.403408165750655E-13</v>
      </c>
      <c r="AM80" s="93">
        <v>1.5379591426594026E-13</v>
      </c>
      <c r="AN80" s="93">
        <v>1.747694493374068E-13</v>
      </c>
    </row>
    <row r="81" spans="1:40" x14ac:dyDescent="0.2">
      <c r="A81" s="104" t="s">
        <v>120</v>
      </c>
      <c r="B81" s="181">
        <f>$B$10</f>
        <v>0.25</v>
      </c>
      <c r="D81" s="181">
        <f t="shared" ref="D81:AN81" si="56">$B$10</f>
        <v>0.25</v>
      </c>
      <c r="E81" s="181">
        <f t="shared" si="56"/>
        <v>0.25</v>
      </c>
      <c r="F81" s="181">
        <f t="shared" si="56"/>
        <v>0.25</v>
      </c>
      <c r="G81" s="181">
        <f t="shared" si="56"/>
        <v>0.25</v>
      </c>
      <c r="H81" s="181">
        <f t="shared" si="56"/>
        <v>0.25</v>
      </c>
      <c r="I81" s="181">
        <f t="shared" si="56"/>
        <v>0.25</v>
      </c>
      <c r="J81" s="181">
        <f t="shared" si="56"/>
        <v>0.25</v>
      </c>
      <c r="K81" s="181">
        <f t="shared" si="56"/>
        <v>0.25</v>
      </c>
      <c r="L81" s="181">
        <f t="shared" si="56"/>
        <v>0.25</v>
      </c>
      <c r="M81" s="181">
        <f t="shared" si="56"/>
        <v>0.25</v>
      </c>
      <c r="N81" s="181">
        <f t="shared" si="56"/>
        <v>0.25</v>
      </c>
      <c r="O81" s="181">
        <f t="shared" si="56"/>
        <v>0.25</v>
      </c>
      <c r="P81" s="181">
        <f t="shared" si="56"/>
        <v>0.25</v>
      </c>
      <c r="Q81" s="181">
        <f t="shared" si="56"/>
        <v>0.25</v>
      </c>
      <c r="R81" s="181">
        <f t="shared" si="56"/>
        <v>0.25</v>
      </c>
      <c r="S81" s="181">
        <f t="shared" si="56"/>
        <v>0.25</v>
      </c>
      <c r="T81" s="181">
        <f t="shared" si="56"/>
        <v>0.25</v>
      </c>
      <c r="U81" s="181">
        <f t="shared" si="56"/>
        <v>0.25</v>
      </c>
      <c r="V81" s="181">
        <f t="shared" si="56"/>
        <v>0.25</v>
      </c>
      <c r="W81" s="181">
        <f t="shared" si="56"/>
        <v>0.25</v>
      </c>
      <c r="X81" s="181">
        <f t="shared" si="56"/>
        <v>0.25</v>
      </c>
      <c r="Y81" s="181">
        <f t="shared" si="56"/>
        <v>0.25</v>
      </c>
      <c r="Z81" s="181">
        <f t="shared" si="56"/>
        <v>0.25</v>
      </c>
      <c r="AA81" s="181">
        <f t="shared" si="56"/>
        <v>0.25</v>
      </c>
      <c r="AB81" s="181">
        <f t="shared" si="56"/>
        <v>0.25</v>
      </c>
      <c r="AC81" s="181">
        <f t="shared" si="56"/>
        <v>0.25</v>
      </c>
      <c r="AD81" s="181">
        <f t="shared" si="56"/>
        <v>0.25</v>
      </c>
      <c r="AE81" s="181">
        <f t="shared" si="56"/>
        <v>0.25</v>
      </c>
      <c r="AF81" s="181">
        <f t="shared" si="56"/>
        <v>0.25</v>
      </c>
      <c r="AG81" s="181">
        <f t="shared" si="56"/>
        <v>0.25</v>
      </c>
      <c r="AH81" s="181">
        <f t="shared" si="56"/>
        <v>0.25</v>
      </c>
      <c r="AI81" s="181">
        <f t="shared" si="56"/>
        <v>0.25</v>
      </c>
      <c r="AJ81" s="181">
        <f t="shared" si="56"/>
        <v>0.25</v>
      </c>
      <c r="AK81" s="181">
        <f t="shared" si="56"/>
        <v>0.25</v>
      </c>
      <c r="AL81" s="181">
        <f t="shared" si="56"/>
        <v>0.25</v>
      </c>
      <c r="AM81" s="181">
        <f t="shared" si="56"/>
        <v>0.25</v>
      </c>
      <c r="AN81" s="181">
        <f t="shared" si="56"/>
        <v>0.25</v>
      </c>
    </row>
    <row r="82" spans="1:40" ht="15" x14ac:dyDescent="0.2">
      <c r="A82" s="10"/>
      <c r="B82" s="10"/>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row>
    <row r="83" spans="1:40" x14ac:dyDescent="0.2">
      <c r="A83" s="24" t="s">
        <v>194</v>
      </c>
      <c r="B83" s="61"/>
    </row>
    <row r="84" spans="1:40" x14ac:dyDescent="0.2">
      <c r="A84" s="24" t="s">
        <v>162</v>
      </c>
      <c r="B84" s="24">
        <f>7.5/B29*B80</f>
        <v>4.506500249245557E-11</v>
      </c>
      <c r="D84" s="24">
        <f t="shared" ref="D84:AN84" si="57">15/D29*D80</f>
        <v>1.1059477107774438E-13</v>
      </c>
      <c r="E84" s="24">
        <f t="shared" si="57"/>
        <v>1.1080752469586558E-13</v>
      </c>
      <c r="F84" s="24">
        <f t="shared" si="57"/>
        <v>1.1146110235178944E-13</v>
      </c>
      <c r="G84" s="24">
        <f t="shared" si="57"/>
        <v>1.1260350016647899E-13</v>
      </c>
      <c r="H84" s="24">
        <f t="shared" si="57"/>
        <v>1.1432209271661509E-13</v>
      </c>
      <c r="I84" s="24">
        <f t="shared" si="57"/>
        <v>1.1675684597176963E-13</v>
      </c>
      <c r="J84" s="24">
        <f t="shared" si="57"/>
        <v>1.2012414407029357E-13</v>
      </c>
      <c r="K84" s="24">
        <f t="shared" si="57"/>
        <v>1.2475977432768759E-13</v>
      </c>
      <c r="L84" s="24">
        <f t="shared" si="57"/>
        <v>1.3119956813517147E-13</v>
      </c>
      <c r="M84" s="24">
        <f t="shared" si="57"/>
        <v>1.4034081657490892E-13</v>
      </c>
      <c r="N84" s="24">
        <f t="shared" si="57"/>
        <v>1.5379591426576333E-13</v>
      </c>
      <c r="O84" s="24">
        <f t="shared" si="57"/>
        <v>1.7476944933721513E-13</v>
      </c>
      <c r="P84" s="24">
        <f t="shared" si="57"/>
        <v>2.1057898818750323E-13</v>
      </c>
      <c r="Q84" s="24">
        <f t="shared" si="57"/>
        <v>2.1057898818844029E-13</v>
      </c>
      <c r="R84" s="24">
        <f t="shared" si="57"/>
        <v>1.7476944933781911E-13</v>
      </c>
      <c r="S84" s="24">
        <f t="shared" si="57"/>
        <v>1.5379591426619575E-13</v>
      </c>
      <c r="T84" s="24">
        <f t="shared" si="57"/>
        <v>1.4034081657523519E-13</v>
      </c>
      <c r="U84" s="24">
        <f t="shared" si="57"/>
        <v>1.3119956813542219E-13</v>
      </c>
      <c r="V84" s="24">
        <f t="shared" si="57"/>
        <v>1.2475977432787696E-13</v>
      </c>
      <c r="W84" s="24">
        <f t="shared" si="57"/>
        <v>1.2012414407042724E-13</v>
      </c>
      <c r="X84" s="24">
        <f t="shared" si="57"/>
        <v>1.1675684597184754E-13</v>
      </c>
      <c r="Y84" s="24">
        <f t="shared" si="57"/>
        <v>1.1432209271663274E-13</v>
      </c>
      <c r="Z84" s="24">
        <f t="shared" si="57"/>
        <v>1.1260350016642784E-13</v>
      </c>
      <c r="AA84" s="24">
        <f t="shared" si="57"/>
        <v>1.1146110235165635E-13</v>
      </c>
      <c r="AB84" s="24">
        <f t="shared" si="57"/>
        <v>1.1080752469563231E-13</v>
      </c>
      <c r="AC84" s="24">
        <f t="shared" si="57"/>
        <v>1.1059477053594695E-13</v>
      </c>
      <c r="AD84" s="24">
        <f t="shared" si="57"/>
        <v>1.1080752469562566E-13</v>
      </c>
      <c r="AE84" s="24">
        <f t="shared" si="57"/>
        <v>1.1146110235164258E-13</v>
      </c>
      <c r="AF84" s="24">
        <f t="shared" si="57"/>
        <v>1.1260350016640587E-13</v>
      </c>
      <c r="AG84" s="24">
        <f t="shared" si="57"/>
        <v>1.1432209271660098E-13</v>
      </c>
      <c r="AH84" s="24">
        <f t="shared" si="57"/>
        <v>1.1675684597180321E-13</v>
      </c>
      <c r="AI84" s="24">
        <f t="shared" si="57"/>
        <v>1.2012414407036625E-13</v>
      </c>
      <c r="AJ84" s="24">
        <f t="shared" si="57"/>
        <v>1.2475977432779278E-13</v>
      </c>
      <c r="AK84" s="24">
        <f t="shared" si="57"/>
        <v>1.3119956813530427E-13</v>
      </c>
      <c r="AL84" s="24">
        <f t="shared" si="57"/>
        <v>1.403408165750655E-13</v>
      </c>
      <c r="AM84" s="24">
        <f t="shared" si="57"/>
        <v>1.5379591426594026E-13</v>
      </c>
      <c r="AN84" s="24">
        <f t="shared" si="57"/>
        <v>1.7476944933740673E-13</v>
      </c>
    </row>
    <row r="85" spans="1:40" x14ac:dyDescent="0.2">
      <c r="J85" s="41"/>
      <c r="Q85" s="41"/>
    </row>
    <row r="86" spans="1:40" x14ac:dyDescent="0.2">
      <c r="A86" s="12" t="s">
        <v>136</v>
      </c>
      <c r="J86" s="181"/>
    </row>
    <row r="87" spans="1:40" x14ac:dyDescent="0.2">
      <c r="A87" s="12" t="s">
        <v>137</v>
      </c>
      <c r="J87" s="51"/>
      <c r="K87" s="45"/>
      <c r="L87" s="45"/>
      <c r="M87" s="45"/>
      <c r="N87" s="45"/>
    </row>
    <row r="88" spans="1:40" x14ac:dyDescent="0.2">
      <c r="J88" s="51"/>
      <c r="K88" s="45"/>
      <c r="L88" s="45"/>
      <c r="M88" s="45"/>
      <c r="N88" s="45"/>
    </row>
    <row r="89" spans="1:40" x14ac:dyDescent="0.2">
      <c r="J89" s="51"/>
      <c r="K89" s="45"/>
      <c r="L89" s="45"/>
      <c r="M89" s="45"/>
      <c r="N89" s="45"/>
    </row>
    <row r="90" spans="1:40" x14ac:dyDescent="0.2">
      <c r="D90" s="181" t="s">
        <v>163</v>
      </c>
      <c r="E90" s="132" t="s">
        <v>9</v>
      </c>
      <c r="F90" s="181" t="s">
        <v>133</v>
      </c>
      <c r="G90" s="181" t="s">
        <v>9</v>
      </c>
      <c r="H90" s="181" t="s">
        <v>133</v>
      </c>
      <c r="K90" s="51"/>
      <c r="L90" s="45"/>
      <c r="M90" s="45"/>
      <c r="N90" s="45"/>
      <c r="O90" s="45"/>
    </row>
    <row r="91" spans="1:40" x14ac:dyDescent="0.2">
      <c r="C91" t="s">
        <v>160</v>
      </c>
      <c r="D91" s="181" t="s">
        <v>164</v>
      </c>
      <c r="E91" s="132" t="s">
        <v>168</v>
      </c>
      <c r="F91" s="181" t="s">
        <v>169</v>
      </c>
      <c r="G91" s="181" t="s">
        <v>170</v>
      </c>
      <c r="H91" s="181" t="s">
        <v>171</v>
      </c>
      <c r="K91" s="51"/>
      <c r="L91" s="45"/>
      <c r="M91" s="45"/>
      <c r="N91" s="45"/>
      <c r="O91" s="45"/>
    </row>
    <row r="92" spans="1:40" x14ac:dyDescent="0.2">
      <c r="B92" s="10"/>
      <c r="C92">
        <f>D20</f>
        <v>5</v>
      </c>
      <c r="D92" s="151">
        <f>D80</f>
        <v>1.1059477107774438E-13</v>
      </c>
      <c r="E92" s="152">
        <f>D39</f>
        <v>7.2206870412262715E-3</v>
      </c>
      <c r="F92" s="5">
        <f>D42</f>
        <v>4.8840346325280549E-3</v>
      </c>
      <c r="G92" s="5">
        <f>D26</f>
        <v>8.3276502509822409E-3</v>
      </c>
      <c r="H92" s="5">
        <f>D25</f>
        <v>5.6327787094440944E-3</v>
      </c>
      <c r="K92" s="51"/>
      <c r="L92" s="45"/>
      <c r="M92" s="45"/>
      <c r="N92" s="45"/>
      <c r="O92" s="45"/>
    </row>
    <row r="93" spans="1:40" x14ac:dyDescent="0.2">
      <c r="B93" s="10"/>
      <c r="C93">
        <f>E20</f>
        <v>3125</v>
      </c>
      <c r="D93" s="151">
        <f>E80</f>
        <v>1.1080752469586555E-13</v>
      </c>
      <c r="E93" s="152">
        <f>E39</f>
        <v>7.2345776373039248E-3</v>
      </c>
      <c r="F93" s="5">
        <f>E42</f>
        <v>4.8934301584554873E-3</v>
      </c>
      <c r="G93" s="5">
        <f>E26</f>
        <v>0.62404208591920396</v>
      </c>
      <c r="H93" s="5">
        <f>E25</f>
        <v>0.42209877569584187</v>
      </c>
      <c r="K93" s="51"/>
    </row>
    <row r="94" spans="1:40" x14ac:dyDescent="0.2">
      <c r="B94" s="10"/>
      <c r="C94">
        <f>F20</f>
        <v>6250</v>
      </c>
      <c r="D94" s="151">
        <f>F80</f>
        <v>1.1146110235178944E-13</v>
      </c>
      <c r="E94" s="152">
        <f>F39</f>
        <v>7.2772494532006033E-3</v>
      </c>
      <c r="F94" s="5">
        <f>F42</f>
        <v>4.9222931496753428E-3</v>
      </c>
      <c r="G94" s="5">
        <f>F26</f>
        <v>1.1129364306289911</v>
      </c>
      <c r="H94" s="5">
        <f>F25</f>
        <v>0.75278433201157424</v>
      </c>
      <c r="K94" s="51"/>
    </row>
    <row r="95" spans="1:40" x14ac:dyDescent="0.2">
      <c r="B95" s="10"/>
      <c r="C95">
        <f>G20</f>
        <v>9375</v>
      </c>
      <c r="D95" s="151">
        <f>G80</f>
        <v>1.1260350016647906E-13</v>
      </c>
      <c r="E95" s="152">
        <f>G39</f>
        <v>7.3518361358807117E-3</v>
      </c>
      <c r="F95" s="5">
        <f>G42</f>
        <v>4.9727431884673805E-3</v>
      </c>
      <c r="G95" s="5">
        <f>G26</f>
        <v>1.5014938213405749</v>
      </c>
      <c r="H95" s="5">
        <f>G25</f>
        <v>1.0156025018235459</v>
      </c>
      <c r="K95" s="51"/>
    </row>
    <row r="96" spans="1:40" x14ac:dyDescent="0.2">
      <c r="B96" s="10"/>
      <c r="C96">
        <f>H20</f>
        <v>12500</v>
      </c>
      <c r="D96" s="151">
        <f>H80</f>
        <v>1.1432209271661507E-13</v>
      </c>
      <c r="E96" s="152">
        <f>H39</f>
        <v>7.4640423354594542E-3</v>
      </c>
      <c r="F96" s="5">
        <f>H42</f>
        <v>5.0486388700829998E-3</v>
      </c>
      <c r="G96" s="5">
        <f>H26</f>
        <v>1.8109766335034525</v>
      </c>
      <c r="H96" s="5">
        <f>H25</f>
        <v>1.2249350437472812</v>
      </c>
      <c r="K96" s="51"/>
    </row>
    <row r="97" spans="2:32" x14ac:dyDescent="0.2">
      <c r="B97" s="10"/>
      <c r="C97">
        <f>I20</f>
        <v>15625</v>
      </c>
      <c r="D97" s="151">
        <f>I80</f>
        <v>1.1675684597176963E-13</v>
      </c>
      <c r="E97" s="152">
        <f>I39</f>
        <v>7.6230063724275271E-3</v>
      </c>
      <c r="F97" s="5">
        <f>I42</f>
        <v>5.1561613063062827E-3</v>
      </c>
      <c r="G97" s="5">
        <f>I26</f>
        <v>2.0579029543584948</v>
      </c>
      <c r="H97" s="5">
        <f>I25</f>
        <v>1.3919547048755316</v>
      </c>
      <c r="K97" s="51"/>
    </row>
    <row r="98" spans="2:32" x14ac:dyDescent="0.2">
      <c r="B98" s="10"/>
      <c r="C98">
        <f>J20</f>
        <v>18750</v>
      </c>
      <c r="D98" s="151">
        <f>J80</f>
        <v>1.201241440702935E-13</v>
      </c>
      <c r="E98" s="152">
        <f>J39</f>
        <v>7.8428558780326771E-3</v>
      </c>
      <c r="F98" s="5">
        <f>J42</f>
        <v>5.3048663524035821E-3</v>
      </c>
      <c r="G98" s="5">
        <f>J26</f>
        <v>2.2551888886806264</v>
      </c>
      <c r="H98" s="5">
        <f>J25</f>
        <v>1.5253978703580653</v>
      </c>
    </row>
    <row r="99" spans="2:32" x14ac:dyDescent="0.2">
      <c r="B99" s="10"/>
      <c r="C99">
        <f>K20</f>
        <v>21875</v>
      </c>
      <c r="D99" s="151">
        <f>K80</f>
        <v>1.2475977432768761E-13</v>
      </c>
      <c r="E99" s="152">
        <f>K39</f>
        <v>8.1455142677675074E-3</v>
      </c>
      <c r="F99" s="5">
        <f>K42</f>
        <v>5.5095828909892293E-3</v>
      </c>
      <c r="G99" s="5">
        <f>K26</f>
        <v>2.4129872463399233</v>
      </c>
      <c r="H99" s="5">
        <f>K25</f>
        <v>1.6321318472447262</v>
      </c>
    </row>
    <row r="100" spans="2:32" x14ac:dyDescent="0.2">
      <c r="B100" s="10"/>
      <c r="C100">
        <f>L20</f>
        <v>25000</v>
      </c>
      <c r="D100" s="151">
        <f>L80</f>
        <v>1.3119956813517147E-13</v>
      </c>
      <c r="E100" s="152">
        <f>L39</f>
        <v>8.5659657524148267E-3</v>
      </c>
      <c r="F100" s="5">
        <f>L42</f>
        <v>5.7939740577287596E-3</v>
      </c>
      <c r="G100" s="5">
        <f>L26</f>
        <v>2.5393126810526971</v>
      </c>
      <c r="H100" s="5">
        <f>L25</f>
        <v>1.717577705039661</v>
      </c>
      <c r="K100" s="41"/>
    </row>
    <row r="101" spans="2:32" x14ac:dyDescent="0.2">
      <c r="B101" s="10"/>
      <c r="C101">
        <f>M20</f>
        <v>28125</v>
      </c>
      <c r="D101" s="151">
        <f>M80</f>
        <v>1.4034081657490894E-13</v>
      </c>
      <c r="E101" s="152">
        <f>M39</f>
        <v>9.1627940970663308E-3</v>
      </c>
      <c r="F101" s="5">
        <f>M42</f>
        <v>6.1976656023573582E-3</v>
      </c>
      <c r="G101" s="5">
        <f>M26</f>
        <v>2.6405136931397366</v>
      </c>
      <c r="H101" s="5">
        <f>M25</f>
        <v>1.7860295358776377</v>
      </c>
      <c r="K101" s="181"/>
    </row>
    <row r="102" spans="2:32" x14ac:dyDescent="0.2">
      <c r="B102" s="10"/>
      <c r="C102">
        <f>N20</f>
        <v>31250</v>
      </c>
      <c r="D102" s="151">
        <f>N80</f>
        <v>1.537959142657635E-13</v>
      </c>
      <c r="E102" s="152">
        <f>N39</f>
        <v>1.0041271882119033E-2</v>
      </c>
      <c r="F102" s="5">
        <f>N42</f>
        <v>6.7918633430442731E-3</v>
      </c>
      <c r="G102" s="5">
        <f>N26</f>
        <v>2.7216329131701946</v>
      </c>
      <c r="H102" s="5">
        <f>N25</f>
        <v>1.8408981484806204</v>
      </c>
      <c r="K102" s="51"/>
    </row>
    <row r="103" spans="2:32" ht="13.5" thickBot="1" x14ac:dyDescent="0.25">
      <c r="B103" s="10"/>
      <c r="C103">
        <f>O20</f>
        <v>34375</v>
      </c>
      <c r="D103" s="151">
        <f>O80</f>
        <v>1.7476944933721521E-13</v>
      </c>
      <c r="E103" s="152">
        <f>O39</f>
        <v>1.1410625346331879E-2</v>
      </c>
      <c r="F103" s="5">
        <f>O42</f>
        <v>7.7180868042195129E-3</v>
      </c>
      <c r="G103" s="5">
        <f>O26</f>
        <v>2.7866846369182596</v>
      </c>
      <c r="H103" s="5">
        <f>O25</f>
        <v>1.8848987913387327</v>
      </c>
      <c r="K103" s="51"/>
    </row>
    <row r="104" spans="2:32" ht="13.5" thickBot="1" x14ac:dyDescent="0.25">
      <c r="B104" s="10"/>
      <c r="C104">
        <f>P20</f>
        <v>37495</v>
      </c>
      <c r="D104" s="151">
        <f>P80</f>
        <v>2.1057898818750328E-13</v>
      </c>
      <c r="E104" s="153">
        <f>P39</f>
        <v>1.3748615385180987E-2</v>
      </c>
      <c r="F104" s="5">
        <f>P42</f>
        <v>9.2994909358553625E-3</v>
      </c>
      <c r="G104" s="154">
        <f>P26</f>
        <v>2.8387955938758274</v>
      </c>
      <c r="H104" s="5">
        <f>P25</f>
        <v>1.9201463677898116</v>
      </c>
      <c r="K104" s="51"/>
    </row>
    <row r="105" spans="2:32" x14ac:dyDescent="0.2">
      <c r="B105" s="10"/>
      <c r="C105">
        <f>Q20</f>
        <v>37505</v>
      </c>
      <c r="D105" s="151">
        <f>Q80</f>
        <v>2.1057898818844024E-13</v>
      </c>
      <c r="E105" s="152">
        <f>Q39</f>
        <v>3.88928009590474</v>
      </c>
      <c r="F105" s="5">
        <f>Q42</f>
        <v>1.0725161859035926E-2</v>
      </c>
      <c r="G105" s="5">
        <f>Q26</f>
        <v>2.8389444954617455</v>
      </c>
      <c r="H105" s="5">
        <f>Q25</f>
        <v>1.9202470840372146</v>
      </c>
      <c r="K105" s="51"/>
    </row>
    <row r="106" spans="2:32" x14ac:dyDescent="0.2">
      <c r="B106" s="10"/>
      <c r="C106">
        <f>R20</f>
        <v>40625</v>
      </c>
      <c r="D106" s="151">
        <f>R80</f>
        <v>1.7476944933781916E-13</v>
      </c>
      <c r="E106" s="152">
        <f>R39</f>
        <v>3.573112412842554</v>
      </c>
      <c r="F106" s="5">
        <f>R42</f>
        <v>0.67157395049210233</v>
      </c>
      <c r="G106" s="5">
        <f>R26</f>
        <v>2.8734426445245922</v>
      </c>
      <c r="H106" s="5">
        <f>R25</f>
        <v>1.9435814501188726</v>
      </c>
      <c r="K106" s="51"/>
      <c r="L106" s="45"/>
      <c r="M106" s="45"/>
      <c r="N106" s="45"/>
      <c r="O106" s="45"/>
      <c r="P106" s="56"/>
    </row>
    <row r="107" spans="2:32" x14ac:dyDescent="0.2">
      <c r="B107" s="10"/>
      <c r="C107">
        <f>S20</f>
        <v>43750</v>
      </c>
      <c r="D107" s="151">
        <f>S80</f>
        <v>1.5379591426619567E-13</v>
      </c>
      <c r="E107" s="152">
        <f>S39</f>
        <v>3.387539428901273</v>
      </c>
      <c r="F107" s="5">
        <f>S42</f>
        <v>1.0594557240271174</v>
      </c>
      <c r="G107" s="5">
        <f>S26</f>
        <v>2.8936911544293302</v>
      </c>
      <c r="H107" s="5">
        <f>S25</f>
        <v>1.9572774354270843</v>
      </c>
      <c r="K107" s="51"/>
      <c r="L107" s="45"/>
      <c r="M107" s="45"/>
      <c r="N107" s="45"/>
      <c r="O107" s="45"/>
      <c r="P107" s="56"/>
    </row>
    <row r="108" spans="2:32" x14ac:dyDescent="0.2">
      <c r="B108" s="10"/>
      <c r="C108">
        <f>T20</f>
        <v>46875</v>
      </c>
      <c r="D108" s="151">
        <f>T80</f>
        <v>1.4034081657523524E-13</v>
      </c>
      <c r="E108" s="152">
        <f>T39</f>
        <v>3.2680392237268592</v>
      </c>
      <c r="F108" s="5">
        <f>T42</f>
        <v>1.3092331999096958</v>
      </c>
      <c r="G108" s="5">
        <f>T26</f>
        <v>2.9067302349932267</v>
      </c>
      <c r="H108" s="5">
        <f>T25</f>
        <v>1.9660970007519343</v>
      </c>
      <c r="K108" s="51"/>
      <c r="L108" s="45"/>
      <c r="M108" s="45"/>
      <c r="N108" s="45"/>
      <c r="O108" s="45"/>
      <c r="P108" s="56"/>
      <c r="AC108">
        <f>(0.52-0.014)/0.014</f>
        <v>36.142857142857146</v>
      </c>
      <c r="AD108">
        <f>(4.47-0.06)/0.06</f>
        <v>73.5</v>
      </c>
      <c r="AF108">
        <f>(4.47-3.95)/3.95</f>
        <v>0.13164556962025306</v>
      </c>
    </row>
    <row r="109" spans="2:32" x14ac:dyDescent="0.2">
      <c r="B109" s="10"/>
      <c r="C109">
        <f>U20</f>
        <v>50000</v>
      </c>
      <c r="D109" s="151">
        <f>U80</f>
        <v>1.3119956813542221E-13</v>
      </c>
      <c r="E109" s="152">
        <f>U39</f>
        <v>3.1863254345104037</v>
      </c>
      <c r="F109" s="5">
        <f>U42</f>
        <v>1.4800300950739962</v>
      </c>
      <c r="G109" s="5">
        <f>U26</f>
        <v>2.915646309063721</v>
      </c>
      <c r="H109" s="5">
        <f>U25</f>
        <v>1.9721277862295286</v>
      </c>
      <c r="K109" s="51"/>
      <c r="L109" s="45"/>
      <c r="M109" s="45"/>
      <c r="N109" s="45"/>
      <c r="O109" s="45"/>
      <c r="P109" s="56"/>
      <c r="X109" s="17" t="s">
        <v>206</v>
      </c>
    </row>
    <row r="110" spans="2:32" ht="13.5" thickBot="1" x14ac:dyDescent="0.25">
      <c r="B110" s="10"/>
      <c r="C110">
        <f>V20</f>
        <v>53125</v>
      </c>
      <c r="D110" s="151">
        <f>V80</f>
        <v>1.2475977432787694E-13</v>
      </c>
      <c r="E110" s="152">
        <f>V39</f>
        <v>3.128131183876683</v>
      </c>
      <c r="F110" s="5">
        <f>V42</f>
        <v>1.6016668153871791</v>
      </c>
      <c r="G110" s="5">
        <f>V26</f>
        <v>2.921996084959595</v>
      </c>
      <c r="H110" s="5">
        <f>V25</f>
        <v>1.976422741156556</v>
      </c>
      <c r="K110" s="51"/>
      <c r="L110" s="45"/>
      <c r="M110" s="45"/>
      <c r="N110" s="45"/>
      <c r="O110" s="45"/>
      <c r="P110" s="56"/>
    </row>
    <row r="111" spans="2:32" ht="32.25" thickBot="1" x14ac:dyDescent="0.3">
      <c r="B111" s="10"/>
      <c r="C111">
        <f>W20</f>
        <v>56250</v>
      </c>
      <c r="D111" s="151">
        <f>W80</f>
        <v>1.2012414407042721E-13</v>
      </c>
      <c r="E111" s="152">
        <f>W39</f>
        <v>3.0854765365782097</v>
      </c>
      <c r="F111" s="5">
        <f>W42</f>
        <v>1.6908228977664861</v>
      </c>
      <c r="G111" s="5">
        <f>W26</f>
        <v>2.926650281006685</v>
      </c>
      <c r="H111" s="5">
        <f>W25</f>
        <v>1.9795708148164144</v>
      </c>
      <c r="K111" s="51"/>
      <c r="L111" s="45"/>
      <c r="M111" s="45"/>
      <c r="N111" s="45"/>
      <c r="O111" s="45"/>
      <c r="P111" s="56"/>
      <c r="X111" s="32" t="s">
        <v>24</v>
      </c>
      <c r="Y111" s="31" t="s">
        <v>43</v>
      </c>
      <c r="Z111" s="31" t="s">
        <v>215</v>
      </c>
      <c r="AA111" s="31" t="s">
        <v>216</v>
      </c>
    </row>
    <row r="112" spans="2:32" ht="15" x14ac:dyDescent="0.2">
      <c r="B112" s="10"/>
      <c r="C112">
        <f>X20</f>
        <v>59375</v>
      </c>
      <c r="D112" s="151">
        <f>X80</f>
        <v>1.1675684597184754E-13</v>
      </c>
      <c r="E112" s="152">
        <f>X39</f>
        <v>3.0535478896314183</v>
      </c>
      <c r="F112" s="5">
        <f>X42</f>
        <v>1.7575596605283206</v>
      </c>
      <c r="G112" s="5">
        <f>X26</f>
        <v>2.9301341260697775</v>
      </c>
      <c r="H112" s="5">
        <f>X25</f>
        <v>1.9819272692431689</v>
      </c>
      <c r="K112" s="51"/>
      <c r="L112" s="45"/>
      <c r="M112" s="45"/>
      <c r="N112" s="45"/>
      <c r="O112" s="45"/>
      <c r="P112" s="56"/>
      <c r="X112" s="33" t="s">
        <v>41</v>
      </c>
      <c r="Y112" s="26">
        <f>M117</f>
        <v>2.9422754470132952</v>
      </c>
      <c r="Z112" s="185">
        <f>P117</f>
        <v>0.24388716123573329</v>
      </c>
      <c r="AA112" s="26">
        <f>Y112/Z112</f>
        <v>12.064085014173374</v>
      </c>
    </row>
    <row r="113" spans="2:31" ht="15.75" thickBot="1" x14ac:dyDescent="0.25">
      <c r="B113" s="10"/>
      <c r="C113">
        <f>Y20</f>
        <v>62500</v>
      </c>
      <c r="D113" s="151">
        <f>Y80</f>
        <v>1.1432209271663276E-13</v>
      </c>
      <c r="E113" s="152">
        <f>Y39</f>
        <v>3.0292701008436413</v>
      </c>
      <c r="F113" s="5">
        <f>Y42</f>
        <v>1.8083047182005703</v>
      </c>
      <c r="G113" s="5">
        <f>Y26</f>
        <v>2.9327831595459548</v>
      </c>
      <c r="H113" s="5">
        <f>Y25</f>
        <v>1.9837190615153595</v>
      </c>
      <c r="K113" s="51"/>
      <c r="L113" s="45"/>
      <c r="M113" s="45"/>
      <c r="X113" s="33" t="s">
        <v>42</v>
      </c>
      <c r="Y113" s="26">
        <f>M118</f>
        <v>0.52443091870998937</v>
      </c>
      <c r="Z113" s="185">
        <f>P118</f>
        <v>0.11726234803381104</v>
      </c>
      <c r="AA113" s="26">
        <f>Y113/Z113</f>
        <v>4.472287375302912</v>
      </c>
      <c r="AE113" s="184"/>
    </row>
    <row r="114" spans="2:31" ht="16.5" thickTop="1" thickBot="1" x14ac:dyDescent="0.25">
      <c r="B114" s="10"/>
      <c r="C114">
        <f>Z20</f>
        <v>65625</v>
      </c>
      <c r="D114" s="151">
        <f>Z80</f>
        <v>1.1260350016642784E-13</v>
      </c>
      <c r="E114" s="152">
        <f>Z39</f>
        <v>3.010588696273758</v>
      </c>
      <c r="F114" s="5">
        <f>Z42</f>
        <v>1.8473523003582402</v>
      </c>
      <c r="G114" s="5">
        <f>Z26</f>
        <v>2.9348215521903676</v>
      </c>
      <c r="H114" s="5">
        <f>Z25</f>
        <v>1.9850978195494857</v>
      </c>
      <c r="K114" s="206" t="s">
        <v>206</v>
      </c>
      <c r="L114" s="207"/>
      <c r="M114" s="207"/>
      <c r="N114" s="207"/>
      <c r="O114" s="208"/>
      <c r="R114" s="206" t="s">
        <v>206</v>
      </c>
      <c r="S114" s="207"/>
      <c r="T114" s="207"/>
      <c r="U114" s="207"/>
      <c r="V114" s="208"/>
      <c r="X114" s="34"/>
      <c r="Y114" s="27"/>
      <c r="Z114" s="186"/>
      <c r="AA114" s="27"/>
    </row>
    <row r="115" spans="2:31" ht="15.75" thickTop="1" x14ac:dyDescent="0.2">
      <c r="B115" s="10"/>
      <c r="C115">
        <f>AA20</f>
        <v>68750</v>
      </c>
      <c r="D115" s="151">
        <f>AA80</f>
        <v>1.1146110235165632E-13</v>
      </c>
      <c r="E115" s="152">
        <f>AA39</f>
        <v>2.9960814808469891</v>
      </c>
      <c r="F115" s="5">
        <f>AA42</f>
        <v>1.8776750570940492</v>
      </c>
      <c r="G115" s="5">
        <f>AA26</f>
        <v>2.9364044846249295</v>
      </c>
      <c r="H115" s="5">
        <f>AA25</f>
        <v>1.9861685066997818</v>
      </c>
      <c r="K115" s="170"/>
      <c r="L115" s="192" t="s">
        <v>209</v>
      </c>
      <c r="M115" s="192"/>
      <c r="N115" s="192" t="s">
        <v>210</v>
      </c>
      <c r="O115" s="205"/>
      <c r="P115" s="192" t="s">
        <v>215</v>
      </c>
      <c r="Q115" s="205"/>
      <c r="R115" s="170"/>
      <c r="S115" s="192" t="s">
        <v>211</v>
      </c>
      <c r="T115" s="192"/>
      <c r="U115" s="192" t="s">
        <v>212</v>
      </c>
      <c r="V115" s="205"/>
      <c r="X115" s="35" t="s">
        <v>40</v>
      </c>
      <c r="Y115" s="28" t="s">
        <v>145</v>
      </c>
      <c r="Z115" s="187"/>
      <c r="AA115" s="28" t="s">
        <v>145</v>
      </c>
    </row>
    <row r="116" spans="2:31" ht="15" x14ac:dyDescent="0.2">
      <c r="B116" s="10"/>
      <c r="C116">
        <f>AB20</f>
        <v>71875</v>
      </c>
      <c r="D116" s="151">
        <f>AB80</f>
        <v>1.1080752469563226E-13</v>
      </c>
      <c r="E116" s="152">
        <f>AB39</f>
        <v>2.9847355119944874</v>
      </c>
      <c r="F116" s="5">
        <f>AB42</f>
        <v>1.901390225258687</v>
      </c>
      <c r="G116" s="5">
        <f>AB26</f>
        <v>2.9376424825156207</v>
      </c>
      <c r="H116" s="5">
        <f>AB25</f>
        <v>1.987005881943801</v>
      </c>
      <c r="K116" s="83"/>
      <c r="L116" s="181" t="s">
        <v>204</v>
      </c>
      <c r="M116" s="181" t="s">
        <v>205</v>
      </c>
      <c r="N116" s="181" t="s">
        <v>204</v>
      </c>
      <c r="O116" s="156" t="s">
        <v>205</v>
      </c>
      <c r="P116" s="181" t="s">
        <v>161</v>
      </c>
      <c r="Q116" s="181" t="s">
        <v>208</v>
      </c>
      <c r="R116" s="83"/>
      <c r="S116" s="181" t="s">
        <v>204</v>
      </c>
      <c r="T116" s="181" t="s">
        <v>205</v>
      </c>
      <c r="U116" s="181" t="s">
        <v>204</v>
      </c>
      <c r="V116" s="156" t="s">
        <v>205</v>
      </c>
      <c r="X116" s="36"/>
      <c r="Y116" s="29"/>
      <c r="Z116" s="188"/>
      <c r="AA116" s="29"/>
    </row>
    <row r="117" spans="2:31" ht="15" x14ac:dyDescent="0.2">
      <c r="B117" s="10"/>
      <c r="C117">
        <f>AC20</f>
        <v>75000</v>
      </c>
      <c r="D117" s="151">
        <f>AC80</f>
        <v>1.1059477053594692E-13</v>
      </c>
      <c r="E117" s="152">
        <f>AC39</f>
        <v>2.9758125626391485</v>
      </c>
      <c r="F117" s="5">
        <f>AC42</f>
        <v>1.920040835641756</v>
      </c>
      <c r="G117" s="5">
        <f>AC26</f>
        <v>2.93861609637128</v>
      </c>
      <c r="H117" s="5">
        <f>AC25</f>
        <v>1.9876644292208951</v>
      </c>
      <c r="K117" s="83" t="s">
        <v>201</v>
      </c>
      <c r="L117" s="157">
        <f>E130</f>
        <v>2.9422754470132952</v>
      </c>
      <c r="M117" s="157">
        <f>G130</f>
        <v>2.9422754470132952</v>
      </c>
      <c r="N117" s="177">
        <f>E104</f>
        <v>1.3748615385180987E-2</v>
      </c>
      <c r="O117" s="176">
        <f>G104</f>
        <v>2.8387955938758274</v>
      </c>
      <c r="P117" s="173">
        <f>B28/2</f>
        <v>0.24388716123573329</v>
      </c>
      <c r="Q117" s="173">
        <f>P28</f>
        <v>0.23530964764759976</v>
      </c>
      <c r="R117" s="83" t="s">
        <v>201</v>
      </c>
      <c r="S117" s="157">
        <f>L117/P117</f>
        <v>12.064085014173374</v>
      </c>
      <c r="T117" s="157">
        <f>M117/P117</f>
        <v>12.064085014173374</v>
      </c>
      <c r="U117" s="177">
        <f>N117/P117</f>
        <v>5.6372854214708043E-2</v>
      </c>
      <c r="V117" s="176">
        <f>O117/Q117</f>
        <v>12.064085014173383</v>
      </c>
      <c r="X117" s="33" t="s">
        <v>23</v>
      </c>
      <c r="Y117" s="26">
        <f>N117</f>
        <v>1.3748615385180987E-2</v>
      </c>
      <c r="Z117" s="185">
        <f>Q117</f>
        <v>0.23530964764759976</v>
      </c>
      <c r="AA117" s="26">
        <f t="shared" ref="AA117:AA118" si="58">Y117/Z117</f>
        <v>5.8427759008720895E-2</v>
      </c>
    </row>
    <row r="118" spans="2:31" ht="15.75" thickBot="1" x14ac:dyDescent="0.25">
      <c r="B118" s="10"/>
      <c r="C118">
        <f>AD20</f>
        <v>78125</v>
      </c>
      <c r="D118" s="151">
        <f>AD80</f>
        <v>1.1080752469562566E-13</v>
      </c>
      <c r="E118" s="152">
        <f>AD39</f>
        <v>2.9687645133631895</v>
      </c>
      <c r="F118" s="5">
        <f>AD42</f>
        <v>1.9347725589511493</v>
      </c>
      <c r="G118" s="5">
        <f>AD26</f>
        <v>2.9393851333967267</v>
      </c>
      <c r="H118" s="5">
        <f>AD25</f>
        <v>1.9881846018089788</v>
      </c>
      <c r="K118" s="70" t="s">
        <v>200</v>
      </c>
      <c r="L118" s="159">
        <f>' Ex 4 - MULTCOL WET 75K HS'!E130</f>
        <v>0.52443091870998937</v>
      </c>
      <c r="M118" s="159">
        <f>' Ex 4 - MULTCOL WET 75K HS'!G130</f>
        <v>0.52443091870998937</v>
      </c>
      <c r="N118" s="174">
        <f>' Ex 4 - MULTCOL WET 75K HS'!E104</f>
        <v>3.9064344034510194E-3</v>
      </c>
      <c r="O118" s="182">
        <f>' Ex 4 - MULTCOL WET 75K HS'!G104</f>
        <v>0.52343378599104085</v>
      </c>
      <c r="P118" s="173">
        <f>' Ex 4 - MULTCOL WET 75K HS'!B28/2</f>
        <v>0.11726234803381104</v>
      </c>
      <c r="Q118" s="173">
        <f>' Ex 4 - MULTCOL WET 75K HS'!P28</f>
        <v>0.11703938992864656</v>
      </c>
      <c r="R118" s="70" t="s">
        <v>200</v>
      </c>
      <c r="S118" s="159">
        <f>L118/P118</f>
        <v>4.472287375302912</v>
      </c>
      <c r="T118" s="159">
        <f>M118/P118</f>
        <v>4.472287375302912</v>
      </c>
      <c r="U118" s="174">
        <f>N118/Q118</f>
        <v>3.3377091300908095E-2</v>
      </c>
      <c r="V118" s="182">
        <f>O118/Q118</f>
        <v>4.4722873753029129</v>
      </c>
      <c r="X118" s="37" t="s">
        <v>22</v>
      </c>
      <c r="Y118" s="30">
        <f>N118</f>
        <v>3.9064344034510194E-3</v>
      </c>
      <c r="Z118" s="189">
        <f>Q118</f>
        <v>0.11703938992864656</v>
      </c>
      <c r="AA118" s="30">
        <f t="shared" si="58"/>
        <v>3.3377091300908095E-2</v>
      </c>
    </row>
    <row r="119" spans="2:31" ht="14.25" thickTop="1" thickBot="1" x14ac:dyDescent="0.25">
      <c r="B119" s="10"/>
      <c r="C119">
        <f>AE20</f>
        <v>81250</v>
      </c>
      <c r="D119" s="151">
        <f>AE80</f>
        <v>1.1146110235164259E-13</v>
      </c>
      <c r="E119" s="152">
        <f>AE39</f>
        <v>2.9631782100372535</v>
      </c>
      <c r="F119" s="5">
        <f>AE42</f>
        <v>1.946448963541672</v>
      </c>
      <c r="G119" s="5">
        <f>AE26</f>
        <v>2.9399946742675138</v>
      </c>
      <c r="H119" s="5">
        <f>AE25</f>
        <v>1.9885968920392394</v>
      </c>
    </row>
    <row r="120" spans="2:31" ht="14.25" thickTop="1" thickBot="1" x14ac:dyDescent="0.25">
      <c r="B120" s="10"/>
      <c r="C120">
        <f>AF20</f>
        <v>84375</v>
      </c>
      <c r="D120" s="151">
        <f>AF80</f>
        <v>1.1260350016640595E-13</v>
      </c>
      <c r="E120" s="152">
        <f>AF39</f>
        <v>2.9587383970847414</v>
      </c>
      <c r="F120" s="5">
        <f>AF42</f>
        <v>1.9557289917311713</v>
      </c>
      <c r="G120" s="5">
        <f>AF26</f>
        <v>2.9404791176096161</v>
      </c>
      <c r="H120" s="5">
        <f>AF25</f>
        <v>1.9889245669608664</v>
      </c>
      <c r="K120" s="206" t="s">
        <v>207</v>
      </c>
      <c r="L120" s="207"/>
      <c r="M120" s="207"/>
      <c r="N120" s="207"/>
      <c r="O120" s="208"/>
      <c r="R120" s="206" t="s">
        <v>207</v>
      </c>
      <c r="S120" s="207"/>
      <c r="T120" s="207"/>
      <c r="U120" s="207"/>
      <c r="V120" s="208"/>
    </row>
    <row r="121" spans="2:31" ht="13.5" thickTop="1" x14ac:dyDescent="0.2">
      <c r="B121" s="10"/>
      <c r="C121">
        <f>AG20</f>
        <v>87500</v>
      </c>
      <c r="D121" s="151">
        <f>AG80</f>
        <v>1.1432209271660103E-13</v>
      </c>
      <c r="E121" s="152">
        <f>AG39</f>
        <v>2.9552021220559581</v>
      </c>
      <c r="F121" s="5">
        <f>AG42</f>
        <v>1.96312045896277</v>
      </c>
      <c r="G121" s="5">
        <f>AG26</f>
        <v>2.9408649728048353</v>
      </c>
      <c r="H121" s="5">
        <f>AG25</f>
        <v>1.9891855573798987</v>
      </c>
      <c r="K121" s="170"/>
      <c r="L121" s="192" t="s">
        <v>209</v>
      </c>
      <c r="M121" s="192"/>
      <c r="N121" s="192" t="s">
        <v>210</v>
      </c>
      <c r="O121" s="205"/>
      <c r="P121" s="181"/>
      <c r="Q121" s="181"/>
      <c r="R121" s="170"/>
      <c r="S121" s="192" t="s">
        <v>213</v>
      </c>
      <c r="T121" s="192"/>
      <c r="U121" s="192" t="s">
        <v>212</v>
      </c>
      <c r="V121" s="205"/>
    </row>
    <row r="122" spans="2:31" x14ac:dyDescent="0.2">
      <c r="B122" s="10"/>
      <c r="C122">
        <f>AH20</f>
        <v>90625</v>
      </c>
      <c r="D122" s="151">
        <f>AH80</f>
        <v>1.1675684597180326E-13</v>
      </c>
      <c r="E122" s="152">
        <f>AH39</f>
        <v>2.9523806426455592</v>
      </c>
      <c r="F122" s="5">
        <f>AH42</f>
        <v>1.9690178714764592</v>
      </c>
      <c r="G122" s="5">
        <f>AH26</f>
        <v>2.9411728341786954</v>
      </c>
      <c r="H122" s="5">
        <f>AH25</f>
        <v>1.9893937931895058</v>
      </c>
      <c r="K122" s="83"/>
      <c r="L122" s="181" t="s">
        <v>204</v>
      </c>
      <c r="M122" s="181" t="s">
        <v>205</v>
      </c>
      <c r="N122" s="181" t="s">
        <v>204</v>
      </c>
      <c r="O122" s="156" t="s">
        <v>205</v>
      </c>
      <c r="P122" s="181" t="s">
        <v>161</v>
      </c>
      <c r="Q122" s="181" t="s">
        <v>208</v>
      </c>
      <c r="R122" s="83"/>
      <c r="S122" s="181" t="s">
        <v>204</v>
      </c>
      <c r="T122" s="181" t="s">
        <v>205</v>
      </c>
      <c r="U122" s="181" t="s">
        <v>204</v>
      </c>
      <c r="V122" s="156" t="s">
        <v>205</v>
      </c>
    </row>
    <row r="123" spans="2:31" x14ac:dyDescent="0.2">
      <c r="B123" s="10"/>
      <c r="C123">
        <f>AI20</f>
        <v>93750</v>
      </c>
      <c r="D123" s="151">
        <f>AI80</f>
        <v>1.201241440703662E-13</v>
      </c>
      <c r="E123" s="152">
        <f>AI39</f>
        <v>2.9501263742479065</v>
      </c>
      <c r="F123" s="5">
        <f>AI42</f>
        <v>1.9737297083264875</v>
      </c>
      <c r="G123" s="5">
        <f>AI26</f>
        <v>2.9414188051977943</v>
      </c>
      <c r="H123" s="5">
        <f>AI25</f>
        <v>1.9895601666895646</v>
      </c>
      <c r="K123" s="83" t="s">
        <v>201</v>
      </c>
      <c r="L123" s="157">
        <f>' Ex 4 - MULTCOL DRY 75K'!L117</f>
        <v>2.9422754470132952</v>
      </c>
      <c r="M123" s="157">
        <f>' Ex 4 - MULTCOL DRY 75K'!M117</f>
        <v>2.9422754470132952</v>
      </c>
      <c r="N123" s="177">
        <f>' Ex 4 - MULTCOL DRY 75K'!N117</f>
        <v>0.94000843054655792</v>
      </c>
      <c r="O123" s="158">
        <f>' Ex 4 - MULTCOL DRY 75K'!O117</f>
        <v>2.8715250975351538</v>
      </c>
      <c r="P123" s="173">
        <f>P117</f>
        <v>0.24388716123573329</v>
      </c>
      <c r="Q123" s="173">
        <f>' Ex 4 - MULTCOL DRY 75K'!P28</f>
        <v>0.23802261789116758</v>
      </c>
      <c r="R123" s="83" t="s">
        <v>201</v>
      </c>
      <c r="S123" s="157">
        <f>L123/P123</f>
        <v>12.064085014173374</v>
      </c>
      <c r="T123" s="157">
        <f>M123/P123</f>
        <v>12.064085014173374</v>
      </c>
      <c r="U123" s="177">
        <f>N123/Q123</f>
        <v>3.9492399456608083</v>
      </c>
      <c r="V123" s="158">
        <f>O123/Q123</f>
        <v>12.06408501417339</v>
      </c>
      <c r="X123" s="17" t="s">
        <v>207</v>
      </c>
    </row>
    <row r="124" spans="2:31" ht="13.5" thickBot="1" x14ac:dyDescent="0.25">
      <c r="B124" s="10"/>
      <c r="C124">
        <f>AJ20</f>
        <v>96875</v>
      </c>
      <c r="D124" s="151">
        <f>AJ80</f>
        <v>1.2475977432779275E-13</v>
      </c>
      <c r="E124" s="152">
        <f>AJ39</f>
        <v>2.9483233067758401</v>
      </c>
      <c r="F124" s="5">
        <f>AJ42</f>
        <v>1.9774984519981973</v>
      </c>
      <c r="G124" s="5">
        <f>AJ26</f>
        <v>2.9416155441238594</v>
      </c>
      <c r="H124" s="5">
        <f>AJ25</f>
        <v>1.989693239861547</v>
      </c>
      <c r="K124" s="70" t="s">
        <v>200</v>
      </c>
      <c r="L124" s="159">
        <f>' Ex 4 - MULTCOL DRY 75K'!L116</f>
        <v>0.52443091870998937</v>
      </c>
      <c r="M124" s="159">
        <f>' Ex 4 - MULTCOL DRY 75K'!M116</f>
        <v>0.52443091870998937</v>
      </c>
      <c r="N124" s="174">
        <f>' Ex 4 - MULTCOL DRY 75K'!N116</f>
        <v>0.22483835609944397</v>
      </c>
      <c r="O124" s="160">
        <f>' Ex 4 - MULTCOL DRY 75K'!O116</f>
        <v>0.52385700997856166</v>
      </c>
      <c r="P124" s="173">
        <f>P118</f>
        <v>0.11726234803381104</v>
      </c>
      <c r="Q124" s="173">
        <f>' Ex 4 - MULTCOL WET 75K'!P28</f>
        <v>0.11713402248510031</v>
      </c>
      <c r="R124" s="70" t="s">
        <v>200</v>
      </c>
      <c r="S124" s="159">
        <f>L124/P124</f>
        <v>4.472287375302912</v>
      </c>
      <c r="T124" s="159">
        <f>M124/P124</f>
        <v>4.472287375302912</v>
      </c>
      <c r="U124" s="174">
        <f>N124/Q124</f>
        <v>1.9194965845900482</v>
      </c>
      <c r="V124" s="160">
        <f>O124/Q124</f>
        <v>4.4722873753029129</v>
      </c>
    </row>
    <row r="125" spans="2:31" ht="33" thickTop="1" thickBot="1" x14ac:dyDescent="0.3">
      <c r="B125" s="10"/>
      <c r="C125">
        <f>AK20</f>
        <v>100000</v>
      </c>
      <c r="D125" s="151">
        <f>AK80</f>
        <v>1.311995681353043E-13</v>
      </c>
      <c r="E125" s="152">
        <f>AK39</f>
        <v>2.9468798615739757</v>
      </c>
      <c r="F125" s="5">
        <f>AK42</f>
        <v>1.9805155187770414</v>
      </c>
      <c r="G125" s="5">
        <f>AK26</f>
        <v>2.9417730434206124</v>
      </c>
      <c r="H125" s="5">
        <f>AK25</f>
        <v>1.9897997715552138</v>
      </c>
      <c r="X125" s="32" t="s">
        <v>24</v>
      </c>
      <c r="Y125" s="31" t="s">
        <v>43</v>
      </c>
      <c r="Z125" s="31" t="s">
        <v>215</v>
      </c>
      <c r="AA125" s="31" t="s">
        <v>216</v>
      </c>
    </row>
    <row r="126" spans="2:31" ht="15" x14ac:dyDescent="0.2">
      <c r="B126" s="10"/>
      <c r="C126">
        <f>AL20</f>
        <v>103125</v>
      </c>
      <c r="D126" s="151">
        <f>AL80</f>
        <v>1.403408165750655E-13</v>
      </c>
      <c r="E126" s="152">
        <f>AL39</f>
        <v>2.945723498125449</v>
      </c>
      <c r="F126" s="5">
        <f>AL42</f>
        <v>1.9829325317265507</v>
      </c>
      <c r="G126" s="5">
        <f>AL26</f>
        <v>2.9418992182346586</v>
      </c>
      <c r="H126" s="5">
        <f>AL25</f>
        <v>1.9898851155339845</v>
      </c>
      <c r="X126" s="33" t="s">
        <v>41</v>
      </c>
      <c r="Y126" s="26">
        <f>L123</f>
        <v>2.9422754470132952</v>
      </c>
      <c r="Z126" s="185">
        <f>P123</f>
        <v>0.24388716123573329</v>
      </c>
      <c r="AA126" s="26">
        <f>Y126/Z126</f>
        <v>12.064085014173374</v>
      </c>
    </row>
    <row r="127" spans="2:31" ht="15" x14ac:dyDescent="0.2">
      <c r="B127" s="10"/>
      <c r="C127">
        <f>AM20</f>
        <v>106250</v>
      </c>
      <c r="D127" s="151">
        <f>AM80</f>
        <v>1.5379591426594026E-13</v>
      </c>
      <c r="E127" s="152">
        <f>AM39</f>
        <v>2.9447965973061621</v>
      </c>
      <c r="F127" s="5">
        <f>AM42</f>
        <v>1.9848699254464792</v>
      </c>
      <c r="G127" s="5">
        <f>AM26</f>
        <v>2.9420003555878527</v>
      </c>
      <c r="H127" s="5">
        <f>AM25</f>
        <v>1.9899535243062829</v>
      </c>
      <c r="N127" s="173"/>
      <c r="T127" s="41" t="s">
        <v>224</v>
      </c>
      <c r="U127" s="173"/>
      <c r="X127" s="33" t="s">
        <v>42</v>
      </c>
      <c r="Y127" s="26">
        <f>L124</f>
        <v>0.52443091870998937</v>
      </c>
      <c r="Z127" s="185">
        <f>P124</f>
        <v>0.11726234803381104</v>
      </c>
      <c r="AA127" s="26">
        <f>Y127/Z127</f>
        <v>4.472287375302912</v>
      </c>
      <c r="AE127" s="184"/>
    </row>
    <row r="128" spans="2:31" ht="15" x14ac:dyDescent="0.2">
      <c r="C128">
        <f>AN20</f>
        <v>109375</v>
      </c>
      <c r="D128" s="151">
        <f>AN80</f>
        <v>1.747694493374068E-13</v>
      </c>
      <c r="E128" s="152">
        <f>AN39</f>
        <v>2.9440532901587875</v>
      </c>
      <c r="F128" s="5">
        <f>AN42</f>
        <v>1.9864235745201857</v>
      </c>
      <c r="G128" s="5">
        <f>AN26</f>
        <v>2.9420814604007215</v>
      </c>
      <c r="H128" s="5">
        <f>AN25</f>
        <v>1.9900083831739577</v>
      </c>
      <c r="N128" s="173"/>
      <c r="T128" s="41" t="s">
        <v>231</v>
      </c>
      <c r="U128" s="173"/>
      <c r="X128" s="34"/>
      <c r="Y128" s="27"/>
      <c r="Z128" s="186"/>
      <c r="AA128" s="27"/>
    </row>
    <row r="129" spans="3:27" ht="15.75" thickBot="1" x14ac:dyDescent="0.25">
      <c r="D129" s="151"/>
      <c r="E129" s="152"/>
      <c r="F129" s="5"/>
      <c r="G129" s="5"/>
      <c r="H129" s="5"/>
      <c r="N129" s="175"/>
      <c r="T129" s="41" t="s">
        <v>225</v>
      </c>
      <c r="U129" s="175"/>
      <c r="X129" s="35" t="s">
        <v>40</v>
      </c>
      <c r="Y129" s="28" t="s">
        <v>223</v>
      </c>
      <c r="Z129" s="187"/>
      <c r="AA129" s="28">
        <f>AVERAGE(AA127,AA131)</f>
        <v>4.2107636604818603</v>
      </c>
    </row>
    <row r="130" spans="3:27" ht="15.75" thickBot="1" x14ac:dyDescent="0.25">
      <c r="C130" s="140" t="s">
        <v>161</v>
      </c>
      <c r="D130" s="151">
        <f>B80</f>
        <v>4.506500249245555E-11</v>
      </c>
      <c r="E130" s="150">
        <f>B39</f>
        <v>2.9422754470132952</v>
      </c>
      <c r="F130" s="149">
        <f>B42</f>
        <v>1.9901395946956106</v>
      </c>
      <c r="G130" s="5">
        <f>E130</f>
        <v>2.9422754470132952</v>
      </c>
      <c r="H130" s="5">
        <f>F130</f>
        <v>1.9901395946956106</v>
      </c>
      <c r="T130" s="41" t="s">
        <v>226</v>
      </c>
      <c r="X130" s="36"/>
      <c r="Y130" s="29"/>
      <c r="Z130" s="188"/>
      <c r="AA130" s="29"/>
    </row>
    <row r="131" spans="3:27" ht="15" x14ac:dyDescent="0.2">
      <c r="C131" s="51"/>
      <c r="D131" s="51"/>
      <c r="G131" s="51"/>
      <c r="H131" s="51"/>
      <c r="N131" s="173"/>
      <c r="T131" s="41" t="s">
        <v>227</v>
      </c>
      <c r="U131" s="173"/>
      <c r="X131" s="33" t="s">
        <v>23</v>
      </c>
      <c r="Y131" s="26">
        <f>N123</f>
        <v>0.94000843054655792</v>
      </c>
      <c r="Z131" s="185">
        <f>Q123</f>
        <v>0.23802261789116758</v>
      </c>
      <c r="AA131" s="26">
        <f t="shared" ref="AA131:AA132" si="59">Y131/Z131</f>
        <v>3.9492399456608083</v>
      </c>
    </row>
    <row r="132" spans="3:27" ht="15.75" thickBot="1" x14ac:dyDescent="0.25">
      <c r="L132" s="24"/>
      <c r="R132" s="24"/>
      <c r="T132" s="41" t="s">
        <v>228</v>
      </c>
      <c r="X132" s="37" t="s">
        <v>22</v>
      </c>
      <c r="Y132" s="30">
        <f>N124</f>
        <v>0.22483835609944397</v>
      </c>
      <c r="Z132" s="189">
        <f>Q124</f>
        <v>0.11713402248510031</v>
      </c>
      <c r="AA132" s="30">
        <f t="shared" si="59"/>
        <v>1.9194965845900482</v>
      </c>
    </row>
    <row r="133" spans="3:27" x14ac:dyDescent="0.2">
      <c r="L133" s="24"/>
      <c r="R133" s="24"/>
      <c r="T133" s="41" t="s">
        <v>229</v>
      </c>
    </row>
    <row r="134" spans="3:27" x14ac:dyDescent="0.2">
      <c r="T134" s="41" t="s">
        <v>230</v>
      </c>
    </row>
    <row r="136" spans="3:27" x14ac:dyDescent="0.2">
      <c r="T136" s="41" t="s">
        <v>230</v>
      </c>
    </row>
    <row r="139" spans="3:27" x14ac:dyDescent="0.2">
      <c r="D139" s="5"/>
    </row>
  </sheetData>
  <sheetProtection selectLockedCells="1" selectUnlockedCells="1"/>
  <mergeCells count="14">
    <mergeCell ref="B23:B26"/>
    <mergeCell ref="K114:O114"/>
    <mergeCell ref="R114:V114"/>
    <mergeCell ref="L115:M115"/>
    <mergeCell ref="N115:O115"/>
    <mergeCell ref="P115:Q115"/>
    <mergeCell ref="S115:T115"/>
    <mergeCell ref="U115:V115"/>
    <mergeCell ref="K120:O120"/>
    <mergeCell ref="R120:V120"/>
    <mergeCell ref="L121:M121"/>
    <mergeCell ref="N121:O121"/>
    <mergeCell ref="S121:T121"/>
    <mergeCell ref="U121:V121"/>
  </mergeCells>
  <pageMargins left="0.78749999999999998" right="0.78749999999999998" top="1.0249999999999999" bottom="1.0249999999999999" header="0.78749999999999998" footer="0.78749999999999998"/>
  <pageSetup orientation="portrait" useFirstPageNumber="1" horizontalDpi="300" verticalDpi="300" r:id="rId1"/>
  <headerFooter alignWithMargins="0">
    <oddHeader>&amp;C&amp;A</oddHeader>
    <oddFooter>&amp;CPage &amp;P</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2:AN139"/>
  <sheetViews>
    <sheetView topLeftCell="E86" zoomScaleNormal="100" workbookViewId="0">
      <selection activeCell="S105" sqref="S105"/>
    </sheetView>
  </sheetViews>
  <sheetFormatPr defaultColWidth="11.5703125" defaultRowHeight="12.75" x14ac:dyDescent="0.2"/>
  <cols>
    <col min="1" max="1" width="41.85546875" style="190" customWidth="1"/>
    <col min="2" max="2" width="12.28515625" style="190" customWidth="1"/>
    <col min="3" max="3" width="15.42578125" customWidth="1"/>
    <col min="4" max="4" width="15.85546875" customWidth="1"/>
    <col min="5" max="5" width="12" bestFit="1" customWidth="1"/>
    <col min="6" max="6" width="12.28515625" customWidth="1"/>
    <col min="7" max="7" width="13.42578125" customWidth="1"/>
    <col min="8" max="8" width="11" customWidth="1"/>
    <col min="12" max="12" width="13.7109375" customWidth="1"/>
  </cols>
  <sheetData>
    <row r="2" spans="1:16" ht="23.25" x14ac:dyDescent="0.2">
      <c r="A2" s="106"/>
      <c r="B2" s="110" t="s">
        <v>193</v>
      </c>
    </row>
    <row r="3" spans="1:16" x14ac:dyDescent="0.2">
      <c r="D3" s="45"/>
    </row>
    <row r="4" spans="1:16" ht="15" x14ac:dyDescent="0.2">
      <c r="B4" s="99" t="s">
        <v>0</v>
      </c>
      <c r="P4" s="4" t="s">
        <v>121</v>
      </c>
    </row>
    <row r="5" spans="1:16" ht="15" x14ac:dyDescent="0.2">
      <c r="B5" s="100">
        <v>1</v>
      </c>
      <c r="C5" s="2" t="s">
        <v>138</v>
      </c>
      <c r="D5" s="3"/>
      <c r="E5" s="3"/>
      <c r="F5" s="3"/>
      <c r="G5" s="3"/>
      <c r="P5" s="4" t="s">
        <v>122</v>
      </c>
    </row>
    <row r="6" spans="1:16" ht="15" x14ac:dyDescent="0.2">
      <c r="B6" s="101">
        <v>1.84E-2</v>
      </c>
      <c r="C6" s="1" t="s">
        <v>1</v>
      </c>
      <c r="D6" s="2"/>
      <c r="E6" s="2"/>
      <c r="F6" s="2"/>
      <c r="G6" s="2"/>
      <c r="P6" s="4" t="s">
        <v>123</v>
      </c>
    </row>
    <row r="7" spans="1:16" ht="15" x14ac:dyDescent="0.2">
      <c r="B7" s="101">
        <v>3</v>
      </c>
      <c r="C7" s="1" t="s">
        <v>124</v>
      </c>
      <c r="D7" s="2"/>
      <c r="E7" s="2"/>
      <c r="F7" s="2"/>
      <c r="G7" s="2"/>
      <c r="P7" s="4" t="s">
        <v>125</v>
      </c>
    </row>
    <row r="8" spans="1:16" ht="15" x14ac:dyDescent="0.2">
      <c r="B8" s="115">
        <v>6000</v>
      </c>
      <c r="C8" s="116" t="s">
        <v>188</v>
      </c>
      <c r="D8" s="116"/>
      <c r="E8" s="114"/>
      <c r="F8" s="114"/>
      <c r="G8" s="114"/>
      <c r="P8" s="4" t="s">
        <v>126</v>
      </c>
    </row>
    <row r="9" spans="1:16" x14ac:dyDescent="0.2">
      <c r="B9" s="120">
        <v>0.06</v>
      </c>
      <c r="C9" s="121" t="s">
        <v>135</v>
      </c>
      <c r="D9" s="114"/>
      <c r="E9" s="114"/>
      <c r="F9" s="114"/>
      <c r="G9" s="114"/>
    </row>
    <row r="10" spans="1:16" x14ac:dyDescent="0.2">
      <c r="B10" s="120">
        <v>2E-3</v>
      </c>
      <c r="C10" s="121" t="s">
        <v>120</v>
      </c>
      <c r="D10" s="114"/>
      <c r="E10" s="114"/>
      <c r="F10" s="114"/>
      <c r="G10" s="114"/>
    </row>
    <row r="11" spans="1:16" x14ac:dyDescent="0.2">
      <c r="B11"/>
    </row>
    <row r="12" spans="1:16" x14ac:dyDescent="0.2">
      <c r="B12"/>
    </row>
    <row r="13" spans="1:16" ht="15" x14ac:dyDescent="0.2">
      <c r="B13" s="102"/>
      <c r="C13" s="4"/>
      <c r="P13" s="4" t="s">
        <v>127</v>
      </c>
    </row>
    <row r="14" spans="1:16" ht="15" x14ac:dyDescent="0.2">
      <c r="B14" s="99" t="s">
        <v>3</v>
      </c>
      <c r="P14" s="4" t="s">
        <v>128</v>
      </c>
    </row>
    <row r="15" spans="1:16" ht="15" x14ac:dyDescent="0.2">
      <c r="B15" s="102">
        <f>B5*B6</f>
        <v>1.84E-2</v>
      </c>
      <c r="C15" s="4" t="s">
        <v>129</v>
      </c>
    </row>
    <row r="16" spans="1:16" ht="15" x14ac:dyDescent="0.2">
      <c r="B16" s="50">
        <f>SQRT(B15/B7)</f>
        <v>7.8315600829804877E-2</v>
      </c>
      <c r="C16" s="4" t="s">
        <v>154</v>
      </c>
      <c r="P16" s="48" t="s">
        <v>130</v>
      </c>
    </row>
    <row r="17" spans="1:40" ht="15" x14ac:dyDescent="0.2">
      <c r="B17" s="50">
        <f>SQRT(B15*B7)</f>
        <v>0.2349468024894146</v>
      </c>
      <c r="C17" s="4" t="s">
        <v>155</v>
      </c>
    </row>
    <row r="18" spans="1:40" ht="15" x14ac:dyDescent="0.2">
      <c r="B18" s="50"/>
      <c r="C18" s="4"/>
    </row>
    <row r="19" spans="1:40" ht="15" x14ac:dyDescent="0.2">
      <c r="B19" s="50"/>
      <c r="C19" s="4"/>
    </row>
    <row r="20" spans="1:40" ht="15" x14ac:dyDescent="0.2">
      <c r="A20" s="190" t="s">
        <v>189</v>
      </c>
      <c r="B20" s="118" t="s">
        <v>145</v>
      </c>
      <c r="C20" s="4"/>
      <c r="D20" s="190">
        <v>5</v>
      </c>
      <c r="E20">
        <f>$B$8/24</f>
        <v>250</v>
      </c>
      <c r="F20">
        <f>2*$B$8/24</f>
        <v>500</v>
      </c>
      <c r="G20">
        <f>3*$B$8/24</f>
        <v>750</v>
      </c>
      <c r="H20">
        <f>4*$B$8/24</f>
        <v>1000</v>
      </c>
      <c r="I20">
        <f>5*$B$8/24</f>
        <v>1250</v>
      </c>
      <c r="J20">
        <f>6*$B$8/24</f>
        <v>1500</v>
      </c>
      <c r="K20">
        <f>7*$B$8/24</f>
        <v>1750</v>
      </c>
      <c r="L20">
        <f>8*$B$8/24</f>
        <v>2000</v>
      </c>
      <c r="M20">
        <f>9*$B$8/24</f>
        <v>2250</v>
      </c>
      <c r="N20">
        <f>10*$B$8/24</f>
        <v>2500</v>
      </c>
      <c r="O20">
        <f>11*$B$8/24</f>
        <v>2750</v>
      </c>
      <c r="P20">
        <f>$B$8/2-5</f>
        <v>2995</v>
      </c>
      <c r="Q20" s="41">
        <f>$B$8/2+5</f>
        <v>3005</v>
      </c>
      <c r="R20">
        <f>13*$B$8/24</f>
        <v>3250</v>
      </c>
      <c r="S20">
        <f>14*$B$8/24</f>
        <v>3500</v>
      </c>
      <c r="T20">
        <f>15*$B$8/24</f>
        <v>3750</v>
      </c>
      <c r="U20">
        <f>16*$B$8/24</f>
        <v>4000</v>
      </c>
      <c r="V20">
        <f>17*$B$8/24</f>
        <v>4250</v>
      </c>
      <c r="W20">
        <f>18*$B$8/24</f>
        <v>4500</v>
      </c>
      <c r="X20">
        <f>19*$B$8/24</f>
        <v>4750</v>
      </c>
      <c r="Y20">
        <f>20*$B$8/24</f>
        <v>5000</v>
      </c>
      <c r="Z20">
        <f>21*$B$8/24</f>
        <v>5250</v>
      </c>
      <c r="AA20">
        <f>22*$B$8/24</f>
        <v>5500</v>
      </c>
      <c r="AB20">
        <f>23*$B$8/24</f>
        <v>5750</v>
      </c>
      <c r="AC20">
        <f>24*$B$8/24</f>
        <v>6000</v>
      </c>
      <c r="AD20">
        <f>25*$B$8/24</f>
        <v>6250</v>
      </c>
      <c r="AE20">
        <f>26*$B$8/24</f>
        <v>6500</v>
      </c>
      <c r="AF20">
        <f>27*$B$8/24</f>
        <v>6750</v>
      </c>
      <c r="AG20">
        <f>28*$B$8/24</f>
        <v>7000</v>
      </c>
      <c r="AH20">
        <f>29*$B$8/24</f>
        <v>7250</v>
      </c>
      <c r="AI20">
        <f>30*$B$8/24</f>
        <v>7500</v>
      </c>
      <c r="AJ20">
        <f>31*$B$8/24</f>
        <v>7750</v>
      </c>
      <c r="AK20">
        <f>32*$B$8/24</f>
        <v>8000</v>
      </c>
      <c r="AL20">
        <f>33*$B$8/24</f>
        <v>8250</v>
      </c>
      <c r="AM20">
        <f>34*$B$8/24</f>
        <v>8500</v>
      </c>
      <c r="AN20">
        <f>35*$B$8/24</f>
        <v>8750</v>
      </c>
    </row>
    <row r="21" spans="1:40" ht="12" customHeight="1" x14ac:dyDescent="0.2">
      <c r="A21" s="119" t="s">
        <v>192</v>
      </c>
      <c r="B21" s="96"/>
    </row>
    <row r="22" spans="1:40" ht="12" customHeight="1" thickBot="1" x14ac:dyDescent="0.25"/>
    <row r="23" spans="1:40" x14ac:dyDescent="0.2">
      <c r="A23" s="108" t="s">
        <v>158</v>
      </c>
      <c r="B23" s="199" t="s">
        <v>187</v>
      </c>
      <c r="D23" s="111">
        <f t="shared" ref="D23:AN23" si="0">$C$42</f>
        <v>0.95291407722579735</v>
      </c>
      <c r="E23" s="111">
        <f t="shared" si="0"/>
        <v>0.95291407722579735</v>
      </c>
      <c r="F23" s="111">
        <f t="shared" si="0"/>
        <v>0.95291407722579735</v>
      </c>
      <c r="G23" s="111">
        <f t="shared" si="0"/>
        <v>0.95291407722579735</v>
      </c>
      <c r="H23" s="111">
        <f t="shared" si="0"/>
        <v>0.95291407722579735</v>
      </c>
      <c r="I23" s="111">
        <f t="shared" si="0"/>
        <v>0.95291407722579735</v>
      </c>
      <c r="J23" s="111">
        <f t="shared" si="0"/>
        <v>0.95291407722579735</v>
      </c>
      <c r="K23" s="111">
        <f t="shared" si="0"/>
        <v>0.95291407722579735</v>
      </c>
      <c r="L23" s="111">
        <f t="shared" si="0"/>
        <v>0.95291407722579735</v>
      </c>
      <c r="M23" s="111">
        <f t="shared" si="0"/>
        <v>0.95291407722579735</v>
      </c>
      <c r="N23" s="111">
        <f t="shared" si="0"/>
        <v>0.95291407722579735</v>
      </c>
      <c r="O23" s="111">
        <f t="shared" si="0"/>
        <v>0.95291407722579735</v>
      </c>
      <c r="P23" s="111">
        <f t="shared" si="0"/>
        <v>0.95291407722579735</v>
      </c>
      <c r="Q23" s="111">
        <f t="shared" si="0"/>
        <v>0.95291407722579735</v>
      </c>
      <c r="R23" s="111">
        <f t="shared" si="0"/>
        <v>0.95291407722579735</v>
      </c>
      <c r="S23" s="111">
        <f t="shared" si="0"/>
        <v>0.95291407722579735</v>
      </c>
      <c r="T23" s="111">
        <f t="shared" si="0"/>
        <v>0.95291407722579735</v>
      </c>
      <c r="U23" s="111">
        <f t="shared" si="0"/>
        <v>0.95291407722579735</v>
      </c>
      <c r="V23" s="111">
        <f t="shared" si="0"/>
        <v>0.95291407722579735</v>
      </c>
      <c r="W23" s="111">
        <f t="shared" si="0"/>
        <v>0.95291407722579735</v>
      </c>
      <c r="X23" s="111">
        <f t="shared" si="0"/>
        <v>0.95291407722579735</v>
      </c>
      <c r="Y23" s="111">
        <f t="shared" si="0"/>
        <v>0.95291407722579735</v>
      </c>
      <c r="Z23" s="111">
        <f t="shared" si="0"/>
        <v>0.95291407722579735</v>
      </c>
      <c r="AA23" s="111">
        <f t="shared" si="0"/>
        <v>0.95291407722579735</v>
      </c>
      <c r="AB23" s="111">
        <f t="shared" si="0"/>
        <v>0.95291407722579735</v>
      </c>
      <c r="AC23" s="111">
        <f t="shared" si="0"/>
        <v>0.95291407722579735</v>
      </c>
      <c r="AD23" s="111">
        <f t="shared" si="0"/>
        <v>0.95291407722579735</v>
      </c>
      <c r="AE23" s="111">
        <f t="shared" si="0"/>
        <v>0.95291407722579735</v>
      </c>
      <c r="AF23" s="111">
        <f t="shared" si="0"/>
        <v>0.95291407722579735</v>
      </c>
      <c r="AG23" s="111">
        <f t="shared" si="0"/>
        <v>0.95291407722579735</v>
      </c>
      <c r="AH23" s="111">
        <f t="shared" si="0"/>
        <v>0.95291407722579735</v>
      </c>
      <c r="AI23" s="111">
        <f t="shared" si="0"/>
        <v>0.95291407722579735</v>
      </c>
      <c r="AJ23" s="111">
        <f t="shared" si="0"/>
        <v>0.95291407722579735</v>
      </c>
      <c r="AK23" s="111">
        <f t="shared" si="0"/>
        <v>0.95291407722579735</v>
      </c>
      <c r="AL23" s="111">
        <f t="shared" si="0"/>
        <v>0.95291407722579735</v>
      </c>
      <c r="AM23" s="111">
        <f t="shared" si="0"/>
        <v>0.95291407722579735</v>
      </c>
      <c r="AN23" s="111">
        <f t="shared" si="0"/>
        <v>0.95291407722579735</v>
      </c>
    </row>
    <row r="24" spans="1:40" ht="13.5" thickBot="1" x14ac:dyDescent="0.25">
      <c r="A24" s="108" t="s">
        <v>196</v>
      </c>
      <c r="B24" s="200"/>
      <c r="D24" s="111">
        <f>$C$39</f>
        <v>0.97114934367074013</v>
      </c>
      <c r="E24" s="111">
        <f t="shared" ref="E24:AN24" si="1">$C$39</f>
        <v>0.97114934367074013</v>
      </c>
      <c r="F24" s="111">
        <f t="shared" si="1"/>
        <v>0.97114934367074013</v>
      </c>
      <c r="G24" s="111">
        <f t="shared" si="1"/>
        <v>0.97114934367074013</v>
      </c>
      <c r="H24" s="111">
        <f t="shared" si="1"/>
        <v>0.97114934367074013</v>
      </c>
      <c r="I24" s="111">
        <f t="shared" si="1"/>
        <v>0.97114934367074013</v>
      </c>
      <c r="J24" s="111">
        <f t="shared" si="1"/>
        <v>0.97114934367074013</v>
      </c>
      <c r="K24" s="111">
        <f t="shared" si="1"/>
        <v>0.97114934367074013</v>
      </c>
      <c r="L24" s="111">
        <f t="shared" si="1"/>
        <v>0.97114934367074013</v>
      </c>
      <c r="M24" s="111">
        <f t="shared" si="1"/>
        <v>0.97114934367074013</v>
      </c>
      <c r="N24" s="111">
        <f t="shared" si="1"/>
        <v>0.97114934367074013</v>
      </c>
      <c r="O24" s="111">
        <f t="shared" si="1"/>
        <v>0.97114934367074013</v>
      </c>
      <c r="P24" s="111">
        <f t="shared" si="1"/>
        <v>0.97114934367074013</v>
      </c>
      <c r="Q24" s="111">
        <f t="shared" si="1"/>
        <v>0.97114934367074013</v>
      </c>
      <c r="R24" s="111">
        <f t="shared" si="1"/>
        <v>0.97114934367074013</v>
      </c>
      <c r="S24" s="111">
        <f t="shared" si="1"/>
        <v>0.97114934367074013</v>
      </c>
      <c r="T24" s="111">
        <f t="shared" si="1"/>
        <v>0.97114934367074013</v>
      </c>
      <c r="U24" s="111">
        <f t="shared" si="1"/>
        <v>0.97114934367074013</v>
      </c>
      <c r="V24" s="111">
        <f t="shared" si="1"/>
        <v>0.97114934367074013</v>
      </c>
      <c r="W24" s="111">
        <f t="shared" si="1"/>
        <v>0.97114934367074013</v>
      </c>
      <c r="X24" s="111">
        <f t="shared" si="1"/>
        <v>0.97114934367074013</v>
      </c>
      <c r="Y24" s="111">
        <f t="shared" si="1"/>
        <v>0.97114934367074013</v>
      </c>
      <c r="Z24" s="111">
        <f t="shared" si="1"/>
        <v>0.97114934367074013</v>
      </c>
      <c r="AA24" s="111">
        <f t="shared" si="1"/>
        <v>0.97114934367074013</v>
      </c>
      <c r="AB24" s="111">
        <f t="shared" si="1"/>
        <v>0.97114934367074013</v>
      </c>
      <c r="AC24" s="111">
        <f t="shared" si="1"/>
        <v>0.97114934367074013</v>
      </c>
      <c r="AD24" s="111">
        <f t="shared" si="1"/>
        <v>0.97114934367074013</v>
      </c>
      <c r="AE24" s="111">
        <f t="shared" si="1"/>
        <v>0.97114934367074013</v>
      </c>
      <c r="AF24" s="111">
        <f t="shared" si="1"/>
        <v>0.97114934367074013</v>
      </c>
      <c r="AG24" s="111">
        <f t="shared" si="1"/>
        <v>0.97114934367074013</v>
      </c>
      <c r="AH24" s="111">
        <f t="shared" si="1"/>
        <v>0.97114934367074013</v>
      </c>
      <c r="AI24" s="111">
        <f t="shared" si="1"/>
        <v>0.97114934367074013</v>
      </c>
      <c r="AJ24" s="111">
        <f t="shared" si="1"/>
        <v>0.97114934367074013</v>
      </c>
      <c r="AK24" s="111">
        <f t="shared" si="1"/>
        <v>0.97114934367074013</v>
      </c>
      <c r="AL24" s="111">
        <f t="shared" si="1"/>
        <v>0.97114934367074013</v>
      </c>
      <c r="AM24" s="111">
        <f t="shared" si="1"/>
        <v>0.97114934367074013</v>
      </c>
      <c r="AN24" s="111">
        <f t="shared" si="1"/>
        <v>0.97114934367074013</v>
      </c>
    </row>
    <row r="25" spans="1:40" ht="15.75" thickBot="1" x14ac:dyDescent="0.25">
      <c r="A25" s="109" t="s">
        <v>186</v>
      </c>
      <c r="B25" s="200"/>
      <c r="D25" s="93">
        <f t="shared" ref="D25:AN25" si="2">D23*D32</f>
        <v>4.8786378236354677</v>
      </c>
      <c r="E25" s="93">
        <f t="shared" si="2"/>
        <v>5.2246463166262851</v>
      </c>
      <c r="F25" s="93">
        <f t="shared" si="2"/>
        <v>5.5410517669021369</v>
      </c>
      <c r="G25" s="93">
        <f t="shared" si="2"/>
        <v>5.8241147998933496</v>
      </c>
      <c r="H25" s="93">
        <f t="shared" si="2"/>
        <v>6.076797784273273</v>
      </c>
      <c r="I25" s="93">
        <f t="shared" si="2"/>
        <v>6.3013951561775956</v>
      </c>
      <c r="J25" s="93">
        <f t="shared" si="2"/>
        <v>6.4995856216705663</v>
      </c>
      <c r="K25" s="93">
        <f t="shared" si="2"/>
        <v>6.6724460916095056</v>
      </c>
      <c r="L25" s="93">
        <f t="shared" si="2"/>
        <v>6.8204228096985533</v>
      </c>
      <c r="M25" s="93">
        <f t="shared" si="2"/>
        <v>6.9432479680533392</v>
      </c>
      <c r="N25" s="93">
        <f t="shared" si="2"/>
        <v>7.0397786988939171</v>
      </c>
      <c r="O25" s="93">
        <f t="shared" si="2"/>
        <v>7.1077152383432027</v>
      </c>
      <c r="P25" s="93">
        <f t="shared" si="2"/>
        <v>7.1427639814035411</v>
      </c>
      <c r="Q25" s="93">
        <f t="shared" si="2"/>
        <v>7.143128797294513</v>
      </c>
      <c r="R25" s="93">
        <f t="shared" si="2"/>
        <v>7.1436561320496414</v>
      </c>
      <c r="S25" s="93">
        <f t="shared" si="2"/>
        <v>7.1441004315425829</v>
      </c>
      <c r="T25" s="93">
        <f t="shared" si="2"/>
        <v>7.1444723460296791</v>
      </c>
      <c r="U25" s="93">
        <f t="shared" si="2"/>
        <v>7.144787785165291</v>
      </c>
      <c r="V25" s="93">
        <f t="shared" si="2"/>
        <v>7.1450582879427866</v>
      </c>
      <c r="W25" s="93">
        <f t="shared" si="2"/>
        <v>7.1452924227514556</v>
      </c>
      <c r="X25" s="93">
        <f t="shared" si="2"/>
        <v>7.1454966807755138</v>
      </c>
      <c r="Y25" s="93">
        <f t="shared" si="2"/>
        <v>7.1456760642622461</v>
      </c>
      <c r="Z25" s="93">
        <f t="shared" si="2"/>
        <v>7.1458344844394341</v>
      </c>
      <c r="AA25" s="93">
        <f t="shared" si="2"/>
        <v>7.1459750369560489</v>
      </c>
      <c r="AB25" s="93">
        <f t="shared" si="2"/>
        <v>7.1461001963033226</v>
      </c>
      <c r="AC25" s="93">
        <f t="shared" si="2"/>
        <v>7.1462119552486234</v>
      </c>
      <c r="AD25" s="93">
        <f t="shared" si="2"/>
        <v>7.1463119260088872</v>
      </c>
      <c r="AE25" s="93">
        <f t="shared" si="2"/>
        <v>7.1464014140963794</v>
      </c>
      <c r="AF25" s="93">
        <f t="shared" si="2"/>
        <v>7.1464814720392482</v>
      </c>
      <c r="AG25" s="93">
        <f t="shared" si="2"/>
        <v>7.146552937676125</v>
      </c>
      <c r="AH25" s="93">
        <f t="shared" si="2"/>
        <v>7.1466164599360855</v>
      </c>
      <c r="AI25" s="93">
        <f t="shared" si="2"/>
        <v>7.1466725136029918</v>
      </c>
      <c r="AJ25" s="93">
        <f t="shared" si="2"/>
        <v>7.1467214032565805</v>
      </c>
      <c r="AK25" s="93">
        <f t="shared" si="2"/>
        <v>7.1467632551067419</v>
      </c>
      <c r="AL25" s="93">
        <f t="shared" si="2"/>
        <v>7.1467979934101065</v>
      </c>
      <c r="AM25" s="93">
        <f t="shared" si="2"/>
        <v>7.1468252949325013</v>
      </c>
      <c r="AN25" s="93">
        <f t="shared" si="2"/>
        <v>7.1468445092380115</v>
      </c>
    </row>
    <row r="26" spans="1:40" ht="15.75" thickBot="1" x14ac:dyDescent="0.25">
      <c r="A26" s="109" t="s">
        <v>195</v>
      </c>
      <c r="B26" s="201"/>
      <c r="D26" s="93">
        <f>D24*D32</f>
        <v>4.9719969865742346</v>
      </c>
      <c r="E26" s="93">
        <f t="shared" ref="E26:AN26" si="3">E24*E32</f>
        <v>5.3246268079856272</v>
      </c>
      <c r="F26" s="93">
        <f t="shared" si="3"/>
        <v>5.6470870934541857</v>
      </c>
      <c r="G26" s="93">
        <f t="shared" si="3"/>
        <v>5.9355669105507776</v>
      </c>
      <c r="H26" s="93">
        <f t="shared" si="3"/>
        <v>6.1930853167765871</v>
      </c>
      <c r="I26" s="93">
        <f t="shared" si="3"/>
        <v>6.421980655325954</v>
      </c>
      <c r="J26" s="93">
        <f t="shared" si="3"/>
        <v>6.6239637565155585</v>
      </c>
      <c r="K26" s="93">
        <f t="shared" si="3"/>
        <v>6.8001321393109349</v>
      </c>
      <c r="L26" s="93">
        <f t="shared" si="3"/>
        <v>6.9509405868774783</v>
      </c>
      <c r="M26" s="93">
        <f t="shared" si="3"/>
        <v>7.0761161664740859</v>
      </c>
      <c r="N26" s="93">
        <f t="shared" si="3"/>
        <v>7.1744941400399762</v>
      </c>
      <c r="O26" s="93">
        <f t="shared" si="3"/>
        <v>7.243730734686066</v>
      </c>
      <c r="P26" s="93">
        <f t="shared" si="3"/>
        <v>7.2794501816257364</v>
      </c>
      <c r="Q26" s="93">
        <f t="shared" si="3"/>
        <v>7.27982197874947</v>
      </c>
      <c r="R26" s="93">
        <f t="shared" si="3"/>
        <v>7.280359404749964</v>
      </c>
      <c r="S26" s="93">
        <f t="shared" si="3"/>
        <v>7.2808122064991201</v>
      </c>
      <c r="T26" s="93">
        <f t="shared" si="3"/>
        <v>7.2811912380599679</v>
      </c>
      <c r="U26" s="93">
        <f t="shared" si="3"/>
        <v>7.2815127135390689</v>
      </c>
      <c r="V26" s="93">
        <f t="shared" si="3"/>
        <v>7.281788392743632</v>
      </c>
      <c r="W26" s="93">
        <f t="shared" si="3"/>
        <v>7.2820270080303642</v>
      </c>
      <c r="X26" s="93">
        <f t="shared" si="3"/>
        <v>7.2822351748008476</v>
      </c>
      <c r="Y26" s="93">
        <f t="shared" si="3"/>
        <v>7.2824179910269571</v>
      </c>
      <c r="Z26" s="93">
        <f t="shared" si="3"/>
        <v>7.2825794427829731</v>
      </c>
      <c r="AA26" s="93">
        <f t="shared" si="3"/>
        <v>7.2827226849571884</v>
      </c>
      <c r="AB26" s="93">
        <f t="shared" si="3"/>
        <v>7.2828502393934835</v>
      </c>
      <c r="AC26" s="93">
        <f t="shared" si="3"/>
        <v>7.2829641369934581</v>
      </c>
      <c r="AD26" s="93">
        <f t="shared" si="3"/>
        <v>7.2830660208259435</v>
      </c>
      <c r="AE26" s="93">
        <f t="shared" si="3"/>
        <v>7.2831572213859008</v>
      </c>
      <c r="AF26" s="93">
        <f t="shared" si="3"/>
        <v>7.2832388113429927</v>
      </c>
      <c r="AG26" s="93">
        <f t="shared" si="3"/>
        <v>7.2833116445689958</v>
      </c>
      <c r="AH26" s="93">
        <f t="shared" si="3"/>
        <v>7.2833763824110989</v>
      </c>
      <c r="AI26" s="93">
        <f t="shared" si="3"/>
        <v>7.2834335087387787</v>
      </c>
      <c r="AJ26" s="93">
        <f t="shared" si="3"/>
        <v>7.2834833339603051</v>
      </c>
      <c r="AK26" s="93">
        <f t="shared" si="3"/>
        <v>7.2835259867007647</v>
      </c>
      <c r="AL26" s="93">
        <f t="shared" si="3"/>
        <v>7.2835613897673364</v>
      </c>
      <c r="AM26" s="93">
        <f t="shared" si="3"/>
        <v>7.2835892137403357</v>
      </c>
      <c r="AN26" s="93">
        <f t="shared" si="3"/>
        <v>7.2836087957368978</v>
      </c>
    </row>
    <row r="27" spans="1:40" x14ac:dyDescent="0.2">
      <c r="A27" s="109"/>
      <c r="B27" s="112"/>
      <c r="D27" s="112"/>
      <c r="E27" s="112"/>
      <c r="F27" s="112"/>
      <c r="G27" s="112"/>
      <c r="H27" s="112"/>
      <c r="I27" s="112"/>
      <c r="J27" s="112"/>
      <c r="K27" s="112"/>
      <c r="L27" s="112"/>
      <c r="M27" s="112"/>
      <c r="N27" s="112"/>
      <c r="O27" s="112"/>
      <c r="P27" s="112"/>
      <c r="Q27" s="112"/>
      <c r="R27" s="112"/>
      <c r="S27" s="112"/>
      <c r="T27" s="112"/>
      <c r="U27" s="112"/>
      <c r="V27" s="112"/>
      <c r="W27" s="112"/>
      <c r="X27" s="112"/>
      <c r="Y27" s="112"/>
      <c r="Z27" s="112"/>
      <c r="AA27" s="112"/>
      <c r="AB27" s="112"/>
      <c r="AC27" s="112"/>
      <c r="AD27" s="112"/>
      <c r="AE27" s="112"/>
      <c r="AF27" s="112"/>
      <c r="AG27" s="112"/>
      <c r="AH27" s="112"/>
      <c r="AI27" s="112"/>
      <c r="AJ27" s="112"/>
      <c r="AK27" s="112"/>
      <c r="AL27" s="112"/>
      <c r="AM27" s="112"/>
      <c r="AN27" s="112"/>
    </row>
    <row r="28" spans="1:40" ht="13.5" thickBot="1" x14ac:dyDescent="0.25">
      <c r="A28" s="107" t="s">
        <v>185</v>
      </c>
      <c r="B28" s="113">
        <f>B30/B29</f>
        <v>5.6060666665094433E-2</v>
      </c>
      <c r="D28" s="113">
        <f t="shared" ref="D28:AN28" si="4">D30/D29</f>
        <v>1.9134267215835776E-2</v>
      </c>
      <c r="E28" s="113">
        <f t="shared" si="4"/>
        <v>2.0491330232844364E-2</v>
      </c>
      <c r="F28" s="113">
        <f t="shared" si="4"/>
        <v>2.1732288601345164E-2</v>
      </c>
      <c r="G28" s="113">
        <f t="shared" si="4"/>
        <v>2.284247630290788E-2</v>
      </c>
      <c r="H28" s="113">
        <f t="shared" si="4"/>
        <v>2.3833511899073026E-2</v>
      </c>
      <c r="I28" s="113">
        <f t="shared" si="4"/>
        <v>2.4714394285785903E-2</v>
      </c>
      <c r="J28" s="113">
        <f t="shared" si="4"/>
        <v>2.5491707434140785E-2</v>
      </c>
      <c r="K28" s="113">
        <f t="shared" si="4"/>
        <v>2.6169675043632629E-2</v>
      </c>
      <c r="L28" s="113">
        <f t="shared" si="4"/>
        <v>2.6750047304906242E-2</v>
      </c>
      <c r="M28" s="113">
        <f t="shared" si="4"/>
        <v>2.7231773861733637E-2</v>
      </c>
      <c r="N28" s="113">
        <f t="shared" si="4"/>
        <v>2.7610372328193928E-2</v>
      </c>
      <c r="O28" s="113">
        <f t="shared" si="4"/>
        <v>2.787682291266734E-2</v>
      </c>
      <c r="P28" s="113">
        <f t="shared" si="4"/>
        <v>2.801428587662148E-2</v>
      </c>
      <c r="Q28" s="113">
        <f t="shared" si="4"/>
        <v>2.8015716703215867E-2</v>
      </c>
      <c r="R28" s="113">
        <f t="shared" si="4"/>
        <v>2.8017784937112607E-2</v>
      </c>
      <c r="S28" s="113">
        <f t="shared" si="4"/>
        <v>2.8019527502461634E-2</v>
      </c>
      <c r="T28" s="113">
        <f t="shared" si="4"/>
        <v>2.8020986170113296E-2</v>
      </c>
      <c r="U28" s="113">
        <f t="shared" si="4"/>
        <v>2.8022223338546228E-2</v>
      </c>
      <c r="V28" s="113">
        <f t="shared" si="4"/>
        <v>2.8023284264282945E-2</v>
      </c>
      <c r="W28" s="113">
        <f t="shared" si="4"/>
        <v>2.8024202552984743E-2</v>
      </c>
      <c r="X28" s="113">
        <f t="shared" si="4"/>
        <v>2.8025003663408279E-2</v>
      </c>
      <c r="Y28" s="113">
        <f t="shared" si="4"/>
        <v>2.8025707214623479E-2</v>
      </c>
      <c r="Z28" s="113">
        <f t="shared" si="4"/>
        <v>2.8026328546665785E-2</v>
      </c>
      <c r="AA28" s="113">
        <f t="shared" si="4"/>
        <v>2.8026879800828949E-2</v>
      </c>
      <c r="AB28" s="113">
        <f t="shared" si="4"/>
        <v>2.8027370682194193E-2</v>
      </c>
      <c r="AC28" s="113">
        <f t="shared" si="4"/>
        <v>2.8027809006497085E-2</v>
      </c>
      <c r="AD28" s="113">
        <f t="shared" si="4"/>
        <v>2.8028201096934997E-2</v>
      </c>
      <c r="AE28" s="113">
        <f t="shared" si="4"/>
        <v>2.802855207379382E-2</v>
      </c>
      <c r="AF28" s="113">
        <f t="shared" si="4"/>
        <v>2.8028866065142842E-2</v>
      </c>
      <c r="AG28" s="113">
        <f t="shared" si="4"/>
        <v>2.8029146357028016E-2</v>
      </c>
      <c r="AH28" s="113">
        <f t="shared" si="4"/>
        <v>2.8029395494582453E-2</v>
      </c>
      <c r="AI28" s="113">
        <f t="shared" si="4"/>
        <v>2.8029615339932673E-2</v>
      </c>
      <c r="AJ28" s="113">
        <f t="shared" si="4"/>
        <v>2.8029807087656046E-2</v>
      </c>
      <c r="AK28" s="113">
        <f t="shared" si="4"/>
        <v>2.8029971232754209E-2</v>
      </c>
      <c r="AL28" s="113">
        <f t="shared" si="4"/>
        <v>2.8030107478157783E-2</v>
      </c>
      <c r="AM28" s="113">
        <f t="shared" si="4"/>
        <v>2.8030214556125817E-2</v>
      </c>
      <c r="AN28" s="113">
        <f t="shared" si="4"/>
        <v>2.803028991561534E-2</v>
      </c>
    </row>
    <row r="29" spans="1:40" ht="15.75" thickBot="1" x14ac:dyDescent="0.25">
      <c r="A29" s="190" t="s">
        <v>9</v>
      </c>
      <c r="B29" s="89">
        <f>B35 / $B$17 * SINH($B$16 *B33 / 1000) + B34 * COSH($B$16 * B33 / 1000)+B32</f>
        <v>7.5000000000000036</v>
      </c>
      <c r="C29" s="190"/>
      <c r="D29" s="89">
        <f t="shared" ref="D29:AN29" si="5">D35 / $B$17 * SINH($B$16 *D33 / 1000) + D34 * COSH($B$16 * D33 / 1000)+D32</f>
        <v>15.000000000000002</v>
      </c>
      <c r="E29" s="89">
        <f t="shared" si="5"/>
        <v>15.000000000000002</v>
      </c>
      <c r="F29" s="89">
        <f t="shared" si="5"/>
        <v>15.000000000000007</v>
      </c>
      <c r="G29" s="89">
        <f t="shared" si="5"/>
        <v>15.000000000000007</v>
      </c>
      <c r="H29" s="89">
        <f t="shared" si="5"/>
        <v>14.999999999999993</v>
      </c>
      <c r="I29" s="89">
        <f t="shared" si="5"/>
        <v>15</v>
      </c>
      <c r="J29" s="89">
        <f t="shared" si="5"/>
        <v>15.000000000000011</v>
      </c>
      <c r="K29" s="89">
        <f t="shared" si="5"/>
        <v>15.000000000000007</v>
      </c>
      <c r="L29" s="89">
        <f t="shared" si="5"/>
        <v>15</v>
      </c>
      <c r="M29" s="89">
        <f t="shared" si="5"/>
        <v>15.000000000000002</v>
      </c>
      <c r="N29" s="89">
        <f t="shared" si="5"/>
        <v>15</v>
      </c>
      <c r="O29" s="89">
        <f t="shared" si="5"/>
        <v>15.000000000000004</v>
      </c>
      <c r="P29" s="89">
        <f t="shared" si="5"/>
        <v>15</v>
      </c>
      <c r="Q29" s="89">
        <f t="shared" si="5"/>
        <v>15</v>
      </c>
      <c r="R29" s="89">
        <f t="shared" si="5"/>
        <v>15.000000000000007</v>
      </c>
      <c r="S29" s="89">
        <f t="shared" si="5"/>
        <v>14.999999999999995</v>
      </c>
      <c r="T29" s="89">
        <f t="shared" si="5"/>
        <v>14.999999999999996</v>
      </c>
      <c r="U29" s="89">
        <f t="shared" si="5"/>
        <v>15</v>
      </c>
      <c r="V29" s="89">
        <f t="shared" si="5"/>
        <v>15.000000000000002</v>
      </c>
      <c r="W29" s="89">
        <f t="shared" si="5"/>
        <v>15</v>
      </c>
      <c r="X29" s="89">
        <f t="shared" si="5"/>
        <v>15.000000000000014</v>
      </c>
      <c r="Y29" s="89">
        <f t="shared" si="5"/>
        <v>15.000000000000005</v>
      </c>
      <c r="Z29" s="89">
        <f t="shared" si="5"/>
        <v>15.000000000000011</v>
      </c>
      <c r="AA29" s="89">
        <f t="shared" si="5"/>
        <v>15.000000000000004</v>
      </c>
      <c r="AB29" s="89">
        <f t="shared" si="5"/>
        <v>14.999999999999991</v>
      </c>
      <c r="AC29" s="89">
        <f t="shared" si="5"/>
        <v>14.999999999999996</v>
      </c>
      <c r="AD29" s="89">
        <f t="shared" si="5"/>
        <v>14.999999999999993</v>
      </c>
      <c r="AE29" s="89">
        <f t="shared" si="5"/>
        <v>14.999999999999996</v>
      </c>
      <c r="AF29" s="89">
        <f t="shared" si="5"/>
        <v>14.999999999999995</v>
      </c>
      <c r="AG29" s="89">
        <f t="shared" si="5"/>
        <v>15.000000000000004</v>
      </c>
      <c r="AH29" s="89">
        <f t="shared" si="5"/>
        <v>14.999999999999989</v>
      </c>
      <c r="AI29" s="89">
        <f t="shared" si="5"/>
        <v>14.999999999999996</v>
      </c>
      <c r="AJ29" s="89">
        <f t="shared" si="5"/>
        <v>14.999999999999996</v>
      </c>
      <c r="AK29" s="89">
        <f t="shared" si="5"/>
        <v>14.999999999999998</v>
      </c>
      <c r="AL29" s="89">
        <f t="shared" si="5"/>
        <v>15.000000000000004</v>
      </c>
      <c r="AM29" s="89">
        <f t="shared" si="5"/>
        <v>15</v>
      </c>
      <c r="AN29" s="89">
        <f t="shared" si="5"/>
        <v>15.000000000000004</v>
      </c>
    </row>
    <row r="30" spans="1:40" ht="15" x14ac:dyDescent="0.2">
      <c r="A30" s="190" t="s">
        <v>183</v>
      </c>
      <c r="B30" s="9">
        <f>B35 * COSH($B$16 *B33 / 1000) + (B34) * $B$17 * SINH($B$16 * B33/ 1000)</f>
        <v>0.42045499998820846</v>
      </c>
      <c r="C30" s="190"/>
      <c r="D30" s="9">
        <f t="shared" ref="D30:AN30" si="6">D35 * COSH($B$16 *D33 / 1000) + (D34) * $B$17 * SINH($B$16 * D33/ 1000)</f>
        <v>0.2870140082375367</v>
      </c>
      <c r="E30" s="9">
        <f t="shared" si="6"/>
        <v>0.30736995349266549</v>
      </c>
      <c r="F30" s="9">
        <f t="shared" si="6"/>
        <v>0.3259843290201776</v>
      </c>
      <c r="G30" s="9">
        <f t="shared" si="6"/>
        <v>0.34263714454361838</v>
      </c>
      <c r="H30" s="9">
        <f t="shared" si="6"/>
        <v>0.35750267848609524</v>
      </c>
      <c r="I30" s="9">
        <f t="shared" si="6"/>
        <v>0.37071591428678852</v>
      </c>
      <c r="J30" s="9">
        <f t="shared" si="6"/>
        <v>0.38237561151211202</v>
      </c>
      <c r="K30" s="9">
        <f t="shared" si="6"/>
        <v>0.39254512565448962</v>
      </c>
      <c r="L30" s="9">
        <f t="shared" si="6"/>
        <v>0.4012507095735936</v>
      </c>
      <c r="M30" s="9">
        <f t="shared" si="6"/>
        <v>0.4084766079260046</v>
      </c>
      <c r="N30" s="9">
        <f t="shared" si="6"/>
        <v>0.41415558492290894</v>
      </c>
      <c r="O30" s="9">
        <f t="shared" si="6"/>
        <v>0.4181523436900102</v>
      </c>
      <c r="P30" s="9">
        <f t="shared" si="6"/>
        <v>0.42021428814932221</v>
      </c>
      <c r="Q30" s="9">
        <f t="shared" si="6"/>
        <v>0.42023575054823803</v>
      </c>
      <c r="R30" s="9">
        <f t="shared" si="6"/>
        <v>0.42026677405668927</v>
      </c>
      <c r="S30" s="9">
        <f t="shared" si="6"/>
        <v>0.42029291253692436</v>
      </c>
      <c r="T30" s="9">
        <f t="shared" si="6"/>
        <v>0.42031479255169935</v>
      </c>
      <c r="U30" s="9">
        <f t="shared" si="6"/>
        <v>0.42033335007819345</v>
      </c>
      <c r="V30" s="9">
        <f t="shared" si="6"/>
        <v>0.42034926396424421</v>
      </c>
      <c r="W30" s="9">
        <f t="shared" si="6"/>
        <v>0.42036303829477112</v>
      </c>
      <c r="X30" s="9">
        <f t="shared" si="6"/>
        <v>0.42037505495112459</v>
      </c>
      <c r="Y30" s="9">
        <f t="shared" si="6"/>
        <v>0.42038560821935234</v>
      </c>
      <c r="Z30" s="9">
        <f t="shared" si="6"/>
        <v>0.42039492819998708</v>
      </c>
      <c r="AA30" s="9">
        <f t="shared" si="6"/>
        <v>0.42040319701243434</v>
      </c>
      <c r="AB30" s="9">
        <f t="shared" si="6"/>
        <v>0.42041056023291262</v>
      </c>
      <c r="AC30" s="9">
        <f t="shared" si="6"/>
        <v>0.42041713509745615</v>
      </c>
      <c r="AD30" s="9">
        <f t="shared" si="6"/>
        <v>0.42042301645402474</v>
      </c>
      <c r="AE30" s="9">
        <f t="shared" si="6"/>
        <v>0.42042828110690722</v>
      </c>
      <c r="AF30" s="9">
        <f t="shared" si="6"/>
        <v>0.42043299097714248</v>
      </c>
      <c r="AG30" s="9">
        <f t="shared" si="6"/>
        <v>0.42043719535542035</v>
      </c>
      <c r="AH30" s="9">
        <f t="shared" si="6"/>
        <v>0.42044093241873648</v>
      </c>
      <c r="AI30" s="9">
        <f t="shared" si="6"/>
        <v>0.42044423009899001</v>
      </c>
      <c r="AJ30" s="9">
        <f t="shared" si="6"/>
        <v>0.42044710631484061</v>
      </c>
      <c r="AK30" s="9">
        <f t="shared" si="6"/>
        <v>0.4204495684913131</v>
      </c>
      <c r="AL30" s="9">
        <f t="shared" si="6"/>
        <v>0.42045161217236682</v>
      </c>
      <c r="AM30" s="9">
        <f t="shared" si="6"/>
        <v>0.42045321834188726</v>
      </c>
      <c r="AN30" s="9">
        <f t="shared" si="6"/>
        <v>0.42045434873423021</v>
      </c>
    </row>
    <row r="31" spans="1:40" x14ac:dyDescent="0.2">
      <c r="A31" s="104" t="s">
        <v>172</v>
      </c>
      <c r="B31" s="118" t="s">
        <v>145</v>
      </c>
      <c r="C31" s="190"/>
      <c r="D31" s="103">
        <f t="shared" ref="D31:AN31" si="7">$B$28</f>
        <v>5.6060666665094433E-2</v>
      </c>
      <c r="E31" s="103">
        <f t="shared" si="7"/>
        <v>5.6060666665094433E-2</v>
      </c>
      <c r="F31" s="103">
        <f t="shared" si="7"/>
        <v>5.6060666665094433E-2</v>
      </c>
      <c r="G31" s="103">
        <f t="shared" si="7"/>
        <v>5.6060666665094433E-2</v>
      </c>
      <c r="H31" s="103">
        <f t="shared" si="7"/>
        <v>5.6060666665094433E-2</v>
      </c>
      <c r="I31" s="103">
        <f t="shared" si="7"/>
        <v>5.6060666665094433E-2</v>
      </c>
      <c r="J31" s="103">
        <f t="shared" si="7"/>
        <v>5.6060666665094433E-2</v>
      </c>
      <c r="K31" s="103">
        <f t="shared" si="7"/>
        <v>5.6060666665094433E-2</v>
      </c>
      <c r="L31" s="103">
        <f t="shared" si="7"/>
        <v>5.6060666665094433E-2</v>
      </c>
      <c r="M31" s="103">
        <f t="shared" si="7"/>
        <v>5.6060666665094433E-2</v>
      </c>
      <c r="N31" s="103">
        <f t="shared" si="7"/>
        <v>5.6060666665094433E-2</v>
      </c>
      <c r="O31" s="103">
        <f t="shared" si="7"/>
        <v>5.6060666665094433E-2</v>
      </c>
      <c r="P31" s="103">
        <f t="shared" si="7"/>
        <v>5.6060666665094433E-2</v>
      </c>
      <c r="Q31" s="103">
        <f t="shared" si="7"/>
        <v>5.6060666665094433E-2</v>
      </c>
      <c r="R31" s="103">
        <f t="shared" si="7"/>
        <v>5.6060666665094433E-2</v>
      </c>
      <c r="S31" s="103">
        <f t="shared" si="7"/>
        <v>5.6060666665094433E-2</v>
      </c>
      <c r="T31" s="103">
        <f t="shared" si="7"/>
        <v>5.6060666665094433E-2</v>
      </c>
      <c r="U31" s="103">
        <f t="shared" si="7"/>
        <v>5.6060666665094433E-2</v>
      </c>
      <c r="V31" s="103">
        <f t="shared" si="7"/>
        <v>5.6060666665094433E-2</v>
      </c>
      <c r="W31" s="103">
        <f t="shared" si="7"/>
        <v>5.6060666665094433E-2</v>
      </c>
      <c r="X31" s="103">
        <f t="shared" si="7"/>
        <v>5.6060666665094433E-2</v>
      </c>
      <c r="Y31" s="103">
        <f t="shared" si="7"/>
        <v>5.6060666665094433E-2</v>
      </c>
      <c r="Z31" s="103">
        <f t="shared" si="7"/>
        <v>5.6060666665094433E-2</v>
      </c>
      <c r="AA31" s="103">
        <f t="shared" si="7"/>
        <v>5.6060666665094433E-2</v>
      </c>
      <c r="AB31" s="103">
        <f t="shared" si="7"/>
        <v>5.6060666665094433E-2</v>
      </c>
      <c r="AC31" s="103">
        <f t="shared" si="7"/>
        <v>5.6060666665094433E-2</v>
      </c>
      <c r="AD31" s="103">
        <f t="shared" si="7"/>
        <v>5.6060666665094433E-2</v>
      </c>
      <c r="AE31" s="103">
        <f t="shared" si="7"/>
        <v>5.6060666665094433E-2</v>
      </c>
      <c r="AF31" s="103">
        <f t="shared" si="7"/>
        <v>5.6060666665094433E-2</v>
      </c>
      <c r="AG31" s="103">
        <f t="shared" si="7"/>
        <v>5.6060666665094433E-2</v>
      </c>
      <c r="AH31" s="103">
        <f t="shared" si="7"/>
        <v>5.6060666665094433E-2</v>
      </c>
      <c r="AI31" s="103">
        <f t="shared" si="7"/>
        <v>5.6060666665094433E-2</v>
      </c>
      <c r="AJ31" s="103">
        <f t="shared" si="7"/>
        <v>5.6060666665094433E-2</v>
      </c>
      <c r="AK31" s="103">
        <f t="shared" si="7"/>
        <v>5.6060666665094433E-2</v>
      </c>
      <c r="AL31" s="103">
        <f t="shared" si="7"/>
        <v>5.6060666665094433E-2</v>
      </c>
      <c r="AM31" s="103">
        <f t="shared" si="7"/>
        <v>5.6060666665094433E-2</v>
      </c>
      <c r="AN31" s="103">
        <f t="shared" si="7"/>
        <v>5.6060666665094433E-2</v>
      </c>
    </row>
    <row r="32" spans="1:40" ht="13.5" thickBot="1" x14ac:dyDescent="0.25">
      <c r="A32" s="190" t="s">
        <v>184</v>
      </c>
      <c r="B32" s="60">
        <v>0</v>
      </c>
      <c r="C32" s="190"/>
      <c r="D32" s="60">
        <f t="shared" ref="D32:AN32" si="8">D30/D31</f>
        <v>5.1197038014576961</v>
      </c>
      <c r="E32" s="60">
        <f t="shared" si="8"/>
        <v>5.4828094594181138</v>
      </c>
      <c r="F32" s="60">
        <f t="shared" si="8"/>
        <v>5.8148493125778007</v>
      </c>
      <c r="G32" s="60">
        <f t="shared" si="8"/>
        <v>6.1118992143016682</v>
      </c>
      <c r="H32" s="60">
        <f t="shared" si="8"/>
        <v>6.3770679114790196</v>
      </c>
      <c r="I32" s="60">
        <f t="shared" si="8"/>
        <v>6.6127632142057768</v>
      </c>
      <c r="J32" s="60">
        <f t="shared" si="8"/>
        <v>6.8207467777081225</v>
      </c>
      <c r="K32" s="60">
        <f t="shared" si="8"/>
        <v>7.002148725764326</v>
      </c>
      <c r="L32" s="60">
        <f t="shared" si="8"/>
        <v>7.1574373521217511</v>
      </c>
      <c r="M32" s="60">
        <f t="shared" si="8"/>
        <v>7.2863316158232223</v>
      </c>
      <c r="N32" s="60">
        <f t="shared" si="8"/>
        <v>7.3876321770675339</v>
      </c>
      <c r="O32" s="60">
        <f t="shared" si="8"/>
        <v>7.4589256347600346</v>
      </c>
      <c r="P32" s="60">
        <f t="shared" si="8"/>
        <v>7.495706225894101</v>
      </c>
      <c r="Q32" s="60">
        <f t="shared" si="8"/>
        <v>7.496089068271699</v>
      </c>
      <c r="R32" s="60">
        <f t="shared" si="8"/>
        <v>7.4966424599863677</v>
      </c>
      <c r="S32" s="60">
        <f t="shared" si="8"/>
        <v>7.4971087134540833</v>
      </c>
      <c r="T32" s="60">
        <f t="shared" si="8"/>
        <v>7.4974990051876036</v>
      </c>
      <c r="U32" s="60">
        <f t="shared" si="8"/>
        <v>7.4978300309780197</v>
      </c>
      <c r="V32" s="60">
        <f t="shared" si="8"/>
        <v>7.4981138999898862</v>
      </c>
      <c r="W32" s="60">
        <f t="shared" si="8"/>
        <v>7.498359603998531</v>
      </c>
      <c r="X32" s="60">
        <f t="shared" si="8"/>
        <v>7.4985739549341925</v>
      </c>
      <c r="Y32" s="60">
        <f t="shared" si="8"/>
        <v>7.4987622022179927</v>
      </c>
      <c r="Z32" s="60">
        <f t="shared" si="8"/>
        <v>7.4989284503414844</v>
      </c>
      <c r="AA32" s="60">
        <f t="shared" si="8"/>
        <v>7.4990759479175768</v>
      </c>
      <c r="AB32" s="60">
        <f t="shared" si="8"/>
        <v>7.4992072917084434</v>
      </c>
      <c r="AC32" s="60">
        <f t="shared" si="8"/>
        <v>7.4993245729491891</v>
      </c>
      <c r="AD32" s="60">
        <f t="shared" si="8"/>
        <v>7.4994294835205126</v>
      </c>
      <c r="AE32" s="60">
        <f t="shared" si="8"/>
        <v>7.4995233934433809</v>
      </c>
      <c r="AF32" s="60">
        <f t="shared" si="8"/>
        <v>7.4996074072540511</v>
      </c>
      <c r="AG32" s="60">
        <f t="shared" si="8"/>
        <v>7.4996824041909047</v>
      </c>
      <c r="AH32" s="60">
        <f t="shared" si="8"/>
        <v>7.4997490652482641</v>
      </c>
      <c r="AI32" s="60">
        <f t="shared" si="8"/>
        <v>7.4998078886702766</v>
      </c>
      <c r="AJ32" s="60">
        <f t="shared" si="8"/>
        <v>7.4998591940867421</v>
      </c>
      <c r="AK32" s="60">
        <f t="shared" si="8"/>
        <v>7.4999031139439065</v>
      </c>
      <c r="AL32" s="60">
        <f t="shared" si="8"/>
        <v>7.4999395687557255</v>
      </c>
      <c r="AM32" s="60">
        <f t="shared" si="8"/>
        <v>7.4999682193161981</v>
      </c>
      <c r="AN32" s="60">
        <f t="shared" si="8"/>
        <v>7.4999883830497067</v>
      </c>
    </row>
    <row r="33" spans="1:40" ht="13.5" thickBot="1" x14ac:dyDescent="0.25">
      <c r="A33" s="190" t="s">
        <v>173</v>
      </c>
      <c r="B33" s="92">
        <f>$B$8/4</f>
        <v>1500</v>
      </c>
      <c r="D33" s="92">
        <f t="shared" ref="D33:AN33" si="9">IF(D20&lt;$B$8/2,D20,$B$8/4)</f>
        <v>5</v>
      </c>
      <c r="E33" s="92">
        <f>IF(E20&lt;$B$8/2,E20,$B$8/4)</f>
        <v>250</v>
      </c>
      <c r="F33" s="92">
        <f t="shared" si="9"/>
        <v>500</v>
      </c>
      <c r="G33" s="92">
        <f t="shared" si="9"/>
        <v>750</v>
      </c>
      <c r="H33" s="92">
        <f t="shared" si="9"/>
        <v>1000</v>
      </c>
      <c r="I33" s="92">
        <f t="shared" si="9"/>
        <v>1250</v>
      </c>
      <c r="J33" s="92">
        <f t="shared" si="9"/>
        <v>1500</v>
      </c>
      <c r="K33" s="92">
        <f t="shared" si="9"/>
        <v>1750</v>
      </c>
      <c r="L33" s="92">
        <f t="shared" si="9"/>
        <v>2000</v>
      </c>
      <c r="M33" s="92">
        <f t="shared" si="9"/>
        <v>2250</v>
      </c>
      <c r="N33" s="92">
        <f t="shared" si="9"/>
        <v>2500</v>
      </c>
      <c r="O33" s="92">
        <f t="shared" si="9"/>
        <v>2750</v>
      </c>
      <c r="P33" s="92">
        <f t="shared" si="9"/>
        <v>2995</v>
      </c>
      <c r="Q33" s="92">
        <f t="shared" si="9"/>
        <v>1500</v>
      </c>
      <c r="R33" s="92">
        <f t="shared" si="9"/>
        <v>1500</v>
      </c>
      <c r="S33" s="92">
        <f t="shared" si="9"/>
        <v>1500</v>
      </c>
      <c r="T33" s="92">
        <f t="shared" si="9"/>
        <v>1500</v>
      </c>
      <c r="U33" s="92">
        <f t="shared" si="9"/>
        <v>1500</v>
      </c>
      <c r="V33" s="92">
        <f t="shared" si="9"/>
        <v>1500</v>
      </c>
      <c r="W33" s="92">
        <f t="shared" si="9"/>
        <v>1500</v>
      </c>
      <c r="X33" s="92">
        <f t="shared" si="9"/>
        <v>1500</v>
      </c>
      <c r="Y33" s="92">
        <f t="shared" si="9"/>
        <v>1500</v>
      </c>
      <c r="Z33" s="92">
        <f t="shared" si="9"/>
        <v>1500</v>
      </c>
      <c r="AA33" s="92">
        <f t="shared" si="9"/>
        <v>1500</v>
      </c>
      <c r="AB33" s="92">
        <f t="shared" si="9"/>
        <v>1500</v>
      </c>
      <c r="AC33" s="92">
        <f t="shared" si="9"/>
        <v>1500</v>
      </c>
      <c r="AD33" s="92">
        <f t="shared" si="9"/>
        <v>1500</v>
      </c>
      <c r="AE33" s="92">
        <f t="shared" si="9"/>
        <v>1500</v>
      </c>
      <c r="AF33" s="92">
        <f t="shared" si="9"/>
        <v>1500</v>
      </c>
      <c r="AG33" s="92">
        <f t="shared" si="9"/>
        <v>1500</v>
      </c>
      <c r="AH33" s="92">
        <f t="shared" si="9"/>
        <v>1500</v>
      </c>
      <c r="AI33" s="92">
        <f t="shared" si="9"/>
        <v>1500</v>
      </c>
      <c r="AJ33" s="92">
        <f t="shared" si="9"/>
        <v>1500</v>
      </c>
      <c r="AK33" s="92">
        <f t="shared" si="9"/>
        <v>1500</v>
      </c>
      <c r="AL33" s="92">
        <f t="shared" si="9"/>
        <v>1500</v>
      </c>
      <c r="AM33" s="92">
        <f t="shared" si="9"/>
        <v>1500</v>
      </c>
      <c r="AN33" s="92">
        <f t="shared" si="9"/>
        <v>1500</v>
      </c>
    </row>
    <row r="34" spans="1:40" ht="15" x14ac:dyDescent="0.2">
      <c r="A34" s="190" t="s">
        <v>9</v>
      </c>
      <c r="B34" s="9">
        <f>B40 / $B$17 * SINH($B$16 *B38 / 1000) + B39 * COSH($B$16 * B38 / 1000)+B37</f>
        <v>7.3410981828977251</v>
      </c>
      <c r="C34" s="9"/>
      <c r="D34" s="9">
        <f t="shared" ref="D34:AN34" si="10">D40 / $B$17 * SINH($B$16 *D38 / 1000) + D39 * COSH($B$16 * D38 / 1000)+D37</f>
        <v>9.8798185993390693</v>
      </c>
      <c r="E34" s="9">
        <f t="shared" si="10"/>
        <v>9.4933989277575179</v>
      </c>
      <c r="F34" s="9">
        <f t="shared" si="10"/>
        <v>9.1378489290475322</v>
      </c>
      <c r="G34" s="9">
        <f t="shared" si="10"/>
        <v>8.8177286192806363</v>
      </c>
      <c r="H34" s="9">
        <f t="shared" si="10"/>
        <v>8.5300998527517748</v>
      </c>
      <c r="I34" s="9">
        <f t="shared" si="10"/>
        <v>8.2727459368328713</v>
      </c>
      <c r="J34" s="9">
        <f t="shared" si="10"/>
        <v>8.0441271605384159</v>
      </c>
      <c r="K34" s="9">
        <f t="shared" si="10"/>
        <v>7.8433798946780824</v>
      </c>
      <c r="L34" s="9">
        <f t="shared" si="10"/>
        <v>7.6703659952075238</v>
      </c>
      <c r="M34" s="9">
        <f t="shared" si="10"/>
        <v>7.525787953087467</v>
      </c>
      <c r="N34" s="9">
        <f t="shared" si="10"/>
        <v>7.4113993375972766</v>
      </c>
      <c r="O34" s="9">
        <f t="shared" si="10"/>
        <v>7.3303651275202935</v>
      </c>
      <c r="P34" s="9">
        <f t="shared" si="10"/>
        <v>7.2882994091117661</v>
      </c>
      <c r="Q34" s="9">
        <f t="shared" si="10"/>
        <v>7.3451460081333435</v>
      </c>
      <c r="R34" s="9">
        <f t="shared" si="10"/>
        <v>7.3445732461667808</v>
      </c>
      <c r="S34" s="9">
        <f t="shared" si="10"/>
        <v>7.3440906725285844</v>
      </c>
      <c r="T34" s="9">
        <f t="shared" si="10"/>
        <v>7.343686719496942</v>
      </c>
      <c r="U34" s="9">
        <f t="shared" si="10"/>
        <v>7.3433441068815455</v>
      </c>
      <c r="V34" s="9">
        <f t="shared" si="10"/>
        <v>7.3430503016633359</v>
      </c>
      <c r="W34" s="9">
        <f t="shared" si="10"/>
        <v>7.3427959973297936</v>
      </c>
      <c r="X34" s="9">
        <f t="shared" si="10"/>
        <v>7.342574143514164</v>
      </c>
      <c r="Y34" s="9">
        <f t="shared" si="10"/>
        <v>7.3423793070509173</v>
      </c>
      <c r="Z34" s="9">
        <f t="shared" si="10"/>
        <v>7.3422072397798992</v>
      </c>
      <c r="AA34" s="9">
        <f t="shared" si="10"/>
        <v>7.342054579377673</v>
      </c>
      <c r="AB34" s="9">
        <f t="shared" si="10"/>
        <v>7.3419186381881563</v>
      </c>
      <c r="AC34" s="9">
        <f t="shared" si="10"/>
        <v>7.3417972517772165</v>
      </c>
      <c r="AD34" s="9">
        <f t="shared" si="10"/>
        <v>7.3416886690435845</v>
      </c>
      <c r="AE34" s="9">
        <f t="shared" si="10"/>
        <v>7.3415914720117632</v>
      </c>
      <c r="AF34" s="9">
        <f t="shared" si="10"/>
        <v>7.3415045174836342</v>
      </c>
      <c r="AG34" s="9">
        <f t="shared" si="10"/>
        <v>7.3414268954450401</v>
      </c>
      <c r="AH34" s="9">
        <f t="shared" si="10"/>
        <v>7.3413579010649253</v>
      </c>
      <c r="AI34" s="9">
        <f t="shared" si="10"/>
        <v>7.3412970186592528</v>
      </c>
      <c r="AJ34" s="9">
        <f t="shared" si="10"/>
        <v>7.3412439174102602</v>
      </c>
      <c r="AK34" s="9">
        <f t="shared" si="10"/>
        <v>7.3411984602357245</v>
      </c>
      <c r="AL34" s="9">
        <f t="shared" si="10"/>
        <v>7.3411607294039261</v>
      </c>
      <c r="AM34" s="9">
        <f t="shared" si="10"/>
        <v>7.3411310759940065</v>
      </c>
      <c r="AN34" s="9">
        <f t="shared" si="10"/>
        <v>7.3411102064736466</v>
      </c>
    </row>
    <row r="35" spans="1:40" ht="15" x14ac:dyDescent="0.2">
      <c r="A35" s="190" t="s">
        <v>183</v>
      </c>
      <c r="B35" s="9">
        <f>B40 * COSH($B$16 *B38 / 1000) + (B39) * $B$17 * SINH($B$16 * B38/ 1000)</f>
        <v>0.21588304871667358</v>
      </c>
      <c r="C35" s="9"/>
      <c r="D35" s="9">
        <f t="shared" ref="D35:AN35" si="11">D40 * COSH($B$16 *D38 / 1000) + (D39) * $B$17 * SINH($B$16 * D38/ 1000)</f>
        <v>0.28610504296844869</v>
      </c>
      <c r="E35" s="9">
        <f t="shared" si="11"/>
        <v>0.26364699441219885</v>
      </c>
      <c r="F35" s="9">
        <f t="shared" si="11"/>
        <v>0.24170929898529245</v>
      </c>
      <c r="G35" s="9">
        <f t="shared" si="11"/>
        <v>0.22050203347481548</v>
      </c>
      <c r="H35" s="9">
        <f t="shared" si="11"/>
        <v>0.19977539255518997</v>
      </c>
      <c r="I35" s="9">
        <f t="shared" si="11"/>
        <v>0.17927897223222994</v>
      </c>
      <c r="J35" s="9">
        <f t="shared" si="11"/>
        <v>0.1587500724694258</v>
      </c>
      <c r="K35" s="9">
        <f t="shared" si="11"/>
        <v>0.1378997698264105</v>
      </c>
      <c r="L35" s="9">
        <f t="shared" si="11"/>
        <v>0.11639495631669686</v>
      </c>
      <c r="M35" s="9">
        <f t="shared" si="11"/>
        <v>9.3833579574877632E-2</v>
      </c>
      <c r="N35" s="9">
        <f t="shared" si="11"/>
        <v>6.9708554793279642E-2</v>
      </c>
      <c r="O35" s="9">
        <f t="shared" si="11"/>
        <v>4.3352511292030368E-2</v>
      </c>
      <c r="P35" s="9">
        <f t="shared" si="11"/>
        <v>1.4477644600787225E-2</v>
      </c>
      <c r="Q35" s="9">
        <f t="shared" si="11"/>
        <v>0.21555409456201563</v>
      </c>
      <c r="R35" s="9">
        <f t="shared" si="11"/>
        <v>0.21560064114383792</v>
      </c>
      <c r="S35" s="9">
        <f t="shared" si="11"/>
        <v>0.21563985840099947</v>
      </c>
      <c r="T35" s="9">
        <f t="shared" si="11"/>
        <v>0.21567268640623946</v>
      </c>
      <c r="U35" s="9">
        <f t="shared" si="11"/>
        <v>0.21570052946682472</v>
      </c>
      <c r="V35" s="9">
        <f t="shared" si="11"/>
        <v>0.21572440610219426</v>
      </c>
      <c r="W35" s="9">
        <f t="shared" si="11"/>
        <v>0.2157450726236462</v>
      </c>
      <c r="X35" s="9">
        <f t="shared" si="11"/>
        <v>0.2157631019925377</v>
      </c>
      <c r="Y35" s="9">
        <f t="shared" si="11"/>
        <v>0.21577893574531384</v>
      </c>
      <c r="Z35" s="9">
        <f t="shared" si="11"/>
        <v>0.21579291911672641</v>
      </c>
      <c r="AA35" s="9">
        <f t="shared" si="11"/>
        <v>0.21580532535233188</v>
      </c>
      <c r="AB35" s="9">
        <f t="shared" si="11"/>
        <v>0.21581637286957256</v>
      </c>
      <c r="AC35" s="9">
        <f t="shared" si="11"/>
        <v>0.21582623756527328</v>
      </c>
      <c r="AD35" s="9">
        <f t="shared" si="11"/>
        <v>0.21583506174598069</v>
      </c>
      <c r="AE35" s="9">
        <f t="shared" si="11"/>
        <v>0.21584296064615002</v>
      </c>
      <c r="AF35" s="9">
        <f t="shared" si="11"/>
        <v>0.21585002716993226</v>
      </c>
      <c r="AG35" s="9">
        <f t="shared" si="11"/>
        <v>0.21585633527134582</v>
      </c>
      <c r="AH35" s="9">
        <f t="shared" si="11"/>
        <v>0.21586194222981428</v>
      </c>
      <c r="AI35" s="9">
        <f t="shared" si="11"/>
        <v>0.21586688995337625</v>
      </c>
      <c r="AJ35" s="9">
        <f t="shared" si="11"/>
        <v>0.21587120532655985</v>
      </c>
      <c r="AK35" s="9">
        <f t="shared" si="11"/>
        <v>0.21587489948961092</v>
      </c>
      <c r="AL35" s="9">
        <f t="shared" si="11"/>
        <v>0.21587796575684273</v>
      </c>
      <c r="AM35" s="9">
        <f t="shared" si="11"/>
        <v>0.21588037559714576</v>
      </c>
      <c r="AN35" s="9">
        <f t="shared" si="11"/>
        <v>0.2158820715980917</v>
      </c>
    </row>
    <row r="36" spans="1:40" ht="15" x14ac:dyDescent="0.2">
      <c r="A36" s="104" t="s">
        <v>135</v>
      </c>
      <c r="B36" s="105">
        <v>9999999999</v>
      </c>
      <c r="C36" s="9"/>
      <c r="D36" s="105">
        <f t="shared" ref="D36:AN36" si="12">IF(D20&lt;$B$8/2,$B$9,9999999999)</f>
        <v>0.06</v>
      </c>
      <c r="E36" s="105">
        <f>IF(E20&lt;$B$8/2,$B$9,9999999999)</f>
        <v>0.06</v>
      </c>
      <c r="F36" s="105">
        <f t="shared" si="12"/>
        <v>0.06</v>
      </c>
      <c r="G36" s="105">
        <f t="shared" si="12"/>
        <v>0.06</v>
      </c>
      <c r="H36" s="105">
        <f t="shared" si="12"/>
        <v>0.06</v>
      </c>
      <c r="I36" s="105">
        <f t="shared" si="12"/>
        <v>0.06</v>
      </c>
      <c r="J36" s="105">
        <f t="shared" si="12"/>
        <v>0.06</v>
      </c>
      <c r="K36" s="105">
        <f t="shared" si="12"/>
        <v>0.06</v>
      </c>
      <c r="L36" s="105">
        <f t="shared" si="12"/>
        <v>0.06</v>
      </c>
      <c r="M36" s="105">
        <f t="shared" si="12"/>
        <v>0.06</v>
      </c>
      <c r="N36" s="105">
        <f t="shared" si="12"/>
        <v>0.06</v>
      </c>
      <c r="O36" s="105">
        <f t="shared" si="12"/>
        <v>0.06</v>
      </c>
      <c r="P36" s="105">
        <f t="shared" si="12"/>
        <v>0.06</v>
      </c>
      <c r="Q36" s="105">
        <f t="shared" si="12"/>
        <v>9999999999</v>
      </c>
      <c r="R36" s="105">
        <f t="shared" si="12"/>
        <v>9999999999</v>
      </c>
      <c r="S36" s="105">
        <f t="shared" si="12"/>
        <v>9999999999</v>
      </c>
      <c r="T36" s="105">
        <f t="shared" si="12"/>
        <v>9999999999</v>
      </c>
      <c r="U36" s="105">
        <f t="shared" si="12"/>
        <v>9999999999</v>
      </c>
      <c r="V36" s="105">
        <f t="shared" si="12"/>
        <v>9999999999</v>
      </c>
      <c r="W36" s="105">
        <f t="shared" si="12"/>
        <v>9999999999</v>
      </c>
      <c r="X36" s="105">
        <f t="shared" si="12"/>
        <v>9999999999</v>
      </c>
      <c r="Y36" s="105">
        <f t="shared" si="12"/>
        <v>9999999999</v>
      </c>
      <c r="Z36" s="105">
        <f t="shared" si="12"/>
        <v>9999999999</v>
      </c>
      <c r="AA36" s="105">
        <f t="shared" si="12"/>
        <v>9999999999</v>
      </c>
      <c r="AB36" s="105">
        <f t="shared" si="12"/>
        <v>9999999999</v>
      </c>
      <c r="AC36" s="105">
        <f t="shared" si="12"/>
        <v>9999999999</v>
      </c>
      <c r="AD36" s="105">
        <f t="shared" si="12"/>
        <v>9999999999</v>
      </c>
      <c r="AE36" s="105">
        <f t="shared" si="12"/>
        <v>9999999999</v>
      </c>
      <c r="AF36" s="105">
        <f t="shared" si="12"/>
        <v>9999999999</v>
      </c>
      <c r="AG36" s="105">
        <f t="shared" si="12"/>
        <v>9999999999</v>
      </c>
      <c r="AH36" s="105">
        <f t="shared" si="12"/>
        <v>9999999999</v>
      </c>
      <c r="AI36" s="105">
        <f t="shared" si="12"/>
        <v>9999999999</v>
      </c>
      <c r="AJ36" s="105">
        <f t="shared" si="12"/>
        <v>9999999999</v>
      </c>
      <c r="AK36" s="105">
        <f t="shared" si="12"/>
        <v>9999999999</v>
      </c>
      <c r="AL36" s="105">
        <f t="shared" si="12"/>
        <v>9999999999</v>
      </c>
      <c r="AM36" s="105">
        <f t="shared" si="12"/>
        <v>9999999999</v>
      </c>
      <c r="AN36" s="105">
        <f t="shared" si="12"/>
        <v>9999999999</v>
      </c>
    </row>
    <row r="37" spans="1:40" ht="15" x14ac:dyDescent="0.2">
      <c r="A37" s="190" t="s">
        <v>184</v>
      </c>
      <c r="B37" s="50">
        <f>B35/B36</f>
        <v>2.1588304873826187E-11</v>
      </c>
      <c r="C37" s="9"/>
      <c r="D37" s="50">
        <f t="shared" ref="D37:AN37" si="13">D35/D36</f>
        <v>4.7684173828074785</v>
      </c>
      <c r="E37" s="50">
        <f t="shared" si="13"/>
        <v>4.3941165735366479</v>
      </c>
      <c r="F37" s="50">
        <f t="shared" si="13"/>
        <v>4.0284883164215408</v>
      </c>
      <c r="G37" s="50">
        <f t="shared" si="13"/>
        <v>3.6750338912469247</v>
      </c>
      <c r="H37" s="50">
        <f t="shared" si="13"/>
        <v>3.329589875919833</v>
      </c>
      <c r="I37" s="50">
        <f t="shared" si="13"/>
        <v>2.9879828705371656</v>
      </c>
      <c r="J37" s="50">
        <f t="shared" si="13"/>
        <v>2.6458345411570967</v>
      </c>
      <c r="K37" s="50">
        <f t="shared" si="13"/>
        <v>2.2983294971068418</v>
      </c>
      <c r="L37" s="50">
        <f t="shared" si="13"/>
        <v>1.9399159386116143</v>
      </c>
      <c r="M37" s="50">
        <f t="shared" si="13"/>
        <v>1.5638929929146272</v>
      </c>
      <c r="N37" s="50">
        <f t="shared" si="13"/>
        <v>1.1618092465546608</v>
      </c>
      <c r="O37" s="50">
        <f t="shared" si="13"/>
        <v>0.72254185486717282</v>
      </c>
      <c r="P37" s="50">
        <f t="shared" si="13"/>
        <v>0.24129407667978708</v>
      </c>
      <c r="Q37" s="50">
        <f t="shared" si="13"/>
        <v>2.1555409458357105E-11</v>
      </c>
      <c r="R37" s="50">
        <f t="shared" si="13"/>
        <v>2.1560064116539799E-11</v>
      </c>
      <c r="S37" s="50">
        <f t="shared" si="13"/>
        <v>2.1563985842256345E-11</v>
      </c>
      <c r="T37" s="50">
        <f t="shared" si="13"/>
        <v>2.1567268642780673E-11</v>
      </c>
      <c r="U37" s="50">
        <f t="shared" si="13"/>
        <v>2.1570052948839478E-11</v>
      </c>
      <c r="V37" s="50">
        <f t="shared" si="13"/>
        <v>2.157244061237667E-11</v>
      </c>
      <c r="W37" s="50">
        <f t="shared" si="13"/>
        <v>2.1574507264522072E-11</v>
      </c>
      <c r="X37" s="50">
        <f t="shared" si="13"/>
        <v>2.15763102014114E-11</v>
      </c>
      <c r="Y37" s="50">
        <f t="shared" si="13"/>
        <v>2.1577893576689175E-11</v>
      </c>
      <c r="Z37" s="50">
        <f t="shared" si="13"/>
        <v>2.1579291913830569E-11</v>
      </c>
      <c r="AA37" s="50">
        <f t="shared" si="13"/>
        <v>2.1580532537391241E-11</v>
      </c>
      <c r="AB37" s="50">
        <f t="shared" si="13"/>
        <v>2.1581637289115421E-11</v>
      </c>
      <c r="AC37" s="50">
        <f t="shared" si="13"/>
        <v>2.1582623758685589E-11</v>
      </c>
      <c r="AD37" s="50">
        <f t="shared" si="13"/>
        <v>2.1583506176756418E-11</v>
      </c>
      <c r="AE37" s="50">
        <f t="shared" si="13"/>
        <v>2.1584296066773431E-11</v>
      </c>
      <c r="AF37" s="50">
        <f t="shared" si="13"/>
        <v>2.1585002719151726E-11</v>
      </c>
      <c r="AG37" s="50">
        <f t="shared" si="13"/>
        <v>2.1585633529293144E-11</v>
      </c>
      <c r="AH37" s="50">
        <f t="shared" si="13"/>
        <v>2.1586194225140048E-11</v>
      </c>
      <c r="AI37" s="50">
        <f t="shared" si="13"/>
        <v>2.1586688997496294E-11</v>
      </c>
      <c r="AJ37" s="50">
        <f t="shared" si="13"/>
        <v>2.1587120534814696E-11</v>
      </c>
      <c r="AK37" s="50">
        <f t="shared" si="13"/>
        <v>2.1587489951119841E-11</v>
      </c>
      <c r="AL37" s="50">
        <f t="shared" si="13"/>
        <v>2.1587796577843054E-11</v>
      </c>
      <c r="AM37" s="50">
        <f t="shared" si="13"/>
        <v>2.1588037561873379E-11</v>
      </c>
      <c r="AN37" s="50">
        <f t="shared" si="13"/>
        <v>2.1588207161967989E-11</v>
      </c>
    </row>
    <row r="38" spans="1:40" ht="13.5" thickBot="1" x14ac:dyDescent="0.25">
      <c r="A38" s="190" t="s">
        <v>174</v>
      </c>
      <c r="B38" s="80">
        <f>$B$8/4</f>
        <v>1500</v>
      </c>
      <c r="D38" s="80">
        <f t="shared" ref="D38:AN38" si="14">$B$8/2-D33</f>
        <v>2995</v>
      </c>
      <c r="E38" s="80">
        <f t="shared" si="14"/>
        <v>2750</v>
      </c>
      <c r="F38" s="80">
        <f t="shared" si="14"/>
        <v>2500</v>
      </c>
      <c r="G38" s="80">
        <f t="shared" si="14"/>
        <v>2250</v>
      </c>
      <c r="H38" s="80">
        <f t="shared" si="14"/>
        <v>2000</v>
      </c>
      <c r="I38" s="80">
        <f t="shared" si="14"/>
        <v>1750</v>
      </c>
      <c r="J38" s="80">
        <f t="shared" si="14"/>
        <v>1500</v>
      </c>
      <c r="K38" s="80">
        <f t="shared" si="14"/>
        <v>1250</v>
      </c>
      <c r="L38" s="80">
        <f t="shared" si="14"/>
        <v>1000</v>
      </c>
      <c r="M38" s="80">
        <f t="shared" si="14"/>
        <v>750</v>
      </c>
      <c r="N38" s="80">
        <f t="shared" si="14"/>
        <v>500</v>
      </c>
      <c r="O38" s="80">
        <f t="shared" si="14"/>
        <v>250</v>
      </c>
      <c r="P38" s="80">
        <f t="shared" si="14"/>
        <v>5</v>
      </c>
      <c r="Q38" s="80">
        <f t="shared" si="14"/>
        <v>1500</v>
      </c>
      <c r="R38" s="80">
        <f t="shared" si="14"/>
        <v>1500</v>
      </c>
      <c r="S38" s="80">
        <f t="shared" si="14"/>
        <v>1500</v>
      </c>
      <c r="T38" s="80">
        <f t="shared" si="14"/>
        <v>1500</v>
      </c>
      <c r="U38" s="80">
        <f t="shared" si="14"/>
        <v>1500</v>
      </c>
      <c r="V38" s="80">
        <f t="shared" si="14"/>
        <v>1500</v>
      </c>
      <c r="W38" s="80">
        <f t="shared" si="14"/>
        <v>1500</v>
      </c>
      <c r="X38" s="80">
        <f t="shared" si="14"/>
        <v>1500</v>
      </c>
      <c r="Y38" s="80">
        <f t="shared" si="14"/>
        <v>1500</v>
      </c>
      <c r="Z38" s="80">
        <f t="shared" si="14"/>
        <v>1500</v>
      </c>
      <c r="AA38" s="80">
        <f t="shared" si="14"/>
        <v>1500</v>
      </c>
      <c r="AB38" s="80">
        <f t="shared" si="14"/>
        <v>1500</v>
      </c>
      <c r="AC38" s="80">
        <f t="shared" si="14"/>
        <v>1500</v>
      </c>
      <c r="AD38" s="80">
        <f t="shared" si="14"/>
        <v>1500</v>
      </c>
      <c r="AE38" s="80">
        <f t="shared" si="14"/>
        <v>1500</v>
      </c>
      <c r="AF38" s="80">
        <f t="shared" si="14"/>
        <v>1500</v>
      </c>
      <c r="AG38" s="80">
        <f t="shared" si="14"/>
        <v>1500</v>
      </c>
      <c r="AH38" s="80">
        <f t="shared" si="14"/>
        <v>1500</v>
      </c>
      <c r="AI38" s="80">
        <f t="shared" si="14"/>
        <v>1500</v>
      </c>
      <c r="AJ38" s="80">
        <f t="shared" si="14"/>
        <v>1500</v>
      </c>
      <c r="AK38" s="80">
        <f t="shared" si="14"/>
        <v>1500</v>
      </c>
      <c r="AL38" s="80">
        <f t="shared" si="14"/>
        <v>1500</v>
      </c>
      <c r="AM38" s="80">
        <f t="shared" si="14"/>
        <v>1500</v>
      </c>
      <c r="AN38" s="80">
        <f t="shared" si="14"/>
        <v>1500</v>
      </c>
    </row>
    <row r="39" spans="1:40" ht="15.75" thickBot="1" x14ac:dyDescent="0.25">
      <c r="A39" s="190" t="s">
        <v>9</v>
      </c>
      <c r="B39" s="93">
        <f>B45 / $B$17 * SINH($B$16 *B43 / 1000) + B44 * COSH($B$16 * B43 / 1000)+B42</f>
        <v>7.2836200775305544</v>
      </c>
      <c r="C39" s="127">
        <f>B39/$B$29</f>
        <v>0.97114934367074013</v>
      </c>
      <c r="D39" s="93">
        <f t="shared" ref="D39:AN39" si="15">D45 / $B$17 * SINH($B$16 *D43 / 1000) + D44 * COSH($B$16 * D43 / 1000)+D42</f>
        <v>4.9643974018081387</v>
      </c>
      <c r="E39" s="93">
        <f t="shared" si="15"/>
        <v>4.9744519870690622</v>
      </c>
      <c r="F39" s="93">
        <f t="shared" si="15"/>
        <v>5.0048894916320972</v>
      </c>
      <c r="G39" s="93">
        <f t="shared" si="15"/>
        <v>5.0565081862187062</v>
      </c>
      <c r="H39" s="93">
        <f t="shared" si="15"/>
        <v>5.1307045906438686</v>
      </c>
      <c r="I39" s="93">
        <f t="shared" si="15"/>
        <v>5.2295664373943804</v>
      </c>
      <c r="J39" s="93">
        <f t="shared" si="15"/>
        <v>5.3560259687885168</v>
      </c>
      <c r="K39" s="93">
        <f t="shared" si="15"/>
        <v>5.5140916016432477</v>
      </c>
      <c r="L39" s="93">
        <f t="shared" si="15"/>
        <v>5.7091944291156507</v>
      </c>
      <c r="M39" s="93">
        <f t="shared" si="15"/>
        <v>5.9487103002487105</v>
      </c>
      <c r="N39" s="93">
        <f t="shared" si="15"/>
        <v>6.2427609939441462</v>
      </c>
      <c r="O39" s="93">
        <f t="shared" si="15"/>
        <v>6.6054768724811099</v>
      </c>
      <c r="P39" s="93">
        <f t="shared" si="15"/>
        <v>7.0469817432941095</v>
      </c>
      <c r="Q39" s="93">
        <f t="shared" si="15"/>
        <v>7.287860720530321</v>
      </c>
      <c r="R39" s="93">
        <f t="shared" si="15"/>
        <v>7.2872606751028002</v>
      </c>
      <c r="S39" s="93">
        <f t="shared" si="15"/>
        <v>7.286755114115957</v>
      </c>
      <c r="T39" s="93">
        <f t="shared" si="15"/>
        <v>7.2863319188206663</v>
      </c>
      <c r="U39" s="93">
        <f t="shared" si="15"/>
        <v>7.2859729858864259</v>
      </c>
      <c r="V39" s="93">
        <f t="shared" si="15"/>
        <v>7.2856651852850245</v>
      </c>
      <c r="W39" s="93">
        <f t="shared" si="15"/>
        <v>7.2853987671891147</v>
      </c>
      <c r="X39" s="93">
        <f t="shared" si="15"/>
        <v>7.2851663453884035</v>
      </c>
      <c r="Y39" s="93">
        <f t="shared" si="15"/>
        <v>7.2849622279090482</v>
      </c>
      <c r="Z39" s="93">
        <f t="shared" si="15"/>
        <v>7.2847819642301941</v>
      </c>
      <c r="AA39" s="93">
        <f t="shared" si="15"/>
        <v>7.2846220318644521</v>
      </c>
      <c r="AB39" s="93">
        <f t="shared" si="15"/>
        <v>7.2844796151295039</v>
      </c>
      <c r="AC39" s="93">
        <f t="shared" si="15"/>
        <v>7.2843524464886018</v>
      </c>
      <c r="AD39" s="93">
        <f t="shared" si="15"/>
        <v>7.2842386914269417</v>
      </c>
      <c r="AE39" s="93">
        <f t="shared" si="15"/>
        <v>7.2841368644238962</v>
      </c>
      <c r="AF39" s="93">
        <f t="shared" si="15"/>
        <v>7.2840457678252175</v>
      </c>
      <c r="AG39" s="93">
        <f t="shared" si="15"/>
        <v>7.2839644482683124</v>
      </c>
      <c r="AH39" s="93">
        <f t="shared" si="15"/>
        <v>7.2838921673475649</v>
      </c>
      <c r="AI39" s="93">
        <f t="shared" si="15"/>
        <v>7.2838283848143783</v>
      </c>
      <c r="AJ39" s="93">
        <f t="shared" si="15"/>
        <v>7.2837727540925181</v>
      </c>
      <c r="AK39" s="93">
        <f t="shared" si="15"/>
        <v>7.2837251315698648</v>
      </c>
      <c r="AL39" s="93">
        <f t="shared" si="15"/>
        <v>7.2836856034335371</v>
      </c>
      <c r="AM39" s="93">
        <f t="shared" si="15"/>
        <v>7.2836545374863002</v>
      </c>
      <c r="AN39" s="93">
        <f t="shared" si="15"/>
        <v>7.2836326738483539</v>
      </c>
    </row>
    <row r="40" spans="1:40" ht="15" x14ac:dyDescent="0.2">
      <c r="A40" s="190" t="s">
        <v>183</v>
      </c>
      <c r="B40" s="9">
        <f>B45 * COSH($B$16 *B43 / 1000) + (B44) * $B$17 * SINH($B$16 * B43/ 1000)</f>
        <v>1.4293711158386967E-2</v>
      </c>
      <c r="C40" s="9"/>
      <c r="D40" s="9">
        <f t="shared" ref="D40:AN40" si="16">D45 * COSH($B$16 *D43 / 1000) + (D44) * $B$17 * SINH($B$16 * D43/ 1000)</f>
        <v>9.7423618724702208E-3</v>
      </c>
      <c r="E40" s="9">
        <f t="shared" si="16"/>
        <v>9.7620934531961814E-3</v>
      </c>
      <c r="F40" s="9">
        <f t="shared" si="16"/>
        <v>9.8218254125755911E-3</v>
      </c>
      <c r="G40" s="9">
        <f t="shared" si="16"/>
        <v>9.9231243138005604E-3</v>
      </c>
      <c r="H40" s="9">
        <f t="shared" si="16"/>
        <v>1.0068730751609672E-2</v>
      </c>
      <c r="I40" s="9">
        <f t="shared" si="16"/>
        <v>1.0262741788291259E-2</v>
      </c>
      <c r="J40" s="9">
        <f t="shared" si="16"/>
        <v>1.0510911791082728E-2</v>
      </c>
      <c r="K40" s="9">
        <f t="shared" si="16"/>
        <v>1.0821107061572339E-2</v>
      </c>
      <c r="L40" s="9">
        <f t="shared" si="16"/>
        <v>1.120398582685531E-2</v>
      </c>
      <c r="M40" s="9">
        <f t="shared" si="16"/>
        <v>1.1674022792455267E-2</v>
      </c>
      <c r="N40" s="9">
        <f t="shared" si="16"/>
        <v>1.225108140299044E-2</v>
      </c>
      <c r="O40" s="9">
        <f t="shared" si="16"/>
        <v>1.2962891731533237E-2</v>
      </c>
      <c r="P40" s="9">
        <f t="shared" si="16"/>
        <v>1.3829321203587958E-2</v>
      </c>
      <c r="Q40" s="9">
        <f t="shared" si="16"/>
        <v>1.3850507498801868E-2</v>
      </c>
      <c r="R40" s="9">
        <f t="shared" si="16"/>
        <v>1.3913220235858602E-2</v>
      </c>
      <c r="S40" s="9">
        <f t="shared" si="16"/>
        <v>1.3966058090759804E-2</v>
      </c>
      <c r="T40" s="9">
        <f t="shared" si="16"/>
        <v>1.4010287634157346E-2</v>
      </c>
      <c r="U40" s="9">
        <f t="shared" si="16"/>
        <v>1.4047800905142644E-2</v>
      </c>
      <c r="V40" s="9">
        <f t="shared" si="16"/>
        <v>1.407997016649562E-2</v>
      </c>
      <c r="W40" s="9">
        <f t="shared" si="16"/>
        <v>1.4107814404997315E-2</v>
      </c>
      <c r="X40" s="9">
        <f t="shared" si="16"/>
        <v>1.4132105577975358E-2</v>
      </c>
      <c r="Y40" s="9">
        <f t="shared" si="16"/>
        <v>1.4153438572485504E-2</v>
      </c>
      <c r="Z40" s="9">
        <f t="shared" si="16"/>
        <v>1.4172278527219653E-2</v>
      </c>
      <c r="AA40" s="9">
        <f t="shared" si="16"/>
        <v>1.4188993589012298E-2</v>
      </c>
      <c r="AB40" s="9">
        <f t="shared" si="16"/>
        <v>1.4203878034158037E-2</v>
      </c>
      <c r="AC40" s="9">
        <f t="shared" si="16"/>
        <v>1.4217168850441414E-2</v>
      </c>
      <c r="AD40" s="9">
        <f t="shared" si="16"/>
        <v>1.422905776908559E-2</v>
      </c>
      <c r="AE40" s="9">
        <f t="shared" si="16"/>
        <v>1.4239700046777354E-2</v>
      </c>
      <c r="AF40" s="9">
        <f t="shared" si="16"/>
        <v>1.4249220854332143E-2</v>
      </c>
      <c r="AG40" s="9">
        <f t="shared" si="16"/>
        <v>1.4257719830836539E-2</v>
      </c>
      <c r="AH40" s="9">
        <f t="shared" si="16"/>
        <v>1.426527414950759E-2</v>
      </c>
      <c r="AI40" s="9">
        <f t="shared" si="16"/>
        <v>1.4271940273519674E-2</v>
      </c>
      <c r="AJ40" s="9">
        <f t="shared" si="16"/>
        <v>1.427775442470264E-2</v>
      </c>
      <c r="AK40" s="9">
        <f t="shared" si="16"/>
        <v>1.4282731612435807E-2</v>
      </c>
      <c r="AL40" s="9">
        <f t="shared" si="16"/>
        <v>1.4286862829017595E-2</v>
      </c>
      <c r="AM40" s="9">
        <f t="shared" si="16"/>
        <v>1.4290109634161116E-2</v>
      </c>
      <c r="AN40" s="9">
        <f t="shared" si="16"/>
        <v>1.4292394675451041E-2</v>
      </c>
    </row>
    <row r="41" spans="1:40" ht="15.75" thickBot="1" x14ac:dyDescent="0.25">
      <c r="A41" s="104" t="s">
        <v>120</v>
      </c>
      <c r="B41" s="190">
        <f>$B$10</f>
        <v>2E-3</v>
      </c>
      <c r="C41" s="9"/>
      <c r="D41" s="190">
        <f t="shared" ref="D41:AN41" si="17">$B$10</f>
        <v>2E-3</v>
      </c>
      <c r="E41" s="190">
        <f t="shared" si="17"/>
        <v>2E-3</v>
      </c>
      <c r="F41" s="190">
        <f t="shared" si="17"/>
        <v>2E-3</v>
      </c>
      <c r="G41" s="190">
        <f t="shared" si="17"/>
        <v>2E-3</v>
      </c>
      <c r="H41" s="190">
        <f t="shared" si="17"/>
        <v>2E-3</v>
      </c>
      <c r="I41" s="190">
        <f t="shared" si="17"/>
        <v>2E-3</v>
      </c>
      <c r="J41" s="190">
        <f t="shared" si="17"/>
        <v>2E-3</v>
      </c>
      <c r="K41" s="190">
        <f t="shared" si="17"/>
        <v>2E-3</v>
      </c>
      <c r="L41" s="190">
        <f t="shared" si="17"/>
        <v>2E-3</v>
      </c>
      <c r="M41" s="190">
        <f t="shared" si="17"/>
        <v>2E-3</v>
      </c>
      <c r="N41" s="190">
        <f t="shared" si="17"/>
        <v>2E-3</v>
      </c>
      <c r="O41" s="190">
        <f t="shared" si="17"/>
        <v>2E-3</v>
      </c>
      <c r="P41" s="190">
        <f t="shared" si="17"/>
        <v>2E-3</v>
      </c>
      <c r="Q41" s="190">
        <f t="shared" si="17"/>
        <v>2E-3</v>
      </c>
      <c r="R41" s="190">
        <f t="shared" si="17"/>
        <v>2E-3</v>
      </c>
      <c r="S41" s="190">
        <f t="shared" si="17"/>
        <v>2E-3</v>
      </c>
      <c r="T41" s="190">
        <f t="shared" si="17"/>
        <v>2E-3</v>
      </c>
      <c r="U41" s="190">
        <f t="shared" si="17"/>
        <v>2E-3</v>
      </c>
      <c r="V41" s="190">
        <f t="shared" si="17"/>
        <v>2E-3</v>
      </c>
      <c r="W41" s="190">
        <f t="shared" si="17"/>
        <v>2E-3</v>
      </c>
      <c r="X41" s="190">
        <f t="shared" si="17"/>
        <v>2E-3</v>
      </c>
      <c r="Y41" s="190">
        <f t="shared" si="17"/>
        <v>2E-3</v>
      </c>
      <c r="Z41" s="190">
        <f t="shared" si="17"/>
        <v>2E-3</v>
      </c>
      <c r="AA41" s="190">
        <f t="shared" si="17"/>
        <v>2E-3</v>
      </c>
      <c r="AB41" s="190">
        <f t="shared" si="17"/>
        <v>2E-3</v>
      </c>
      <c r="AC41" s="190">
        <f t="shared" si="17"/>
        <v>2E-3</v>
      </c>
      <c r="AD41" s="190">
        <f t="shared" si="17"/>
        <v>2E-3</v>
      </c>
      <c r="AE41" s="190">
        <f t="shared" si="17"/>
        <v>2E-3</v>
      </c>
      <c r="AF41" s="190">
        <f t="shared" si="17"/>
        <v>2E-3</v>
      </c>
      <c r="AG41" s="190">
        <f t="shared" si="17"/>
        <v>2E-3</v>
      </c>
      <c r="AH41" s="190">
        <f t="shared" si="17"/>
        <v>2E-3</v>
      </c>
      <c r="AI41" s="190">
        <f t="shared" si="17"/>
        <v>2E-3</v>
      </c>
      <c r="AJ41" s="190">
        <f t="shared" si="17"/>
        <v>2E-3</v>
      </c>
      <c r="AK41" s="190">
        <f t="shared" si="17"/>
        <v>2E-3</v>
      </c>
      <c r="AL41" s="190">
        <f t="shared" si="17"/>
        <v>2E-3</v>
      </c>
      <c r="AM41" s="190">
        <f t="shared" si="17"/>
        <v>2E-3</v>
      </c>
      <c r="AN41" s="190">
        <f t="shared" si="17"/>
        <v>2E-3</v>
      </c>
    </row>
    <row r="42" spans="1:40" ht="15.75" thickBot="1" x14ac:dyDescent="0.25">
      <c r="A42" s="190" t="s">
        <v>184</v>
      </c>
      <c r="B42" s="125">
        <f>B40/B41</f>
        <v>7.1468555791934838</v>
      </c>
      <c r="C42" s="127">
        <f>B42/$B$29</f>
        <v>0.95291407722579735</v>
      </c>
      <c r="D42" s="126">
        <f t="shared" ref="D42:AN42" si="18">D40/D41</f>
        <v>4.8711809362351106</v>
      </c>
      <c r="E42" s="93">
        <f t="shared" si="18"/>
        <v>4.8810467265980906</v>
      </c>
      <c r="F42" s="93">
        <f t="shared" si="18"/>
        <v>4.9109127062877951</v>
      </c>
      <c r="G42" s="93">
        <f t="shared" si="18"/>
        <v>4.9615621569002801</v>
      </c>
      <c r="H42" s="93">
        <f t="shared" si="18"/>
        <v>5.0343653758048355</v>
      </c>
      <c r="I42" s="93">
        <f t="shared" si="18"/>
        <v>5.1313708941456291</v>
      </c>
      <c r="J42" s="93">
        <f t="shared" si="18"/>
        <v>5.2554558955413642</v>
      </c>
      <c r="K42" s="93">
        <f t="shared" si="18"/>
        <v>5.4105535307861699</v>
      </c>
      <c r="L42" s="93">
        <f t="shared" si="18"/>
        <v>5.6019929134276545</v>
      </c>
      <c r="M42" s="93">
        <f t="shared" si="18"/>
        <v>5.8370113962276333</v>
      </c>
      <c r="N42" s="93">
        <f t="shared" si="18"/>
        <v>6.1255407014952201</v>
      </c>
      <c r="O42" s="93">
        <f t="shared" si="18"/>
        <v>6.4814458657666183</v>
      </c>
      <c r="P42" s="93">
        <f t="shared" si="18"/>
        <v>6.9146606017939787</v>
      </c>
      <c r="Q42" s="93">
        <f t="shared" si="18"/>
        <v>6.9252537494009339</v>
      </c>
      <c r="R42" s="93">
        <f t="shared" si="18"/>
        <v>6.9566101179293014</v>
      </c>
      <c r="S42" s="93">
        <f t="shared" si="18"/>
        <v>6.9830290453799018</v>
      </c>
      <c r="T42" s="93">
        <f t="shared" si="18"/>
        <v>7.0051438170786726</v>
      </c>
      <c r="U42" s="93">
        <f t="shared" si="18"/>
        <v>7.023900452571322</v>
      </c>
      <c r="V42" s="93">
        <f t="shared" si="18"/>
        <v>7.0399850832478101</v>
      </c>
      <c r="W42" s="93">
        <f t="shared" si="18"/>
        <v>7.0539072024986575</v>
      </c>
      <c r="X42" s="93">
        <f t="shared" si="18"/>
        <v>7.0660527889876787</v>
      </c>
      <c r="Y42" s="93">
        <f t="shared" si="18"/>
        <v>7.0767192862427519</v>
      </c>
      <c r="Z42" s="93">
        <f t="shared" si="18"/>
        <v>7.0861392636098266</v>
      </c>
      <c r="AA42" s="93">
        <f t="shared" si="18"/>
        <v>7.0944967945061483</v>
      </c>
      <c r="AB42" s="93">
        <f t="shared" si="18"/>
        <v>7.1019390170790189</v>
      </c>
      <c r="AC42" s="93">
        <f t="shared" si="18"/>
        <v>7.1085844252207071</v>
      </c>
      <c r="AD42" s="93">
        <f t="shared" si="18"/>
        <v>7.1145288845427945</v>
      </c>
      <c r="AE42" s="93">
        <f t="shared" si="18"/>
        <v>7.1198500233886763</v>
      </c>
      <c r="AF42" s="93">
        <f t="shared" si="18"/>
        <v>7.1246104271660711</v>
      </c>
      <c r="AG42" s="93">
        <f t="shared" si="18"/>
        <v>7.1288599154182695</v>
      </c>
      <c r="AH42" s="93">
        <f t="shared" si="18"/>
        <v>7.132637074753795</v>
      </c>
      <c r="AI42" s="93">
        <f t="shared" si="18"/>
        <v>7.1359701367598367</v>
      </c>
      <c r="AJ42" s="93">
        <f t="shared" si="18"/>
        <v>7.1388772123513196</v>
      </c>
      <c r="AK42" s="93">
        <f t="shared" si="18"/>
        <v>7.1413658062179035</v>
      </c>
      <c r="AL42" s="93">
        <f t="shared" si="18"/>
        <v>7.1434314145087976</v>
      </c>
      <c r="AM42" s="93">
        <f t="shared" si="18"/>
        <v>7.1450548170805579</v>
      </c>
      <c r="AN42" s="93">
        <f t="shared" si="18"/>
        <v>7.1461973377255203</v>
      </c>
    </row>
    <row r="43" spans="1:40" ht="13.5" thickBot="1" x14ac:dyDescent="0.25">
      <c r="A43" s="190" t="s">
        <v>175</v>
      </c>
      <c r="B43" s="117">
        <f>$B$8/2</f>
        <v>3000</v>
      </c>
      <c r="D43" s="92">
        <f t="shared" ref="D43:AN43" si="19">IF(D20&gt;=$B$8/2,D20-$B$8/2,$B$8/2)</f>
        <v>3000</v>
      </c>
      <c r="E43" s="92">
        <f>IF(E20&gt;=$B$8/2,E20-$B$8/2,$B$8/2)</f>
        <v>3000</v>
      </c>
      <c r="F43" s="92">
        <f t="shared" si="19"/>
        <v>3000</v>
      </c>
      <c r="G43" s="92">
        <f t="shared" si="19"/>
        <v>3000</v>
      </c>
      <c r="H43" s="92">
        <f t="shared" si="19"/>
        <v>3000</v>
      </c>
      <c r="I43" s="92">
        <f t="shared" si="19"/>
        <v>3000</v>
      </c>
      <c r="J43" s="92">
        <f t="shared" si="19"/>
        <v>3000</v>
      </c>
      <c r="K43" s="92">
        <f t="shared" si="19"/>
        <v>3000</v>
      </c>
      <c r="L43" s="92">
        <f t="shared" si="19"/>
        <v>3000</v>
      </c>
      <c r="M43" s="92">
        <f t="shared" si="19"/>
        <v>3000</v>
      </c>
      <c r="N43" s="92">
        <f t="shared" si="19"/>
        <v>3000</v>
      </c>
      <c r="O43" s="92">
        <f t="shared" si="19"/>
        <v>3000</v>
      </c>
      <c r="P43" s="92">
        <f t="shared" si="19"/>
        <v>3000</v>
      </c>
      <c r="Q43" s="92">
        <f t="shared" si="19"/>
        <v>5</v>
      </c>
      <c r="R43" s="92">
        <f t="shared" si="19"/>
        <v>250</v>
      </c>
      <c r="S43" s="92">
        <f t="shared" si="19"/>
        <v>500</v>
      </c>
      <c r="T43" s="92">
        <f t="shared" si="19"/>
        <v>750</v>
      </c>
      <c r="U43" s="92">
        <f t="shared" si="19"/>
        <v>1000</v>
      </c>
      <c r="V43" s="92">
        <f t="shared" si="19"/>
        <v>1250</v>
      </c>
      <c r="W43" s="92">
        <f t="shared" si="19"/>
        <v>1500</v>
      </c>
      <c r="X43" s="92">
        <f t="shared" si="19"/>
        <v>1750</v>
      </c>
      <c r="Y43" s="92">
        <f t="shared" si="19"/>
        <v>2000</v>
      </c>
      <c r="Z43" s="92">
        <f t="shared" si="19"/>
        <v>2250</v>
      </c>
      <c r="AA43" s="92">
        <f t="shared" si="19"/>
        <v>2500</v>
      </c>
      <c r="AB43" s="92">
        <f t="shared" si="19"/>
        <v>2750</v>
      </c>
      <c r="AC43" s="92">
        <f t="shared" si="19"/>
        <v>3000</v>
      </c>
      <c r="AD43" s="92">
        <f t="shared" si="19"/>
        <v>3250</v>
      </c>
      <c r="AE43" s="92">
        <f t="shared" si="19"/>
        <v>3500</v>
      </c>
      <c r="AF43" s="92">
        <f t="shared" si="19"/>
        <v>3750</v>
      </c>
      <c r="AG43" s="92">
        <f t="shared" si="19"/>
        <v>4000</v>
      </c>
      <c r="AH43" s="92">
        <f t="shared" si="19"/>
        <v>4250</v>
      </c>
      <c r="AI43" s="92">
        <f t="shared" si="19"/>
        <v>4500</v>
      </c>
      <c r="AJ43" s="92">
        <f t="shared" si="19"/>
        <v>4750</v>
      </c>
      <c r="AK43" s="92">
        <f t="shared" si="19"/>
        <v>5000</v>
      </c>
      <c r="AL43" s="92">
        <f t="shared" si="19"/>
        <v>5250</v>
      </c>
      <c r="AM43" s="92">
        <f t="shared" si="19"/>
        <v>5500</v>
      </c>
      <c r="AN43" s="92">
        <f t="shared" si="19"/>
        <v>5750</v>
      </c>
    </row>
    <row r="44" spans="1:40" ht="15" x14ac:dyDescent="0.2">
      <c r="A44" s="190" t="s">
        <v>9</v>
      </c>
      <c r="B44" s="9">
        <f>B50 / $B$17 * SINH($B$16 *B48 / 1000) + B49 * COSH($B$16 * B48 / 1000)+B47</f>
        <v>0.12613101736811794</v>
      </c>
      <c r="C44" s="9"/>
      <c r="D44" s="9">
        <f t="shared" ref="D44:AN44" si="20">D50 / $B$17 * SINH($B$16 *D48 / 1000) + D49 * COSH($B$16 * D48 / 1000)+D47</f>
        <v>8.5968857277629623E-2</v>
      </c>
      <c r="E44" s="9">
        <f t="shared" si="20"/>
        <v>8.6142973315352006E-2</v>
      </c>
      <c r="F44" s="9">
        <f t="shared" si="20"/>
        <v>8.667006195751302E-2</v>
      </c>
      <c r="G44" s="9">
        <f t="shared" si="20"/>
        <v>8.7563946920501165E-2</v>
      </c>
      <c r="H44" s="9">
        <f t="shared" si="20"/>
        <v>8.8848811846950634E-2</v>
      </c>
      <c r="I44" s="9">
        <f t="shared" si="20"/>
        <v>9.0560810163282462E-2</v>
      </c>
      <c r="J44" s="9">
        <f t="shared" si="20"/>
        <v>9.2750719738583356E-2</v>
      </c>
      <c r="K44" s="9">
        <f t="shared" si="20"/>
        <v>9.5487954639729075E-2</v>
      </c>
      <c r="L44" s="9">
        <f t="shared" si="20"/>
        <v>9.8866565530816922E-2</v>
      </c>
      <c r="M44" s="9">
        <f t="shared" si="20"/>
        <v>0.10301428056540812</v>
      </c>
      <c r="N44" s="9">
        <f t="shared" si="20"/>
        <v>0.1081063793787472</v>
      </c>
      <c r="O44" s="9">
        <f t="shared" si="20"/>
        <v>0.11438755855729506</v>
      </c>
      <c r="P44" s="9">
        <f t="shared" si="20"/>
        <v>0.12203313286455673</v>
      </c>
      <c r="Q44" s="9">
        <f t="shared" si="20"/>
        <v>0.36258391474950036</v>
      </c>
      <c r="R44" s="9">
        <f t="shared" si="20"/>
        <v>0.3295544247920289</v>
      </c>
      <c r="S44" s="9">
        <f t="shared" si="20"/>
        <v>0.30163068389948988</v>
      </c>
      <c r="T44" s="9">
        <f t="shared" si="20"/>
        <v>0.27816870445043423</v>
      </c>
      <c r="U44" s="9">
        <f t="shared" si="20"/>
        <v>0.25818924484776717</v>
      </c>
      <c r="V44" s="9">
        <f t="shared" si="20"/>
        <v>0.24098223055434365</v>
      </c>
      <c r="W44" s="9">
        <f t="shared" si="20"/>
        <v>0.22602055183026887</v>
      </c>
      <c r="X44" s="9">
        <f t="shared" si="20"/>
        <v>0.21290506104413121</v>
      </c>
      <c r="Y44" s="9">
        <f t="shared" si="20"/>
        <v>0.20132836082043326</v>
      </c>
      <c r="Z44" s="9">
        <f t="shared" si="20"/>
        <v>0.19105031596287675</v>
      </c>
      <c r="AA44" s="9">
        <f t="shared" si="20"/>
        <v>0.18188111056137818</v>
      </c>
      <c r="AB44" s="9">
        <f t="shared" si="20"/>
        <v>0.17366929865357811</v>
      </c>
      <c r="AC44" s="9">
        <f t="shared" si="20"/>
        <v>0.16629324698286152</v>
      </c>
      <c r="AD44" s="9">
        <f t="shared" si="20"/>
        <v>0.15965494200489944</v>
      </c>
      <c r="AE44" s="9">
        <f t="shared" si="20"/>
        <v>0.15367549092991487</v>
      </c>
      <c r="AF44" s="9">
        <f t="shared" si="20"/>
        <v>0.14829187754978507</v>
      </c>
      <c r="AG44" s="9">
        <f t="shared" si="20"/>
        <v>0.14345468969025002</v>
      </c>
      <c r="AH44" s="9">
        <f t="shared" si="20"/>
        <v>0.1391266481917931</v>
      </c>
      <c r="AI44" s="9">
        <f t="shared" si="20"/>
        <v>0.13528185901267428</v>
      </c>
      <c r="AJ44" s="9">
        <f t="shared" si="20"/>
        <v>0.13190579809577291</v>
      </c>
      <c r="AK44" s="9">
        <f t="shared" si="20"/>
        <v>0.12899614220790823</v>
      </c>
      <c r="AL44" s="9">
        <f t="shared" si="20"/>
        <v>0.12656470546902249</v>
      </c>
      <c r="AM44" s="9">
        <f t="shared" si="20"/>
        <v>0.12464097847607997</v>
      </c>
      <c r="AN44" s="9">
        <f t="shared" si="20"/>
        <v>0.12327818816159938</v>
      </c>
    </row>
    <row r="45" spans="1:40" ht="15" x14ac:dyDescent="0.2">
      <c r="A45" s="190" t="s">
        <v>183</v>
      </c>
      <c r="B45" s="9">
        <f>B50 * COSH($B$16 *B48 / 1000) + (B49) * $B$17 * SINH($B$16 * B48/ 1000)</f>
        <v>7.0709889207741161E-3</v>
      </c>
      <c r="D45" s="9">
        <f t="shared" ref="D45:AN45" si="21">D50 * COSH($B$16 *D48 / 1000) + (D49) * $B$17 * SINH($B$16 * D48/ 1000)</f>
        <v>4.8194714514003837E-3</v>
      </c>
      <c r="E45" s="9">
        <f t="shared" si="21"/>
        <v>4.829232512552145E-3</v>
      </c>
      <c r="F45" s="9">
        <f t="shared" si="21"/>
        <v>4.8587814532231694E-3</v>
      </c>
      <c r="G45" s="9">
        <f t="shared" si="21"/>
        <v>4.9088932401699812E-3</v>
      </c>
      <c r="H45" s="9">
        <f t="shared" si="21"/>
        <v>4.980923624521039E-3</v>
      </c>
      <c r="I45" s="9">
        <f t="shared" si="21"/>
        <v>5.0768993914637245E-3</v>
      </c>
      <c r="J45" s="9">
        <f t="shared" si="21"/>
        <v>5.1996671821908586E-3</v>
      </c>
      <c r="K45" s="9">
        <f t="shared" si="21"/>
        <v>5.3531183955674196E-3</v>
      </c>
      <c r="L45" s="9">
        <f t="shared" si="21"/>
        <v>5.5425255745229704E-3</v>
      </c>
      <c r="M45" s="9">
        <f t="shared" si="21"/>
        <v>5.7750492444980286E-3</v>
      </c>
      <c r="N45" s="9">
        <f t="shared" si="21"/>
        <v>6.0605156986971755E-3</v>
      </c>
      <c r="O45" s="9">
        <f t="shared" si="21"/>
        <v>6.4126427908880257E-3</v>
      </c>
      <c r="P45" s="9">
        <f t="shared" si="21"/>
        <v>6.841258783588865E-3</v>
      </c>
      <c r="Q45" s="9">
        <f t="shared" si="21"/>
        <v>1.381714871847769E-2</v>
      </c>
      <c r="R45" s="9">
        <f t="shared" si="21"/>
        <v>1.2394797282205685E-2</v>
      </c>
      <c r="S45" s="9">
        <f t="shared" si="21"/>
        <v>1.1181772789333249E-2</v>
      </c>
      <c r="T45" s="9">
        <f t="shared" si="21"/>
        <v>1.0151834912807174E-2</v>
      </c>
      <c r="U45" s="9">
        <f t="shared" si="21"/>
        <v>9.2638374330191453E-3</v>
      </c>
      <c r="V45" s="9">
        <f t="shared" si="21"/>
        <v>8.4878185829329149E-3</v>
      </c>
      <c r="W45" s="9">
        <f t="shared" si="21"/>
        <v>7.8013979084830048E-3</v>
      </c>
      <c r="X45" s="9">
        <f t="shared" si="21"/>
        <v>7.1874727151280161E-3</v>
      </c>
      <c r="Y45" s="9">
        <f t="shared" si="21"/>
        <v>6.6326960636707132E-3</v>
      </c>
      <c r="Z45" s="9">
        <f t="shared" si="21"/>
        <v>6.1264409230778437E-3</v>
      </c>
      <c r="AA45" s="9">
        <f t="shared" si="21"/>
        <v>5.6600753515849613E-3</v>
      </c>
      <c r="AB45" s="9">
        <f t="shared" si="21"/>
        <v>5.2264411392173036E-3</v>
      </c>
      <c r="AC45" s="9">
        <f t="shared" si="21"/>
        <v>4.8194675538116589E-3</v>
      </c>
      <c r="AD45" s="9">
        <f t="shared" si="21"/>
        <v>4.433875150824257E-3</v>
      </c>
      <c r="AE45" s="9">
        <f t="shared" si="21"/>
        <v>4.0649386384375421E-3</v>
      </c>
      <c r="AF45" s="9">
        <f t="shared" si="21"/>
        <v>3.7082861085141437E-3</v>
      </c>
      <c r="AG45" s="9">
        <f t="shared" si="21"/>
        <v>3.3597164677395333E-3</v>
      </c>
      <c r="AH45" s="9">
        <f t="shared" si="21"/>
        <v>3.0150185547084133E-3</v>
      </c>
      <c r="AI45" s="9">
        <f t="shared" si="21"/>
        <v>2.6697744197051307E-3</v>
      </c>
      <c r="AJ45" s="9">
        <f t="shared" si="21"/>
        <v>2.3191251017330304E-3</v>
      </c>
      <c r="AK45" s="9">
        <f t="shared" si="21"/>
        <v>1.9574685675615828E-3</v>
      </c>
      <c r="AL45" s="9">
        <f t="shared" si="21"/>
        <v>1.578043314006259E-3</v>
      </c>
      <c r="AM45" s="9">
        <f t="shared" si="21"/>
        <v>1.1723214580425826E-3</v>
      </c>
      <c r="AN45" s="9">
        <f t="shared" si="21"/>
        <v>7.2907951396204934E-4</v>
      </c>
    </row>
    <row r="46" spans="1:40" ht="15" x14ac:dyDescent="0.2">
      <c r="A46" s="104" t="s">
        <v>135</v>
      </c>
      <c r="B46" s="105">
        <v>9999999999</v>
      </c>
      <c r="C46" s="9"/>
      <c r="D46" s="105">
        <f t="shared" ref="D46:AN46" si="22">IF(D20&gt;=$B$8/2,$B$9,9999999999)</f>
        <v>9999999999</v>
      </c>
      <c r="E46" s="105">
        <f>IF(E20&gt;=$B$8/2,$B$9,9999999999)</f>
        <v>9999999999</v>
      </c>
      <c r="F46" s="105">
        <f t="shared" si="22"/>
        <v>9999999999</v>
      </c>
      <c r="G46" s="105">
        <f t="shared" si="22"/>
        <v>9999999999</v>
      </c>
      <c r="H46" s="105">
        <f t="shared" si="22"/>
        <v>9999999999</v>
      </c>
      <c r="I46" s="105">
        <f t="shared" si="22"/>
        <v>9999999999</v>
      </c>
      <c r="J46" s="105">
        <f t="shared" si="22"/>
        <v>9999999999</v>
      </c>
      <c r="K46" s="105">
        <f t="shared" si="22"/>
        <v>9999999999</v>
      </c>
      <c r="L46" s="105">
        <f t="shared" si="22"/>
        <v>9999999999</v>
      </c>
      <c r="M46" s="105">
        <f t="shared" si="22"/>
        <v>9999999999</v>
      </c>
      <c r="N46" s="105">
        <f t="shared" si="22"/>
        <v>9999999999</v>
      </c>
      <c r="O46" s="105">
        <f t="shared" si="22"/>
        <v>9999999999</v>
      </c>
      <c r="P46" s="105">
        <f t="shared" si="22"/>
        <v>9999999999</v>
      </c>
      <c r="Q46" s="105">
        <f t="shared" si="22"/>
        <v>0.06</v>
      </c>
      <c r="R46" s="105">
        <f t="shared" si="22"/>
        <v>0.06</v>
      </c>
      <c r="S46" s="105">
        <f t="shared" si="22"/>
        <v>0.06</v>
      </c>
      <c r="T46" s="105">
        <f t="shared" si="22"/>
        <v>0.06</v>
      </c>
      <c r="U46" s="105">
        <f t="shared" si="22"/>
        <v>0.06</v>
      </c>
      <c r="V46" s="105">
        <f t="shared" si="22"/>
        <v>0.06</v>
      </c>
      <c r="W46" s="105">
        <f t="shared" si="22"/>
        <v>0.06</v>
      </c>
      <c r="X46" s="105">
        <f t="shared" si="22"/>
        <v>0.06</v>
      </c>
      <c r="Y46" s="105">
        <f t="shared" si="22"/>
        <v>0.06</v>
      </c>
      <c r="Z46" s="105">
        <f t="shared" si="22"/>
        <v>0.06</v>
      </c>
      <c r="AA46" s="105">
        <f t="shared" si="22"/>
        <v>0.06</v>
      </c>
      <c r="AB46" s="105">
        <f t="shared" si="22"/>
        <v>0.06</v>
      </c>
      <c r="AC46" s="105">
        <f t="shared" si="22"/>
        <v>0.06</v>
      </c>
      <c r="AD46" s="105">
        <f t="shared" si="22"/>
        <v>0.06</v>
      </c>
      <c r="AE46" s="105">
        <f t="shared" si="22"/>
        <v>0.06</v>
      </c>
      <c r="AF46" s="105">
        <f t="shared" si="22"/>
        <v>0.06</v>
      </c>
      <c r="AG46" s="105">
        <f t="shared" si="22"/>
        <v>0.06</v>
      </c>
      <c r="AH46" s="105">
        <f t="shared" si="22"/>
        <v>0.06</v>
      </c>
      <c r="AI46" s="105">
        <f t="shared" si="22"/>
        <v>0.06</v>
      </c>
      <c r="AJ46" s="105">
        <f t="shared" si="22"/>
        <v>0.06</v>
      </c>
      <c r="AK46" s="105">
        <f t="shared" si="22"/>
        <v>0.06</v>
      </c>
      <c r="AL46" s="105">
        <f t="shared" si="22"/>
        <v>0.06</v>
      </c>
      <c r="AM46" s="105">
        <f t="shared" si="22"/>
        <v>0.06</v>
      </c>
      <c r="AN46" s="105">
        <f t="shared" si="22"/>
        <v>0.06</v>
      </c>
    </row>
    <row r="47" spans="1:40" ht="15" x14ac:dyDescent="0.2">
      <c r="A47" s="190" t="s">
        <v>184</v>
      </c>
      <c r="B47" s="50">
        <f>B45/B46</f>
        <v>7.0709889214812148E-13</v>
      </c>
      <c r="C47" s="9"/>
      <c r="D47" s="50">
        <f t="shared" ref="D47:AN47" si="23">D45/D46</f>
        <v>4.8194714518823308E-13</v>
      </c>
      <c r="E47" s="50">
        <f t="shared" si="23"/>
        <v>4.8292325130350678E-13</v>
      </c>
      <c r="F47" s="50">
        <f t="shared" si="23"/>
        <v>4.8587814537090472E-13</v>
      </c>
      <c r="G47" s="50">
        <f t="shared" si="23"/>
        <v>4.9088932406608709E-13</v>
      </c>
      <c r="H47" s="50">
        <f t="shared" si="23"/>
        <v>4.9809236250191316E-13</v>
      </c>
      <c r="I47" s="50">
        <f t="shared" si="23"/>
        <v>5.0768993919714146E-13</v>
      </c>
      <c r="J47" s="50">
        <f t="shared" si="23"/>
        <v>5.199667182710825E-13</v>
      </c>
      <c r="K47" s="50">
        <f t="shared" si="23"/>
        <v>5.3531183961027317E-13</v>
      </c>
      <c r="L47" s="50">
        <f t="shared" si="23"/>
        <v>5.5425255750772231E-13</v>
      </c>
      <c r="M47" s="50">
        <f t="shared" si="23"/>
        <v>5.7750492450755332E-13</v>
      </c>
      <c r="N47" s="50">
        <f t="shared" si="23"/>
        <v>6.0605156993032274E-13</v>
      </c>
      <c r="O47" s="50">
        <f t="shared" si="23"/>
        <v>6.4126427915292901E-13</v>
      </c>
      <c r="P47" s="50">
        <f t="shared" si="23"/>
        <v>6.8412587842729905E-13</v>
      </c>
      <c r="Q47" s="50">
        <f t="shared" si="23"/>
        <v>0.23028581197462819</v>
      </c>
      <c r="R47" s="50">
        <f t="shared" si="23"/>
        <v>0.2065799547034281</v>
      </c>
      <c r="S47" s="50">
        <f t="shared" si="23"/>
        <v>0.18636287982222083</v>
      </c>
      <c r="T47" s="50">
        <f t="shared" si="23"/>
        <v>0.16919724854678625</v>
      </c>
      <c r="U47" s="50">
        <f t="shared" si="23"/>
        <v>0.15439729055031909</v>
      </c>
      <c r="V47" s="50">
        <f t="shared" si="23"/>
        <v>0.14146364304888193</v>
      </c>
      <c r="W47" s="50">
        <f t="shared" si="23"/>
        <v>0.13002329847471675</v>
      </c>
      <c r="X47" s="50">
        <f t="shared" si="23"/>
        <v>0.11979121191880027</v>
      </c>
      <c r="Y47" s="50">
        <f t="shared" si="23"/>
        <v>0.11054493439451189</v>
      </c>
      <c r="Z47" s="50">
        <f t="shared" si="23"/>
        <v>0.10210734871796406</v>
      </c>
      <c r="AA47" s="50">
        <f t="shared" si="23"/>
        <v>9.4334589193082699E-2</v>
      </c>
      <c r="AB47" s="50">
        <f t="shared" si="23"/>
        <v>8.7107352320288392E-2</v>
      </c>
      <c r="AC47" s="50">
        <f t="shared" si="23"/>
        <v>8.0324459230194323E-2</v>
      </c>
      <c r="AD47" s="50">
        <f t="shared" si="23"/>
        <v>7.3897919180404281E-2</v>
      </c>
      <c r="AE47" s="50">
        <f t="shared" si="23"/>
        <v>6.7748977307292374E-2</v>
      </c>
      <c r="AF47" s="50">
        <f t="shared" si="23"/>
        <v>6.1804768475235729E-2</v>
      </c>
      <c r="AG47" s="50">
        <f t="shared" si="23"/>
        <v>5.5995274462325557E-2</v>
      </c>
      <c r="AH47" s="50">
        <f t="shared" si="23"/>
        <v>5.0250309245140221E-2</v>
      </c>
      <c r="AI47" s="50">
        <f t="shared" si="23"/>
        <v>4.4496240328418847E-2</v>
      </c>
      <c r="AJ47" s="50">
        <f t="shared" si="23"/>
        <v>3.8652085028883842E-2</v>
      </c>
      <c r="AK47" s="50">
        <f t="shared" si="23"/>
        <v>3.2624476126026383E-2</v>
      </c>
      <c r="AL47" s="50">
        <f t="shared" si="23"/>
        <v>2.6300721900104317E-2</v>
      </c>
      <c r="AM47" s="50">
        <f t="shared" si="23"/>
        <v>1.9538690967376378E-2</v>
      </c>
      <c r="AN47" s="50">
        <f t="shared" si="23"/>
        <v>1.2151325232700823E-2</v>
      </c>
    </row>
    <row r="48" spans="1:40" x14ac:dyDescent="0.2">
      <c r="A48" s="190" t="s">
        <v>176</v>
      </c>
      <c r="B48" s="80">
        <f>$B$8/2</f>
        <v>3000</v>
      </c>
      <c r="D48" s="80">
        <f t="shared" ref="D48:AN48" si="24">$B$8-D43</f>
        <v>3000</v>
      </c>
      <c r="E48" s="80">
        <f t="shared" si="24"/>
        <v>3000</v>
      </c>
      <c r="F48" s="80">
        <f t="shared" si="24"/>
        <v>3000</v>
      </c>
      <c r="G48" s="80">
        <f t="shared" si="24"/>
        <v>3000</v>
      </c>
      <c r="H48" s="80">
        <f t="shared" si="24"/>
        <v>3000</v>
      </c>
      <c r="I48" s="80">
        <f t="shared" si="24"/>
        <v>3000</v>
      </c>
      <c r="J48" s="80">
        <f t="shared" si="24"/>
        <v>3000</v>
      </c>
      <c r="K48" s="80">
        <f t="shared" si="24"/>
        <v>3000</v>
      </c>
      <c r="L48" s="80">
        <f t="shared" si="24"/>
        <v>3000</v>
      </c>
      <c r="M48" s="80">
        <f t="shared" si="24"/>
        <v>3000</v>
      </c>
      <c r="N48" s="80">
        <f t="shared" si="24"/>
        <v>3000</v>
      </c>
      <c r="O48" s="80">
        <f t="shared" si="24"/>
        <v>3000</v>
      </c>
      <c r="P48" s="80">
        <f t="shared" si="24"/>
        <v>3000</v>
      </c>
      <c r="Q48" s="80">
        <f t="shared" si="24"/>
        <v>5995</v>
      </c>
      <c r="R48" s="80">
        <f t="shared" si="24"/>
        <v>5750</v>
      </c>
      <c r="S48" s="80">
        <f t="shared" si="24"/>
        <v>5500</v>
      </c>
      <c r="T48" s="80">
        <f t="shared" si="24"/>
        <v>5250</v>
      </c>
      <c r="U48" s="80">
        <f t="shared" si="24"/>
        <v>5000</v>
      </c>
      <c r="V48" s="80">
        <f t="shared" si="24"/>
        <v>4750</v>
      </c>
      <c r="W48" s="80">
        <f t="shared" si="24"/>
        <v>4500</v>
      </c>
      <c r="X48" s="80">
        <f t="shared" si="24"/>
        <v>4250</v>
      </c>
      <c r="Y48" s="80">
        <f t="shared" si="24"/>
        <v>4000</v>
      </c>
      <c r="Z48" s="80">
        <f t="shared" si="24"/>
        <v>3750</v>
      </c>
      <c r="AA48" s="80">
        <f t="shared" si="24"/>
        <v>3500</v>
      </c>
      <c r="AB48" s="80">
        <f t="shared" si="24"/>
        <v>3250</v>
      </c>
      <c r="AC48" s="80">
        <f t="shared" si="24"/>
        <v>3000</v>
      </c>
      <c r="AD48" s="80">
        <f t="shared" si="24"/>
        <v>2750</v>
      </c>
      <c r="AE48" s="80">
        <f t="shared" si="24"/>
        <v>2500</v>
      </c>
      <c r="AF48" s="80">
        <f t="shared" si="24"/>
        <v>2250</v>
      </c>
      <c r="AG48" s="80">
        <f t="shared" si="24"/>
        <v>2000</v>
      </c>
      <c r="AH48" s="80">
        <f t="shared" si="24"/>
        <v>1750</v>
      </c>
      <c r="AI48" s="80">
        <f t="shared" si="24"/>
        <v>1500</v>
      </c>
      <c r="AJ48" s="80">
        <f t="shared" si="24"/>
        <v>1250</v>
      </c>
      <c r="AK48" s="80">
        <f t="shared" si="24"/>
        <v>1000</v>
      </c>
      <c r="AL48" s="80">
        <f t="shared" si="24"/>
        <v>750</v>
      </c>
      <c r="AM48" s="80">
        <f t="shared" si="24"/>
        <v>500</v>
      </c>
      <c r="AN48" s="80">
        <f t="shared" si="24"/>
        <v>250</v>
      </c>
    </row>
    <row r="49" spans="1:40" ht="15" x14ac:dyDescent="0.2">
      <c r="A49" s="190" t="s">
        <v>9</v>
      </c>
      <c r="B49" s="9">
        <f>B55 / $B$17 * SINH($B$16 *B53 / 1000) + B54 * COSH($B$16 * B53 / 1000)+B52</f>
        <v>0.12249205473323875</v>
      </c>
      <c r="C49" s="9"/>
      <c r="D49" s="9">
        <f t="shared" ref="D49:AN49" si="25">D55 / $B$17 * SINH($B$16 *D53 / 1000) + D54 * COSH($B$16 * D53 / 1000)+D52</f>
        <v>8.3488599321067461E-2</v>
      </c>
      <c r="E49" s="9">
        <f t="shared" si="25"/>
        <v>8.3657691996823644E-2</v>
      </c>
      <c r="F49" s="9">
        <f t="shared" si="25"/>
        <v>8.4169573785713228E-2</v>
      </c>
      <c r="G49" s="9">
        <f t="shared" si="25"/>
        <v>8.5037669580833961E-2</v>
      </c>
      <c r="H49" s="9">
        <f t="shared" si="25"/>
        <v>8.628546531085754E-2</v>
      </c>
      <c r="I49" s="9">
        <f t="shared" si="25"/>
        <v>8.7948071352124096E-2</v>
      </c>
      <c r="J49" s="9">
        <f t="shared" si="25"/>
        <v>9.0074800598870061E-2</v>
      </c>
      <c r="K49" s="9">
        <f t="shared" si="25"/>
        <v>9.2733064476583194E-2</v>
      </c>
      <c r="L49" s="9">
        <f t="shared" si="25"/>
        <v>9.6014200225973068E-2</v>
      </c>
      <c r="M49" s="9">
        <f t="shared" si="25"/>
        <v>0.10004225095953867</v>
      </c>
      <c r="N49" s="9">
        <f t="shared" si="25"/>
        <v>0.10498743938000607</v>
      </c>
      <c r="O49" s="9">
        <f t="shared" si="25"/>
        <v>0.11108740241671462</v>
      </c>
      <c r="P49" s="9">
        <f t="shared" si="25"/>
        <v>0.11851239688717759</v>
      </c>
      <c r="Q49" s="9">
        <f t="shared" si="25"/>
        <v>0.11851239688725411</v>
      </c>
      <c r="R49" s="9">
        <f t="shared" si="25"/>
        <v>0.11108740241678591</v>
      </c>
      <c r="S49" s="9">
        <f t="shared" si="25"/>
        <v>0.10498743938007263</v>
      </c>
      <c r="T49" s="9">
        <f t="shared" si="25"/>
        <v>0.10004225095960106</v>
      </c>
      <c r="U49" s="9">
        <f t="shared" si="25"/>
        <v>9.6014200226031771E-2</v>
      </c>
      <c r="V49" s="9">
        <f t="shared" si="25"/>
        <v>9.2733064476638427E-2</v>
      </c>
      <c r="W49" s="9">
        <f t="shared" si="25"/>
        <v>9.007480059892202E-2</v>
      </c>
      <c r="X49" s="9">
        <f t="shared" si="25"/>
        <v>8.7948071352173154E-2</v>
      </c>
      <c r="Y49" s="9">
        <f t="shared" si="25"/>
        <v>8.6285465310903628E-2</v>
      </c>
      <c r="Z49" s="9">
        <f t="shared" si="25"/>
        <v>8.503766958087712E-2</v>
      </c>
      <c r="AA49" s="9">
        <f t="shared" si="25"/>
        <v>8.416957378575346E-2</v>
      </c>
      <c r="AB49" s="9">
        <f t="shared" si="25"/>
        <v>8.3657691996860836E-2</v>
      </c>
      <c r="AC49" s="9">
        <f t="shared" si="25"/>
        <v>8.3488531802413862E-2</v>
      </c>
      <c r="AD49" s="9">
        <f t="shared" si="25"/>
        <v>8.365769199686085E-2</v>
      </c>
      <c r="AE49" s="9">
        <f t="shared" si="25"/>
        <v>8.4169573785753377E-2</v>
      </c>
      <c r="AF49" s="9">
        <f t="shared" si="25"/>
        <v>8.5037669580876996E-2</v>
      </c>
      <c r="AG49" s="9">
        <f t="shared" si="25"/>
        <v>8.6285465310903559E-2</v>
      </c>
      <c r="AH49" s="9">
        <f t="shared" si="25"/>
        <v>8.7948071352172918E-2</v>
      </c>
      <c r="AI49" s="9">
        <f t="shared" si="25"/>
        <v>9.0074800598921895E-2</v>
      </c>
      <c r="AJ49" s="9">
        <f t="shared" si="25"/>
        <v>9.2733064476638219E-2</v>
      </c>
      <c r="AK49" s="9">
        <f t="shared" si="25"/>
        <v>9.6014200226031576E-2</v>
      </c>
      <c r="AL49" s="9">
        <f t="shared" si="25"/>
        <v>0.10004225095960088</v>
      </c>
      <c r="AM49" s="9">
        <f t="shared" si="25"/>
        <v>0.10498743938007241</v>
      </c>
      <c r="AN49" s="9">
        <f t="shared" si="25"/>
        <v>0.11108740241678552</v>
      </c>
    </row>
    <row r="50" spans="1:40" ht="15" x14ac:dyDescent="0.2">
      <c r="A50" s="190" t="s">
        <v>183</v>
      </c>
      <c r="B50" s="9">
        <f>B55 * COSH($B$16 *B53 / 1000) + (B54) * $B$17 * SINH($B$16 * B53/ 1000)</f>
        <v>2.4038404404914284E-4</v>
      </c>
      <c r="C50" s="9"/>
      <c r="D50" s="9">
        <f t="shared" ref="D50:AN50" si="26">D55 * COSH($B$16 *D53 / 1000) + (D54) * $B$17 * SINH($B$16 * D53/ 1000)</f>
        <v>1.6384186860530161E-4</v>
      </c>
      <c r="E50" s="9">
        <f t="shared" si="26"/>
        <v>1.6417370385213363E-4</v>
      </c>
      <c r="F50" s="9">
        <f t="shared" si="26"/>
        <v>1.6517824422625308E-4</v>
      </c>
      <c r="G50" s="9">
        <f t="shared" si="26"/>
        <v>1.6688183535555227E-4</v>
      </c>
      <c r="H50" s="9">
        <f t="shared" si="26"/>
        <v>1.6933056710704053E-4</v>
      </c>
      <c r="I50" s="9">
        <f t="shared" si="26"/>
        <v>1.7259334169867079E-4</v>
      </c>
      <c r="J50" s="9">
        <f t="shared" si="26"/>
        <v>1.7676693302297122E-4</v>
      </c>
      <c r="K50" s="9">
        <f t="shared" si="26"/>
        <v>1.8198363236290844E-4</v>
      </c>
      <c r="L50" s="9">
        <f t="shared" si="26"/>
        <v>1.884226841220633E-4</v>
      </c>
      <c r="M50" s="9">
        <f t="shared" si="26"/>
        <v>1.9632751621160836E-4</v>
      </c>
      <c r="N50" s="9">
        <f t="shared" si="26"/>
        <v>2.0603218149529368E-4</v>
      </c>
      <c r="O50" s="9">
        <f t="shared" si="26"/>
        <v>2.180030296168935E-4</v>
      </c>
      <c r="P50" s="9">
        <f t="shared" si="26"/>
        <v>2.3257418038858584E-4</v>
      </c>
      <c r="Q50" s="9">
        <f t="shared" si="26"/>
        <v>2.32574180388736E-4</v>
      </c>
      <c r="R50" s="9">
        <f t="shared" si="26"/>
        <v>2.1800302961703339E-4</v>
      </c>
      <c r="S50" s="9">
        <f t="shared" si="26"/>
        <v>2.060321814954243E-4</v>
      </c>
      <c r="T50" s="9">
        <f t="shared" si="26"/>
        <v>1.963275162117308E-4</v>
      </c>
      <c r="U50" s="9">
        <f t="shared" si="26"/>
        <v>1.884226841221785E-4</v>
      </c>
      <c r="V50" s="9">
        <f t="shared" si="26"/>
        <v>1.8198363236301683E-4</v>
      </c>
      <c r="W50" s="9">
        <f t="shared" si="26"/>
        <v>1.7676693302307321E-4</v>
      </c>
      <c r="X50" s="9">
        <f t="shared" si="26"/>
        <v>1.7259334169876704E-4</v>
      </c>
      <c r="Y50" s="9">
        <f t="shared" si="26"/>
        <v>1.6933056710713098E-4</v>
      </c>
      <c r="Z50" s="9">
        <f t="shared" si="26"/>
        <v>1.6688183535563698E-4</v>
      </c>
      <c r="AA50" s="9">
        <f t="shared" si="26"/>
        <v>1.6517824422633201E-4</v>
      </c>
      <c r="AB50" s="9">
        <f t="shared" si="26"/>
        <v>1.6417370385220662E-4</v>
      </c>
      <c r="AC50" s="9">
        <f t="shared" si="26"/>
        <v>1.6384173610358929E-4</v>
      </c>
      <c r="AD50" s="9">
        <f t="shared" si="26"/>
        <v>1.6417370385220665E-4</v>
      </c>
      <c r="AE50" s="9">
        <f t="shared" si="26"/>
        <v>1.6517824422633185E-4</v>
      </c>
      <c r="AF50" s="9">
        <f t="shared" si="26"/>
        <v>1.6688183535563673E-4</v>
      </c>
      <c r="AG50" s="9">
        <f t="shared" si="26"/>
        <v>1.6933056710713085E-4</v>
      </c>
      <c r="AH50" s="9">
        <f t="shared" si="26"/>
        <v>1.7259334169876658E-4</v>
      </c>
      <c r="AI50" s="9">
        <f t="shared" si="26"/>
        <v>1.7676693302307294E-4</v>
      </c>
      <c r="AJ50" s="9">
        <f t="shared" si="26"/>
        <v>1.8198363236301642E-4</v>
      </c>
      <c r="AK50" s="9">
        <f t="shared" si="26"/>
        <v>1.8842268412217812E-4</v>
      </c>
      <c r="AL50" s="9">
        <f t="shared" si="26"/>
        <v>1.9632751621173044E-4</v>
      </c>
      <c r="AM50" s="9">
        <f t="shared" si="26"/>
        <v>2.0603218149542387E-4</v>
      </c>
      <c r="AN50" s="9">
        <f t="shared" si="26"/>
        <v>2.1800302961703263E-4</v>
      </c>
    </row>
    <row r="51" spans="1:40" ht="15" x14ac:dyDescent="0.2">
      <c r="A51" s="104" t="s">
        <v>120</v>
      </c>
      <c r="B51" s="190">
        <f>$B$10</f>
        <v>2E-3</v>
      </c>
      <c r="C51" s="9"/>
      <c r="D51" s="190">
        <f t="shared" ref="D51:AN51" si="27">$B$10</f>
        <v>2E-3</v>
      </c>
      <c r="E51" s="190">
        <f t="shared" si="27"/>
        <v>2E-3</v>
      </c>
      <c r="F51" s="190">
        <f t="shared" si="27"/>
        <v>2E-3</v>
      </c>
      <c r="G51" s="190">
        <f t="shared" si="27"/>
        <v>2E-3</v>
      </c>
      <c r="H51" s="190">
        <f t="shared" si="27"/>
        <v>2E-3</v>
      </c>
      <c r="I51" s="190">
        <f t="shared" si="27"/>
        <v>2E-3</v>
      </c>
      <c r="J51" s="190">
        <f t="shared" si="27"/>
        <v>2E-3</v>
      </c>
      <c r="K51" s="190">
        <f t="shared" si="27"/>
        <v>2E-3</v>
      </c>
      <c r="L51" s="190">
        <f t="shared" si="27"/>
        <v>2E-3</v>
      </c>
      <c r="M51" s="190">
        <f t="shared" si="27"/>
        <v>2E-3</v>
      </c>
      <c r="N51" s="190">
        <f t="shared" si="27"/>
        <v>2E-3</v>
      </c>
      <c r="O51" s="190">
        <f t="shared" si="27"/>
        <v>2E-3</v>
      </c>
      <c r="P51" s="190">
        <f t="shared" si="27"/>
        <v>2E-3</v>
      </c>
      <c r="Q51" s="190">
        <f t="shared" si="27"/>
        <v>2E-3</v>
      </c>
      <c r="R51" s="190">
        <f t="shared" si="27"/>
        <v>2E-3</v>
      </c>
      <c r="S51" s="190">
        <f t="shared" si="27"/>
        <v>2E-3</v>
      </c>
      <c r="T51" s="190">
        <f t="shared" si="27"/>
        <v>2E-3</v>
      </c>
      <c r="U51" s="190">
        <f t="shared" si="27"/>
        <v>2E-3</v>
      </c>
      <c r="V51" s="190">
        <f t="shared" si="27"/>
        <v>2E-3</v>
      </c>
      <c r="W51" s="190">
        <f t="shared" si="27"/>
        <v>2E-3</v>
      </c>
      <c r="X51" s="190">
        <f t="shared" si="27"/>
        <v>2E-3</v>
      </c>
      <c r="Y51" s="190">
        <f t="shared" si="27"/>
        <v>2E-3</v>
      </c>
      <c r="Z51" s="190">
        <f t="shared" si="27"/>
        <v>2E-3</v>
      </c>
      <c r="AA51" s="190">
        <f t="shared" si="27"/>
        <v>2E-3</v>
      </c>
      <c r="AB51" s="190">
        <f t="shared" si="27"/>
        <v>2E-3</v>
      </c>
      <c r="AC51" s="190">
        <f t="shared" si="27"/>
        <v>2E-3</v>
      </c>
      <c r="AD51" s="190">
        <f t="shared" si="27"/>
        <v>2E-3</v>
      </c>
      <c r="AE51" s="190">
        <f t="shared" si="27"/>
        <v>2E-3</v>
      </c>
      <c r="AF51" s="190">
        <f t="shared" si="27"/>
        <v>2E-3</v>
      </c>
      <c r="AG51" s="190">
        <f t="shared" si="27"/>
        <v>2E-3</v>
      </c>
      <c r="AH51" s="190">
        <f t="shared" si="27"/>
        <v>2E-3</v>
      </c>
      <c r="AI51" s="190">
        <f t="shared" si="27"/>
        <v>2E-3</v>
      </c>
      <c r="AJ51" s="190">
        <f t="shared" si="27"/>
        <v>2E-3</v>
      </c>
      <c r="AK51" s="190">
        <f t="shared" si="27"/>
        <v>2E-3</v>
      </c>
      <c r="AL51" s="190">
        <f t="shared" si="27"/>
        <v>2E-3</v>
      </c>
      <c r="AM51" s="190">
        <f t="shared" si="27"/>
        <v>2E-3</v>
      </c>
      <c r="AN51" s="190">
        <f t="shared" si="27"/>
        <v>2E-3</v>
      </c>
    </row>
    <row r="52" spans="1:40" ht="15" x14ac:dyDescent="0.2">
      <c r="A52" s="190" t="s">
        <v>184</v>
      </c>
      <c r="B52" s="50">
        <f>B50/B51</f>
        <v>0.12019202202457142</v>
      </c>
      <c r="C52" s="9"/>
      <c r="D52" s="50">
        <f t="shared" ref="D52:AN52" si="28">D50/D51</f>
        <v>8.1920934302650808E-2</v>
      </c>
      <c r="E52" s="50">
        <f t="shared" si="28"/>
        <v>8.2086851926066809E-2</v>
      </c>
      <c r="F52" s="50">
        <f t="shared" si="28"/>
        <v>8.2589122113126537E-2</v>
      </c>
      <c r="G52" s="50">
        <f t="shared" si="28"/>
        <v>8.344091767777613E-2</v>
      </c>
      <c r="H52" s="50">
        <f t="shared" si="28"/>
        <v>8.4665283553520265E-2</v>
      </c>
      <c r="I52" s="50">
        <f t="shared" si="28"/>
        <v>8.6296670849335386E-2</v>
      </c>
      <c r="J52" s="50">
        <f t="shared" si="28"/>
        <v>8.8383466511485612E-2</v>
      </c>
      <c r="K52" s="50">
        <f t="shared" si="28"/>
        <v>9.0991816181454216E-2</v>
      </c>
      <c r="L52" s="50">
        <f t="shared" si="28"/>
        <v>9.4211342061031642E-2</v>
      </c>
      <c r="M52" s="50">
        <f t="shared" si="28"/>
        <v>9.8163758105804175E-2</v>
      </c>
      <c r="N52" s="50">
        <f t="shared" si="28"/>
        <v>0.10301609074764684</v>
      </c>
      <c r="O52" s="50">
        <f t="shared" si="28"/>
        <v>0.10900151480844675</v>
      </c>
      <c r="P52" s="50">
        <f t="shared" si="28"/>
        <v>0.11628709019429291</v>
      </c>
      <c r="Q52" s="50">
        <f t="shared" si="28"/>
        <v>0.116287090194368</v>
      </c>
      <c r="R52" s="50">
        <f t="shared" si="28"/>
        <v>0.10900151480851669</v>
      </c>
      <c r="S52" s="50">
        <f t="shared" si="28"/>
        <v>0.10301609074771215</v>
      </c>
      <c r="T52" s="50">
        <f t="shared" si="28"/>
        <v>9.816375810586539E-2</v>
      </c>
      <c r="U52" s="50">
        <f t="shared" si="28"/>
        <v>9.4211342061089248E-2</v>
      </c>
      <c r="V52" s="50">
        <f t="shared" si="28"/>
        <v>9.0991816181508409E-2</v>
      </c>
      <c r="W52" s="50">
        <f t="shared" si="28"/>
        <v>8.8383466511536599E-2</v>
      </c>
      <c r="X52" s="50">
        <f t="shared" si="28"/>
        <v>8.6296670849383514E-2</v>
      </c>
      <c r="Y52" s="50">
        <f t="shared" si="28"/>
        <v>8.4665283553565493E-2</v>
      </c>
      <c r="Z52" s="50">
        <f t="shared" si="28"/>
        <v>8.3440917677818485E-2</v>
      </c>
      <c r="AA52" s="50">
        <f t="shared" si="28"/>
        <v>8.2589122113166005E-2</v>
      </c>
      <c r="AB52" s="50">
        <f t="shared" si="28"/>
        <v>8.2086851926103307E-2</v>
      </c>
      <c r="AC52" s="50">
        <f t="shared" si="28"/>
        <v>8.1920868051794646E-2</v>
      </c>
      <c r="AD52" s="50">
        <f t="shared" si="28"/>
        <v>8.2086851926103321E-2</v>
      </c>
      <c r="AE52" s="50">
        <f t="shared" si="28"/>
        <v>8.2589122113165922E-2</v>
      </c>
      <c r="AF52" s="50">
        <f t="shared" si="28"/>
        <v>8.344091767781836E-2</v>
      </c>
      <c r="AG52" s="50">
        <f t="shared" si="28"/>
        <v>8.4665283553565424E-2</v>
      </c>
      <c r="AH52" s="50">
        <f t="shared" si="28"/>
        <v>8.6296670849383292E-2</v>
      </c>
      <c r="AI52" s="50">
        <f t="shared" si="28"/>
        <v>8.8383466511536474E-2</v>
      </c>
      <c r="AJ52" s="50">
        <f t="shared" si="28"/>
        <v>9.0991816181508214E-2</v>
      </c>
      <c r="AK52" s="50">
        <f t="shared" si="28"/>
        <v>9.4211342061089054E-2</v>
      </c>
      <c r="AL52" s="50">
        <f t="shared" si="28"/>
        <v>9.8163758105865223E-2</v>
      </c>
      <c r="AM52" s="50">
        <f t="shared" si="28"/>
        <v>0.10301609074771194</v>
      </c>
      <c r="AN52" s="50">
        <f t="shared" si="28"/>
        <v>0.10900151480851632</v>
      </c>
    </row>
    <row r="53" spans="1:40" x14ac:dyDescent="0.2">
      <c r="A53" s="190" t="s">
        <v>177</v>
      </c>
      <c r="B53" s="80">
        <f>$B$8</f>
        <v>6000</v>
      </c>
      <c r="D53" s="80">
        <f t="shared" ref="D53:AN53" si="29">$B$8</f>
        <v>6000</v>
      </c>
      <c r="E53" s="80">
        <f t="shared" si="29"/>
        <v>6000</v>
      </c>
      <c r="F53" s="80">
        <f t="shared" si="29"/>
        <v>6000</v>
      </c>
      <c r="G53" s="80">
        <f t="shared" si="29"/>
        <v>6000</v>
      </c>
      <c r="H53" s="80">
        <f t="shared" si="29"/>
        <v>6000</v>
      </c>
      <c r="I53" s="80">
        <f t="shared" si="29"/>
        <v>6000</v>
      </c>
      <c r="J53" s="80">
        <f t="shared" si="29"/>
        <v>6000</v>
      </c>
      <c r="K53" s="80">
        <f t="shared" si="29"/>
        <v>6000</v>
      </c>
      <c r="L53" s="80">
        <f t="shared" si="29"/>
        <v>6000</v>
      </c>
      <c r="M53" s="80">
        <f t="shared" si="29"/>
        <v>6000</v>
      </c>
      <c r="N53" s="80">
        <f t="shared" si="29"/>
        <v>6000</v>
      </c>
      <c r="O53" s="80">
        <f t="shared" si="29"/>
        <v>6000</v>
      </c>
      <c r="P53" s="80">
        <f t="shared" si="29"/>
        <v>6000</v>
      </c>
      <c r="Q53" s="80">
        <f t="shared" si="29"/>
        <v>6000</v>
      </c>
      <c r="R53" s="80">
        <f t="shared" si="29"/>
        <v>6000</v>
      </c>
      <c r="S53" s="80">
        <f t="shared" si="29"/>
        <v>6000</v>
      </c>
      <c r="T53" s="80">
        <f t="shared" si="29"/>
        <v>6000</v>
      </c>
      <c r="U53" s="80">
        <f t="shared" si="29"/>
        <v>6000</v>
      </c>
      <c r="V53" s="80">
        <f t="shared" si="29"/>
        <v>6000</v>
      </c>
      <c r="W53" s="80">
        <f t="shared" si="29"/>
        <v>6000</v>
      </c>
      <c r="X53" s="80">
        <f t="shared" si="29"/>
        <v>6000</v>
      </c>
      <c r="Y53" s="80">
        <f t="shared" si="29"/>
        <v>6000</v>
      </c>
      <c r="Z53" s="80">
        <f t="shared" si="29"/>
        <v>6000</v>
      </c>
      <c r="AA53" s="80">
        <f t="shared" si="29"/>
        <v>6000</v>
      </c>
      <c r="AB53" s="80">
        <f t="shared" si="29"/>
        <v>6000</v>
      </c>
      <c r="AC53" s="80">
        <f t="shared" si="29"/>
        <v>6000</v>
      </c>
      <c r="AD53" s="80">
        <f t="shared" si="29"/>
        <v>6000</v>
      </c>
      <c r="AE53" s="80">
        <f t="shared" si="29"/>
        <v>6000</v>
      </c>
      <c r="AF53" s="80">
        <f t="shared" si="29"/>
        <v>6000</v>
      </c>
      <c r="AG53" s="80">
        <f t="shared" si="29"/>
        <v>6000</v>
      </c>
      <c r="AH53" s="80">
        <f t="shared" si="29"/>
        <v>6000</v>
      </c>
      <c r="AI53" s="80">
        <f t="shared" si="29"/>
        <v>6000</v>
      </c>
      <c r="AJ53" s="80">
        <f t="shared" si="29"/>
        <v>6000</v>
      </c>
      <c r="AK53" s="80">
        <f t="shared" si="29"/>
        <v>6000</v>
      </c>
      <c r="AL53" s="80">
        <f t="shared" si="29"/>
        <v>6000</v>
      </c>
      <c r="AM53" s="80">
        <f t="shared" si="29"/>
        <v>6000</v>
      </c>
      <c r="AN53" s="80">
        <f t="shared" si="29"/>
        <v>6000</v>
      </c>
    </row>
    <row r="54" spans="1:40" ht="15" x14ac:dyDescent="0.2">
      <c r="A54" s="190" t="s">
        <v>9</v>
      </c>
      <c r="B54" s="9">
        <f>B60 / $B$17 * SINH($B$16 *B58 / 1000) + B59 * COSH($B$16 * B58 / 1000)+B57</f>
        <v>2.0600063310688087E-3</v>
      </c>
      <c r="C54" s="9"/>
      <c r="D54" s="9">
        <f t="shared" ref="D54:AN54" si="30">D60 / $B$17 * SINH($B$16 *D58 / 1000) + D59 * COSH($B$16 * D58 / 1000)+D57</f>
        <v>1.4040669294675206E-3</v>
      </c>
      <c r="E54" s="9">
        <f t="shared" si="30"/>
        <v>1.4069106402972043E-3</v>
      </c>
      <c r="F54" s="9">
        <f t="shared" si="30"/>
        <v>1.415519196404519E-3</v>
      </c>
      <c r="G54" s="9">
        <f t="shared" si="30"/>
        <v>1.430118370512729E-3</v>
      </c>
      <c r="H54" s="9">
        <f t="shared" si="30"/>
        <v>1.4511031364987932E-3</v>
      </c>
      <c r="I54" s="9">
        <f t="shared" si="30"/>
        <v>1.4790639620277735E-3</v>
      </c>
      <c r="J54" s="9">
        <f t="shared" si="30"/>
        <v>1.514830165168923E-3</v>
      </c>
      <c r="K54" s="9">
        <f t="shared" si="30"/>
        <v>1.5595354354794443E-3</v>
      </c>
      <c r="L54" s="9">
        <f t="shared" si="30"/>
        <v>1.6147158341719091E-3</v>
      </c>
      <c r="M54" s="9">
        <f t="shared" si="30"/>
        <v>1.6824574524432522E-3</v>
      </c>
      <c r="N54" s="9">
        <f t="shared" si="30"/>
        <v>1.7656230053166718E-3</v>
      </c>
      <c r="O54" s="9">
        <f t="shared" si="30"/>
        <v>1.86820894448041E-3</v>
      </c>
      <c r="P54" s="9">
        <f t="shared" si="30"/>
        <v>1.9930785586820413E-3</v>
      </c>
      <c r="Q54" s="9">
        <f t="shared" si="30"/>
        <v>1.9930785586833285E-3</v>
      </c>
      <c r="R54" s="9">
        <f t="shared" si="30"/>
        <v>1.8682089444816089E-3</v>
      </c>
      <c r="S54" s="9">
        <f t="shared" si="30"/>
        <v>1.7656230053177911E-3</v>
      </c>
      <c r="T54" s="9">
        <f t="shared" si="30"/>
        <v>1.6824574524443013E-3</v>
      </c>
      <c r="U54" s="9">
        <f t="shared" si="30"/>
        <v>1.6147158341728966E-3</v>
      </c>
      <c r="V54" s="9">
        <f t="shared" si="30"/>
        <v>1.559535435480373E-3</v>
      </c>
      <c r="W54" s="9">
        <f t="shared" si="30"/>
        <v>1.5148301651697971E-3</v>
      </c>
      <c r="X54" s="9">
        <f t="shared" si="30"/>
        <v>1.4790639620285979E-3</v>
      </c>
      <c r="Y54" s="9">
        <f t="shared" si="30"/>
        <v>1.4511031364995684E-3</v>
      </c>
      <c r="Z54" s="9">
        <f t="shared" si="30"/>
        <v>1.4301183705134547E-3</v>
      </c>
      <c r="AA54" s="9">
        <f t="shared" si="30"/>
        <v>1.4155191964051953E-3</v>
      </c>
      <c r="AB54" s="9">
        <f t="shared" si="30"/>
        <v>1.4069106402978299E-3</v>
      </c>
      <c r="AC54" s="9">
        <f t="shared" si="30"/>
        <v>1.4040657939746581E-3</v>
      </c>
      <c r="AD54" s="9">
        <f t="shared" si="30"/>
        <v>1.4069106402978301E-3</v>
      </c>
      <c r="AE54" s="9">
        <f t="shared" si="30"/>
        <v>1.415519196405194E-3</v>
      </c>
      <c r="AF54" s="9">
        <f t="shared" si="30"/>
        <v>1.4301183705134526E-3</v>
      </c>
      <c r="AG54" s="9">
        <f t="shared" si="30"/>
        <v>1.4511031364995673E-3</v>
      </c>
      <c r="AH54" s="9">
        <f t="shared" si="30"/>
        <v>1.4790639620285942E-3</v>
      </c>
      <c r="AI54" s="9">
        <f t="shared" si="30"/>
        <v>1.5148301651697947E-3</v>
      </c>
      <c r="AJ54" s="9">
        <f t="shared" si="30"/>
        <v>1.5595354354803696E-3</v>
      </c>
      <c r="AK54" s="9">
        <f t="shared" si="30"/>
        <v>1.6147158341728932E-3</v>
      </c>
      <c r="AL54" s="9">
        <f t="shared" si="30"/>
        <v>1.6824574524442984E-3</v>
      </c>
      <c r="AM54" s="9">
        <f t="shared" si="30"/>
        <v>1.7656230053177875E-3</v>
      </c>
      <c r="AN54" s="9">
        <f t="shared" si="30"/>
        <v>1.8682089444816022E-3</v>
      </c>
    </row>
    <row r="55" spans="1:40" ht="15" x14ac:dyDescent="0.2">
      <c r="A55" s="190" t="s">
        <v>183</v>
      </c>
      <c r="B55" s="9">
        <f>B60 * COSH($B$16 *B58 / 1000) + (B59) * $B$17 * SINH($B$16 * B58/ 1000)</f>
        <v>4.0426512046645015E-6</v>
      </c>
      <c r="C55" s="9"/>
      <c r="D55" s="9">
        <f t="shared" ref="D55:AN55" si="31">D60 * COSH($B$16 *D58 / 1000) + (D59) * $B$17 * SINH($B$16 * D58/ 1000)</f>
        <v>2.755405543290956E-6</v>
      </c>
      <c r="E55" s="9">
        <f t="shared" si="31"/>
        <v>2.7609861722618261E-6</v>
      </c>
      <c r="F55" s="9">
        <f t="shared" si="31"/>
        <v>2.7778799988451654E-6</v>
      </c>
      <c r="G55" s="9">
        <f t="shared" si="31"/>
        <v>2.8065300898208761E-6</v>
      </c>
      <c r="H55" s="9">
        <f t="shared" si="31"/>
        <v>2.8477115600977902E-6</v>
      </c>
      <c r="I55" s="9">
        <f t="shared" si="31"/>
        <v>2.9025831705891522E-6</v>
      </c>
      <c r="J55" s="9">
        <f t="shared" si="31"/>
        <v>2.97277241323086E-6</v>
      </c>
      <c r="K55" s="9">
        <f t="shared" si="31"/>
        <v>3.0605040925708517E-6</v>
      </c>
      <c r="L55" s="9">
        <f t="shared" si="31"/>
        <v>3.168792645806618E-6</v>
      </c>
      <c r="M55" s="9">
        <f t="shared" si="31"/>
        <v>3.3017319142837594E-6</v>
      </c>
      <c r="N55" s="9">
        <f t="shared" si="31"/>
        <v>3.4649398216768797E-6</v>
      </c>
      <c r="O55" s="9">
        <f t="shared" si="31"/>
        <v>3.6662591886551128E-6</v>
      </c>
      <c r="P55" s="9">
        <f t="shared" si="31"/>
        <v>3.9113090647961754E-6</v>
      </c>
      <c r="Q55" s="9">
        <f t="shared" si="31"/>
        <v>3.9113090647987012E-6</v>
      </c>
      <c r="R55" s="9">
        <f t="shared" si="31"/>
        <v>3.6662591886574654E-6</v>
      </c>
      <c r="S55" s="9">
        <f t="shared" si="31"/>
        <v>3.464939821679076E-6</v>
      </c>
      <c r="T55" s="9">
        <f t="shared" si="31"/>
        <v>3.3017319142858182E-6</v>
      </c>
      <c r="U55" s="9">
        <f t="shared" si="31"/>
        <v>3.1687926458085556E-6</v>
      </c>
      <c r="V55" s="9">
        <f t="shared" si="31"/>
        <v>3.0605040925726741E-6</v>
      </c>
      <c r="W55" s="9">
        <f t="shared" si="31"/>
        <v>2.9727724132325753E-6</v>
      </c>
      <c r="X55" s="9">
        <f t="shared" si="31"/>
        <v>2.9025831705907696E-6</v>
      </c>
      <c r="Y55" s="9">
        <f t="shared" si="31"/>
        <v>2.8477115600993119E-6</v>
      </c>
      <c r="Z55" s="9">
        <f t="shared" si="31"/>
        <v>2.8065300898223004E-6</v>
      </c>
      <c r="AA55" s="9">
        <f t="shared" si="31"/>
        <v>2.7778799988464927E-6</v>
      </c>
      <c r="AB55" s="9">
        <f t="shared" si="31"/>
        <v>2.7609861722630539E-6</v>
      </c>
      <c r="AC55" s="9">
        <f t="shared" si="31"/>
        <v>2.7554033149475189E-6</v>
      </c>
      <c r="AD55" s="9">
        <f t="shared" si="31"/>
        <v>2.7609861722630543E-6</v>
      </c>
      <c r="AE55" s="9">
        <f t="shared" si="31"/>
        <v>2.7778799988464902E-6</v>
      </c>
      <c r="AF55" s="9">
        <f t="shared" si="31"/>
        <v>2.8065300898222961E-6</v>
      </c>
      <c r="AG55" s="9">
        <f t="shared" si="31"/>
        <v>2.8477115600993094E-6</v>
      </c>
      <c r="AH55" s="9">
        <f t="shared" si="31"/>
        <v>2.9025831705907628E-6</v>
      </c>
      <c r="AI55" s="9">
        <f t="shared" si="31"/>
        <v>2.9727724132325706E-6</v>
      </c>
      <c r="AJ55" s="9">
        <f t="shared" si="31"/>
        <v>3.0605040925726673E-6</v>
      </c>
      <c r="AK55" s="9">
        <f t="shared" si="31"/>
        <v>3.1687926458085488E-6</v>
      </c>
      <c r="AL55" s="9">
        <f t="shared" si="31"/>
        <v>3.3017319142858127E-6</v>
      </c>
      <c r="AM55" s="9">
        <f t="shared" si="31"/>
        <v>3.4649398216790688E-6</v>
      </c>
      <c r="AN55" s="9">
        <f t="shared" si="31"/>
        <v>3.6662591886574523E-6</v>
      </c>
    </row>
    <row r="56" spans="1:40" ht="15" x14ac:dyDescent="0.2">
      <c r="A56" s="104" t="s">
        <v>120</v>
      </c>
      <c r="B56" s="190">
        <f>$B$10</f>
        <v>2E-3</v>
      </c>
      <c r="C56" s="9"/>
      <c r="D56" s="190">
        <f t="shared" ref="D56:AN56" si="32">$B$10</f>
        <v>2E-3</v>
      </c>
      <c r="E56" s="190">
        <f t="shared" si="32"/>
        <v>2E-3</v>
      </c>
      <c r="F56" s="190">
        <f t="shared" si="32"/>
        <v>2E-3</v>
      </c>
      <c r="G56" s="190">
        <f t="shared" si="32"/>
        <v>2E-3</v>
      </c>
      <c r="H56" s="190">
        <f t="shared" si="32"/>
        <v>2E-3</v>
      </c>
      <c r="I56" s="190">
        <f t="shared" si="32"/>
        <v>2E-3</v>
      </c>
      <c r="J56" s="190">
        <f t="shared" si="32"/>
        <v>2E-3</v>
      </c>
      <c r="K56" s="190">
        <f t="shared" si="32"/>
        <v>2E-3</v>
      </c>
      <c r="L56" s="190">
        <f t="shared" si="32"/>
        <v>2E-3</v>
      </c>
      <c r="M56" s="190">
        <f t="shared" si="32"/>
        <v>2E-3</v>
      </c>
      <c r="N56" s="190">
        <f t="shared" si="32"/>
        <v>2E-3</v>
      </c>
      <c r="O56" s="190">
        <f t="shared" si="32"/>
        <v>2E-3</v>
      </c>
      <c r="P56" s="190">
        <f t="shared" si="32"/>
        <v>2E-3</v>
      </c>
      <c r="Q56" s="190">
        <f t="shared" si="32"/>
        <v>2E-3</v>
      </c>
      <c r="R56" s="190">
        <f t="shared" si="32"/>
        <v>2E-3</v>
      </c>
      <c r="S56" s="190">
        <f t="shared" si="32"/>
        <v>2E-3</v>
      </c>
      <c r="T56" s="190">
        <f t="shared" si="32"/>
        <v>2E-3</v>
      </c>
      <c r="U56" s="190">
        <f t="shared" si="32"/>
        <v>2E-3</v>
      </c>
      <c r="V56" s="190">
        <f t="shared" si="32"/>
        <v>2E-3</v>
      </c>
      <c r="W56" s="190">
        <f t="shared" si="32"/>
        <v>2E-3</v>
      </c>
      <c r="X56" s="190">
        <f t="shared" si="32"/>
        <v>2E-3</v>
      </c>
      <c r="Y56" s="190">
        <f t="shared" si="32"/>
        <v>2E-3</v>
      </c>
      <c r="Z56" s="190">
        <f t="shared" si="32"/>
        <v>2E-3</v>
      </c>
      <c r="AA56" s="190">
        <f t="shared" si="32"/>
        <v>2E-3</v>
      </c>
      <c r="AB56" s="190">
        <f t="shared" si="32"/>
        <v>2E-3</v>
      </c>
      <c r="AC56" s="190">
        <f t="shared" si="32"/>
        <v>2E-3</v>
      </c>
      <c r="AD56" s="190">
        <f t="shared" si="32"/>
        <v>2E-3</v>
      </c>
      <c r="AE56" s="190">
        <f t="shared" si="32"/>
        <v>2E-3</v>
      </c>
      <c r="AF56" s="190">
        <f t="shared" si="32"/>
        <v>2E-3</v>
      </c>
      <c r="AG56" s="190">
        <f t="shared" si="32"/>
        <v>2E-3</v>
      </c>
      <c r="AH56" s="190">
        <f t="shared" si="32"/>
        <v>2E-3</v>
      </c>
      <c r="AI56" s="190">
        <f t="shared" si="32"/>
        <v>2E-3</v>
      </c>
      <c r="AJ56" s="190">
        <f t="shared" si="32"/>
        <v>2E-3</v>
      </c>
      <c r="AK56" s="190">
        <f t="shared" si="32"/>
        <v>2E-3</v>
      </c>
      <c r="AL56" s="190">
        <f t="shared" si="32"/>
        <v>2E-3</v>
      </c>
      <c r="AM56" s="190">
        <f t="shared" si="32"/>
        <v>2E-3</v>
      </c>
      <c r="AN56" s="190">
        <f t="shared" si="32"/>
        <v>2E-3</v>
      </c>
    </row>
    <row r="57" spans="1:40" ht="15" x14ac:dyDescent="0.2">
      <c r="A57" s="190" t="s">
        <v>184</v>
      </c>
      <c r="B57" s="50">
        <f>B55/B56</f>
        <v>2.0213256023322505E-3</v>
      </c>
      <c r="C57" s="9"/>
      <c r="D57" s="50">
        <f t="shared" ref="D57:AN57" si="33">D55/D56</f>
        <v>1.3777027716454779E-3</v>
      </c>
      <c r="E57" s="50">
        <f t="shared" si="33"/>
        <v>1.3804930861309129E-3</v>
      </c>
      <c r="F57" s="50">
        <f t="shared" si="33"/>
        <v>1.3889399994225827E-3</v>
      </c>
      <c r="G57" s="50">
        <f t="shared" si="33"/>
        <v>1.4032650449104381E-3</v>
      </c>
      <c r="H57" s="50">
        <f t="shared" si="33"/>
        <v>1.4238557800488952E-3</v>
      </c>
      <c r="I57" s="50">
        <f t="shared" si="33"/>
        <v>1.451291585294576E-3</v>
      </c>
      <c r="J57" s="50">
        <f t="shared" si="33"/>
        <v>1.48638620661543E-3</v>
      </c>
      <c r="K57" s="50">
        <f t="shared" si="33"/>
        <v>1.5302520462854258E-3</v>
      </c>
      <c r="L57" s="50">
        <f t="shared" si="33"/>
        <v>1.584396322903309E-3</v>
      </c>
      <c r="M57" s="50">
        <f t="shared" si="33"/>
        <v>1.6508659571418797E-3</v>
      </c>
      <c r="N57" s="50">
        <f t="shared" si="33"/>
        <v>1.7324699108384398E-3</v>
      </c>
      <c r="O57" s="50">
        <f t="shared" si="33"/>
        <v>1.8331295943275563E-3</v>
      </c>
      <c r="P57" s="50">
        <f t="shared" si="33"/>
        <v>1.9556545323980877E-3</v>
      </c>
      <c r="Q57" s="50">
        <f t="shared" si="33"/>
        <v>1.9556545323993505E-3</v>
      </c>
      <c r="R57" s="50">
        <f t="shared" si="33"/>
        <v>1.8331295943287327E-3</v>
      </c>
      <c r="S57" s="50">
        <f t="shared" si="33"/>
        <v>1.7324699108395381E-3</v>
      </c>
      <c r="T57" s="50">
        <f t="shared" si="33"/>
        <v>1.650865957142909E-3</v>
      </c>
      <c r="U57" s="50">
        <f t="shared" si="33"/>
        <v>1.5843963229042778E-3</v>
      </c>
      <c r="V57" s="50">
        <f t="shared" si="33"/>
        <v>1.5302520462863369E-3</v>
      </c>
      <c r="W57" s="50">
        <f t="shared" si="33"/>
        <v>1.4863862066162876E-3</v>
      </c>
      <c r="X57" s="50">
        <f t="shared" si="33"/>
        <v>1.4512915852953848E-3</v>
      </c>
      <c r="Y57" s="50">
        <f t="shared" si="33"/>
        <v>1.4238557800496559E-3</v>
      </c>
      <c r="Z57" s="50">
        <f t="shared" si="33"/>
        <v>1.4032650449111502E-3</v>
      </c>
      <c r="AA57" s="50">
        <f t="shared" si="33"/>
        <v>1.3889399994232463E-3</v>
      </c>
      <c r="AB57" s="50">
        <f t="shared" si="33"/>
        <v>1.3804930861315268E-3</v>
      </c>
      <c r="AC57" s="50">
        <f t="shared" si="33"/>
        <v>1.3777016574737593E-3</v>
      </c>
      <c r="AD57" s="50">
        <f t="shared" si="33"/>
        <v>1.380493086131527E-3</v>
      </c>
      <c r="AE57" s="50">
        <f t="shared" si="33"/>
        <v>1.388939999423245E-3</v>
      </c>
      <c r="AF57" s="50">
        <f t="shared" si="33"/>
        <v>1.403265044911148E-3</v>
      </c>
      <c r="AG57" s="50">
        <f t="shared" si="33"/>
        <v>1.4238557800496548E-3</v>
      </c>
      <c r="AH57" s="50">
        <f t="shared" si="33"/>
        <v>1.4512915852953813E-3</v>
      </c>
      <c r="AI57" s="50">
        <f t="shared" si="33"/>
        <v>1.4863862066162852E-3</v>
      </c>
      <c r="AJ57" s="50">
        <f t="shared" si="33"/>
        <v>1.5302520462863337E-3</v>
      </c>
      <c r="AK57" s="50">
        <f t="shared" si="33"/>
        <v>1.5843963229042744E-3</v>
      </c>
      <c r="AL57" s="50">
        <f t="shared" si="33"/>
        <v>1.6508659571429062E-3</v>
      </c>
      <c r="AM57" s="50">
        <f t="shared" si="33"/>
        <v>1.7324699108395344E-3</v>
      </c>
      <c r="AN57" s="50">
        <f t="shared" si="33"/>
        <v>1.8331295943287262E-3</v>
      </c>
    </row>
    <row r="58" spans="1:40" x14ac:dyDescent="0.2">
      <c r="A58" s="190" t="s">
        <v>178</v>
      </c>
      <c r="B58" s="80">
        <f>$B$8</f>
        <v>6000</v>
      </c>
      <c r="D58" s="80">
        <f t="shared" ref="D58:AN58" si="34">$B$8</f>
        <v>6000</v>
      </c>
      <c r="E58" s="80">
        <f t="shared" si="34"/>
        <v>6000</v>
      </c>
      <c r="F58" s="80">
        <f t="shared" si="34"/>
        <v>6000</v>
      </c>
      <c r="G58" s="80">
        <f t="shared" si="34"/>
        <v>6000</v>
      </c>
      <c r="H58" s="80">
        <f t="shared" si="34"/>
        <v>6000</v>
      </c>
      <c r="I58" s="80">
        <f t="shared" si="34"/>
        <v>6000</v>
      </c>
      <c r="J58" s="80">
        <f t="shared" si="34"/>
        <v>6000</v>
      </c>
      <c r="K58" s="80">
        <f t="shared" si="34"/>
        <v>6000</v>
      </c>
      <c r="L58" s="80">
        <f t="shared" si="34"/>
        <v>6000</v>
      </c>
      <c r="M58" s="80">
        <f t="shared" si="34"/>
        <v>6000</v>
      </c>
      <c r="N58" s="80">
        <f t="shared" si="34"/>
        <v>6000</v>
      </c>
      <c r="O58" s="80">
        <f t="shared" si="34"/>
        <v>6000</v>
      </c>
      <c r="P58" s="80">
        <f t="shared" si="34"/>
        <v>6000</v>
      </c>
      <c r="Q58" s="80">
        <f t="shared" si="34"/>
        <v>6000</v>
      </c>
      <c r="R58" s="80">
        <f t="shared" si="34"/>
        <v>6000</v>
      </c>
      <c r="S58" s="80">
        <f t="shared" si="34"/>
        <v>6000</v>
      </c>
      <c r="T58" s="80">
        <f t="shared" si="34"/>
        <v>6000</v>
      </c>
      <c r="U58" s="80">
        <f t="shared" si="34"/>
        <v>6000</v>
      </c>
      <c r="V58" s="80">
        <f t="shared" si="34"/>
        <v>6000</v>
      </c>
      <c r="W58" s="80">
        <f t="shared" si="34"/>
        <v>6000</v>
      </c>
      <c r="X58" s="80">
        <f t="shared" si="34"/>
        <v>6000</v>
      </c>
      <c r="Y58" s="80">
        <f t="shared" si="34"/>
        <v>6000</v>
      </c>
      <c r="Z58" s="80">
        <f t="shared" si="34"/>
        <v>6000</v>
      </c>
      <c r="AA58" s="80">
        <f t="shared" si="34"/>
        <v>6000</v>
      </c>
      <c r="AB58" s="80">
        <f t="shared" si="34"/>
        <v>6000</v>
      </c>
      <c r="AC58" s="80">
        <f t="shared" si="34"/>
        <v>6000</v>
      </c>
      <c r="AD58" s="80">
        <f t="shared" si="34"/>
        <v>6000</v>
      </c>
      <c r="AE58" s="80">
        <f t="shared" si="34"/>
        <v>6000</v>
      </c>
      <c r="AF58" s="80">
        <f t="shared" si="34"/>
        <v>6000</v>
      </c>
      <c r="AG58" s="80">
        <f t="shared" si="34"/>
        <v>6000</v>
      </c>
      <c r="AH58" s="80">
        <f t="shared" si="34"/>
        <v>6000</v>
      </c>
      <c r="AI58" s="80">
        <f t="shared" si="34"/>
        <v>6000</v>
      </c>
      <c r="AJ58" s="80">
        <f t="shared" si="34"/>
        <v>6000</v>
      </c>
      <c r="AK58" s="80">
        <f t="shared" si="34"/>
        <v>6000</v>
      </c>
      <c r="AL58" s="80">
        <f t="shared" si="34"/>
        <v>6000</v>
      </c>
      <c r="AM58" s="80">
        <f t="shared" si="34"/>
        <v>6000</v>
      </c>
      <c r="AN58" s="80">
        <f t="shared" si="34"/>
        <v>6000</v>
      </c>
    </row>
    <row r="59" spans="1:40" ht="15" x14ac:dyDescent="0.2">
      <c r="A59" s="190" t="s">
        <v>9</v>
      </c>
      <c r="B59" s="9">
        <f>B65 / $B$17 * SINH($B$16 *B63 / 1000) + B64 * COSH($B$16 * B63 / 1000)+B62</f>
        <v>3.4644092576333015E-5</v>
      </c>
      <c r="C59" s="9"/>
      <c r="D59" s="9">
        <f t="shared" ref="D59:AN59" si="35">D65 / $B$17 * SINH($B$16 *D63 / 1000) + D64 * COSH($B$16 * D63 / 1000)+D62</f>
        <v>2.3612852035557973E-5</v>
      </c>
      <c r="E59" s="9">
        <f t="shared" si="35"/>
        <v>2.3660676054231138E-5</v>
      </c>
      <c r="F59" s="9">
        <f t="shared" si="35"/>
        <v>2.3805450179549305E-5</v>
      </c>
      <c r="G59" s="9">
        <f t="shared" si="35"/>
        <v>2.4050971337283036E-5</v>
      </c>
      <c r="H59" s="9">
        <f t="shared" si="35"/>
        <v>2.4403881988356955E-5</v>
      </c>
      <c r="I59" s="9">
        <f t="shared" si="35"/>
        <v>2.4874112304413367E-5</v>
      </c>
      <c r="J59" s="9">
        <f t="shared" si="35"/>
        <v>2.5475609316358486E-5</v>
      </c>
      <c r="K59" s="9">
        <f t="shared" si="35"/>
        <v>2.6227438813156261E-5</v>
      </c>
      <c r="L59" s="9">
        <f t="shared" si="35"/>
        <v>2.7155433456604208E-5</v>
      </c>
      <c r="M59" s="9">
        <f t="shared" si="35"/>
        <v>2.8294676020701271E-5</v>
      </c>
      <c r="N59" s="9">
        <f t="shared" si="35"/>
        <v>2.9693310126555602E-5</v>
      </c>
      <c r="O59" s="9">
        <f t="shared" si="35"/>
        <v>3.1418545976473914E-5</v>
      </c>
      <c r="P59" s="9">
        <f t="shared" si="35"/>
        <v>3.3518536840156266E-5</v>
      </c>
      <c r="Q59" s="9">
        <f t="shared" si="35"/>
        <v>3.3518536840177916E-5</v>
      </c>
      <c r="R59" s="9">
        <f t="shared" si="35"/>
        <v>3.1418545976494073E-5</v>
      </c>
      <c r="S59" s="9">
        <f t="shared" si="35"/>
        <v>2.9693310126574423E-5</v>
      </c>
      <c r="T59" s="9">
        <f t="shared" si="35"/>
        <v>2.8294676020718917E-5</v>
      </c>
      <c r="U59" s="9">
        <f t="shared" si="35"/>
        <v>2.7155433456620816E-5</v>
      </c>
      <c r="V59" s="9">
        <f t="shared" si="35"/>
        <v>2.622743881317188E-5</v>
      </c>
      <c r="W59" s="9">
        <f t="shared" si="35"/>
        <v>2.5475609316373184E-5</v>
      </c>
      <c r="X59" s="9">
        <f t="shared" si="35"/>
        <v>2.4874112304427225E-5</v>
      </c>
      <c r="Y59" s="9">
        <f t="shared" si="35"/>
        <v>2.4403881988369993E-5</v>
      </c>
      <c r="Z59" s="9">
        <f t="shared" si="35"/>
        <v>2.405097133729524E-5</v>
      </c>
      <c r="AA59" s="9">
        <f t="shared" si="35"/>
        <v>2.3805450179560679E-5</v>
      </c>
      <c r="AB59" s="9">
        <f t="shared" si="35"/>
        <v>2.3660676054241662E-5</v>
      </c>
      <c r="AC59" s="9">
        <f t="shared" si="35"/>
        <v>2.3612832939441975E-5</v>
      </c>
      <c r="AD59" s="9">
        <f t="shared" si="35"/>
        <v>2.3660676054241665E-5</v>
      </c>
      <c r="AE59" s="9">
        <f t="shared" si="35"/>
        <v>2.3805450179560655E-5</v>
      </c>
      <c r="AF59" s="9">
        <f t="shared" si="35"/>
        <v>2.4050971337295202E-5</v>
      </c>
      <c r="AG59" s="9">
        <f t="shared" si="35"/>
        <v>2.4403881988369973E-5</v>
      </c>
      <c r="AH59" s="9">
        <f t="shared" si="35"/>
        <v>2.4874112304427171E-5</v>
      </c>
      <c r="AI59" s="9">
        <f t="shared" si="35"/>
        <v>2.5475609316373147E-5</v>
      </c>
      <c r="AJ59" s="9">
        <f t="shared" si="35"/>
        <v>2.6227438813171819E-5</v>
      </c>
      <c r="AK59" s="9">
        <f t="shared" si="35"/>
        <v>2.7155433456620752E-5</v>
      </c>
      <c r="AL59" s="9">
        <f t="shared" si="35"/>
        <v>2.8294676020718869E-5</v>
      </c>
      <c r="AM59" s="9">
        <f t="shared" si="35"/>
        <v>2.9693310126574359E-5</v>
      </c>
      <c r="AN59" s="9">
        <f t="shared" si="35"/>
        <v>3.1418545976493965E-5</v>
      </c>
    </row>
    <row r="60" spans="1:40" ht="15" x14ac:dyDescent="0.2">
      <c r="A60" s="190" t="s">
        <v>183</v>
      </c>
      <c r="B60" s="9">
        <f>B65 * COSH($B$16 *B63 / 1000) + (B64) * $B$17 * SINH($B$16 * B63/ 1000)</f>
        <v>6.7987161241177306E-8</v>
      </c>
      <c r="C60" s="9"/>
      <c r="D60" s="9">
        <f t="shared" ref="D60:AN60" si="36">D65 * COSH($B$16 *D63 / 1000) + (D64) * $B$17 * SINH($B$16 * D63/ 1000)</f>
        <v>4.6338947258276441E-8</v>
      </c>
      <c r="E60" s="9">
        <f t="shared" si="36"/>
        <v>4.6432799312896414E-8</v>
      </c>
      <c r="F60" s="9">
        <f t="shared" si="36"/>
        <v>4.6716910717456062E-8</v>
      </c>
      <c r="G60" s="9">
        <f t="shared" si="36"/>
        <v>4.7198732733783516E-8</v>
      </c>
      <c r="H60" s="9">
        <f t="shared" si="36"/>
        <v>4.7891300832815861E-8</v>
      </c>
      <c r="I60" s="9">
        <f t="shared" si="36"/>
        <v>4.8814102440269623E-8</v>
      </c>
      <c r="J60" s="9">
        <f t="shared" si="36"/>
        <v>4.9994507851295916E-8</v>
      </c>
      <c r="K60" s="9">
        <f t="shared" si="36"/>
        <v>5.14699326473716E-8</v>
      </c>
      <c r="L60" s="9">
        <f t="shared" si="36"/>
        <v>5.329107203256495E-8</v>
      </c>
      <c r="M60" s="9">
        <f t="shared" si="36"/>
        <v>5.5526774056724518E-8</v>
      </c>
      <c r="N60" s="9">
        <f t="shared" si="36"/>
        <v>5.8271517976993572E-8</v>
      </c>
      <c r="O60" s="9">
        <f t="shared" si="36"/>
        <v>6.1657200186709889E-8</v>
      </c>
      <c r="P60" s="9">
        <f t="shared" si="36"/>
        <v>6.5778318877857426E-8</v>
      </c>
      <c r="Q60" s="9">
        <f t="shared" si="36"/>
        <v>6.577831887789991E-8</v>
      </c>
      <c r="R60" s="9">
        <f t="shared" si="36"/>
        <v>6.1657200186749462E-8</v>
      </c>
      <c r="S60" s="9">
        <f t="shared" si="36"/>
        <v>5.827151797703051E-8</v>
      </c>
      <c r="T60" s="9">
        <f t="shared" si="36"/>
        <v>5.5526774056759154E-8</v>
      </c>
      <c r="U60" s="9">
        <f t="shared" si="36"/>
        <v>5.3291072032597541E-8</v>
      </c>
      <c r="V60" s="9">
        <f t="shared" si="36"/>
        <v>5.1469932647402252E-8</v>
      </c>
      <c r="W60" s="9">
        <f t="shared" si="36"/>
        <v>4.9994507851324754E-8</v>
      </c>
      <c r="X60" s="9">
        <f t="shared" si="36"/>
        <v>4.8814102440296814E-8</v>
      </c>
      <c r="Y60" s="9">
        <f t="shared" si="36"/>
        <v>4.7891300832841444E-8</v>
      </c>
      <c r="Z60" s="9">
        <f t="shared" si="36"/>
        <v>4.7198732733807464E-8</v>
      </c>
      <c r="AA60" s="9">
        <f t="shared" si="36"/>
        <v>4.6716910717478383E-8</v>
      </c>
      <c r="AB60" s="9">
        <f t="shared" si="36"/>
        <v>4.6432799312917067E-8</v>
      </c>
      <c r="AC60" s="9">
        <f t="shared" si="36"/>
        <v>4.6338909783179795E-8</v>
      </c>
      <c r="AD60" s="9">
        <f t="shared" si="36"/>
        <v>4.6432799312917074E-8</v>
      </c>
      <c r="AE60" s="9">
        <f t="shared" si="36"/>
        <v>4.6716910717478343E-8</v>
      </c>
      <c r="AF60" s="9">
        <f t="shared" si="36"/>
        <v>4.7198732733807398E-8</v>
      </c>
      <c r="AG60" s="9">
        <f t="shared" si="36"/>
        <v>4.7891300832841405E-8</v>
      </c>
      <c r="AH60" s="9">
        <f t="shared" si="36"/>
        <v>4.8814102440296715E-8</v>
      </c>
      <c r="AI60" s="9">
        <f t="shared" si="36"/>
        <v>4.9994507851324682E-8</v>
      </c>
      <c r="AJ60" s="9">
        <f t="shared" si="36"/>
        <v>5.146993264740214E-8</v>
      </c>
      <c r="AK60" s="9">
        <f t="shared" si="36"/>
        <v>5.3291072032597415E-8</v>
      </c>
      <c r="AL60" s="9">
        <f t="shared" si="36"/>
        <v>5.5526774056759055E-8</v>
      </c>
      <c r="AM60" s="9">
        <f t="shared" si="36"/>
        <v>5.8271517977030378E-8</v>
      </c>
      <c r="AN60" s="9">
        <f t="shared" si="36"/>
        <v>6.1657200186749237E-8</v>
      </c>
    </row>
    <row r="61" spans="1:40" ht="15" x14ac:dyDescent="0.2">
      <c r="A61" s="104" t="s">
        <v>120</v>
      </c>
      <c r="B61" s="190">
        <f>$B$10</f>
        <v>2E-3</v>
      </c>
      <c r="C61" s="9"/>
      <c r="D61" s="190">
        <f t="shared" ref="D61:AN61" si="37">$B$10</f>
        <v>2E-3</v>
      </c>
      <c r="E61" s="190">
        <f t="shared" si="37"/>
        <v>2E-3</v>
      </c>
      <c r="F61" s="190">
        <f t="shared" si="37"/>
        <v>2E-3</v>
      </c>
      <c r="G61" s="190">
        <f t="shared" si="37"/>
        <v>2E-3</v>
      </c>
      <c r="H61" s="190">
        <f t="shared" si="37"/>
        <v>2E-3</v>
      </c>
      <c r="I61" s="190">
        <f t="shared" si="37"/>
        <v>2E-3</v>
      </c>
      <c r="J61" s="190">
        <f t="shared" si="37"/>
        <v>2E-3</v>
      </c>
      <c r="K61" s="190">
        <f t="shared" si="37"/>
        <v>2E-3</v>
      </c>
      <c r="L61" s="190">
        <f t="shared" si="37"/>
        <v>2E-3</v>
      </c>
      <c r="M61" s="190">
        <f t="shared" si="37"/>
        <v>2E-3</v>
      </c>
      <c r="N61" s="190">
        <f t="shared" si="37"/>
        <v>2E-3</v>
      </c>
      <c r="O61" s="190">
        <f t="shared" si="37"/>
        <v>2E-3</v>
      </c>
      <c r="P61" s="190">
        <f t="shared" si="37"/>
        <v>2E-3</v>
      </c>
      <c r="Q61" s="190">
        <f t="shared" si="37"/>
        <v>2E-3</v>
      </c>
      <c r="R61" s="190">
        <f t="shared" si="37"/>
        <v>2E-3</v>
      </c>
      <c r="S61" s="190">
        <f t="shared" si="37"/>
        <v>2E-3</v>
      </c>
      <c r="T61" s="190">
        <f t="shared" si="37"/>
        <v>2E-3</v>
      </c>
      <c r="U61" s="190">
        <f t="shared" si="37"/>
        <v>2E-3</v>
      </c>
      <c r="V61" s="190">
        <f t="shared" si="37"/>
        <v>2E-3</v>
      </c>
      <c r="W61" s="190">
        <f t="shared" si="37"/>
        <v>2E-3</v>
      </c>
      <c r="X61" s="190">
        <f t="shared" si="37"/>
        <v>2E-3</v>
      </c>
      <c r="Y61" s="190">
        <f t="shared" si="37"/>
        <v>2E-3</v>
      </c>
      <c r="Z61" s="190">
        <f t="shared" si="37"/>
        <v>2E-3</v>
      </c>
      <c r="AA61" s="190">
        <f t="shared" si="37"/>
        <v>2E-3</v>
      </c>
      <c r="AB61" s="190">
        <f t="shared" si="37"/>
        <v>2E-3</v>
      </c>
      <c r="AC61" s="190">
        <f t="shared" si="37"/>
        <v>2E-3</v>
      </c>
      <c r="AD61" s="190">
        <f t="shared" si="37"/>
        <v>2E-3</v>
      </c>
      <c r="AE61" s="190">
        <f t="shared" si="37"/>
        <v>2E-3</v>
      </c>
      <c r="AF61" s="190">
        <f t="shared" si="37"/>
        <v>2E-3</v>
      </c>
      <c r="AG61" s="190">
        <f t="shared" si="37"/>
        <v>2E-3</v>
      </c>
      <c r="AH61" s="190">
        <f t="shared" si="37"/>
        <v>2E-3</v>
      </c>
      <c r="AI61" s="190">
        <f t="shared" si="37"/>
        <v>2E-3</v>
      </c>
      <c r="AJ61" s="190">
        <f t="shared" si="37"/>
        <v>2E-3</v>
      </c>
      <c r="AK61" s="190">
        <f t="shared" si="37"/>
        <v>2E-3</v>
      </c>
      <c r="AL61" s="190">
        <f t="shared" si="37"/>
        <v>2E-3</v>
      </c>
      <c r="AM61" s="190">
        <f t="shared" si="37"/>
        <v>2E-3</v>
      </c>
      <c r="AN61" s="190">
        <f t="shared" si="37"/>
        <v>2E-3</v>
      </c>
    </row>
    <row r="62" spans="1:40" ht="15" x14ac:dyDescent="0.2">
      <c r="A62" s="190" t="s">
        <v>184</v>
      </c>
      <c r="B62" s="50">
        <f>B60/B61</f>
        <v>3.3993580620588655E-5</v>
      </c>
      <c r="C62" s="9"/>
      <c r="D62" s="50">
        <f t="shared" ref="D62:AN62" si="38">D60/D61</f>
        <v>2.3169473629138219E-5</v>
      </c>
      <c r="E62" s="50">
        <f t="shared" si="38"/>
        <v>2.3216399656448207E-5</v>
      </c>
      <c r="F62" s="50">
        <f t="shared" si="38"/>
        <v>2.3358455358728032E-5</v>
      </c>
      <c r="G62" s="50">
        <f t="shared" si="38"/>
        <v>2.3599366366891759E-5</v>
      </c>
      <c r="H62" s="50">
        <f t="shared" si="38"/>
        <v>2.3945650416407929E-5</v>
      </c>
      <c r="I62" s="50">
        <f t="shared" si="38"/>
        <v>2.4407051220134811E-5</v>
      </c>
      <c r="J62" s="50">
        <f t="shared" si="38"/>
        <v>2.4997253925647956E-5</v>
      </c>
      <c r="K62" s="50">
        <f t="shared" si="38"/>
        <v>2.5734966323685801E-5</v>
      </c>
      <c r="L62" s="50">
        <f t="shared" si="38"/>
        <v>2.6645536016282473E-5</v>
      </c>
      <c r="M62" s="50">
        <f t="shared" si="38"/>
        <v>2.7763387028362258E-5</v>
      </c>
      <c r="N62" s="50">
        <f t="shared" si="38"/>
        <v>2.9135758988496785E-5</v>
      </c>
      <c r="O62" s="50">
        <f t="shared" si="38"/>
        <v>3.0828600093354942E-5</v>
      </c>
      <c r="P62" s="50">
        <f t="shared" si="38"/>
        <v>3.288915943892871E-5</v>
      </c>
      <c r="Q62" s="50">
        <f t="shared" si="38"/>
        <v>3.2889159438949954E-5</v>
      </c>
      <c r="R62" s="50">
        <f t="shared" si="38"/>
        <v>3.0828600093374728E-5</v>
      </c>
      <c r="S62" s="50">
        <f t="shared" si="38"/>
        <v>2.9135758988515254E-5</v>
      </c>
      <c r="T62" s="50">
        <f t="shared" si="38"/>
        <v>2.7763387028379575E-5</v>
      </c>
      <c r="U62" s="50">
        <f t="shared" si="38"/>
        <v>2.664553601629877E-5</v>
      </c>
      <c r="V62" s="50">
        <f t="shared" si="38"/>
        <v>2.5734966323701126E-5</v>
      </c>
      <c r="W62" s="50">
        <f t="shared" si="38"/>
        <v>2.4997253925662376E-5</v>
      </c>
      <c r="X62" s="50">
        <f t="shared" si="38"/>
        <v>2.4407051220148408E-5</v>
      </c>
      <c r="Y62" s="50">
        <f t="shared" si="38"/>
        <v>2.3945650416420723E-5</v>
      </c>
      <c r="Z62" s="50">
        <f t="shared" si="38"/>
        <v>2.3599366366903732E-5</v>
      </c>
      <c r="AA62" s="50">
        <f t="shared" si="38"/>
        <v>2.3358455358739192E-5</v>
      </c>
      <c r="AB62" s="50">
        <f t="shared" si="38"/>
        <v>2.3216399656458534E-5</v>
      </c>
      <c r="AC62" s="50">
        <f t="shared" si="38"/>
        <v>2.3169454891589896E-5</v>
      </c>
      <c r="AD62" s="50">
        <f t="shared" si="38"/>
        <v>2.3216399656458538E-5</v>
      </c>
      <c r="AE62" s="50">
        <f t="shared" si="38"/>
        <v>2.3358455358739172E-5</v>
      </c>
      <c r="AF62" s="50">
        <f t="shared" si="38"/>
        <v>2.3599366366903699E-5</v>
      </c>
      <c r="AG62" s="50">
        <f t="shared" si="38"/>
        <v>2.3945650416420702E-5</v>
      </c>
      <c r="AH62" s="50">
        <f t="shared" si="38"/>
        <v>2.4407051220148357E-5</v>
      </c>
      <c r="AI62" s="50">
        <f t="shared" si="38"/>
        <v>2.4997253925662342E-5</v>
      </c>
      <c r="AJ62" s="50">
        <f t="shared" si="38"/>
        <v>2.5734966323701068E-5</v>
      </c>
      <c r="AK62" s="50">
        <f t="shared" si="38"/>
        <v>2.6645536016298706E-5</v>
      </c>
      <c r="AL62" s="50">
        <f t="shared" si="38"/>
        <v>2.7763387028379527E-5</v>
      </c>
      <c r="AM62" s="50">
        <f t="shared" si="38"/>
        <v>2.913575898851519E-5</v>
      </c>
      <c r="AN62" s="50">
        <f t="shared" si="38"/>
        <v>3.082860009337462E-5</v>
      </c>
    </row>
    <row r="63" spans="1:40" x14ac:dyDescent="0.2">
      <c r="A63" s="190" t="s">
        <v>179</v>
      </c>
      <c r="B63" s="80">
        <f>$B$8</f>
        <v>6000</v>
      </c>
      <c r="D63" s="80">
        <f t="shared" ref="D63:AN63" si="39">$B$8</f>
        <v>6000</v>
      </c>
      <c r="E63" s="80">
        <f t="shared" si="39"/>
        <v>6000</v>
      </c>
      <c r="F63" s="80">
        <f t="shared" si="39"/>
        <v>6000</v>
      </c>
      <c r="G63" s="80">
        <f t="shared" si="39"/>
        <v>6000</v>
      </c>
      <c r="H63" s="80">
        <f t="shared" si="39"/>
        <v>6000</v>
      </c>
      <c r="I63" s="80">
        <f t="shared" si="39"/>
        <v>6000</v>
      </c>
      <c r="J63" s="80">
        <f t="shared" si="39"/>
        <v>6000</v>
      </c>
      <c r="K63" s="80">
        <f t="shared" si="39"/>
        <v>6000</v>
      </c>
      <c r="L63" s="80">
        <f t="shared" si="39"/>
        <v>6000</v>
      </c>
      <c r="M63" s="80">
        <f t="shared" si="39"/>
        <v>6000</v>
      </c>
      <c r="N63" s="80">
        <f t="shared" si="39"/>
        <v>6000</v>
      </c>
      <c r="O63" s="80">
        <f t="shared" si="39"/>
        <v>6000</v>
      </c>
      <c r="P63" s="80">
        <f t="shared" si="39"/>
        <v>6000</v>
      </c>
      <c r="Q63" s="80">
        <f t="shared" si="39"/>
        <v>6000</v>
      </c>
      <c r="R63" s="80">
        <f t="shared" si="39"/>
        <v>6000</v>
      </c>
      <c r="S63" s="80">
        <f t="shared" si="39"/>
        <v>6000</v>
      </c>
      <c r="T63" s="80">
        <f t="shared" si="39"/>
        <v>6000</v>
      </c>
      <c r="U63" s="80">
        <f t="shared" si="39"/>
        <v>6000</v>
      </c>
      <c r="V63" s="80">
        <f t="shared" si="39"/>
        <v>6000</v>
      </c>
      <c r="W63" s="80">
        <f t="shared" si="39"/>
        <v>6000</v>
      </c>
      <c r="X63" s="80">
        <f t="shared" si="39"/>
        <v>6000</v>
      </c>
      <c r="Y63" s="80">
        <f t="shared" si="39"/>
        <v>6000</v>
      </c>
      <c r="Z63" s="80">
        <f t="shared" si="39"/>
        <v>6000</v>
      </c>
      <c r="AA63" s="80">
        <f t="shared" si="39"/>
        <v>6000</v>
      </c>
      <c r="AB63" s="80">
        <f t="shared" si="39"/>
        <v>6000</v>
      </c>
      <c r="AC63" s="80">
        <f t="shared" si="39"/>
        <v>6000</v>
      </c>
      <c r="AD63" s="80">
        <f t="shared" si="39"/>
        <v>6000</v>
      </c>
      <c r="AE63" s="80">
        <f t="shared" si="39"/>
        <v>6000</v>
      </c>
      <c r="AF63" s="80">
        <f t="shared" si="39"/>
        <v>6000</v>
      </c>
      <c r="AG63" s="80">
        <f t="shared" si="39"/>
        <v>6000</v>
      </c>
      <c r="AH63" s="80">
        <f t="shared" si="39"/>
        <v>6000</v>
      </c>
      <c r="AI63" s="80">
        <f t="shared" si="39"/>
        <v>6000</v>
      </c>
      <c r="AJ63" s="80">
        <f t="shared" si="39"/>
        <v>6000</v>
      </c>
      <c r="AK63" s="80">
        <f t="shared" si="39"/>
        <v>6000</v>
      </c>
      <c r="AL63" s="80">
        <f t="shared" si="39"/>
        <v>6000</v>
      </c>
      <c r="AM63" s="80">
        <f t="shared" si="39"/>
        <v>6000</v>
      </c>
      <c r="AN63" s="80">
        <f t="shared" si="39"/>
        <v>6000</v>
      </c>
    </row>
    <row r="64" spans="1:40" ht="15" x14ac:dyDescent="0.2">
      <c r="A64" s="190" t="s">
        <v>9</v>
      </c>
      <c r="B64" s="9">
        <f>B70 / $B$17 * SINH($B$16 *B68 / 1000) + B69 * COSH($B$16 * B68 / 1000)+B67</f>
        <v>5.8262595232647027E-7</v>
      </c>
      <c r="C64" s="9"/>
      <c r="D64" s="9">
        <f t="shared" ref="D64:AN64" si="40">D70 / $B$17 * SINH($B$16 *D68 / 1000) + D69 * COSH($B$16 * D68 / 1000)+D67</f>
        <v>3.9710840669440299E-7</v>
      </c>
      <c r="E64" s="9">
        <f t="shared" si="40"/>
        <v>3.9791268564505343E-7</v>
      </c>
      <c r="F64" s="9">
        <f t="shared" si="40"/>
        <v>4.0034742000704829E-7</v>
      </c>
      <c r="G64" s="9">
        <f t="shared" si="40"/>
        <v>4.0447646446176252E-7</v>
      </c>
      <c r="H64" s="9">
        <f t="shared" si="40"/>
        <v>4.1041152838976281E-7</v>
      </c>
      <c r="I64" s="9">
        <f t="shared" si="40"/>
        <v>4.1831961214463376E-7</v>
      </c>
      <c r="J64" s="9">
        <f t="shared" si="40"/>
        <v>4.2843526948603744E-7</v>
      </c>
      <c r="K64" s="9">
        <f t="shared" si="40"/>
        <v>4.4107913872850029E-7</v>
      </c>
      <c r="L64" s="9">
        <f t="shared" si="40"/>
        <v>4.5668565986053547E-7</v>
      </c>
      <c r="M64" s="9">
        <f t="shared" si="40"/>
        <v>4.7584483634568725E-7</v>
      </c>
      <c r="N64" s="9">
        <f t="shared" si="40"/>
        <v>4.9936632203864329E-7</v>
      </c>
      <c r="O64" s="9">
        <f t="shared" si="40"/>
        <v>5.2838042243199868E-7</v>
      </c>
      <c r="P64" s="9">
        <f t="shared" si="40"/>
        <v>5.6369695364533604E-7</v>
      </c>
      <c r="Q64" s="9">
        <f t="shared" si="40"/>
        <v>5.6369695364570027E-7</v>
      </c>
      <c r="R64" s="9">
        <f t="shared" si="40"/>
        <v>5.2838042243233771E-7</v>
      </c>
      <c r="S64" s="9">
        <f t="shared" si="40"/>
        <v>4.9936632203895987E-7</v>
      </c>
      <c r="T64" s="9">
        <f t="shared" si="40"/>
        <v>4.7584483634598403E-7</v>
      </c>
      <c r="U64" s="9">
        <f t="shared" si="40"/>
        <v>4.5668565986081473E-7</v>
      </c>
      <c r="V64" s="9">
        <f t="shared" si="40"/>
        <v>4.4107913872876298E-7</v>
      </c>
      <c r="W64" s="9">
        <f t="shared" si="40"/>
        <v>4.2843526948628461E-7</v>
      </c>
      <c r="X64" s="9">
        <f t="shared" si="40"/>
        <v>4.1831961214486675E-7</v>
      </c>
      <c r="Y64" s="9">
        <f t="shared" si="40"/>
        <v>4.1041152838998203E-7</v>
      </c>
      <c r="Z64" s="9">
        <f t="shared" si="40"/>
        <v>4.0447646446196771E-7</v>
      </c>
      <c r="AA64" s="9">
        <f t="shared" si="40"/>
        <v>4.003474200072395E-7</v>
      </c>
      <c r="AB64" s="9">
        <f t="shared" si="40"/>
        <v>3.9791268564523041E-7</v>
      </c>
      <c r="AC64" s="9">
        <f t="shared" si="40"/>
        <v>3.9710808554606449E-7</v>
      </c>
      <c r="AD64" s="9">
        <f t="shared" si="40"/>
        <v>3.9791268564523052E-7</v>
      </c>
      <c r="AE64" s="9">
        <f t="shared" si="40"/>
        <v>4.0034742000723924E-7</v>
      </c>
      <c r="AF64" s="9">
        <f t="shared" si="40"/>
        <v>4.0447646446196707E-7</v>
      </c>
      <c r="AG64" s="9">
        <f t="shared" si="40"/>
        <v>4.1041152838998172E-7</v>
      </c>
      <c r="AH64" s="9">
        <f t="shared" si="40"/>
        <v>4.183196121448659E-7</v>
      </c>
      <c r="AI64" s="9">
        <f t="shared" si="40"/>
        <v>4.2843526948628398E-7</v>
      </c>
      <c r="AJ64" s="9">
        <f t="shared" si="40"/>
        <v>4.4107913872876197E-7</v>
      </c>
      <c r="AK64" s="9">
        <f t="shared" si="40"/>
        <v>4.5668565986081372E-7</v>
      </c>
      <c r="AL64" s="9">
        <f t="shared" si="40"/>
        <v>4.7584483634598323E-7</v>
      </c>
      <c r="AM64" s="9">
        <f t="shared" si="40"/>
        <v>4.993663220389587E-7</v>
      </c>
      <c r="AN64" s="9">
        <f t="shared" si="40"/>
        <v>5.283804224323358E-7</v>
      </c>
    </row>
    <row r="65" spans="1:40" ht="15" x14ac:dyDescent="0.2">
      <c r="A65" s="190" t="s">
        <v>183</v>
      </c>
      <c r="B65" s="9">
        <f>B70 * COSH($B$16 *B68 / 1000) + (B69) * $B$17 * SINH($B$16 * B68/ 1000)</f>
        <v>1.1433719753765907E-9</v>
      </c>
      <c r="C65" s="9"/>
      <c r="D65" s="9">
        <f t="shared" ref="D65:AN65" si="41">D70 * COSH($B$16 *D68 / 1000) + (D69) * $B$17 * SINH($B$16 * D68/ 1000)</f>
        <v>7.7930380819426762E-10</v>
      </c>
      <c r="E65" s="9">
        <f t="shared" si="41"/>
        <v>7.808821622117757E-10</v>
      </c>
      <c r="F65" s="9">
        <f t="shared" si="41"/>
        <v>7.856601969455108E-10</v>
      </c>
      <c r="G65" s="9">
        <f t="shared" si="41"/>
        <v>7.9376322376014699E-10</v>
      </c>
      <c r="H65" s="9">
        <f t="shared" si="41"/>
        <v>8.0541046628384016E-10</v>
      </c>
      <c r="I65" s="9">
        <f t="shared" si="41"/>
        <v>8.209296536941252E-10</v>
      </c>
      <c r="J65" s="9">
        <f t="shared" si="41"/>
        <v>8.4078108508074579E-10</v>
      </c>
      <c r="K65" s="9">
        <f t="shared" si="41"/>
        <v>8.6559399582464873E-10</v>
      </c>
      <c r="L65" s="9">
        <f t="shared" si="41"/>
        <v>8.9622095094780932E-10</v>
      </c>
      <c r="M65" s="9">
        <f t="shared" si="41"/>
        <v>9.338198003930565E-10</v>
      </c>
      <c r="N65" s="9">
        <f t="shared" si="41"/>
        <v>9.7997944613687938E-10</v>
      </c>
      <c r="O65" s="9">
        <f t="shared" si="41"/>
        <v>1.0369180516831301E-9</v>
      </c>
      <c r="P65" s="9">
        <f t="shared" si="41"/>
        <v>1.1062248374443932E-9</v>
      </c>
      <c r="Q65" s="9">
        <f t="shared" si="41"/>
        <v>1.1062248374451079E-9</v>
      </c>
      <c r="R65" s="9">
        <f t="shared" si="41"/>
        <v>1.0369180516837954E-9</v>
      </c>
      <c r="S65" s="9">
        <f t="shared" si="41"/>
        <v>9.799794461375008E-10</v>
      </c>
      <c r="T65" s="9">
        <f t="shared" si="41"/>
        <v>9.3381980039363884E-10</v>
      </c>
      <c r="U65" s="9">
        <f t="shared" si="41"/>
        <v>8.9622095094835733E-10</v>
      </c>
      <c r="V65" s="9">
        <f t="shared" si="41"/>
        <v>8.6559399582516407E-10</v>
      </c>
      <c r="W65" s="9">
        <f t="shared" si="41"/>
        <v>8.4078108508123094E-10</v>
      </c>
      <c r="X65" s="9">
        <f t="shared" si="41"/>
        <v>8.2092965369458243E-10</v>
      </c>
      <c r="Y65" s="9">
        <f t="shared" si="41"/>
        <v>8.054104662842703E-10</v>
      </c>
      <c r="Z65" s="9">
        <f t="shared" si="41"/>
        <v>7.9376322376054962E-10</v>
      </c>
      <c r="AA65" s="9">
        <f t="shared" si="41"/>
        <v>7.8566019694588603E-10</v>
      </c>
      <c r="AB65" s="9">
        <f t="shared" si="41"/>
        <v>7.8088216221212312E-10</v>
      </c>
      <c r="AC65" s="9">
        <f t="shared" si="41"/>
        <v>7.7930317795799215E-10</v>
      </c>
      <c r="AD65" s="9">
        <f t="shared" si="41"/>
        <v>7.8088216221212332E-10</v>
      </c>
      <c r="AE65" s="9">
        <f t="shared" si="41"/>
        <v>7.8566019694588552E-10</v>
      </c>
      <c r="AF65" s="9">
        <f t="shared" si="41"/>
        <v>7.9376322376054849E-10</v>
      </c>
      <c r="AG65" s="9">
        <f t="shared" si="41"/>
        <v>8.0541046628426968E-10</v>
      </c>
      <c r="AH65" s="9">
        <f t="shared" si="41"/>
        <v>8.2092965369458077E-10</v>
      </c>
      <c r="AI65" s="9">
        <f t="shared" si="41"/>
        <v>8.407810850812297E-10</v>
      </c>
      <c r="AJ65" s="9">
        <f t="shared" si="41"/>
        <v>8.6559399582516221E-10</v>
      </c>
      <c r="AK65" s="9">
        <f t="shared" si="41"/>
        <v>8.9622095094835536E-10</v>
      </c>
      <c r="AL65" s="9">
        <f t="shared" si="41"/>
        <v>9.3381980039363739E-10</v>
      </c>
      <c r="AM65" s="9">
        <f t="shared" si="41"/>
        <v>9.7997944613749832E-10</v>
      </c>
      <c r="AN65" s="9">
        <f t="shared" si="41"/>
        <v>1.0369180516837917E-9</v>
      </c>
    </row>
    <row r="66" spans="1:40" ht="15" x14ac:dyDescent="0.2">
      <c r="A66" s="104" t="s">
        <v>120</v>
      </c>
      <c r="B66" s="190">
        <f>$B$10</f>
        <v>2E-3</v>
      </c>
      <c r="C66" s="9"/>
      <c r="D66" s="190">
        <f t="shared" ref="D66:AN66" si="42">$B$10</f>
        <v>2E-3</v>
      </c>
      <c r="E66" s="190">
        <f t="shared" si="42"/>
        <v>2E-3</v>
      </c>
      <c r="F66" s="190">
        <f t="shared" si="42"/>
        <v>2E-3</v>
      </c>
      <c r="G66" s="190">
        <f t="shared" si="42"/>
        <v>2E-3</v>
      </c>
      <c r="H66" s="190">
        <f t="shared" si="42"/>
        <v>2E-3</v>
      </c>
      <c r="I66" s="190">
        <f t="shared" si="42"/>
        <v>2E-3</v>
      </c>
      <c r="J66" s="190">
        <f t="shared" si="42"/>
        <v>2E-3</v>
      </c>
      <c r="K66" s="190">
        <f t="shared" si="42"/>
        <v>2E-3</v>
      </c>
      <c r="L66" s="190">
        <f t="shared" si="42"/>
        <v>2E-3</v>
      </c>
      <c r="M66" s="190">
        <f t="shared" si="42"/>
        <v>2E-3</v>
      </c>
      <c r="N66" s="190">
        <f t="shared" si="42"/>
        <v>2E-3</v>
      </c>
      <c r="O66" s="190">
        <f t="shared" si="42"/>
        <v>2E-3</v>
      </c>
      <c r="P66" s="190">
        <f t="shared" si="42"/>
        <v>2E-3</v>
      </c>
      <c r="Q66" s="190">
        <f t="shared" si="42"/>
        <v>2E-3</v>
      </c>
      <c r="R66" s="190">
        <f t="shared" si="42"/>
        <v>2E-3</v>
      </c>
      <c r="S66" s="190">
        <f t="shared" si="42"/>
        <v>2E-3</v>
      </c>
      <c r="T66" s="190">
        <f t="shared" si="42"/>
        <v>2E-3</v>
      </c>
      <c r="U66" s="190">
        <f t="shared" si="42"/>
        <v>2E-3</v>
      </c>
      <c r="V66" s="190">
        <f t="shared" si="42"/>
        <v>2E-3</v>
      </c>
      <c r="W66" s="190">
        <f t="shared" si="42"/>
        <v>2E-3</v>
      </c>
      <c r="X66" s="190">
        <f t="shared" si="42"/>
        <v>2E-3</v>
      </c>
      <c r="Y66" s="190">
        <f t="shared" si="42"/>
        <v>2E-3</v>
      </c>
      <c r="Z66" s="190">
        <f t="shared" si="42"/>
        <v>2E-3</v>
      </c>
      <c r="AA66" s="190">
        <f t="shared" si="42"/>
        <v>2E-3</v>
      </c>
      <c r="AB66" s="190">
        <f t="shared" si="42"/>
        <v>2E-3</v>
      </c>
      <c r="AC66" s="190">
        <f t="shared" si="42"/>
        <v>2E-3</v>
      </c>
      <c r="AD66" s="190">
        <f t="shared" si="42"/>
        <v>2E-3</v>
      </c>
      <c r="AE66" s="190">
        <f t="shared" si="42"/>
        <v>2E-3</v>
      </c>
      <c r="AF66" s="190">
        <f t="shared" si="42"/>
        <v>2E-3</v>
      </c>
      <c r="AG66" s="190">
        <f t="shared" si="42"/>
        <v>2E-3</v>
      </c>
      <c r="AH66" s="190">
        <f t="shared" si="42"/>
        <v>2E-3</v>
      </c>
      <c r="AI66" s="190">
        <f t="shared" si="42"/>
        <v>2E-3</v>
      </c>
      <c r="AJ66" s="190">
        <f t="shared" si="42"/>
        <v>2E-3</v>
      </c>
      <c r="AK66" s="190">
        <f t="shared" si="42"/>
        <v>2E-3</v>
      </c>
      <c r="AL66" s="190">
        <f t="shared" si="42"/>
        <v>2E-3</v>
      </c>
      <c r="AM66" s="190">
        <f t="shared" si="42"/>
        <v>2E-3</v>
      </c>
      <c r="AN66" s="190">
        <f t="shared" si="42"/>
        <v>2E-3</v>
      </c>
    </row>
    <row r="67" spans="1:40" ht="15" x14ac:dyDescent="0.2">
      <c r="A67" s="190" t="s">
        <v>184</v>
      </c>
      <c r="B67" s="50">
        <f>B65/B66</f>
        <v>5.7168598768829533E-7</v>
      </c>
      <c r="C67" s="9"/>
      <c r="D67" s="50">
        <f t="shared" ref="D67:AN67" si="43">D65/D66</f>
        <v>3.8965190409713379E-7</v>
      </c>
      <c r="E67" s="50">
        <f t="shared" si="43"/>
        <v>3.9044108110588785E-7</v>
      </c>
      <c r="F67" s="50">
        <f t="shared" si="43"/>
        <v>3.9283009847275539E-7</v>
      </c>
      <c r="G67" s="50">
        <f t="shared" si="43"/>
        <v>3.9688161188007349E-7</v>
      </c>
      <c r="H67" s="50">
        <f t="shared" si="43"/>
        <v>4.0270523314192006E-7</v>
      </c>
      <c r="I67" s="50">
        <f t="shared" si="43"/>
        <v>4.1046482684706261E-7</v>
      </c>
      <c r="J67" s="50">
        <f t="shared" si="43"/>
        <v>4.203905425403729E-7</v>
      </c>
      <c r="K67" s="50">
        <f t="shared" si="43"/>
        <v>4.3279699791232433E-7</v>
      </c>
      <c r="L67" s="50">
        <f t="shared" si="43"/>
        <v>4.4811047547390465E-7</v>
      </c>
      <c r="M67" s="50">
        <f t="shared" si="43"/>
        <v>4.6690990019652826E-7</v>
      </c>
      <c r="N67" s="50">
        <f t="shared" si="43"/>
        <v>4.8998972306843969E-7</v>
      </c>
      <c r="O67" s="50">
        <f t="shared" si="43"/>
        <v>5.1845902584156504E-7</v>
      </c>
      <c r="P67" s="50">
        <f t="shared" si="43"/>
        <v>5.5311241872219659E-7</v>
      </c>
      <c r="Q67" s="50">
        <f t="shared" si="43"/>
        <v>5.5311241872255393E-7</v>
      </c>
      <c r="R67" s="50">
        <f t="shared" si="43"/>
        <v>5.1845902584189771E-7</v>
      </c>
      <c r="S67" s="50">
        <f t="shared" si="43"/>
        <v>4.8998972306875034E-7</v>
      </c>
      <c r="T67" s="50">
        <f t="shared" si="43"/>
        <v>4.6690990019681943E-7</v>
      </c>
      <c r="U67" s="50">
        <f t="shared" si="43"/>
        <v>4.4811047547417866E-7</v>
      </c>
      <c r="V67" s="50">
        <f t="shared" si="43"/>
        <v>4.3279699791258204E-7</v>
      </c>
      <c r="W67" s="50">
        <f t="shared" si="43"/>
        <v>4.2039054254061547E-7</v>
      </c>
      <c r="X67" s="50">
        <f t="shared" si="43"/>
        <v>4.1046482684729121E-7</v>
      </c>
      <c r="Y67" s="50">
        <f t="shared" si="43"/>
        <v>4.0270523314213515E-7</v>
      </c>
      <c r="Z67" s="50">
        <f t="shared" si="43"/>
        <v>3.9688161188027482E-7</v>
      </c>
      <c r="AA67" s="50">
        <f t="shared" si="43"/>
        <v>3.9283009847294301E-7</v>
      </c>
      <c r="AB67" s="50">
        <f t="shared" si="43"/>
        <v>3.9044108110606155E-7</v>
      </c>
      <c r="AC67" s="50">
        <f t="shared" si="43"/>
        <v>3.8965158897899606E-7</v>
      </c>
      <c r="AD67" s="50">
        <f t="shared" si="43"/>
        <v>3.9044108110606165E-7</v>
      </c>
      <c r="AE67" s="50">
        <f t="shared" si="43"/>
        <v>3.9283009847294274E-7</v>
      </c>
      <c r="AF67" s="50">
        <f t="shared" si="43"/>
        <v>3.9688161188027424E-7</v>
      </c>
      <c r="AG67" s="50">
        <f t="shared" si="43"/>
        <v>4.0270523314213483E-7</v>
      </c>
      <c r="AH67" s="50">
        <f t="shared" si="43"/>
        <v>4.1046482684729036E-7</v>
      </c>
      <c r="AI67" s="50">
        <f t="shared" si="43"/>
        <v>4.2039054254061484E-7</v>
      </c>
      <c r="AJ67" s="50">
        <f t="shared" si="43"/>
        <v>4.3279699791258109E-7</v>
      </c>
      <c r="AK67" s="50">
        <f t="shared" si="43"/>
        <v>4.4811047547417766E-7</v>
      </c>
      <c r="AL67" s="50">
        <f t="shared" si="43"/>
        <v>4.6690990019681869E-7</v>
      </c>
      <c r="AM67" s="50">
        <f t="shared" si="43"/>
        <v>4.8998972306874917E-7</v>
      </c>
      <c r="AN67" s="50">
        <f t="shared" si="43"/>
        <v>5.1845902584189581E-7</v>
      </c>
    </row>
    <row r="68" spans="1:40" x14ac:dyDescent="0.2">
      <c r="A68" s="190" t="s">
        <v>180</v>
      </c>
      <c r="B68" s="80">
        <f>$B$8</f>
        <v>6000</v>
      </c>
      <c r="C68" s="190"/>
      <c r="D68" s="80">
        <f t="shared" ref="D68:AN68" si="44">$B$8</f>
        <v>6000</v>
      </c>
      <c r="E68" s="80">
        <f t="shared" si="44"/>
        <v>6000</v>
      </c>
      <c r="F68" s="80">
        <f t="shared" si="44"/>
        <v>6000</v>
      </c>
      <c r="G68" s="80">
        <f t="shared" si="44"/>
        <v>6000</v>
      </c>
      <c r="H68" s="80">
        <f t="shared" si="44"/>
        <v>6000</v>
      </c>
      <c r="I68" s="80">
        <f t="shared" si="44"/>
        <v>6000</v>
      </c>
      <c r="J68" s="80">
        <f t="shared" si="44"/>
        <v>6000</v>
      </c>
      <c r="K68" s="80">
        <f t="shared" si="44"/>
        <v>6000</v>
      </c>
      <c r="L68" s="80">
        <f t="shared" si="44"/>
        <v>6000</v>
      </c>
      <c r="M68" s="80">
        <f t="shared" si="44"/>
        <v>6000</v>
      </c>
      <c r="N68" s="80">
        <f t="shared" si="44"/>
        <v>6000</v>
      </c>
      <c r="O68" s="80">
        <f t="shared" si="44"/>
        <v>6000</v>
      </c>
      <c r="P68" s="80">
        <f t="shared" si="44"/>
        <v>6000</v>
      </c>
      <c r="Q68" s="80">
        <f t="shared" si="44"/>
        <v>6000</v>
      </c>
      <c r="R68" s="80">
        <f t="shared" si="44"/>
        <v>6000</v>
      </c>
      <c r="S68" s="80">
        <f t="shared" si="44"/>
        <v>6000</v>
      </c>
      <c r="T68" s="80">
        <f t="shared" si="44"/>
        <v>6000</v>
      </c>
      <c r="U68" s="80">
        <f t="shared" si="44"/>
        <v>6000</v>
      </c>
      <c r="V68" s="80">
        <f t="shared" si="44"/>
        <v>6000</v>
      </c>
      <c r="W68" s="80">
        <f t="shared" si="44"/>
        <v>6000</v>
      </c>
      <c r="X68" s="80">
        <f t="shared" si="44"/>
        <v>6000</v>
      </c>
      <c r="Y68" s="80">
        <f t="shared" si="44"/>
        <v>6000</v>
      </c>
      <c r="Z68" s="80">
        <f t="shared" si="44"/>
        <v>6000</v>
      </c>
      <c r="AA68" s="80">
        <f t="shared" si="44"/>
        <v>6000</v>
      </c>
      <c r="AB68" s="80">
        <f t="shared" si="44"/>
        <v>6000</v>
      </c>
      <c r="AC68" s="80">
        <f t="shared" si="44"/>
        <v>6000</v>
      </c>
      <c r="AD68" s="80">
        <f t="shared" si="44"/>
        <v>6000</v>
      </c>
      <c r="AE68" s="80">
        <f t="shared" si="44"/>
        <v>6000</v>
      </c>
      <c r="AF68" s="80">
        <f t="shared" si="44"/>
        <v>6000</v>
      </c>
      <c r="AG68" s="80">
        <f t="shared" si="44"/>
        <v>6000</v>
      </c>
      <c r="AH68" s="80">
        <f t="shared" si="44"/>
        <v>6000</v>
      </c>
      <c r="AI68" s="80">
        <f t="shared" si="44"/>
        <v>6000</v>
      </c>
      <c r="AJ68" s="80">
        <f t="shared" si="44"/>
        <v>6000</v>
      </c>
      <c r="AK68" s="80">
        <f t="shared" si="44"/>
        <v>6000</v>
      </c>
      <c r="AL68" s="80">
        <f t="shared" si="44"/>
        <v>6000</v>
      </c>
      <c r="AM68" s="80">
        <f t="shared" si="44"/>
        <v>6000</v>
      </c>
      <c r="AN68" s="80">
        <f t="shared" si="44"/>
        <v>6000</v>
      </c>
    </row>
    <row r="69" spans="1:40" ht="15" x14ac:dyDescent="0.2">
      <c r="A69" s="190" t="s">
        <v>9</v>
      </c>
      <c r="B69" s="9">
        <f>B75 / $B$17 * SINH($B$16 *B73 / 1000) + B74 * COSH($B$16 * B73 / 1000)+B72</f>
        <v>9.7982938813255098E-9</v>
      </c>
      <c r="C69" s="9"/>
      <c r="D69" s="9">
        <f t="shared" ref="D69:AN69" si="45">D75 / $B$17 * SINH($B$16 *D73 / 1000) + D74 * COSH($B$16 * D73 / 1000)+D72</f>
        <v>6.6783583120519929E-9</v>
      </c>
      <c r="E69" s="9">
        <f t="shared" si="45"/>
        <v>6.6918842483573855E-9</v>
      </c>
      <c r="F69" s="9">
        <f t="shared" si="45"/>
        <v>6.7328303179695057E-9</v>
      </c>
      <c r="G69" s="9">
        <f t="shared" si="45"/>
        <v>6.8022703950117267E-9</v>
      </c>
      <c r="H69" s="9">
        <f t="shared" si="45"/>
        <v>6.9020831485267222E-9</v>
      </c>
      <c r="I69" s="9">
        <f t="shared" si="45"/>
        <v>7.0350771017808714E-9</v>
      </c>
      <c r="J69" s="9">
        <f t="shared" si="45"/>
        <v>7.2051968553518938E-9</v>
      </c>
      <c r="K69" s="9">
        <f t="shared" si="45"/>
        <v>7.4178347341487595E-9</v>
      </c>
      <c r="L69" s="9">
        <f t="shared" si="45"/>
        <v>7.6802969192027997E-9</v>
      </c>
      <c r="M69" s="9">
        <f t="shared" si="45"/>
        <v>8.002505775461416E-9</v>
      </c>
      <c r="N69" s="9">
        <f t="shared" si="45"/>
        <v>8.398077631511922E-9</v>
      </c>
      <c r="O69" s="9">
        <f t="shared" si="45"/>
        <v>8.8860213649161645E-9</v>
      </c>
      <c r="P69" s="9">
        <f t="shared" si="45"/>
        <v>9.4799560331462939E-9</v>
      </c>
      <c r="Q69" s="9">
        <f t="shared" si="45"/>
        <v>9.4799560331524166E-9</v>
      </c>
      <c r="R69" s="9">
        <f t="shared" si="45"/>
        <v>8.8860213649218654E-9</v>
      </c>
      <c r="S69" s="9">
        <f t="shared" si="45"/>
        <v>8.3980776315172474E-9</v>
      </c>
      <c r="T69" s="9">
        <f t="shared" si="45"/>
        <v>8.0025057754664072E-9</v>
      </c>
      <c r="U69" s="9">
        <f t="shared" si="45"/>
        <v>7.6802969192074964E-9</v>
      </c>
      <c r="V69" s="9">
        <f t="shared" si="45"/>
        <v>7.4178347341531758E-9</v>
      </c>
      <c r="W69" s="9">
        <f t="shared" si="45"/>
        <v>7.2051968553560513E-9</v>
      </c>
      <c r="X69" s="9">
        <f t="shared" si="45"/>
        <v>7.0350771017847915E-9</v>
      </c>
      <c r="Y69" s="9">
        <f t="shared" si="45"/>
        <v>6.902083148530409E-9</v>
      </c>
      <c r="Z69" s="9">
        <f t="shared" si="45"/>
        <v>6.8022703950151768E-9</v>
      </c>
      <c r="AA69" s="9">
        <f t="shared" si="45"/>
        <v>6.7328303179727217E-9</v>
      </c>
      <c r="AB69" s="9">
        <f t="shared" si="45"/>
        <v>6.6918842483603634E-9</v>
      </c>
      <c r="AC69" s="9">
        <f t="shared" si="45"/>
        <v>6.6783529111497721E-9</v>
      </c>
      <c r="AD69" s="9">
        <f t="shared" si="45"/>
        <v>6.691884248360365E-9</v>
      </c>
      <c r="AE69" s="9">
        <f t="shared" si="45"/>
        <v>6.7328303179727168E-9</v>
      </c>
      <c r="AF69" s="9">
        <f t="shared" si="45"/>
        <v>6.8022703950151677E-9</v>
      </c>
      <c r="AG69" s="9">
        <f t="shared" si="45"/>
        <v>6.9020831485304024E-9</v>
      </c>
      <c r="AH69" s="9">
        <f t="shared" si="45"/>
        <v>7.0350771017847766E-9</v>
      </c>
      <c r="AI69" s="9">
        <f t="shared" si="45"/>
        <v>7.2051968553560405E-9</v>
      </c>
      <c r="AJ69" s="9">
        <f t="shared" si="45"/>
        <v>7.4178347341531593E-9</v>
      </c>
      <c r="AK69" s="9">
        <f t="shared" si="45"/>
        <v>7.6802969192074799E-9</v>
      </c>
      <c r="AL69" s="9">
        <f t="shared" si="45"/>
        <v>8.0025057754663924E-9</v>
      </c>
      <c r="AM69" s="9">
        <f t="shared" si="45"/>
        <v>8.3980776315172259E-9</v>
      </c>
      <c r="AN69" s="9">
        <f t="shared" si="45"/>
        <v>8.8860213649218323E-9</v>
      </c>
    </row>
    <row r="70" spans="1:40" ht="15" x14ac:dyDescent="0.2">
      <c r="A70" s="190" t="s">
        <v>183</v>
      </c>
      <c r="B70" s="9">
        <f>B75 * COSH($B$16 *B73 / 1000) + (B74) * $B$17 * SINH($B$16 * B73/ 1000)</f>
        <v>1.922862276013418E-11</v>
      </c>
      <c r="C70" s="9"/>
      <c r="D70" s="9">
        <f t="shared" ref="D70:AN70" si="46">D75 * COSH($B$16 *D73 / 1000) + (D74) * $B$17 * SINH($B$16 * D73/ 1000)</f>
        <v>1.3105917641866261E-11</v>
      </c>
      <c r="E70" s="9">
        <f t="shared" si="46"/>
        <v>1.3132461561638835E-11</v>
      </c>
      <c r="F70" s="9">
        <f t="shared" si="46"/>
        <v>1.3212816012690995E-11</v>
      </c>
      <c r="G70" s="9">
        <f t="shared" si="46"/>
        <v>1.3349088415014459E-11</v>
      </c>
      <c r="H70" s="9">
        <f t="shared" si="46"/>
        <v>1.3544965555181485E-11</v>
      </c>
      <c r="I70" s="9">
        <f t="shared" si="46"/>
        <v>1.3805959008478174E-11</v>
      </c>
      <c r="J70" s="9">
        <f t="shared" si="46"/>
        <v>1.4139809840580553E-11</v>
      </c>
      <c r="K70" s="9">
        <f t="shared" si="46"/>
        <v>1.4557100198006222E-11</v>
      </c>
      <c r="L70" s="9">
        <f t="shared" si="46"/>
        <v>1.5072168066589271E-11</v>
      </c>
      <c r="M70" s="9">
        <f t="shared" si="46"/>
        <v>1.5704485551858766E-11</v>
      </c>
      <c r="N70" s="9">
        <f t="shared" si="46"/>
        <v>1.6480773963560528E-11</v>
      </c>
      <c r="O70" s="9">
        <f t="shared" si="46"/>
        <v>1.743833719767455E-11</v>
      </c>
      <c r="P70" s="9">
        <f t="shared" si="46"/>
        <v>1.8603901919235813E-11</v>
      </c>
      <c r="Q70" s="9">
        <f t="shared" si="46"/>
        <v>1.860390191924783E-11</v>
      </c>
      <c r="R70" s="9">
        <f t="shared" si="46"/>
        <v>1.7438337197685736E-11</v>
      </c>
      <c r="S70" s="9">
        <f t="shared" si="46"/>
        <v>1.6480773963570981E-11</v>
      </c>
      <c r="T70" s="9">
        <f t="shared" si="46"/>
        <v>1.5704485551868563E-11</v>
      </c>
      <c r="U70" s="9">
        <f t="shared" si="46"/>
        <v>1.5072168066598486E-11</v>
      </c>
      <c r="V70" s="9">
        <f t="shared" si="46"/>
        <v>1.4557100198014888E-11</v>
      </c>
      <c r="W70" s="9">
        <f t="shared" si="46"/>
        <v>1.4139809840588711E-11</v>
      </c>
      <c r="X70" s="9">
        <f t="shared" si="46"/>
        <v>1.3805959008485865E-11</v>
      </c>
      <c r="Y70" s="9">
        <f t="shared" si="46"/>
        <v>1.3544965555188721E-11</v>
      </c>
      <c r="Z70" s="9">
        <f t="shared" si="46"/>
        <v>1.334908841502123E-11</v>
      </c>
      <c r="AA70" s="9">
        <f t="shared" si="46"/>
        <v>1.3212816012697307E-11</v>
      </c>
      <c r="AB70" s="9">
        <f t="shared" si="46"/>
        <v>1.3132461561644679E-11</v>
      </c>
      <c r="AC70" s="9">
        <f t="shared" si="46"/>
        <v>1.3105907042887232E-11</v>
      </c>
      <c r="AD70" s="9">
        <f t="shared" si="46"/>
        <v>1.3132461561644682E-11</v>
      </c>
      <c r="AE70" s="9">
        <f t="shared" si="46"/>
        <v>1.3212816012697297E-11</v>
      </c>
      <c r="AF70" s="9">
        <f t="shared" si="46"/>
        <v>1.3349088415021212E-11</v>
      </c>
      <c r="AG70" s="9">
        <f t="shared" si="46"/>
        <v>1.3544965555188707E-11</v>
      </c>
      <c r="AH70" s="9">
        <f t="shared" si="46"/>
        <v>1.3805959008485836E-11</v>
      </c>
      <c r="AI70" s="9">
        <f t="shared" si="46"/>
        <v>1.413980984058869E-11</v>
      </c>
      <c r="AJ70" s="9">
        <f t="shared" si="46"/>
        <v>1.4557100198014856E-11</v>
      </c>
      <c r="AK70" s="9">
        <f t="shared" si="46"/>
        <v>1.5072168066598457E-11</v>
      </c>
      <c r="AL70" s="9">
        <f t="shared" si="46"/>
        <v>1.5704485551868534E-11</v>
      </c>
      <c r="AM70" s="9">
        <f t="shared" si="46"/>
        <v>1.6480773963570939E-11</v>
      </c>
      <c r="AN70" s="9">
        <f t="shared" si="46"/>
        <v>1.7438337197685674E-11</v>
      </c>
    </row>
    <row r="71" spans="1:40" ht="15" x14ac:dyDescent="0.2">
      <c r="A71" s="104" t="s">
        <v>120</v>
      </c>
      <c r="B71" s="190">
        <f>$B$10</f>
        <v>2E-3</v>
      </c>
      <c r="C71" s="9"/>
      <c r="D71" s="190">
        <f t="shared" ref="D71:AN71" si="47">$B$10</f>
        <v>2E-3</v>
      </c>
      <c r="E71" s="190">
        <f t="shared" si="47"/>
        <v>2E-3</v>
      </c>
      <c r="F71" s="190">
        <f t="shared" si="47"/>
        <v>2E-3</v>
      </c>
      <c r="G71" s="190">
        <f t="shared" si="47"/>
        <v>2E-3</v>
      </c>
      <c r="H71" s="190">
        <f t="shared" si="47"/>
        <v>2E-3</v>
      </c>
      <c r="I71" s="190">
        <f t="shared" si="47"/>
        <v>2E-3</v>
      </c>
      <c r="J71" s="190">
        <f t="shared" si="47"/>
        <v>2E-3</v>
      </c>
      <c r="K71" s="190">
        <f t="shared" si="47"/>
        <v>2E-3</v>
      </c>
      <c r="L71" s="190">
        <f t="shared" si="47"/>
        <v>2E-3</v>
      </c>
      <c r="M71" s="190">
        <f t="shared" si="47"/>
        <v>2E-3</v>
      </c>
      <c r="N71" s="190">
        <f t="shared" si="47"/>
        <v>2E-3</v>
      </c>
      <c r="O71" s="190">
        <f t="shared" si="47"/>
        <v>2E-3</v>
      </c>
      <c r="P71" s="190">
        <f t="shared" si="47"/>
        <v>2E-3</v>
      </c>
      <c r="Q71" s="190">
        <f t="shared" si="47"/>
        <v>2E-3</v>
      </c>
      <c r="R71" s="190">
        <f t="shared" si="47"/>
        <v>2E-3</v>
      </c>
      <c r="S71" s="190">
        <f t="shared" si="47"/>
        <v>2E-3</v>
      </c>
      <c r="T71" s="190">
        <f t="shared" si="47"/>
        <v>2E-3</v>
      </c>
      <c r="U71" s="190">
        <f t="shared" si="47"/>
        <v>2E-3</v>
      </c>
      <c r="V71" s="190">
        <f t="shared" si="47"/>
        <v>2E-3</v>
      </c>
      <c r="W71" s="190">
        <f t="shared" si="47"/>
        <v>2E-3</v>
      </c>
      <c r="X71" s="190">
        <f t="shared" si="47"/>
        <v>2E-3</v>
      </c>
      <c r="Y71" s="190">
        <f t="shared" si="47"/>
        <v>2E-3</v>
      </c>
      <c r="Z71" s="190">
        <f t="shared" si="47"/>
        <v>2E-3</v>
      </c>
      <c r="AA71" s="190">
        <f t="shared" si="47"/>
        <v>2E-3</v>
      </c>
      <c r="AB71" s="190">
        <f t="shared" si="47"/>
        <v>2E-3</v>
      </c>
      <c r="AC71" s="190">
        <f t="shared" si="47"/>
        <v>2E-3</v>
      </c>
      <c r="AD71" s="190">
        <f t="shared" si="47"/>
        <v>2E-3</v>
      </c>
      <c r="AE71" s="190">
        <f t="shared" si="47"/>
        <v>2E-3</v>
      </c>
      <c r="AF71" s="190">
        <f t="shared" si="47"/>
        <v>2E-3</v>
      </c>
      <c r="AG71" s="190">
        <f t="shared" si="47"/>
        <v>2E-3</v>
      </c>
      <c r="AH71" s="190">
        <f t="shared" si="47"/>
        <v>2E-3</v>
      </c>
      <c r="AI71" s="190">
        <f t="shared" si="47"/>
        <v>2E-3</v>
      </c>
      <c r="AJ71" s="190">
        <f t="shared" si="47"/>
        <v>2E-3</v>
      </c>
      <c r="AK71" s="190">
        <f t="shared" si="47"/>
        <v>2E-3</v>
      </c>
      <c r="AL71" s="190">
        <f t="shared" si="47"/>
        <v>2E-3</v>
      </c>
      <c r="AM71" s="190">
        <f t="shared" si="47"/>
        <v>2E-3</v>
      </c>
      <c r="AN71" s="190">
        <f t="shared" si="47"/>
        <v>2E-3</v>
      </c>
    </row>
    <row r="72" spans="1:40" ht="15" x14ac:dyDescent="0.2">
      <c r="A72" s="190" t="s">
        <v>184</v>
      </c>
      <c r="B72" s="50">
        <f>B70/B71</f>
        <v>9.6143113800670906E-9</v>
      </c>
      <c r="C72" s="9"/>
      <c r="D72" s="50">
        <f t="shared" ref="D72:AN72" si="48">D70/D71</f>
        <v>6.5529588209331307E-9</v>
      </c>
      <c r="E72" s="50">
        <f t="shared" si="48"/>
        <v>6.5662307808194177E-9</v>
      </c>
      <c r="F72" s="50">
        <f t="shared" si="48"/>
        <v>6.6064080063454976E-9</v>
      </c>
      <c r="G72" s="50">
        <f t="shared" si="48"/>
        <v>6.6745442075072295E-9</v>
      </c>
      <c r="H72" s="50">
        <f t="shared" si="48"/>
        <v>6.7724827775907419E-9</v>
      </c>
      <c r="I72" s="50">
        <f t="shared" si="48"/>
        <v>6.9029795042390863E-9</v>
      </c>
      <c r="J72" s="50">
        <f t="shared" si="48"/>
        <v>7.0699049202902764E-9</v>
      </c>
      <c r="K72" s="50">
        <f t="shared" si="48"/>
        <v>7.2785500990031108E-9</v>
      </c>
      <c r="L72" s="50">
        <f t="shared" si="48"/>
        <v>7.5360840332946358E-9</v>
      </c>
      <c r="M72" s="50">
        <f t="shared" si="48"/>
        <v>7.8522427759293827E-9</v>
      </c>
      <c r="N72" s="50">
        <f t="shared" si="48"/>
        <v>8.240386981780264E-9</v>
      </c>
      <c r="O72" s="50">
        <f t="shared" si="48"/>
        <v>8.7191685988372746E-9</v>
      </c>
      <c r="P72" s="50">
        <f t="shared" si="48"/>
        <v>9.3019509596179065E-9</v>
      </c>
      <c r="Q72" s="50">
        <f t="shared" si="48"/>
        <v>9.3019509596239152E-9</v>
      </c>
      <c r="R72" s="50">
        <f t="shared" si="48"/>
        <v>8.719168598842868E-9</v>
      </c>
      <c r="S72" s="50">
        <f t="shared" si="48"/>
        <v>8.2403869817854901E-9</v>
      </c>
      <c r="T72" s="50">
        <f t="shared" si="48"/>
        <v>7.8522427759342813E-9</v>
      </c>
      <c r="U72" s="50">
        <f t="shared" si="48"/>
        <v>7.5360840332992432E-9</v>
      </c>
      <c r="V72" s="50">
        <f t="shared" si="48"/>
        <v>7.2785500990074444E-9</v>
      </c>
      <c r="W72" s="50">
        <f t="shared" si="48"/>
        <v>7.0699049202943553E-9</v>
      </c>
      <c r="X72" s="50">
        <f t="shared" si="48"/>
        <v>6.9029795042429327E-9</v>
      </c>
      <c r="Y72" s="50">
        <f t="shared" si="48"/>
        <v>6.77248277759436E-9</v>
      </c>
      <c r="Z72" s="50">
        <f t="shared" si="48"/>
        <v>6.6745442075106152E-9</v>
      </c>
      <c r="AA72" s="50">
        <f t="shared" si="48"/>
        <v>6.6064080063486533E-9</v>
      </c>
      <c r="AB72" s="50">
        <f t="shared" si="48"/>
        <v>6.5662307808223393E-9</v>
      </c>
      <c r="AC72" s="50">
        <f t="shared" si="48"/>
        <v>6.552953521443616E-9</v>
      </c>
      <c r="AD72" s="50">
        <f t="shared" si="48"/>
        <v>6.5662307808223409E-9</v>
      </c>
      <c r="AE72" s="50">
        <f t="shared" si="48"/>
        <v>6.6064080063486483E-9</v>
      </c>
      <c r="AF72" s="50">
        <f t="shared" si="48"/>
        <v>6.6745442075106061E-9</v>
      </c>
      <c r="AG72" s="50">
        <f t="shared" si="48"/>
        <v>6.7724827775943534E-9</v>
      </c>
      <c r="AH72" s="50">
        <f t="shared" si="48"/>
        <v>6.9029795042429178E-9</v>
      </c>
      <c r="AI72" s="50">
        <f t="shared" si="48"/>
        <v>7.0699049202943454E-9</v>
      </c>
      <c r="AJ72" s="50">
        <f t="shared" si="48"/>
        <v>7.2785500990074278E-9</v>
      </c>
      <c r="AK72" s="50">
        <f t="shared" si="48"/>
        <v>7.5360840332992283E-9</v>
      </c>
      <c r="AL72" s="50">
        <f t="shared" si="48"/>
        <v>7.8522427759342664E-9</v>
      </c>
      <c r="AM72" s="50">
        <f t="shared" si="48"/>
        <v>8.2403869817854686E-9</v>
      </c>
      <c r="AN72" s="50">
        <f t="shared" si="48"/>
        <v>8.7191685988428365E-9</v>
      </c>
    </row>
    <row r="73" spans="1:40" x14ac:dyDescent="0.2">
      <c r="A73" s="190" t="s">
        <v>181</v>
      </c>
      <c r="B73" s="80">
        <f>$B$8</f>
        <v>6000</v>
      </c>
      <c r="D73" s="80">
        <f t="shared" ref="D73:AN73" si="49">$B$8</f>
        <v>6000</v>
      </c>
      <c r="E73" s="80">
        <f t="shared" si="49"/>
        <v>6000</v>
      </c>
      <c r="F73" s="80">
        <f t="shared" si="49"/>
        <v>6000</v>
      </c>
      <c r="G73" s="80">
        <f t="shared" si="49"/>
        <v>6000</v>
      </c>
      <c r="H73" s="80">
        <f t="shared" si="49"/>
        <v>6000</v>
      </c>
      <c r="I73" s="80">
        <f t="shared" si="49"/>
        <v>6000</v>
      </c>
      <c r="J73" s="80">
        <f t="shared" si="49"/>
        <v>6000</v>
      </c>
      <c r="K73" s="80">
        <f t="shared" si="49"/>
        <v>6000</v>
      </c>
      <c r="L73" s="80">
        <f t="shared" si="49"/>
        <v>6000</v>
      </c>
      <c r="M73" s="80">
        <f t="shared" si="49"/>
        <v>6000</v>
      </c>
      <c r="N73" s="80">
        <f t="shared" si="49"/>
        <v>6000</v>
      </c>
      <c r="O73" s="80">
        <f t="shared" si="49"/>
        <v>6000</v>
      </c>
      <c r="P73" s="80">
        <f t="shared" si="49"/>
        <v>6000</v>
      </c>
      <c r="Q73" s="80">
        <f t="shared" si="49"/>
        <v>6000</v>
      </c>
      <c r="R73" s="80">
        <f t="shared" si="49"/>
        <v>6000</v>
      </c>
      <c r="S73" s="80">
        <f t="shared" si="49"/>
        <v>6000</v>
      </c>
      <c r="T73" s="80">
        <f t="shared" si="49"/>
        <v>6000</v>
      </c>
      <c r="U73" s="80">
        <f t="shared" si="49"/>
        <v>6000</v>
      </c>
      <c r="V73" s="80">
        <f t="shared" si="49"/>
        <v>6000</v>
      </c>
      <c r="W73" s="80">
        <f t="shared" si="49"/>
        <v>6000</v>
      </c>
      <c r="X73" s="80">
        <f t="shared" si="49"/>
        <v>6000</v>
      </c>
      <c r="Y73" s="80">
        <f t="shared" si="49"/>
        <v>6000</v>
      </c>
      <c r="Z73" s="80">
        <f t="shared" si="49"/>
        <v>6000</v>
      </c>
      <c r="AA73" s="80">
        <f t="shared" si="49"/>
        <v>6000</v>
      </c>
      <c r="AB73" s="80">
        <f t="shared" si="49"/>
        <v>6000</v>
      </c>
      <c r="AC73" s="80">
        <f t="shared" si="49"/>
        <v>6000</v>
      </c>
      <c r="AD73" s="80">
        <f t="shared" si="49"/>
        <v>6000</v>
      </c>
      <c r="AE73" s="80">
        <f t="shared" si="49"/>
        <v>6000</v>
      </c>
      <c r="AF73" s="80">
        <f t="shared" si="49"/>
        <v>6000</v>
      </c>
      <c r="AG73" s="80">
        <f t="shared" si="49"/>
        <v>6000</v>
      </c>
      <c r="AH73" s="80">
        <f t="shared" si="49"/>
        <v>6000</v>
      </c>
      <c r="AI73" s="80">
        <f t="shared" si="49"/>
        <v>6000</v>
      </c>
      <c r="AJ73" s="80">
        <f t="shared" si="49"/>
        <v>6000</v>
      </c>
      <c r="AK73" s="80">
        <f t="shared" si="49"/>
        <v>6000</v>
      </c>
      <c r="AL73" s="80">
        <f t="shared" si="49"/>
        <v>6000</v>
      </c>
      <c r="AM73" s="80">
        <f t="shared" si="49"/>
        <v>6000</v>
      </c>
      <c r="AN73" s="80">
        <f t="shared" si="49"/>
        <v>6000</v>
      </c>
    </row>
    <row r="74" spans="1:40" ht="15" x14ac:dyDescent="0.2">
      <c r="A74" s="190" t="s">
        <v>9</v>
      </c>
      <c r="B74" s="9">
        <f>B80 / $B$17 * SINH($B$16 *B78 / 1000) + B79 * COSH($B$16 * B78 / 1000)+B77</f>
        <v>1.6478248700267086E-10</v>
      </c>
      <c r="C74" s="9"/>
      <c r="D74" s="9">
        <f t="shared" ref="D74:AN74" si="50">D80 / $B$17 * SINH($B$16 *D78 / 1000) + D79 * COSH($B$16 * D78 / 1000)+D77</f>
        <v>1.123130725699375E-10</v>
      </c>
      <c r="E74" s="9">
        <f t="shared" si="50"/>
        <v>1.1254054456153497E-10</v>
      </c>
      <c r="F74" s="9">
        <f t="shared" si="50"/>
        <v>1.1322915374854139E-10</v>
      </c>
      <c r="G74" s="9">
        <f t="shared" si="50"/>
        <v>1.1439695997391727E-10</v>
      </c>
      <c r="H74" s="9">
        <f t="shared" si="50"/>
        <v>1.1607555769286634E-10</v>
      </c>
      <c r="I74" s="9">
        <f t="shared" si="50"/>
        <v>1.1831217915359873E-10</v>
      </c>
      <c r="J74" s="9">
        <f t="shared" si="50"/>
        <v>1.2117316254736507E-10</v>
      </c>
      <c r="K74" s="9">
        <f t="shared" si="50"/>
        <v>1.2474919312202468E-10</v>
      </c>
      <c r="L74" s="9">
        <f t="shared" si="50"/>
        <v>1.2916314233820281E-10</v>
      </c>
      <c r="M74" s="9">
        <f t="shared" si="50"/>
        <v>1.3458187924399956E-10</v>
      </c>
      <c r="N74" s="9">
        <f t="shared" si="50"/>
        <v>1.4123439600025823E-10</v>
      </c>
      <c r="O74" s="9">
        <f t="shared" si="50"/>
        <v>1.4944037378389687E-10</v>
      </c>
      <c r="P74" s="9">
        <f t="shared" si="50"/>
        <v>1.5942885064869029E-10</v>
      </c>
      <c r="Q74" s="9">
        <f t="shared" si="50"/>
        <v>1.5942885064879328E-10</v>
      </c>
      <c r="R74" s="9">
        <f t="shared" si="50"/>
        <v>1.4944037378399272E-10</v>
      </c>
      <c r="S74" s="9">
        <f t="shared" si="50"/>
        <v>1.4123439600034782E-10</v>
      </c>
      <c r="T74" s="9">
        <f t="shared" si="50"/>
        <v>1.3458187924408352E-10</v>
      </c>
      <c r="U74" s="9">
        <f t="shared" si="50"/>
        <v>1.2916314233828178E-10</v>
      </c>
      <c r="V74" s="9">
        <f t="shared" si="50"/>
        <v>1.2474919312209892E-10</v>
      </c>
      <c r="W74" s="9">
        <f t="shared" si="50"/>
        <v>1.2117316254743499E-10</v>
      </c>
      <c r="X74" s="9">
        <f t="shared" si="50"/>
        <v>1.1831217915366465E-10</v>
      </c>
      <c r="Y74" s="9">
        <f t="shared" si="50"/>
        <v>1.1607555769292834E-10</v>
      </c>
      <c r="Z74" s="9">
        <f t="shared" si="50"/>
        <v>1.143969599739753E-10</v>
      </c>
      <c r="AA74" s="9">
        <f t="shared" si="50"/>
        <v>1.1322915374859548E-10</v>
      </c>
      <c r="AB74" s="9">
        <f t="shared" si="50"/>
        <v>1.1254054456158504E-10</v>
      </c>
      <c r="AC74" s="9">
        <f t="shared" si="50"/>
        <v>1.1231298174044097E-10</v>
      </c>
      <c r="AD74" s="9">
        <f t="shared" si="50"/>
        <v>1.1254054456158506E-10</v>
      </c>
      <c r="AE74" s="9">
        <f t="shared" si="50"/>
        <v>1.1322915374859541E-10</v>
      </c>
      <c r="AF74" s="9">
        <f t="shared" si="50"/>
        <v>1.1439695997397513E-10</v>
      </c>
      <c r="AG74" s="9">
        <f t="shared" si="50"/>
        <v>1.1607555769292821E-10</v>
      </c>
      <c r="AH74" s="9">
        <f t="shared" si="50"/>
        <v>1.1831217915366441E-10</v>
      </c>
      <c r="AI74" s="9">
        <f t="shared" si="50"/>
        <v>1.2117316254743481E-10</v>
      </c>
      <c r="AJ74" s="9">
        <f t="shared" si="50"/>
        <v>1.2474919312209866E-10</v>
      </c>
      <c r="AK74" s="9">
        <f t="shared" si="50"/>
        <v>1.2916314233828155E-10</v>
      </c>
      <c r="AL74" s="9">
        <f t="shared" si="50"/>
        <v>1.3458187924408323E-10</v>
      </c>
      <c r="AM74" s="9">
        <f t="shared" si="50"/>
        <v>1.4123439600034746E-10</v>
      </c>
      <c r="AN74" s="9">
        <f t="shared" si="50"/>
        <v>1.494403737839922E-10</v>
      </c>
    </row>
    <row r="75" spans="1:40" ht="15" x14ac:dyDescent="0.2">
      <c r="A75" s="190" t="s">
        <v>183</v>
      </c>
      <c r="B75" s="9">
        <f>B80 * COSH($B$16 *B78 / 1000) + (B79) * $B$17 * SINH($B$16 * B78/ 1000)</f>
        <v>3.2337848369702099E-13</v>
      </c>
      <c r="C75" s="9"/>
      <c r="D75" s="9">
        <f t="shared" ref="D75:AN75" si="51">D80 * COSH($B$16 *D78 / 1000) + (D79) * $B$17 * SINH($B$16 * D78/ 1000)</f>
        <v>2.2040953360796883E-13</v>
      </c>
      <c r="E75" s="9">
        <f t="shared" si="51"/>
        <v>2.2085593752542604E-13</v>
      </c>
      <c r="F75" s="9">
        <f t="shared" si="51"/>
        <v>2.2220730318815189E-13</v>
      </c>
      <c r="G75" s="9">
        <f t="shared" si="51"/>
        <v>2.2449907225465389E-13</v>
      </c>
      <c r="H75" s="9">
        <f t="shared" si="51"/>
        <v>2.277932474729356E-13</v>
      </c>
      <c r="I75" s="9">
        <f t="shared" si="51"/>
        <v>2.3218252008152377E-13</v>
      </c>
      <c r="J75" s="9">
        <f t="shared" si="51"/>
        <v>2.3779707590348755E-13</v>
      </c>
      <c r="K75" s="9">
        <f t="shared" si="51"/>
        <v>2.4481488080449542E-13</v>
      </c>
      <c r="L75" s="9">
        <f t="shared" si="51"/>
        <v>2.5347706469676913E-13</v>
      </c>
      <c r="M75" s="9">
        <f t="shared" si="51"/>
        <v>2.6411110084965984E-13</v>
      </c>
      <c r="N75" s="9">
        <f t="shared" si="51"/>
        <v>2.7716637644683592E-13</v>
      </c>
      <c r="O75" s="9">
        <f t="shared" si="51"/>
        <v>2.9327025193259367E-13</v>
      </c>
      <c r="P75" s="9">
        <f t="shared" si="51"/>
        <v>3.1287220455348909E-13</v>
      </c>
      <c r="Q75" s="9">
        <f t="shared" si="51"/>
        <v>3.1287220455369119E-13</v>
      </c>
      <c r="R75" s="9">
        <f t="shared" si="51"/>
        <v>2.9327025193278173E-13</v>
      </c>
      <c r="S75" s="9">
        <f t="shared" si="51"/>
        <v>2.7716637644701172E-13</v>
      </c>
      <c r="T75" s="9">
        <f t="shared" si="51"/>
        <v>2.6411110084982458E-13</v>
      </c>
      <c r="U75" s="9">
        <f t="shared" si="51"/>
        <v>2.5347706469692412E-13</v>
      </c>
      <c r="V75" s="9">
        <f t="shared" si="51"/>
        <v>2.4481488080464113E-13</v>
      </c>
      <c r="W75" s="9">
        <f t="shared" si="51"/>
        <v>2.3779707590362478E-13</v>
      </c>
      <c r="X75" s="9">
        <f t="shared" si="51"/>
        <v>2.3218252008165311E-13</v>
      </c>
      <c r="Y75" s="9">
        <f t="shared" si="51"/>
        <v>2.2779324747305728E-13</v>
      </c>
      <c r="Z75" s="9">
        <f t="shared" si="51"/>
        <v>2.2449907225476776E-13</v>
      </c>
      <c r="AA75" s="9">
        <f t="shared" si="51"/>
        <v>2.2220730318825801E-13</v>
      </c>
      <c r="AB75" s="9">
        <f t="shared" si="51"/>
        <v>2.2085593752552429E-13</v>
      </c>
      <c r="AC75" s="9">
        <f t="shared" si="51"/>
        <v>2.2040935535902142E-13</v>
      </c>
      <c r="AD75" s="9">
        <f t="shared" si="51"/>
        <v>2.2085593752552434E-13</v>
      </c>
      <c r="AE75" s="9">
        <f t="shared" si="51"/>
        <v>2.2220730318825786E-13</v>
      </c>
      <c r="AF75" s="9">
        <f t="shared" si="51"/>
        <v>2.2449907225476746E-13</v>
      </c>
      <c r="AG75" s="9">
        <f t="shared" si="51"/>
        <v>2.2779324747305702E-13</v>
      </c>
      <c r="AH75" s="9">
        <f t="shared" si="51"/>
        <v>2.3218252008165266E-13</v>
      </c>
      <c r="AI75" s="9">
        <f t="shared" si="51"/>
        <v>2.3779707590362442E-13</v>
      </c>
      <c r="AJ75" s="9">
        <f t="shared" si="51"/>
        <v>2.4481488080464062E-13</v>
      </c>
      <c r="AK75" s="9">
        <f t="shared" si="51"/>
        <v>2.5347706469692367E-13</v>
      </c>
      <c r="AL75" s="9">
        <f t="shared" si="51"/>
        <v>2.6411110084982403E-13</v>
      </c>
      <c r="AM75" s="9">
        <f t="shared" si="51"/>
        <v>2.7716637644701101E-13</v>
      </c>
      <c r="AN75" s="9">
        <f t="shared" si="51"/>
        <v>2.9327025193278072E-13</v>
      </c>
    </row>
    <row r="76" spans="1:40" ht="15" x14ac:dyDescent="0.2">
      <c r="A76" s="104" t="s">
        <v>120</v>
      </c>
      <c r="B76" s="190">
        <f>$B$10</f>
        <v>2E-3</v>
      </c>
      <c r="C76" s="9"/>
      <c r="D76" s="190">
        <f t="shared" ref="D76:AN76" si="52">$B$10</f>
        <v>2E-3</v>
      </c>
      <c r="E76" s="190">
        <f t="shared" si="52"/>
        <v>2E-3</v>
      </c>
      <c r="F76" s="190">
        <f t="shared" si="52"/>
        <v>2E-3</v>
      </c>
      <c r="G76" s="190">
        <f t="shared" si="52"/>
        <v>2E-3</v>
      </c>
      <c r="H76" s="190">
        <f t="shared" si="52"/>
        <v>2E-3</v>
      </c>
      <c r="I76" s="190">
        <f t="shared" si="52"/>
        <v>2E-3</v>
      </c>
      <c r="J76" s="190">
        <f t="shared" si="52"/>
        <v>2E-3</v>
      </c>
      <c r="K76" s="190">
        <f t="shared" si="52"/>
        <v>2E-3</v>
      </c>
      <c r="L76" s="190">
        <f t="shared" si="52"/>
        <v>2E-3</v>
      </c>
      <c r="M76" s="190">
        <f t="shared" si="52"/>
        <v>2E-3</v>
      </c>
      <c r="N76" s="190">
        <f t="shared" si="52"/>
        <v>2E-3</v>
      </c>
      <c r="O76" s="190">
        <f t="shared" si="52"/>
        <v>2E-3</v>
      </c>
      <c r="P76" s="190">
        <f t="shared" si="52"/>
        <v>2E-3</v>
      </c>
      <c r="Q76" s="190">
        <f t="shared" si="52"/>
        <v>2E-3</v>
      </c>
      <c r="R76" s="190">
        <f t="shared" si="52"/>
        <v>2E-3</v>
      </c>
      <c r="S76" s="190">
        <f t="shared" si="52"/>
        <v>2E-3</v>
      </c>
      <c r="T76" s="190">
        <f t="shared" si="52"/>
        <v>2E-3</v>
      </c>
      <c r="U76" s="190">
        <f t="shared" si="52"/>
        <v>2E-3</v>
      </c>
      <c r="V76" s="190">
        <f t="shared" si="52"/>
        <v>2E-3</v>
      </c>
      <c r="W76" s="190">
        <f t="shared" si="52"/>
        <v>2E-3</v>
      </c>
      <c r="X76" s="190">
        <f t="shared" si="52"/>
        <v>2E-3</v>
      </c>
      <c r="Y76" s="190">
        <f t="shared" si="52"/>
        <v>2E-3</v>
      </c>
      <c r="Z76" s="190">
        <f t="shared" si="52"/>
        <v>2E-3</v>
      </c>
      <c r="AA76" s="190">
        <f t="shared" si="52"/>
        <v>2E-3</v>
      </c>
      <c r="AB76" s="190">
        <f t="shared" si="52"/>
        <v>2E-3</v>
      </c>
      <c r="AC76" s="190">
        <f t="shared" si="52"/>
        <v>2E-3</v>
      </c>
      <c r="AD76" s="190">
        <f t="shared" si="52"/>
        <v>2E-3</v>
      </c>
      <c r="AE76" s="190">
        <f t="shared" si="52"/>
        <v>2E-3</v>
      </c>
      <c r="AF76" s="190">
        <f t="shared" si="52"/>
        <v>2E-3</v>
      </c>
      <c r="AG76" s="190">
        <f t="shared" si="52"/>
        <v>2E-3</v>
      </c>
      <c r="AH76" s="190">
        <f t="shared" si="52"/>
        <v>2E-3</v>
      </c>
      <c r="AI76" s="190">
        <f t="shared" si="52"/>
        <v>2E-3</v>
      </c>
      <c r="AJ76" s="190">
        <f t="shared" si="52"/>
        <v>2E-3</v>
      </c>
      <c r="AK76" s="190">
        <f t="shared" si="52"/>
        <v>2E-3</v>
      </c>
      <c r="AL76" s="190">
        <f t="shared" si="52"/>
        <v>2E-3</v>
      </c>
      <c r="AM76" s="190">
        <f t="shared" si="52"/>
        <v>2E-3</v>
      </c>
      <c r="AN76" s="190">
        <f t="shared" si="52"/>
        <v>2E-3</v>
      </c>
    </row>
    <row r="77" spans="1:40" ht="15" x14ac:dyDescent="0.2">
      <c r="A77" s="190" t="s">
        <v>184</v>
      </c>
      <c r="B77" s="50">
        <f>B75/B76</f>
        <v>1.6168924184851051E-10</v>
      </c>
      <c r="C77" s="9"/>
      <c r="D77" s="50">
        <f t="shared" ref="D77:AN77" si="53">D75/D76</f>
        <v>1.1020476680398442E-10</v>
      </c>
      <c r="E77" s="50">
        <f t="shared" si="53"/>
        <v>1.1042796876271302E-10</v>
      </c>
      <c r="F77" s="50">
        <f t="shared" si="53"/>
        <v>1.1110365159407594E-10</v>
      </c>
      <c r="G77" s="50">
        <f t="shared" si="53"/>
        <v>1.1224953612732695E-10</v>
      </c>
      <c r="H77" s="50">
        <f t="shared" si="53"/>
        <v>1.138966237364678E-10</v>
      </c>
      <c r="I77" s="50">
        <f t="shared" si="53"/>
        <v>1.1609126004076188E-10</v>
      </c>
      <c r="J77" s="50">
        <f t="shared" si="53"/>
        <v>1.1889853795174378E-10</v>
      </c>
      <c r="K77" s="50">
        <f t="shared" si="53"/>
        <v>1.2240744040224771E-10</v>
      </c>
      <c r="L77" s="50">
        <f t="shared" si="53"/>
        <v>1.2673853234838456E-10</v>
      </c>
      <c r="M77" s="50">
        <f t="shared" si="53"/>
        <v>1.3205555042482992E-10</v>
      </c>
      <c r="N77" s="50">
        <f t="shared" si="53"/>
        <v>1.3858318822341795E-10</v>
      </c>
      <c r="O77" s="50">
        <f t="shared" si="53"/>
        <v>1.4663512596629682E-10</v>
      </c>
      <c r="P77" s="50">
        <f t="shared" si="53"/>
        <v>1.5643610227674453E-10</v>
      </c>
      <c r="Q77" s="50">
        <f t="shared" si="53"/>
        <v>1.5643610227684558E-10</v>
      </c>
      <c r="R77" s="50">
        <f t="shared" si="53"/>
        <v>1.4663512596639086E-10</v>
      </c>
      <c r="S77" s="50">
        <f t="shared" si="53"/>
        <v>1.3858318822350586E-10</v>
      </c>
      <c r="T77" s="50">
        <f t="shared" si="53"/>
        <v>1.320555504249123E-10</v>
      </c>
      <c r="U77" s="50">
        <f t="shared" si="53"/>
        <v>1.2673853234846206E-10</v>
      </c>
      <c r="V77" s="50">
        <f t="shared" si="53"/>
        <v>1.2240744040232055E-10</v>
      </c>
      <c r="W77" s="50">
        <f t="shared" si="53"/>
        <v>1.1889853795181238E-10</v>
      </c>
      <c r="X77" s="50">
        <f t="shared" si="53"/>
        <v>1.1609126004082656E-10</v>
      </c>
      <c r="Y77" s="50">
        <f t="shared" si="53"/>
        <v>1.1389662373652863E-10</v>
      </c>
      <c r="Z77" s="50">
        <f t="shared" si="53"/>
        <v>1.1224953612738388E-10</v>
      </c>
      <c r="AA77" s="50">
        <f t="shared" si="53"/>
        <v>1.1110365159412901E-10</v>
      </c>
      <c r="AB77" s="50">
        <f t="shared" si="53"/>
        <v>1.1042796876276214E-10</v>
      </c>
      <c r="AC77" s="50">
        <f t="shared" si="53"/>
        <v>1.1020467767951071E-10</v>
      </c>
      <c r="AD77" s="50">
        <f t="shared" si="53"/>
        <v>1.1042796876276217E-10</v>
      </c>
      <c r="AE77" s="50">
        <f t="shared" si="53"/>
        <v>1.1110365159412893E-10</v>
      </c>
      <c r="AF77" s="50">
        <f t="shared" si="53"/>
        <v>1.1224953612738372E-10</v>
      </c>
      <c r="AG77" s="50">
        <f t="shared" si="53"/>
        <v>1.138966237365285E-10</v>
      </c>
      <c r="AH77" s="50">
        <f t="shared" si="53"/>
        <v>1.1609126004082633E-10</v>
      </c>
      <c r="AI77" s="50">
        <f t="shared" si="53"/>
        <v>1.188985379518122E-10</v>
      </c>
      <c r="AJ77" s="50">
        <f t="shared" si="53"/>
        <v>1.224074404023203E-10</v>
      </c>
      <c r="AK77" s="50">
        <f t="shared" si="53"/>
        <v>1.2673853234846183E-10</v>
      </c>
      <c r="AL77" s="50">
        <f t="shared" si="53"/>
        <v>1.3205555042491202E-10</v>
      </c>
      <c r="AM77" s="50">
        <f t="shared" si="53"/>
        <v>1.385831882235055E-10</v>
      </c>
      <c r="AN77" s="50">
        <f t="shared" si="53"/>
        <v>1.4663512596639035E-10</v>
      </c>
    </row>
    <row r="78" spans="1:40" x14ac:dyDescent="0.2">
      <c r="A78" s="190" t="s">
        <v>182</v>
      </c>
      <c r="B78" s="80">
        <f>$B$8</f>
        <v>6000</v>
      </c>
      <c r="D78" s="80">
        <f t="shared" ref="D78:AN78" si="54">$B$8</f>
        <v>6000</v>
      </c>
      <c r="E78" s="80">
        <f t="shared" si="54"/>
        <v>6000</v>
      </c>
      <c r="F78" s="80">
        <f t="shared" si="54"/>
        <v>6000</v>
      </c>
      <c r="G78" s="80">
        <f t="shared" si="54"/>
        <v>6000</v>
      </c>
      <c r="H78" s="80">
        <f t="shared" si="54"/>
        <v>6000</v>
      </c>
      <c r="I78" s="80">
        <f t="shared" si="54"/>
        <v>6000</v>
      </c>
      <c r="J78" s="80">
        <f t="shared" si="54"/>
        <v>6000</v>
      </c>
      <c r="K78" s="80">
        <f t="shared" si="54"/>
        <v>6000</v>
      </c>
      <c r="L78" s="80">
        <f t="shared" si="54"/>
        <v>6000</v>
      </c>
      <c r="M78" s="80">
        <f t="shared" si="54"/>
        <v>6000</v>
      </c>
      <c r="N78" s="80">
        <f t="shared" si="54"/>
        <v>6000</v>
      </c>
      <c r="O78" s="80">
        <f t="shared" si="54"/>
        <v>6000</v>
      </c>
      <c r="P78" s="80">
        <f t="shared" si="54"/>
        <v>6000</v>
      </c>
      <c r="Q78" s="80">
        <f t="shared" si="54"/>
        <v>6000</v>
      </c>
      <c r="R78" s="80">
        <f t="shared" si="54"/>
        <v>6000</v>
      </c>
      <c r="S78" s="80">
        <f t="shared" si="54"/>
        <v>6000</v>
      </c>
      <c r="T78" s="80">
        <f t="shared" si="54"/>
        <v>6000</v>
      </c>
      <c r="U78" s="80">
        <f t="shared" si="54"/>
        <v>6000</v>
      </c>
      <c r="V78" s="80">
        <f t="shared" si="54"/>
        <v>6000</v>
      </c>
      <c r="W78" s="80">
        <f t="shared" si="54"/>
        <v>6000</v>
      </c>
      <c r="X78" s="80">
        <f t="shared" si="54"/>
        <v>6000</v>
      </c>
      <c r="Y78" s="80">
        <f t="shared" si="54"/>
        <v>6000</v>
      </c>
      <c r="Z78" s="80">
        <f t="shared" si="54"/>
        <v>6000</v>
      </c>
      <c r="AA78" s="80">
        <f t="shared" si="54"/>
        <v>6000</v>
      </c>
      <c r="AB78" s="80">
        <f t="shared" si="54"/>
        <v>6000</v>
      </c>
      <c r="AC78" s="80">
        <f t="shared" si="54"/>
        <v>6000</v>
      </c>
      <c r="AD78" s="80">
        <f t="shared" si="54"/>
        <v>6000</v>
      </c>
      <c r="AE78" s="80">
        <f t="shared" si="54"/>
        <v>6000</v>
      </c>
      <c r="AF78" s="80">
        <f t="shared" si="54"/>
        <v>6000</v>
      </c>
      <c r="AG78" s="80">
        <f t="shared" si="54"/>
        <v>6000</v>
      </c>
      <c r="AH78" s="80">
        <f t="shared" si="54"/>
        <v>6000</v>
      </c>
      <c r="AI78" s="80">
        <f t="shared" si="54"/>
        <v>6000</v>
      </c>
      <c r="AJ78" s="80">
        <f t="shared" si="54"/>
        <v>6000</v>
      </c>
      <c r="AK78" s="80">
        <f t="shared" si="54"/>
        <v>6000</v>
      </c>
      <c r="AL78" s="80">
        <f t="shared" si="54"/>
        <v>6000</v>
      </c>
      <c r="AM78" s="80">
        <f t="shared" si="54"/>
        <v>6000</v>
      </c>
      <c r="AN78" s="80">
        <f t="shared" si="54"/>
        <v>6000</v>
      </c>
    </row>
    <row r="79" spans="1:40" ht="15.75" thickBot="1" x14ac:dyDescent="0.25">
      <c r="A79" s="190" t="s">
        <v>9</v>
      </c>
      <c r="B79" s="9">
        <f>B80/B81</f>
        <v>2.770247574318486E-12</v>
      </c>
      <c r="D79" s="9">
        <f t="shared" ref="D79:AN79" si="55">D80/D81</f>
        <v>1.8881558502396097E-12</v>
      </c>
      <c r="E79" s="9">
        <f t="shared" si="55"/>
        <v>1.8919800050051469E-12</v>
      </c>
      <c r="F79" s="9">
        <f t="shared" si="55"/>
        <v>1.9035565867442429E-12</v>
      </c>
      <c r="G79" s="9">
        <f t="shared" si="55"/>
        <v>1.923189209251446E-12</v>
      </c>
      <c r="H79" s="9">
        <f t="shared" si="55"/>
        <v>1.9514090240130708E-12</v>
      </c>
      <c r="I79" s="9">
        <f t="shared" si="55"/>
        <v>1.9890100779173132E-12</v>
      </c>
      <c r="J79" s="9">
        <f t="shared" si="55"/>
        <v>2.0371076182015437E-12</v>
      </c>
      <c r="K79" s="9">
        <f t="shared" si="55"/>
        <v>2.0972262036491523E-12</v>
      </c>
      <c r="L79" s="9">
        <f t="shared" si="55"/>
        <v>2.171431492886499E-12</v>
      </c>
      <c r="M79" s="9">
        <f t="shared" si="55"/>
        <v>2.2625288117958211E-12</v>
      </c>
      <c r="N79" s="9">
        <f t="shared" si="55"/>
        <v>2.3743678715306095E-12</v>
      </c>
      <c r="O79" s="9">
        <f t="shared" si="55"/>
        <v>2.5123230053772532E-12</v>
      </c>
      <c r="P79" s="9">
        <f t="shared" si="55"/>
        <v>2.680244696020154E-12</v>
      </c>
      <c r="Q79" s="9">
        <f t="shared" si="55"/>
        <v>2.6802446960218847E-12</v>
      </c>
      <c r="R79" s="9">
        <f t="shared" si="55"/>
        <v>2.5123230053788644E-12</v>
      </c>
      <c r="S79" s="9">
        <f t="shared" si="55"/>
        <v>2.3743678715321148E-12</v>
      </c>
      <c r="T79" s="9">
        <f t="shared" si="55"/>
        <v>2.2625288117972323E-12</v>
      </c>
      <c r="U79" s="9">
        <f t="shared" si="55"/>
        <v>2.1714314928878266E-12</v>
      </c>
      <c r="V79" s="9">
        <f t="shared" si="55"/>
        <v>2.0972262036504007E-12</v>
      </c>
      <c r="W79" s="9">
        <f t="shared" si="55"/>
        <v>2.0371076182027199E-12</v>
      </c>
      <c r="X79" s="9">
        <f t="shared" si="55"/>
        <v>1.9890100779184211E-12</v>
      </c>
      <c r="Y79" s="9">
        <f t="shared" si="55"/>
        <v>1.9514090240141129E-12</v>
      </c>
      <c r="Z79" s="9">
        <f t="shared" si="55"/>
        <v>1.9231892092524214E-12</v>
      </c>
      <c r="AA79" s="9">
        <f t="shared" si="55"/>
        <v>1.9035565867451521E-12</v>
      </c>
      <c r="AB79" s="9">
        <f t="shared" si="55"/>
        <v>1.8919800050059886E-12</v>
      </c>
      <c r="AC79" s="9">
        <f t="shared" si="55"/>
        <v>1.8881543232557841E-12</v>
      </c>
      <c r="AD79" s="9">
        <f t="shared" si="55"/>
        <v>1.891980005005989E-12</v>
      </c>
      <c r="AE79" s="9">
        <f t="shared" si="55"/>
        <v>1.9035565867451509E-12</v>
      </c>
      <c r="AF79" s="9">
        <f t="shared" si="55"/>
        <v>1.923189209252419E-12</v>
      </c>
      <c r="AG79" s="9">
        <f t="shared" si="55"/>
        <v>1.9514090240141113E-12</v>
      </c>
      <c r="AH79" s="9">
        <f t="shared" si="55"/>
        <v>1.9890100779184179E-12</v>
      </c>
      <c r="AI79" s="9">
        <f t="shared" si="55"/>
        <v>2.0371076182027167E-12</v>
      </c>
      <c r="AJ79" s="9">
        <f t="shared" si="55"/>
        <v>2.0972262036503963E-12</v>
      </c>
      <c r="AK79" s="9">
        <f t="shared" si="55"/>
        <v>2.1714314928878226E-12</v>
      </c>
      <c r="AL79" s="9">
        <f t="shared" si="55"/>
        <v>2.2625288117972279E-12</v>
      </c>
      <c r="AM79" s="9">
        <f t="shared" si="55"/>
        <v>2.3743678715321096E-12</v>
      </c>
      <c r="AN79" s="9">
        <f t="shared" si="55"/>
        <v>2.5123230053788563E-12</v>
      </c>
    </row>
    <row r="80" spans="1:40" ht="15.75" thickBot="1" x14ac:dyDescent="0.25">
      <c r="A80" s="190" t="s">
        <v>183</v>
      </c>
      <c r="B80" s="93">
        <v>5.5404951486369723E-15</v>
      </c>
      <c r="D80" s="93">
        <v>3.7763117004792193E-15</v>
      </c>
      <c r="E80" s="93">
        <v>3.7839600100102939E-15</v>
      </c>
      <c r="F80" s="93">
        <v>3.8071131734884864E-15</v>
      </c>
      <c r="G80" s="93">
        <v>3.8463784185028922E-15</v>
      </c>
      <c r="H80" s="93">
        <v>3.9028180480261416E-15</v>
      </c>
      <c r="I80" s="93">
        <v>3.9780201558346265E-15</v>
      </c>
      <c r="J80" s="93">
        <v>4.074215236403088E-15</v>
      </c>
      <c r="K80" s="93">
        <v>4.1944524072983049E-15</v>
      </c>
      <c r="L80" s="93">
        <v>4.3428629857729977E-15</v>
      </c>
      <c r="M80" s="93">
        <v>4.5250576235916425E-15</v>
      </c>
      <c r="N80" s="93">
        <v>4.7487357430612188E-15</v>
      </c>
      <c r="O80" s="93">
        <v>5.0246460107545068E-15</v>
      </c>
      <c r="P80" s="93">
        <v>5.360489392040308E-15</v>
      </c>
      <c r="Q80" s="93">
        <v>5.3604893920437696E-15</v>
      </c>
      <c r="R80" s="93">
        <v>5.0246460107577285E-15</v>
      </c>
      <c r="S80" s="93">
        <v>4.7487357430642299E-15</v>
      </c>
      <c r="T80" s="93">
        <v>4.5250576235944643E-15</v>
      </c>
      <c r="U80" s="93">
        <v>4.342862985775653E-15</v>
      </c>
      <c r="V80" s="93">
        <v>4.1944524073008017E-15</v>
      </c>
      <c r="W80" s="93">
        <v>4.0742152364054396E-15</v>
      </c>
      <c r="X80" s="93">
        <v>3.9780201558368425E-15</v>
      </c>
      <c r="Y80" s="93">
        <v>3.9028180480282257E-15</v>
      </c>
      <c r="Z80" s="93">
        <v>3.846378418504843E-15</v>
      </c>
      <c r="AA80" s="93">
        <v>3.8071131734903047E-15</v>
      </c>
      <c r="AB80" s="93">
        <v>3.7839600100119773E-15</v>
      </c>
      <c r="AC80" s="93">
        <v>3.7763086465115682E-15</v>
      </c>
      <c r="AD80" s="93">
        <v>3.7839600100119781E-15</v>
      </c>
      <c r="AE80" s="93">
        <v>3.8071131734903015E-15</v>
      </c>
      <c r="AF80" s="93">
        <v>3.8463784185048383E-15</v>
      </c>
      <c r="AG80" s="93">
        <v>3.9028180480282226E-15</v>
      </c>
      <c r="AH80" s="93">
        <v>3.9780201558368361E-15</v>
      </c>
      <c r="AI80" s="93">
        <v>4.0742152364054332E-15</v>
      </c>
      <c r="AJ80" s="93">
        <v>4.194452407300793E-15</v>
      </c>
      <c r="AK80" s="93">
        <v>4.3428629857756451E-15</v>
      </c>
      <c r="AL80" s="93">
        <v>4.5250576235944556E-15</v>
      </c>
      <c r="AM80" s="93">
        <v>4.7487357430642197E-15</v>
      </c>
      <c r="AN80" s="93">
        <v>5.0246460107577128E-15</v>
      </c>
    </row>
    <row r="81" spans="1:40" x14ac:dyDescent="0.2">
      <c r="A81" s="104" t="s">
        <v>120</v>
      </c>
      <c r="B81" s="190">
        <f>$B$10</f>
        <v>2E-3</v>
      </c>
      <c r="D81" s="190">
        <f t="shared" ref="D81:AN81" si="56">$B$10</f>
        <v>2E-3</v>
      </c>
      <c r="E81" s="190">
        <f t="shared" si="56"/>
        <v>2E-3</v>
      </c>
      <c r="F81" s="190">
        <f t="shared" si="56"/>
        <v>2E-3</v>
      </c>
      <c r="G81" s="190">
        <f t="shared" si="56"/>
        <v>2E-3</v>
      </c>
      <c r="H81" s="190">
        <f t="shared" si="56"/>
        <v>2E-3</v>
      </c>
      <c r="I81" s="190">
        <f t="shared" si="56"/>
        <v>2E-3</v>
      </c>
      <c r="J81" s="190">
        <f t="shared" si="56"/>
        <v>2E-3</v>
      </c>
      <c r="K81" s="190">
        <f t="shared" si="56"/>
        <v>2E-3</v>
      </c>
      <c r="L81" s="190">
        <f t="shared" si="56"/>
        <v>2E-3</v>
      </c>
      <c r="M81" s="190">
        <f t="shared" si="56"/>
        <v>2E-3</v>
      </c>
      <c r="N81" s="190">
        <f t="shared" si="56"/>
        <v>2E-3</v>
      </c>
      <c r="O81" s="190">
        <f t="shared" si="56"/>
        <v>2E-3</v>
      </c>
      <c r="P81" s="190">
        <f t="shared" si="56"/>
        <v>2E-3</v>
      </c>
      <c r="Q81" s="190">
        <f t="shared" si="56"/>
        <v>2E-3</v>
      </c>
      <c r="R81" s="190">
        <f t="shared" si="56"/>
        <v>2E-3</v>
      </c>
      <c r="S81" s="190">
        <f t="shared" si="56"/>
        <v>2E-3</v>
      </c>
      <c r="T81" s="190">
        <f t="shared" si="56"/>
        <v>2E-3</v>
      </c>
      <c r="U81" s="190">
        <f t="shared" si="56"/>
        <v>2E-3</v>
      </c>
      <c r="V81" s="190">
        <f t="shared" si="56"/>
        <v>2E-3</v>
      </c>
      <c r="W81" s="190">
        <f t="shared" si="56"/>
        <v>2E-3</v>
      </c>
      <c r="X81" s="190">
        <f t="shared" si="56"/>
        <v>2E-3</v>
      </c>
      <c r="Y81" s="190">
        <f t="shared" si="56"/>
        <v>2E-3</v>
      </c>
      <c r="Z81" s="190">
        <f t="shared" si="56"/>
        <v>2E-3</v>
      </c>
      <c r="AA81" s="190">
        <f t="shared" si="56"/>
        <v>2E-3</v>
      </c>
      <c r="AB81" s="190">
        <f t="shared" si="56"/>
        <v>2E-3</v>
      </c>
      <c r="AC81" s="190">
        <f t="shared" si="56"/>
        <v>2E-3</v>
      </c>
      <c r="AD81" s="190">
        <f t="shared" si="56"/>
        <v>2E-3</v>
      </c>
      <c r="AE81" s="190">
        <f t="shared" si="56"/>
        <v>2E-3</v>
      </c>
      <c r="AF81" s="190">
        <f t="shared" si="56"/>
        <v>2E-3</v>
      </c>
      <c r="AG81" s="190">
        <f t="shared" si="56"/>
        <v>2E-3</v>
      </c>
      <c r="AH81" s="190">
        <f t="shared" si="56"/>
        <v>2E-3</v>
      </c>
      <c r="AI81" s="190">
        <f t="shared" si="56"/>
        <v>2E-3</v>
      </c>
      <c r="AJ81" s="190">
        <f t="shared" si="56"/>
        <v>2E-3</v>
      </c>
      <c r="AK81" s="190">
        <f t="shared" si="56"/>
        <v>2E-3</v>
      </c>
      <c r="AL81" s="190">
        <f t="shared" si="56"/>
        <v>2E-3</v>
      </c>
      <c r="AM81" s="190">
        <f t="shared" si="56"/>
        <v>2E-3</v>
      </c>
      <c r="AN81" s="190">
        <f t="shared" si="56"/>
        <v>2E-3</v>
      </c>
    </row>
    <row r="82" spans="1:40" ht="15" x14ac:dyDescent="0.2">
      <c r="A82" s="10"/>
      <c r="B82" s="10"/>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row>
    <row r="83" spans="1:40" x14ac:dyDescent="0.2">
      <c r="A83" s="24" t="s">
        <v>194</v>
      </c>
      <c r="B83" s="61"/>
    </row>
    <row r="84" spans="1:40" x14ac:dyDescent="0.2">
      <c r="A84" s="24" t="s">
        <v>162</v>
      </c>
      <c r="B84" s="24">
        <f>7.5/B29*B80</f>
        <v>5.5404951486369699E-15</v>
      </c>
      <c r="D84" s="24">
        <f t="shared" ref="D84:AN84" si="57">15/D29*D80</f>
        <v>3.7763117004792185E-15</v>
      </c>
      <c r="E84" s="24">
        <f t="shared" si="57"/>
        <v>3.7839600100102931E-15</v>
      </c>
      <c r="F84" s="24">
        <f t="shared" si="57"/>
        <v>3.8071131734884848E-15</v>
      </c>
      <c r="G84" s="24">
        <f t="shared" si="57"/>
        <v>3.8463784185028906E-15</v>
      </c>
      <c r="H84" s="24">
        <f t="shared" si="57"/>
        <v>3.9028180480261431E-15</v>
      </c>
      <c r="I84" s="24">
        <f t="shared" si="57"/>
        <v>3.9780201558346265E-15</v>
      </c>
      <c r="J84" s="24">
        <f t="shared" si="57"/>
        <v>4.0742152364030856E-15</v>
      </c>
      <c r="K84" s="24">
        <f t="shared" si="57"/>
        <v>4.1944524072983034E-15</v>
      </c>
      <c r="L84" s="24">
        <f t="shared" si="57"/>
        <v>4.3428629857729977E-15</v>
      </c>
      <c r="M84" s="24">
        <f t="shared" si="57"/>
        <v>4.5250576235916417E-15</v>
      </c>
      <c r="N84" s="24">
        <f t="shared" si="57"/>
        <v>4.7487357430612188E-15</v>
      </c>
      <c r="O84" s="24">
        <f t="shared" si="57"/>
        <v>5.0246460107545061E-15</v>
      </c>
      <c r="P84" s="24">
        <f t="shared" si="57"/>
        <v>5.360489392040308E-15</v>
      </c>
      <c r="Q84" s="24">
        <f t="shared" si="57"/>
        <v>5.3604893920437696E-15</v>
      </c>
      <c r="R84" s="24">
        <f t="shared" si="57"/>
        <v>5.0246460107577262E-15</v>
      </c>
      <c r="S84" s="24">
        <f t="shared" si="57"/>
        <v>4.7487357430642323E-15</v>
      </c>
      <c r="T84" s="24">
        <f t="shared" si="57"/>
        <v>4.5250576235944651E-15</v>
      </c>
      <c r="U84" s="24">
        <f t="shared" si="57"/>
        <v>4.342862985775653E-15</v>
      </c>
      <c r="V84" s="24">
        <f t="shared" si="57"/>
        <v>4.1944524073008009E-15</v>
      </c>
      <c r="W84" s="24">
        <f t="shared" si="57"/>
        <v>4.0742152364054396E-15</v>
      </c>
      <c r="X84" s="24">
        <f t="shared" si="57"/>
        <v>3.9780201558368385E-15</v>
      </c>
      <c r="Y84" s="24">
        <f t="shared" si="57"/>
        <v>3.9028180480282242E-15</v>
      </c>
      <c r="Z84" s="24">
        <f t="shared" si="57"/>
        <v>3.8463784185048407E-15</v>
      </c>
      <c r="AA84" s="24">
        <f t="shared" si="57"/>
        <v>3.8071131734903039E-15</v>
      </c>
      <c r="AB84" s="24">
        <f t="shared" si="57"/>
        <v>3.7839600100119797E-15</v>
      </c>
      <c r="AC84" s="24">
        <f t="shared" si="57"/>
        <v>3.776308646511569E-15</v>
      </c>
      <c r="AD84" s="24">
        <f t="shared" si="57"/>
        <v>3.7839600100119797E-15</v>
      </c>
      <c r="AE84" s="24">
        <f t="shared" si="57"/>
        <v>3.8071131734903023E-15</v>
      </c>
      <c r="AF84" s="24">
        <f t="shared" si="57"/>
        <v>3.8463784185048399E-15</v>
      </c>
      <c r="AG84" s="24">
        <f t="shared" si="57"/>
        <v>3.9028180480282218E-15</v>
      </c>
      <c r="AH84" s="24">
        <f t="shared" si="57"/>
        <v>3.9780201558368385E-15</v>
      </c>
      <c r="AI84" s="24">
        <f t="shared" si="57"/>
        <v>4.074215236405434E-15</v>
      </c>
      <c r="AJ84" s="24">
        <f t="shared" si="57"/>
        <v>4.1944524073007938E-15</v>
      </c>
      <c r="AK84" s="24">
        <f t="shared" si="57"/>
        <v>4.3428629857756459E-15</v>
      </c>
      <c r="AL84" s="24">
        <f t="shared" si="57"/>
        <v>4.5250576235944548E-15</v>
      </c>
      <c r="AM84" s="24">
        <f t="shared" si="57"/>
        <v>4.7487357430642197E-15</v>
      </c>
      <c r="AN84" s="24">
        <f t="shared" si="57"/>
        <v>5.024646010757712E-15</v>
      </c>
    </row>
    <row r="85" spans="1:40" x14ac:dyDescent="0.2">
      <c r="J85" s="41"/>
      <c r="Q85" s="41"/>
    </row>
    <row r="86" spans="1:40" x14ac:dyDescent="0.2">
      <c r="A86" s="12" t="s">
        <v>136</v>
      </c>
      <c r="J86" s="190"/>
    </row>
    <row r="87" spans="1:40" x14ac:dyDescent="0.2">
      <c r="A87" s="12" t="s">
        <v>137</v>
      </c>
      <c r="J87" s="51"/>
      <c r="K87" s="45"/>
      <c r="L87" s="45"/>
      <c r="M87" s="45"/>
      <c r="N87" s="45"/>
    </row>
    <row r="88" spans="1:40" x14ac:dyDescent="0.2">
      <c r="J88" s="51"/>
      <c r="K88" s="45"/>
      <c r="L88" s="45"/>
      <c r="M88" s="45"/>
      <c r="N88" s="45"/>
    </row>
    <row r="89" spans="1:40" x14ac:dyDescent="0.2">
      <c r="J89" s="51"/>
      <c r="K89" s="45"/>
      <c r="L89" s="45"/>
      <c r="M89" s="45"/>
      <c r="N89" s="45"/>
    </row>
    <row r="90" spans="1:40" x14ac:dyDescent="0.2">
      <c r="D90" s="190" t="s">
        <v>163</v>
      </c>
      <c r="E90" s="190" t="s">
        <v>9</v>
      </c>
      <c r="F90" s="190" t="s">
        <v>133</v>
      </c>
      <c r="G90" s="190" t="s">
        <v>9</v>
      </c>
      <c r="H90" s="190" t="s">
        <v>133</v>
      </c>
      <c r="K90" s="51"/>
      <c r="L90" s="45"/>
      <c r="M90" s="45"/>
      <c r="N90" s="45"/>
      <c r="O90" s="45"/>
    </row>
    <row r="91" spans="1:40" x14ac:dyDescent="0.2">
      <c r="C91" t="s">
        <v>160</v>
      </c>
      <c r="D91" s="190" t="s">
        <v>164</v>
      </c>
      <c r="E91" s="132" t="s">
        <v>168</v>
      </c>
      <c r="F91" s="190" t="s">
        <v>169</v>
      </c>
      <c r="G91" s="190" t="s">
        <v>170</v>
      </c>
      <c r="H91" s="190" t="s">
        <v>171</v>
      </c>
      <c r="K91" s="51"/>
      <c r="L91" s="45"/>
      <c r="M91" s="45"/>
      <c r="N91" s="45"/>
      <c r="O91" s="45"/>
    </row>
    <row r="92" spans="1:40" x14ac:dyDescent="0.2">
      <c r="B92" s="10"/>
      <c r="C92">
        <f>D20</f>
        <v>5</v>
      </c>
      <c r="D92" s="91">
        <f>D80</f>
        <v>3.7763117004792193E-15</v>
      </c>
      <c r="E92" s="136">
        <f>D39</f>
        <v>4.9643974018081387</v>
      </c>
      <c r="F92" s="50">
        <f>D42</f>
        <v>4.8711809362351106</v>
      </c>
      <c r="G92" s="50">
        <f>D26</f>
        <v>4.9719969865742346</v>
      </c>
      <c r="H92" s="50">
        <f>D25</f>
        <v>4.8786378236354677</v>
      </c>
      <c r="K92" s="51"/>
      <c r="L92" s="45"/>
      <c r="M92" s="45"/>
      <c r="N92" s="45"/>
      <c r="O92" s="45"/>
    </row>
    <row r="93" spans="1:40" x14ac:dyDescent="0.2">
      <c r="B93" s="10"/>
      <c r="C93">
        <f>E20</f>
        <v>250</v>
      </c>
      <c r="D93" s="91">
        <f>E80</f>
        <v>3.7839600100102939E-15</v>
      </c>
      <c r="E93" s="136">
        <f>E39</f>
        <v>4.9744519870690622</v>
      </c>
      <c r="F93" s="50">
        <f>E42</f>
        <v>4.8810467265980906</v>
      </c>
      <c r="G93" s="50">
        <f>E26</f>
        <v>5.3246268079856272</v>
      </c>
      <c r="H93" s="50">
        <f>E25</f>
        <v>5.2246463166262851</v>
      </c>
      <c r="K93" s="51"/>
    </row>
    <row r="94" spans="1:40" x14ac:dyDescent="0.2">
      <c r="B94" s="10"/>
      <c r="C94">
        <f>F20</f>
        <v>500</v>
      </c>
      <c r="D94" s="91">
        <f>F80</f>
        <v>3.8071131734884864E-15</v>
      </c>
      <c r="E94" s="136">
        <f>F39</f>
        <v>5.0048894916320972</v>
      </c>
      <c r="F94" s="50">
        <f>F42</f>
        <v>4.9109127062877951</v>
      </c>
      <c r="G94" s="50">
        <f>F26</f>
        <v>5.6470870934541857</v>
      </c>
      <c r="H94" s="50">
        <f>F25</f>
        <v>5.5410517669021369</v>
      </c>
      <c r="K94" s="51"/>
    </row>
    <row r="95" spans="1:40" x14ac:dyDescent="0.2">
      <c r="B95" s="10"/>
      <c r="C95">
        <f>G20</f>
        <v>750</v>
      </c>
      <c r="D95" s="91">
        <f>G80</f>
        <v>3.8463784185028922E-15</v>
      </c>
      <c r="E95" s="136">
        <f>G39</f>
        <v>5.0565081862187062</v>
      </c>
      <c r="F95" s="50">
        <f>G42</f>
        <v>4.9615621569002801</v>
      </c>
      <c r="G95" s="50">
        <f>G26</f>
        <v>5.9355669105507776</v>
      </c>
      <c r="H95" s="50">
        <f>G25</f>
        <v>5.8241147998933496</v>
      </c>
      <c r="K95" s="51"/>
    </row>
    <row r="96" spans="1:40" x14ac:dyDescent="0.2">
      <c r="B96" s="10"/>
      <c r="C96">
        <f>H20</f>
        <v>1000</v>
      </c>
      <c r="D96" s="91">
        <f>H80</f>
        <v>3.9028180480261416E-15</v>
      </c>
      <c r="E96" s="136">
        <f>H39</f>
        <v>5.1307045906438686</v>
      </c>
      <c r="F96" s="50">
        <f>H42</f>
        <v>5.0343653758048355</v>
      </c>
      <c r="G96" s="50">
        <f>H26</f>
        <v>6.1930853167765871</v>
      </c>
      <c r="H96" s="50">
        <f>H25</f>
        <v>6.076797784273273</v>
      </c>
      <c r="K96" s="51"/>
    </row>
    <row r="97" spans="2:16" x14ac:dyDescent="0.2">
      <c r="B97" s="10"/>
      <c r="C97">
        <f>I20</f>
        <v>1250</v>
      </c>
      <c r="D97" s="91">
        <f>I80</f>
        <v>3.9780201558346265E-15</v>
      </c>
      <c r="E97" s="136">
        <f>I39</f>
        <v>5.2295664373943804</v>
      </c>
      <c r="F97" s="50">
        <f>I42</f>
        <v>5.1313708941456291</v>
      </c>
      <c r="G97" s="50">
        <f>I26</f>
        <v>6.421980655325954</v>
      </c>
      <c r="H97" s="50">
        <f>I25</f>
        <v>6.3013951561775956</v>
      </c>
      <c r="K97" s="51"/>
    </row>
    <row r="98" spans="2:16" x14ac:dyDescent="0.2">
      <c r="B98" s="10"/>
      <c r="C98">
        <f>J20</f>
        <v>1500</v>
      </c>
      <c r="D98" s="91">
        <f>J80</f>
        <v>4.074215236403088E-15</v>
      </c>
      <c r="E98" s="136">
        <f>J39</f>
        <v>5.3560259687885168</v>
      </c>
      <c r="F98" s="50">
        <f>J42</f>
        <v>5.2554558955413642</v>
      </c>
      <c r="G98" s="50">
        <f>J26</f>
        <v>6.6239637565155585</v>
      </c>
      <c r="H98" s="50">
        <f>J25</f>
        <v>6.4995856216705663</v>
      </c>
    </row>
    <row r="99" spans="2:16" x14ac:dyDescent="0.2">
      <c r="B99" s="10"/>
      <c r="C99">
        <f>K20</f>
        <v>1750</v>
      </c>
      <c r="D99" s="91">
        <f>K80</f>
        <v>4.1944524072983049E-15</v>
      </c>
      <c r="E99" s="136">
        <f>K39</f>
        <v>5.5140916016432477</v>
      </c>
      <c r="F99" s="50">
        <f>K42</f>
        <v>5.4105535307861699</v>
      </c>
      <c r="G99" s="50">
        <f>K26</f>
        <v>6.8001321393109349</v>
      </c>
      <c r="H99" s="50">
        <f>K25</f>
        <v>6.6724460916095056</v>
      </c>
    </row>
    <row r="100" spans="2:16" x14ac:dyDescent="0.2">
      <c r="B100" s="10"/>
      <c r="C100">
        <f>L20</f>
        <v>2000</v>
      </c>
      <c r="D100" s="91">
        <f>L80</f>
        <v>4.3428629857729977E-15</v>
      </c>
      <c r="E100" s="136">
        <f>L39</f>
        <v>5.7091944291156507</v>
      </c>
      <c r="F100" s="50">
        <f>L42</f>
        <v>5.6019929134276545</v>
      </c>
      <c r="G100" s="50">
        <f>L26</f>
        <v>6.9509405868774783</v>
      </c>
      <c r="H100" s="50">
        <f>L25</f>
        <v>6.8204228096985533</v>
      </c>
      <c r="K100" s="41"/>
    </row>
    <row r="101" spans="2:16" x14ac:dyDescent="0.2">
      <c r="B101" s="10"/>
      <c r="C101">
        <f>M20</f>
        <v>2250</v>
      </c>
      <c r="D101" s="91">
        <f>M80</f>
        <v>4.5250576235916425E-15</v>
      </c>
      <c r="E101" s="136">
        <f>M39</f>
        <v>5.9487103002487105</v>
      </c>
      <c r="F101" s="50">
        <f>M42</f>
        <v>5.8370113962276333</v>
      </c>
      <c r="G101" s="50">
        <f>M26</f>
        <v>7.0761161664740859</v>
      </c>
      <c r="H101" s="50">
        <f>M25</f>
        <v>6.9432479680533392</v>
      </c>
      <c r="K101" s="190"/>
    </row>
    <row r="102" spans="2:16" x14ac:dyDescent="0.2">
      <c r="B102" s="10"/>
      <c r="C102">
        <f>N20</f>
        <v>2500</v>
      </c>
      <c r="D102" s="91">
        <f>N80</f>
        <v>4.7487357430612188E-15</v>
      </c>
      <c r="E102" s="136">
        <f>N39</f>
        <v>6.2427609939441462</v>
      </c>
      <c r="F102" s="50">
        <f>N42</f>
        <v>6.1255407014952201</v>
      </c>
      <c r="G102" s="50">
        <f>N26</f>
        <v>7.1744941400399762</v>
      </c>
      <c r="H102" s="50">
        <f>N25</f>
        <v>7.0397786988939171</v>
      </c>
      <c r="K102" s="51"/>
    </row>
    <row r="103" spans="2:16" ht="13.5" thickBot="1" x14ac:dyDescent="0.25">
      <c r="B103" s="10"/>
      <c r="C103">
        <f>O20</f>
        <v>2750</v>
      </c>
      <c r="D103" s="91">
        <f>O80</f>
        <v>5.0246460107545068E-15</v>
      </c>
      <c r="E103" s="136">
        <f>O39</f>
        <v>6.6054768724811099</v>
      </c>
      <c r="F103" s="50">
        <f>O42</f>
        <v>6.4814458657666183</v>
      </c>
      <c r="G103" s="50">
        <f>O26</f>
        <v>7.243730734686066</v>
      </c>
      <c r="H103" s="50">
        <f>O25</f>
        <v>7.1077152383432027</v>
      </c>
      <c r="K103" s="51"/>
    </row>
    <row r="104" spans="2:16" ht="13.5" thickBot="1" x14ac:dyDescent="0.25">
      <c r="B104" s="10"/>
      <c r="C104">
        <f>P20</f>
        <v>2995</v>
      </c>
      <c r="D104" s="91">
        <f>P80</f>
        <v>5.360489392040308E-15</v>
      </c>
      <c r="E104" s="138">
        <f>P39</f>
        <v>7.0469817432941095</v>
      </c>
      <c r="F104" s="50">
        <f>P42</f>
        <v>6.9146606017939787</v>
      </c>
      <c r="G104" s="155">
        <f>P26</f>
        <v>7.2794501816257364</v>
      </c>
      <c r="H104" s="50">
        <f>P25</f>
        <v>7.1427639814035411</v>
      </c>
      <c r="K104" s="51"/>
    </row>
    <row r="105" spans="2:16" x14ac:dyDescent="0.2">
      <c r="B105" s="10"/>
      <c r="C105">
        <f>Q20</f>
        <v>3005</v>
      </c>
      <c r="D105" s="91">
        <f>Q80</f>
        <v>5.3604893920437696E-15</v>
      </c>
      <c r="E105" s="136">
        <f>Q39</f>
        <v>7.287860720530321</v>
      </c>
      <c r="F105" s="50">
        <f>Q42</f>
        <v>6.9252537494009339</v>
      </c>
      <c r="G105" s="50">
        <f>Q26</f>
        <v>7.27982197874947</v>
      </c>
      <c r="H105" s="50">
        <f>Q25</f>
        <v>7.143128797294513</v>
      </c>
      <c r="K105" s="51"/>
    </row>
    <row r="106" spans="2:16" x14ac:dyDescent="0.2">
      <c r="B106" s="10"/>
      <c r="C106">
        <f>R20</f>
        <v>3250</v>
      </c>
      <c r="D106" s="91">
        <f>R80</f>
        <v>5.0246460107577285E-15</v>
      </c>
      <c r="E106" s="136">
        <f>R39</f>
        <v>7.2872606751028002</v>
      </c>
      <c r="F106" s="50">
        <f>R42</f>
        <v>6.9566101179293014</v>
      </c>
      <c r="G106" s="50">
        <f>R26</f>
        <v>7.280359404749964</v>
      </c>
      <c r="H106" s="50">
        <f>R25</f>
        <v>7.1436561320496414</v>
      </c>
      <c r="K106" s="51"/>
      <c r="L106" s="45"/>
      <c r="M106" s="45"/>
      <c r="N106" s="45"/>
      <c r="O106" s="45"/>
      <c r="P106" s="56"/>
    </row>
    <row r="107" spans="2:16" x14ac:dyDescent="0.2">
      <c r="B107" s="10"/>
      <c r="C107">
        <f>S20</f>
        <v>3500</v>
      </c>
      <c r="D107" s="91">
        <f>S80</f>
        <v>4.7487357430642299E-15</v>
      </c>
      <c r="E107" s="136">
        <f>S39</f>
        <v>7.286755114115957</v>
      </c>
      <c r="F107" s="50">
        <f>S42</f>
        <v>6.9830290453799018</v>
      </c>
      <c r="G107" s="50">
        <f>S26</f>
        <v>7.2808122064991201</v>
      </c>
      <c r="H107" s="50">
        <f>S25</f>
        <v>7.1441004315425829</v>
      </c>
      <c r="K107" s="51"/>
      <c r="L107" s="45"/>
      <c r="M107" s="45"/>
      <c r="N107" s="45"/>
      <c r="O107" s="45"/>
      <c r="P107" s="56"/>
    </row>
    <row r="108" spans="2:16" x14ac:dyDescent="0.2">
      <c r="B108" s="10"/>
      <c r="C108">
        <f>T20</f>
        <v>3750</v>
      </c>
      <c r="D108" s="91">
        <f>T80</f>
        <v>4.5250576235944643E-15</v>
      </c>
      <c r="E108" s="136">
        <f>T39</f>
        <v>7.2863319188206663</v>
      </c>
      <c r="F108" s="50">
        <f>T42</f>
        <v>7.0051438170786726</v>
      </c>
      <c r="G108" s="50">
        <f>T26</f>
        <v>7.2811912380599679</v>
      </c>
      <c r="H108" s="50">
        <f>T25</f>
        <v>7.1444723460296791</v>
      </c>
      <c r="K108" s="51"/>
      <c r="L108" s="45"/>
      <c r="M108" s="45"/>
      <c r="N108" s="45"/>
      <c r="O108" s="45"/>
      <c r="P108" s="56"/>
    </row>
    <row r="109" spans="2:16" x14ac:dyDescent="0.2">
      <c r="B109" s="10"/>
      <c r="C109">
        <f>U20</f>
        <v>4000</v>
      </c>
      <c r="D109" s="91">
        <f>U80</f>
        <v>4.342862985775653E-15</v>
      </c>
      <c r="E109" s="136">
        <f>U39</f>
        <v>7.2859729858864259</v>
      </c>
      <c r="F109" s="50">
        <f>U42</f>
        <v>7.023900452571322</v>
      </c>
      <c r="G109" s="50">
        <f>U26</f>
        <v>7.2815127135390689</v>
      </c>
      <c r="H109" s="50">
        <f>U25</f>
        <v>7.144787785165291</v>
      </c>
      <c r="K109" s="51"/>
      <c r="L109" s="45"/>
      <c r="M109" s="45"/>
      <c r="N109" s="45"/>
      <c r="O109" s="45"/>
      <c r="P109" s="56"/>
    </row>
    <row r="110" spans="2:16" x14ac:dyDescent="0.2">
      <c r="B110" s="10"/>
      <c r="C110">
        <f>V20</f>
        <v>4250</v>
      </c>
      <c r="D110" s="91">
        <f>V80</f>
        <v>4.1944524073008017E-15</v>
      </c>
      <c r="E110" s="136">
        <f>V39</f>
        <v>7.2856651852850245</v>
      </c>
      <c r="F110" s="50">
        <f>V42</f>
        <v>7.0399850832478101</v>
      </c>
      <c r="G110" s="50">
        <f>V26</f>
        <v>7.281788392743632</v>
      </c>
      <c r="H110" s="50">
        <f>V25</f>
        <v>7.1450582879427866</v>
      </c>
      <c r="K110" s="51"/>
      <c r="L110" s="45"/>
      <c r="M110" s="45"/>
      <c r="N110" s="45"/>
      <c r="O110" s="45"/>
      <c r="P110" s="56"/>
    </row>
    <row r="111" spans="2:16" x14ac:dyDescent="0.2">
      <c r="B111" s="10"/>
      <c r="C111">
        <f>W20</f>
        <v>4500</v>
      </c>
      <c r="D111" s="91">
        <f>W80</f>
        <v>4.0742152364054396E-15</v>
      </c>
      <c r="E111" s="136">
        <f>W39</f>
        <v>7.2853987671891147</v>
      </c>
      <c r="F111" s="50">
        <f>W42</f>
        <v>7.0539072024986575</v>
      </c>
      <c r="G111" s="50">
        <f>W26</f>
        <v>7.2820270080303642</v>
      </c>
      <c r="H111" s="50">
        <f>W25</f>
        <v>7.1452924227514556</v>
      </c>
      <c r="K111" s="51"/>
      <c r="L111" s="45"/>
      <c r="M111" s="45"/>
      <c r="N111" s="45"/>
      <c r="O111" s="45"/>
      <c r="P111" s="56"/>
    </row>
    <row r="112" spans="2:16" x14ac:dyDescent="0.2">
      <c r="B112" s="10"/>
      <c r="C112">
        <f>X20</f>
        <v>4750</v>
      </c>
      <c r="D112" s="91">
        <f>X80</f>
        <v>3.9780201558368425E-15</v>
      </c>
      <c r="E112" s="136">
        <f>X39</f>
        <v>7.2851663453884035</v>
      </c>
      <c r="F112" s="50">
        <f>X42</f>
        <v>7.0660527889876787</v>
      </c>
      <c r="G112" s="50">
        <f>X26</f>
        <v>7.2822351748008476</v>
      </c>
      <c r="H112" s="50">
        <f>X25</f>
        <v>7.1454966807755138</v>
      </c>
      <c r="K112" s="51"/>
      <c r="L112" s="45"/>
      <c r="M112" s="45"/>
      <c r="N112" s="45"/>
      <c r="O112" s="45"/>
      <c r="P112" s="56"/>
    </row>
    <row r="113" spans="2:13" x14ac:dyDescent="0.2">
      <c r="B113" s="10"/>
      <c r="C113">
        <f>Y20</f>
        <v>5000</v>
      </c>
      <c r="D113" s="91">
        <f>Y80</f>
        <v>3.9028180480282257E-15</v>
      </c>
      <c r="E113" s="136">
        <f>Y39</f>
        <v>7.2849622279090482</v>
      </c>
      <c r="F113" s="50">
        <f>Y42</f>
        <v>7.0767192862427519</v>
      </c>
      <c r="G113" s="50">
        <f>Y26</f>
        <v>7.2824179910269571</v>
      </c>
      <c r="H113" s="50">
        <f>Y25</f>
        <v>7.1456760642622461</v>
      </c>
      <c r="K113" s="51"/>
      <c r="L113" s="45"/>
      <c r="M113" s="45"/>
    </row>
    <row r="114" spans="2:13" x14ac:dyDescent="0.2">
      <c r="B114" s="10"/>
      <c r="C114">
        <f>Z20</f>
        <v>5250</v>
      </c>
      <c r="D114" s="91">
        <f>Z80</f>
        <v>3.846378418504843E-15</v>
      </c>
      <c r="E114" s="136">
        <f>Z39</f>
        <v>7.2847819642301941</v>
      </c>
      <c r="F114" s="50">
        <f>Z42</f>
        <v>7.0861392636098266</v>
      </c>
      <c r="G114" s="50">
        <f>Z26</f>
        <v>7.2825794427829731</v>
      </c>
      <c r="H114" s="50">
        <f>Z25</f>
        <v>7.1458344844394341</v>
      </c>
    </row>
    <row r="115" spans="2:13" x14ac:dyDescent="0.2">
      <c r="B115" s="10"/>
      <c r="C115">
        <f>AA20</f>
        <v>5500</v>
      </c>
      <c r="D115" s="91">
        <f>AA80</f>
        <v>3.8071131734903047E-15</v>
      </c>
      <c r="E115" s="136">
        <f>AA39</f>
        <v>7.2846220318644521</v>
      </c>
      <c r="F115" s="50">
        <f>AA42</f>
        <v>7.0944967945061483</v>
      </c>
      <c r="G115" s="50">
        <f>AA26</f>
        <v>7.2827226849571884</v>
      </c>
      <c r="H115" s="50">
        <f>AA25</f>
        <v>7.1459750369560489</v>
      </c>
    </row>
    <row r="116" spans="2:13" x14ac:dyDescent="0.2">
      <c r="B116" s="10"/>
      <c r="C116">
        <f>AB20</f>
        <v>5750</v>
      </c>
      <c r="D116" s="91">
        <f>AB80</f>
        <v>3.7839600100119773E-15</v>
      </c>
      <c r="E116" s="136">
        <f>AB39</f>
        <v>7.2844796151295039</v>
      </c>
      <c r="F116" s="50">
        <f>AB42</f>
        <v>7.1019390170790189</v>
      </c>
      <c r="G116" s="50">
        <f>AB26</f>
        <v>7.2828502393934835</v>
      </c>
      <c r="H116" s="50">
        <f>AB25</f>
        <v>7.1461001963033226</v>
      </c>
    </row>
    <row r="117" spans="2:13" x14ac:dyDescent="0.2">
      <c r="B117" s="10"/>
      <c r="C117">
        <f>AC20</f>
        <v>6000</v>
      </c>
      <c r="D117" s="91">
        <f>AC80</f>
        <v>3.7763086465115682E-15</v>
      </c>
      <c r="E117" s="136">
        <f>AC39</f>
        <v>7.2843524464886018</v>
      </c>
      <c r="F117" s="50">
        <f>AC42</f>
        <v>7.1085844252207071</v>
      </c>
      <c r="G117" s="50">
        <f>AC26</f>
        <v>7.2829641369934581</v>
      </c>
      <c r="H117" s="50">
        <f>AC25</f>
        <v>7.1462119552486234</v>
      </c>
    </row>
    <row r="118" spans="2:13" x14ac:dyDescent="0.2">
      <c r="B118" s="10"/>
      <c r="C118">
        <f>AD20</f>
        <v>6250</v>
      </c>
      <c r="D118" s="91">
        <f>AD80</f>
        <v>3.7839600100119781E-15</v>
      </c>
      <c r="E118" s="136">
        <f>AD39</f>
        <v>7.2842386914269417</v>
      </c>
      <c r="F118" s="50">
        <f>AD42</f>
        <v>7.1145288845427945</v>
      </c>
      <c r="G118" s="50">
        <f>AD26</f>
        <v>7.2830660208259435</v>
      </c>
      <c r="H118" s="50">
        <f>AD25</f>
        <v>7.1463119260088872</v>
      </c>
    </row>
    <row r="119" spans="2:13" x14ac:dyDescent="0.2">
      <c r="B119" s="10"/>
      <c r="C119">
        <f>AE20</f>
        <v>6500</v>
      </c>
      <c r="D119" s="91">
        <f>AE80</f>
        <v>3.8071131734903015E-15</v>
      </c>
      <c r="E119" s="136">
        <f>AE39</f>
        <v>7.2841368644238962</v>
      </c>
      <c r="F119" s="50">
        <f>AE42</f>
        <v>7.1198500233886763</v>
      </c>
      <c r="G119" s="50">
        <f>AE26</f>
        <v>7.2831572213859008</v>
      </c>
      <c r="H119" s="50">
        <f>AE25</f>
        <v>7.1464014140963794</v>
      </c>
    </row>
    <row r="120" spans="2:13" x14ac:dyDescent="0.2">
      <c r="B120" s="10"/>
      <c r="C120">
        <f>AF20</f>
        <v>6750</v>
      </c>
      <c r="D120" s="91">
        <f>AF80</f>
        <v>3.8463784185048383E-15</v>
      </c>
      <c r="E120" s="136">
        <f>AF39</f>
        <v>7.2840457678252175</v>
      </c>
      <c r="F120" s="50">
        <f>AF42</f>
        <v>7.1246104271660711</v>
      </c>
      <c r="G120" s="50">
        <f>AF26</f>
        <v>7.2832388113429927</v>
      </c>
      <c r="H120" s="50">
        <f>AF25</f>
        <v>7.1464814720392482</v>
      </c>
    </row>
    <row r="121" spans="2:13" x14ac:dyDescent="0.2">
      <c r="B121" s="10"/>
      <c r="C121">
        <f>AG20</f>
        <v>7000</v>
      </c>
      <c r="D121" s="91">
        <f>AG80</f>
        <v>3.9028180480282226E-15</v>
      </c>
      <c r="E121" s="136">
        <f>AG39</f>
        <v>7.2839644482683124</v>
      </c>
      <c r="F121" s="50">
        <f>AG42</f>
        <v>7.1288599154182695</v>
      </c>
      <c r="G121" s="50">
        <f>AG26</f>
        <v>7.2833116445689958</v>
      </c>
      <c r="H121" s="50">
        <f>AG25</f>
        <v>7.146552937676125</v>
      </c>
    </row>
    <row r="122" spans="2:13" x14ac:dyDescent="0.2">
      <c r="B122" s="10"/>
      <c r="C122">
        <f>AH20</f>
        <v>7250</v>
      </c>
      <c r="D122" s="91">
        <f>AH80</f>
        <v>3.9780201558368361E-15</v>
      </c>
      <c r="E122" s="136">
        <f>AH39</f>
        <v>7.2838921673475649</v>
      </c>
      <c r="F122" s="50">
        <f>AH42</f>
        <v>7.132637074753795</v>
      </c>
      <c r="G122" s="50">
        <f>AH26</f>
        <v>7.2833763824110989</v>
      </c>
      <c r="H122" s="50">
        <f>AH25</f>
        <v>7.1466164599360855</v>
      </c>
    </row>
    <row r="123" spans="2:13" x14ac:dyDescent="0.2">
      <c r="B123" s="10"/>
      <c r="C123">
        <f>AI20</f>
        <v>7500</v>
      </c>
      <c r="D123" s="91">
        <f>AI80</f>
        <v>4.0742152364054332E-15</v>
      </c>
      <c r="E123" s="136">
        <f>AI39</f>
        <v>7.2838283848143783</v>
      </c>
      <c r="F123" s="50">
        <f>AI42</f>
        <v>7.1359701367598367</v>
      </c>
      <c r="G123" s="50">
        <f>AI26</f>
        <v>7.2834335087387787</v>
      </c>
      <c r="H123" s="50">
        <f>AI25</f>
        <v>7.1466725136029918</v>
      </c>
    </row>
    <row r="124" spans="2:13" x14ac:dyDescent="0.2">
      <c r="B124" s="10"/>
      <c r="C124">
        <f>AJ20</f>
        <v>7750</v>
      </c>
      <c r="D124" s="91">
        <f>AJ80</f>
        <v>4.194452407300793E-15</v>
      </c>
      <c r="E124" s="136">
        <f>AJ39</f>
        <v>7.2837727540925181</v>
      </c>
      <c r="F124" s="50">
        <f>AJ42</f>
        <v>7.1388772123513196</v>
      </c>
      <c r="G124" s="50">
        <f>AJ26</f>
        <v>7.2834833339603051</v>
      </c>
      <c r="H124" s="50">
        <f>AJ25</f>
        <v>7.1467214032565805</v>
      </c>
    </row>
    <row r="125" spans="2:13" x14ac:dyDescent="0.2">
      <c r="B125" s="10"/>
      <c r="C125">
        <f>AK20</f>
        <v>8000</v>
      </c>
      <c r="D125" s="91">
        <f>AK80</f>
        <v>4.3428629857756451E-15</v>
      </c>
      <c r="E125" s="136">
        <f>AK39</f>
        <v>7.2837251315698648</v>
      </c>
      <c r="F125" s="50">
        <f>AK42</f>
        <v>7.1413658062179035</v>
      </c>
      <c r="G125" s="50">
        <f>AK26</f>
        <v>7.2835259867007647</v>
      </c>
      <c r="H125" s="50">
        <f>AK25</f>
        <v>7.1467632551067419</v>
      </c>
    </row>
    <row r="126" spans="2:13" x14ac:dyDescent="0.2">
      <c r="B126" s="10"/>
      <c r="C126">
        <f>AL20</f>
        <v>8250</v>
      </c>
      <c r="D126" s="91">
        <f>AL80</f>
        <v>4.5250576235944556E-15</v>
      </c>
      <c r="E126" s="136">
        <f>AL39</f>
        <v>7.2836856034335371</v>
      </c>
      <c r="F126" s="50">
        <f>AL42</f>
        <v>7.1434314145087976</v>
      </c>
      <c r="G126" s="50">
        <f>AL26</f>
        <v>7.2835613897673364</v>
      </c>
      <c r="H126" s="50">
        <f>AL25</f>
        <v>7.1467979934101065</v>
      </c>
    </row>
    <row r="127" spans="2:13" x14ac:dyDescent="0.2">
      <c r="B127" s="10"/>
      <c r="C127">
        <f>AM20</f>
        <v>8500</v>
      </c>
      <c r="D127" s="91">
        <f>AM80</f>
        <v>4.7487357430642197E-15</v>
      </c>
      <c r="E127" s="136">
        <f>AM39</f>
        <v>7.2836545374863002</v>
      </c>
      <c r="F127" s="50">
        <f>AM42</f>
        <v>7.1450548170805579</v>
      </c>
      <c r="G127" s="50">
        <f>AM26</f>
        <v>7.2835892137403357</v>
      </c>
      <c r="H127" s="50">
        <f>AM25</f>
        <v>7.1468252949325013</v>
      </c>
    </row>
    <row r="128" spans="2:13" x14ac:dyDescent="0.2">
      <c r="C128">
        <f>AN20</f>
        <v>8750</v>
      </c>
      <c r="D128" s="91">
        <f>AN80</f>
        <v>5.0246460107577128E-15</v>
      </c>
      <c r="E128" s="136">
        <f>AN39</f>
        <v>7.2836326738483539</v>
      </c>
      <c r="F128" s="50">
        <f>AN42</f>
        <v>7.1461973377255203</v>
      </c>
      <c r="G128" s="50">
        <f>AN26</f>
        <v>7.2836087957368978</v>
      </c>
      <c r="H128" s="50">
        <f>AN25</f>
        <v>7.1468445092380115</v>
      </c>
    </row>
    <row r="129" spans="3:8" ht="13.5" thickBot="1" x14ac:dyDescent="0.25">
      <c r="C129" s="19"/>
      <c r="D129" s="91"/>
      <c r="E129" s="136"/>
      <c r="F129" s="50"/>
      <c r="G129" s="50"/>
      <c r="H129" s="50"/>
    </row>
    <row r="130" spans="3:8" ht="13.5" thickBot="1" x14ac:dyDescent="0.25">
      <c r="C130" s="123" t="s">
        <v>161</v>
      </c>
      <c r="D130" s="91">
        <f>B80</f>
        <v>5.5404951486369723E-15</v>
      </c>
      <c r="E130" s="139">
        <f>B39</f>
        <v>7.2836200775305544</v>
      </c>
      <c r="F130" s="137">
        <f>B42</f>
        <v>7.1468555791934838</v>
      </c>
      <c r="G130" s="50">
        <f>E130</f>
        <v>7.2836200775305544</v>
      </c>
      <c r="H130" s="50">
        <f>F130</f>
        <v>7.1468555791934838</v>
      </c>
    </row>
    <row r="131" spans="3:8" x14ac:dyDescent="0.2">
      <c r="C131" s="51"/>
      <c r="D131" s="51"/>
      <c r="G131" s="51"/>
      <c r="H131" s="51"/>
    </row>
    <row r="139" spans="3:8" x14ac:dyDescent="0.2">
      <c r="D139" s="5"/>
    </row>
  </sheetData>
  <sheetProtection selectLockedCells="1" selectUnlockedCells="1"/>
  <mergeCells count="1">
    <mergeCell ref="B23:B26"/>
  </mergeCells>
  <pageMargins left="0.78749999999999998" right="0.78749999999999998" top="1.0249999999999999" bottom="1.0249999999999999" header="0.78749999999999998" footer="0.78749999999999998"/>
  <pageSetup orientation="portrait" useFirstPageNumber="1" horizontalDpi="300" verticalDpi="300" r:id="rId1"/>
  <headerFooter alignWithMargins="0">
    <oddHeader>&amp;C&amp;A</oddHeader>
    <oddFooter>&amp;CPage &amp;P</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2:AN139"/>
  <sheetViews>
    <sheetView topLeftCell="E91" zoomScaleNormal="100" workbookViewId="0">
      <selection activeCell="R108" sqref="R108"/>
    </sheetView>
  </sheetViews>
  <sheetFormatPr defaultColWidth="11.5703125" defaultRowHeight="12.75" x14ac:dyDescent="0.2"/>
  <cols>
    <col min="1" max="1" width="41.85546875" style="190" customWidth="1"/>
    <col min="2" max="2" width="12.28515625" style="190" customWidth="1"/>
    <col min="3" max="3" width="15.42578125" customWidth="1"/>
    <col min="4" max="4" width="15.85546875" customWidth="1"/>
    <col min="5" max="5" width="12" bestFit="1" customWidth="1"/>
    <col min="6" max="6" width="12.28515625" customWidth="1"/>
    <col min="7" max="7" width="13.42578125" customWidth="1"/>
    <col min="8" max="8" width="11" customWidth="1"/>
    <col min="12" max="12" width="13.7109375" customWidth="1"/>
  </cols>
  <sheetData>
    <row r="2" spans="1:16" ht="23.25" x14ac:dyDescent="0.2">
      <c r="A2" s="106"/>
      <c r="B2" s="110" t="s">
        <v>193</v>
      </c>
    </row>
    <row r="3" spans="1:16" x14ac:dyDescent="0.2">
      <c r="D3" s="45"/>
    </row>
    <row r="4" spans="1:16" ht="15" x14ac:dyDescent="0.2">
      <c r="B4" s="99" t="s">
        <v>0</v>
      </c>
      <c r="P4" s="4" t="s">
        <v>121</v>
      </c>
    </row>
    <row r="5" spans="1:16" ht="15" x14ac:dyDescent="0.2">
      <c r="B5" s="100">
        <v>1</v>
      </c>
      <c r="C5" s="2" t="s">
        <v>138</v>
      </c>
      <c r="D5" s="3"/>
      <c r="E5" s="3"/>
      <c r="F5" s="3"/>
      <c r="G5" s="3"/>
      <c r="P5" s="4" t="s">
        <v>122</v>
      </c>
    </row>
    <row r="6" spans="1:16" ht="15" x14ac:dyDescent="0.2">
      <c r="B6" s="101">
        <v>1.84E-2</v>
      </c>
      <c r="C6" s="1" t="s">
        <v>1</v>
      </c>
      <c r="D6" s="2"/>
      <c r="E6" s="2"/>
      <c r="F6" s="2"/>
      <c r="G6" s="2"/>
      <c r="P6" s="4" t="s">
        <v>123</v>
      </c>
    </row>
    <row r="7" spans="1:16" ht="15" x14ac:dyDescent="0.2">
      <c r="B7" s="101">
        <v>3</v>
      </c>
      <c r="C7" s="1" t="s">
        <v>124</v>
      </c>
      <c r="D7" s="2"/>
      <c r="E7" s="2"/>
      <c r="F7" s="2"/>
      <c r="G7" s="2"/>
      <c r="P7" s="4" t="s">
        <v>125</v>
      </c>
    </row>
    <row r="8" spans="1:16" ht="15" x14ac:dyDescent="0.2">
      <c r="B8" s="115">
        <v>6000</v>
      </c>
      <c r="C8" s="116" t="s">
        <v>188</v>
      </c>
      <c r="D8" s="116"/>
      <c r="E8" s="114"/>
      <c r="F8" s="114"/>
      <c r="G8" s="114"/>
      <c r="P8" s="4" t="s">
        <v>126</v>
      </c>
    </row>
    <row r="9" spans="1:16" x14ac:dyDescent="0.2">
      <c r="B9" s="120">
        <v>5.9999999999999995E-4</v>
      </c>
      <c r="C9" s="121" t="s">
        <v>135</v>
      </c>
      <c r="D9" s="114"/>
      <c r="E9" s="114"/>
      <c r="F9" s="114"/>
      <c r="G9" s="114"/>
    </row>
    <row r="10" spans="1:16" x14ac:dyDescent="0.2">
      <c r="B10" s="120">
        <v>2E-3</v>
      </c>
      <c r="C10" s="121" t="s">
        <v>120</v>
      </c>
      <c r="D10" s="114"/>
      <c r="E10" s="114"/>
      <c r="F10" s="114"/>
      <c r="G10" s="114"/>
    </row>
    <row r="11" spans="1:16" x14ac:dyDescent="0.2">
      <c r="B11"/>
    </row>
    <row r="12" spans="1:16" x14ac:dyDescent="0.2">
      <c r="B12"/>
    </row>
    <row r="13" spans="1:16" ht="15" x14ac:dyDescent="0.2">
      <c r="B13" s="102"/>
      <c r="C13" s="4"/>
      <c r="P13" s="4" t="s">
        <v>127</v>
      </c>
    </row>
    <row r="14" spans="1:16" ht="15" x14ac:dyDescent="0.2">
      <c r="B14" s="99" t="s">
        <v>3</v>
      </c>
      <c r="P14" s="4" t="s">
        <v>128</v>
      </c>
    </row>
    <row r="15" spans="1:16" ht="15" x14ac:dyDescent="0.2">
      <c r="B15" s="102">
        <f>B5*B6</f>
        <v>1.84E-2</v>
      </c>
      <c r="C15" s="4" t="s">
        <v>129</v>
      </c>
    </row>
    <row r="16" spans="1:16" ht="15" x14ac:dyDescent="0.2">
      <c r="B16" s="50">
        <f>SQRT(B15/B7)</f>
        <v>7.8315600829804877E-2</v>
      </c>
      <c r="C16" s="4" t="s">
        <v>154</v>
      </c>
      <c r="P16" s="48" t="s">
        <v>130</v>
      </c>
    </row>
    <row r="17" spans="1:40" ht="15" x14ac:dyDescent="0.2">
      <c r="B17" s="50">
        <f>SQRT(B15*B7)</f>
        <v>0.2349468024894146</v>
      </c>
      <c r="C17" s="4" t="s">
        <v>155</v>
      </c>
    </row>
    <row r="18" spans="1:40" ht="15" x14ac:dyDescent="0.2">
      <c r="B18" s="50"/>
      <c r="C18" s="4"/>
    </row>
    <row r="19" spans="1:40" ht="15" x14ac:dyDescent="0.2">
      <c r="B19" s="50"/>
      <c r="C19" s="4"/>
    </row>
    <row r="20" spans="1:40" ht="15" x14ac:dyDescent="0.2">
      <c r="A20" s="190" t="s">
        <v>189</v>
      </c>
      <c r="B20" s="118" t="s">
        <v>145</v>
      </c>
      <c r="C20" s="4"/>
      <c r="D20" s="190">
        <v>5</v>
      </c>
      <c r="E20">
        <f>$B$8/24</f>
        <v>250</v>
      </c>
      <c r="F20">
        <f>2*$B$8/24</f>
        <v>500</v>
      </c>
      <c r="G20">
        <f>3*$B$8/24</f>
        <v>750</v>
      </c>
      <c r="H20">
        <f>4*$B$8/24</f>
        <v>1000</v>
      </c>
      <c r="I20">
        <f>5*$B$8/24</f>
        <v>1250</v>
      </c>
      <c r="J20">
        <f>6*$B$8/24</f>
        <v>1500</v>
      </c>
      <c r="K20">
        <f>7*$B$8/24</f>
        <v>1750</v>
      </c>
      <c r="L20">
        <f>8*$B$8/24</f>
        <v>2000</v>
      </c>
      <c r="M20">
        <f>9*$B$8/24</f>
        <v>2250</v>
      </c>
      <c r="N20">
        <f>10*$B$8/24</f>
        <v>2500</v>
      </c>
      <c r="O20">
        <f>11*$B$8/24</f>
        <v>2750</v>
      </c>
      <c r="P20">
        <f>$B$8/2-5</f>
        <v>2995</v>
      </c>
      <c r="Q20" s="41">
        <f>$B$8/2+5</f>
        <v>3005</v>
      </c>
      <c r="R20">
        <f>13*$B$8/24</f>
        <v>3250</v>
      </c>
      <c r="S20">
        <f>14*$B$8/24</f>
        <v>3500</v>
      </c>
      <c r="T20">
        <f>15*$B$8/24</f>
        <v>3750</v>
      </c>
      <c r="U20">
        <f>16*$B$8/24</f>
        <v>4000</v>
      </c>
      <c r="V20">
        <f>17*$B$8/24</f>
        <v>4250</v>
      </c>
      <c r="W20">
        <f>18*$B$8/24</f>
        <v>4500</v>
      </c>
      <c r="X20">
        <f>19*$B$8/24</f>
        <v>4750</v>
      </c>
      <c r="Y20">
        <f>20*$B$8/24</f>
        <v>5000</v>
      </c>
      <c r="Z20">
        <f>21*$B$8/24</f>
        <v>5250</v>
      </c>
      <c r="AA20">
        <f>22*$B$8/24</f>
        <v>5500</v>
      </c>
      <c r="AB20">
        <f>23*$B$8/24</f>
        <v>5750</v>
      </c>
      <c r="AC20">
        <f>24*$B$8/24</f>
        <v>6000</v>
      </c>
      <c r="AD20">
        <f>25*$B$8/24</f>
        <v>6250</v>
      </c>
      <c r="AE20">
        <f>26*$B$8/24</f>
        <v>6500</v>
      </c>
      <c r="AF20">
        <f>27*$B$8/24</f>
        <v>6750</v>
      </c>
      <c r="AG20">
        <f>28*$B$8/24</f>
        <v>7000</v>
      </c>
      <c r="AH20">
        <f>29*$B$8/24</f>
        <v>7250</v>
      </c>
      <c r="AI20">
        <f>30*$B$8/24</f>
        <v>7500</v>
      </c>
      <c r="AJ20">
        <f>31*$B$8/24</f>
        <v>7750</v>
      </c>
      <c r="AK20">
        <f>32*$B$8/24</f>
        <v>8000</v>
      </c>
      <c r="AL20">
        <f>33*$B$8/24</f>
        <v>8250</v>
      </c>
      <c r="AM20">
        <f>34*$B$8/24</f>
        <v>8500</v>
      </c>
      <c r="AN20">
        <f>35*$B$8/24</f>
        <v>8750</v>
      </c>
    </row>
    <row r="21" spans="1:40" ht="12" customHeight="1" x14ac:dyDescent="0.2">
      <c r="A21" s="119" t="s">
        <v>192</v>
      </c>
      <c r="B21" s="96"/>
    </row>
    <row r="22" spans="1:40" ht="12" customHeight="1" thickBot="1" x14ac:dyDescent="0.25"/>
    <row r="23" spans="1:40" x14ac:dyDescent="0.2">
      <c r="A23" s="108" t="s">
        <v>158</v>
      </c>
      <c r="B23" s="199" t="s">
        <v>187</v>
      </c>
      <c r="D23" s="111">
        <f t="shared" ref="D23:AN23" si="0">$C$42</f>
        <v>0.95291407722579735</v>
      </c>
      <c r="E23" s="111">
        <f t="shared" si="0"/>
        <v>0.95291407722579735</v>
      </c>
      <c r="F23" s="111">
        <f t="shared" si="0"/>
        <v>0.95291407722579735</v>
      </c>
      <c r="G23" s="111">
        <f t="shared" si="0"/>
        <v>0.95291407722579735</v>
      </c>
      <c r="H23" s="111">
        <f t="shared" si="0"/>
        <v>0.95291407722579735</v>
      </c>
      <c r="I23" s="111">
        <f t="shared" si="0"/>
        <v>0.95291407722579735</v>
      </c>
      <c r="J23" s="111">
        <f t="shared" si="0"/>
        <v>0.95291407722579735</v>
      </c>
      <c r="K23" s="111">
        <f t="shared" si="0"/>
        <v>0.95291407722579735</v>
      </c>
      <c r="L23" s="111">
        <f t="shared" si="0"/>
        <v>0.95291407722579735</v>
      </c>
      <c r="M23" s="111">
        <f t="shared" si="0"/>
        <v>0.95291407722579735</v>
      </c>
      <c r="N23" s="111">
        <f t="shared" si="0"/>
        <v>0.95291407722579735</v>
      </c>
      <c r="O23" s="111">
        <f t="shared" si="0"/>
        <v>0.95291407722579735</v>
      </c>
      <c r="P23" s="111">
        <f t="shared" si="0"/>
        <v>0.95291407722579735</v>
      </c>
      <c r="Q23" s="111">
        <f t="shared" si="0"/>
        <v>0.95291407722579735</v>
      </c>
      <c r="R23" s="111">
        <f t="shared" si="0"/>
        <v>0.95291407722579735</v>
      </c>
      <c r="S23" s="111">
        <f t="shared" si="0"/>
        <v>0.95291407722579735</v>
      </c>
      <c r="T23" s="111">
        <f t="shared" si="0"/>
        <v>0.95291407722579735</v>
      </c>
      <c r="U23" s="111">
        <f t="shared" si="0"/>
        <v>0.95291407722579735</v>
      </c>
      <c r="V23" s="111">
        <f t="shared" si="0"/>
        <v>0.95291407722579735</v>
      </c>
      <c r="W23" s="111">
        <f t="shared" si="0"/>
        <v>0.95291407722579735</v>
      </c>
      <c r="X23" s="111">
        <f t="shared" si="0"/>
        <v>0.95291407722579735</v>
      </c>
      <c r="Y23" s="111">
        <f t="shared" si="0"/>
        <v>0.95291407722579735</v>
      </c>
      <c r="Z23" s="111">
        <f t="shared" si="0"/>
        <v>0.95291407722579735</v>
      </c>
      <c r="AA23" s="111">
        <f t="shared" si="0"/>
        <v>0.95291407722579735</v>
      </c>
      <c r="AB23" s="111">
        <f t="shared" si="0"/>
        <v>0.95291407722579735</v>
      </c>
      <c r="AC23" s="111">
        <f t="shared" si="0"/>
        <v>0.95291407722579735</v>
      </c>
      <c r="AD23" s="111">
        <f t="shared" si="0"/>
        <v>0.95291407722579735</v>
      </c>
      <c r="AE23" s="111">
        <f t="shared" si="0"/>
        <v>0.95291407722579735</v>
      </c>
      <c r="AF23" s="111">
        <f t="shared" si="0"/>
        <v>0.95291407722579735</v>
      </c>
      <c r="AG23" s="111">
        <f t="shared" si="0"/>
        <v>0.95291407722579735</v>
      </c>
      <c r="AH23" s="111">
        <f t="shared" si="0"/>
        <v>0.95291407722579735</v>
      </c>
      <c r="AI23" s="111">
        <f t="shared" si="0"/>
        <v>0.95291407722579735</v>
      </c>
      <c r="AJ23" s="111">
        <f t="shared" si="0"/>
        <v>0.95291407722579735</v>
      </c>
      <c r="AK23" s="111">
        <f t="shared" si="0"/>
        <v>0.95291407722579735</v>
      </c>
      <c r="AL23" s="111">
        <f t="shared" si="0"/>
        <v>0.95291407722579735</v>
      </c>
      <c r="AM23" s="111">
        <f t="shared" si="0"/>
        <v>0.95291407722579735</v>
      </c>
      <c r="AN23" s="111">
        <f t="shared" si="0"/>
        <v>0.95291407722579735</v>
      </c>
    </row>
    <row r="24" spans="1:40" ht="13.5" thickBot="1" x14ac:dyDescent="0.25">
      <c r="A24" s="108" t="s">
        <v>196</v>
      </c>
      <c r="B24" s="200"/>
      <c r="D24" s="111">
        <f>$C$39</f>
        <v>0.97114934367074013</v>
      </c>
      <c r="E24" s="111">
        <f t="shared" ref="E24:AN24" si="1">$C$39</f>
        <v>0.97114934367074013</v>
      </c>
      <c r="F24" s="111">
        <f t="shared" si="1"/>
        <v>0.97114934367074013</v>
      </c>
      <c r="G24" s="111">
        <f t="shared" si="1"/>
        <v>0.97114934367074013</v>
      </c>
      <c r="H24" s="111">
        <f t="shared" si="1"/>
        <v>0.97114934367074013</v>
      </c>
      <c r="I24" s="111">
        <f t="shared" si="1"/>
        <v>0.97114934367074013</v>
      </c>
      <c r="J24" s="111">
        <f t="shared" si="1"/>
        <v>0.97114934367074013</v>
      </c>
      <c r="K24" s="111">
        <f t="shared" si="1"/>
        <v>0.97114934367074013</v>
      </c>
      <c r="L24" s="111">
        <f t="shared" si="1"/>
        <v>0.97114934367074013</v>
      </c>
      <c r="M24" s="111">
        <f t="shared" si="1"/>
        <v>0.97114934367074013</v>
      </c>
      <c r="N24" s="111">
        <f t="shared" si="1"/>
        <v>0.97114934367074013</v>
      </c>
      <c r="O24" s="111">
        <f t="shared" si="1"/>
        <v>0.97114934367074013</v>
      </c>
      <c r="P24" s="111">
        <f t="shared" si="1"/>
        <v>0.97114934367074013</v>
      </c>
      <c r="Q24" s="111">
        <f t="shared" si="1"/>
        <v>0.97114934367074013</v>
      </c>
      <c r="R24" s="111">
        <f t="shared" si="1"/>
        <v>0.97114934367074013</v>
      </c>
      <c r="S24" s="111">
        <f t="shared" si="1"/>
        <v>0.97114934367074013</v>
      </c>
      <c r="T24" s="111">
        <f t="shared" si="1"/>
        <v>0.97114934367074013</v>
      </c>
      <c r="U24" s="111">
        <f t="shared" si="1"/>
        <v>0.97114934367074013</v>
      </c>
      <c r="V24" s="111">
        <f t="shared" si="1"/>
        <v>0.97114934367074013</v>
      </c>
      <c r="W24" s="111">
        <f t="shared" si="1"/>
        <v>0.97114934367074013</v>
      </c>
      <c r="X24" s="111">
        <f t="shared" si="1"/>
        <v>0.97114934367074013</v>
      </c>
      <c r="Y24" s="111">
        <f t="shared" si="1"/>
        <v>0.97114934367074013</v>
      </c>
      <c r="Z24" s="111">
        <f t="shared" si="1"/>
        <v>0.97114934367074013</v>
      </c>
      <c r="AA24" s="111">
        <f t="shared" si="1"/>
        <v>0.97114934367074013</v>
      </c>
      <c r="AB24" s="111">
        <f t="shared" si="1"/>
        <v>0.97114934367074013</v>
      </c>
      <c r="AC24" s="111">
        <f t="shared" si="1"/>
        <v>0.97114934367074013</v>
      </c>
      <c r="AD24" s="111">
        <f t="shared" si="1"/>
        <v>0.97114934367074013</v>
      </c>
      <c r="AE24" s="111">
        <f t="shared" si="1"/>
        <v>0.97114934367074013</v>
      </c>
      <c r="AF24" s="111">
        <f t="shared" si="1"/>
        <v>0.97114934367074013</v>
      </c>
      <c r="AG24" s="111">
        <f t="shared" si="1"/>
        <v>0.97114934367074013</v>
      </c>
      <c r="AH24" s="111">
        <f t="shared" si="1"/>
        <v>0.97114934367074013</v>
      </c>
      <c r="AI24" s="111">
        <f t="shared" si="1"/>
        <v>0.97114934367074013</v>
      </c>
      <c r="AJ24" s="111">
        <f t="shared" si="1"/>
        <v>0.97114934367074013</v>
      </c>
      <c r="AK24" s="111">
        <f t="shared" si="1"/>
        <v>0.97114934367074013</v>
      </c>
      <c r="AL24" s="111">
        <f t="shared" si="1"/>
        <v>0.97114934367074013</v>
      </c>
      <c r="AM24" s="111">
        <f t="shared" si="1"/>
        <v>0.97114934367074013</v>
      </c>
      <c r="AN24" s="111">
        <f t="shared" si="1"/>
        <v>0.97114934367074013</v>
      </c>
    </row>
    <row r="25" spans="1:40" ht="15.75" thickBot="1" x14ac:dyDescent="0.25">
      <c r="A25" s="109" t="s">
        <v>186</v>
      </c>
      <c r="B25" s="200"/>
      <c r="D25" s="93">
        <f t="shared" ref="D25:AN25" si="2">D23*D32</f>
        <v>0.17270345190703715</v>
      </c>
      <c r="E25" s="93">
        <f t="shared" si="2"/>
        <v>1.2116454672593377</v>
      </c>
      <c r="F25" s="93">
        <f t="shared" si="2"/>
        <v>2.1244543668379663</v>
      </c>
      <c r="G25" s="93">
        <f t="shared" si="2"/>
        <v>2.9169575686631575</v>
      </c>
      <c r="H25" s="93">
        <f t="shared" si="2"/>
        <v>3.6109628445743689</v>
      </c>
      <c r="I25" s="93">
        <f t="shared" si="2"/>
        <v>4.2233079517201615</v>
      </c>
      <c r="J25" s="93">
        <f t="shared" si="2"/>
        <v>4.7671982777115822</v>
      </c>
      <c r="K25" s="93">
        <f t="shared" si="2"/>
        <v>5.2531325386929861</v>
      </c>
      <c r="L25" s="93">
        <f t="shared" si="2"/>
        <v>5.6895545457883268</v>
      </c>
      <c r="M25" s="93">
        <f t="shared" si="2"/>
        <v>6.0833129785003788</v>
      </c>
      <c r="N25" s="93">
        <f t="shared" si="2"/>
        <v>6.439961061395902</v>
      </c>
      <c r="O25" s="93">
        <f t="shared" si="2"/>
        <v>6.7637809370498232</v>
      </c>
      <c r="P25" s="93">
        <f t="shared" si="2"/>
        <v>7.0498160063740647</v>
      </c>
      <c r="Q25" s="93">
        <f t="shared" si="2"/>
        <v>7.0584682690063323</v>
      </c>
      <c r="R25" s="93">
        <f t="shared" si="2"/>
        <v>7.1155419257374035</v>
      </c>
      <c r="S25" s="93">
        <f t="shared" si="2"/>
        <v>7.1286667903100724</v>
      </c>
      <c r="T25" s="93">
        <f t="shared" si="2"/>
        <v>7.1344067813177885</v>
      </c>
      <c r="U25" s="93">
        <f t="shared" si="2"/>
        <v>7.1376242805748387</v>
      </c>
      <c r="V25" s="93">
        <f t="shared" si="2"/>
        <v>7.1396812457516239</v>
      </c>
      <c r="W25" s="93">
        <f t="shared" si="2"/>
        <v>7.141108708668483</v>
      </c>
      <c r="X25" s="93">
        <f t="shared" si="2"/>
        <v>7.1421565960859512</v>
      </c>
      <c r="Y25" s="93">
        <f t="shared" si="2"/>
        <v>7.1429579969362136</v>
      </c>
      <c r="Z25" s="93">
        <f t="shared" si="2"/>
        <v>7.1435902934048237</v>
      </c>
      <c r="AA25" s="93">
        <f t="shared" si="2"/>
        <v>7.1441015463739257</v>
      </c>
      <c r="AB25" s="93">
        <f t="shared" si="2"/>
        <v>7.1445231816468899</v>
      </c>
      <c r="AC25" s="93">
        <f t="shared" si="2"/>
        <v>7.1448766140955682</v>
      </c>
      <c r="AD25" s="93">
        <f t="shared" si="2"/>
        <v>7.1451769399623544</v>
      </c>
      <c r="AE25" s="93">
        <f t="shared" si="2"/>
        <v>7.1454351072050413</v>
      </c>
      <c r="AF25" s="93">
        <f t="shared" si="2"/>
        <v>7.1456592487165063</v>
      </c>
      <c r="AG25" s="93">
        <f t="shared" si="2"/>
        <v>7.1458555323291888</v>
      </c>
      <c r="AH25" s="93">
        <f t="shared" si="2"/>
        <v>7.1460287202198325</v>
      </c>
      <c r="AI25" s="93">
        <f t="shared" si="2"/>
        <v>7.1461825472320912</v>
      </c>
      <c r="AJ25" s="93">
        <f t="shared" si="2"/>
        <v>7.1463199826891106</v>
      </c>
      <c r="AK25" s="93">
        <f t="shared" si="2"/>
        <v>7.1464434147308804</v>
      </c>
      <c r="AL25" s="93">
        <f t="shared" si="2"/>
        <v>7.1465547803506819</v>
      </c>
      <c r="AM25" s="93">
        <f t="shared" si="2"/>
        <v>7.1466556501518079</v>
      </c>
      <c r="AN25" s="93">
        <f t="shared" si="2"/>
        <v>7.1467472352409329</v>
      </c>
    </row>
    <row r="26" spans="1:40" ht="15.75" thickBot="1" x14ac:dyDescent="0.25">
      <c r="A26" s="109" t="s">
        <v>195</v>
      </c>
      <c r="B26" s="201"/>
      <c r="D26" s="93">
        <f>D24*D32</f>
        <v>0.17600836001654338</v>
      </c>
      <c r="E26" s="93">
        <f t="shared" ref="E26:AN26" si="3">E24*E32</f>
        <v>1.234831899761841</v>
      </c>
      <c r="F26" s="93">
        <f t="shared" si="3"/>
        <v>2.1651086003678093</v>
      </c>
      <c r="G26" s="93">
        <f t="shared" si="3"/>
        <v>2.9727773951768142</v>
      </c>
      <c r="H26" s="93">
        <f t="shared" si="3"/>
        <v>3.6800633764767845</v>
      </c>
      <c r="I26" s="93">
        <f t="shared" si="3"/>
        <v>4.30412651408506</v>
      </c>
      <c r="J26" s="93">
        <f t="shared" si="3"/>
        <v>4.8584248981042872</v>
      </c>
      <c r="K26" s="93">
        <f t="shared" si="3"/>
        <v>5.3536581514455488</v>
      </c>
      <c r="L26" s="93">
        <f t="shared" si="3"/>
        <v>5.7984316686843727</v>
      </c>
      <c r="M26" s="93">
        <f t="shared" si="3"/>
        <v>6.1997251878297694</v>
      </c>
      <c r="N26" s="93">
        <f t="shared" si="3"/>
        <v>6.563198201717614</v>
      </c>
      <c r="O26" s="93">
        <f t="shared" si="3"/>
        <v>6.8932147973632354</v>
      </c>
      <c r="P26" s="93">
        <f t="shared" si="3"/>
        <v>7.1847235246240979</v>
      </c>
      <c r="Q26" s="93">
        <f t="shared" si="3"/>
        <v>7.1935413597022153</v>
      </c>
      <c r="R26" s="93">
        <f t="shared" si="3"/>
        <v>7.2517071960561434</v>
      </c>
      <c r="S26" s="93">
        <f t="shared" si="3"/>
        <v>7.2650832222059751</v>
      </c>
      <c r="T26" s="93">
        <f t="shared" si="3"/>
        <v>7.2709330555047416</v>
      </c>
      <c r="U26" s="93">
        <f t="shared" si="3"/>
        <v>7.2742121258495116</v>
      </c>
      <c r="V26" s="93">
        <f t="shared" si="3"/>
        <v>7.2763084537652505</v>
      </c>
      <c r="W26" s="93">
        <f t="shared" si="3"/>
        <v>7.2777632330658752</v>
      </c>
      <c r="X26" s="93">
        <f t="shared" si="3"/>
        <v>7.2788311731897926</v>
      </c>
      <c r="Y26" s="93">
        <f t="shared" si="3"/>
        <v>7.2796479099012652</v>
      </c>
      <c r="Z26" s="93">
        <f t="shared" si="3"/>
        <v>7.2802923061959275</v>
      </c>
      <c r="AA26" s="93">
        <f t="shared" si="3"/>
        <v>7.2808133426642296</v>
      </c>
      <c r="AB26" s="93">
        <f t="shared" si="3"/>
        <v>7.2812430464836968</v>
      </c>
      <c r="AC26" s="93">
        <f t="shared" si="3"/>
        <v>7.2816032423279697</v>
      </c>
      <c r="AD26" s="93">
        <f t="shared" si="3"/>
        <v>7.2819093153259313</v>
      </c>
      <c r="AE26" s="93">
        <f t="shared" si="3"/>
        <v>7.2821724229389728</v>
      </c>
      <c r="AF26" s="93">
        <f t="shared" si="3"/>
        <v>7.2824008536935931</v>
      </c>
      <c r="AG26" s="93">
        <f t="shared" si="3"/>
        <v>7.2826008934518311</v>
      </c>
      <c r="AH26" s="93">
        <f t="shared" si="3"/>
        <v>7.2827773955209585</v>
      </c>
      <c r="AI26" s="93">
        <f t="shared" si="3"/>
        <v>7.2829341662157816</v>
      </c>
      <c r="AJ26" s="93">
        <f t="shared" si="3"/>
        <v>7.2830742316813586</v>
      </c>
      <c r="AK26" s="93">
        <f t="shared" si="3"/>
        <v>7.2832000257578837</v>
      </c>
      <c r="AL26" s="93">
        <f t="shared" si="3"/>
        <v>7.2833135225055576</v>
      </c>
      <c r="AM26" s="93">
        <f t="shared" si="3"/>
        <v>7.2834163225832356</v>
      </c>
      <c r="AN26" s="93">
        <f t="shared" si="3"/>
        <v>7.2835096602737153</v>
      </c>
    </row>
    <row r="27" spans="1:40" x14ac:dyDescent="0.2">
      <c r="A27" s="109"/>
      <c r="B27" s="112"/>
      <c r="D27" s="112"/>
      <c r="E27" s="112"/>
      <c r="F27" s="112"/>
      <c r="G27" s="112"/>
      <c r="H27" s="112"/>
      <c r="I27" s="112"/>
      <c r="J27" s="112"/>
      <c r="K27" s="112"/>
      <c r="L27" s="112"/>
      <c r="M27" s="112"/>
      <c r="N27" s="112"/>
      <c r="O27" s="112"/>
      <c r="P27" s="112"/>
      <c r="Q27" s="112"/>
      <c r="R27" s="112"/>
      <c r="S27" s="112"/>
      <c r="T27" s="112"/>
      <c r="U27" s="112"/>
      <c r="V27" s="112"/>
      <c r="W27" s="112"/>
      <c r="X27" s="112"/>
      <c r="Y27" s="112"/>
      <c r="Z27" s="112"/>
      <c r="AA27" s="112"/>
      <c r="AB27" s="112"/>
      <c r="AC27" s="112"/>
      <c r="AD27" s="112"/>
      <c r="AE27" s="112"/>
      <c r="AF27" s="112"/>
      <c r="AG27" s="112"/>
      <c r="AH27" s="112"/>
      <c r="AI27" s="112"/>
      <c r="AJ27" s="112"/>
      <c r="AK27" s="112"/>
      <c r="AL27" s="112"/>
      <c r="AM27" s="112"/>
      <c r="AN27" s="112"/>
    </row>
    <row r="28" spans="1:40" ht="13.5" thickBot="1" x14ac:dyDescent="0.25">
      <c r="A28" s="107" t="s">
        <v>185</v>
      </c>
      <c r="B28" s="113">
        <f>B30/B29</f>
        <v>5.6060666665094433E-2</v>
      </c>
      <c r="D28" s="113">
        <f t="shared" ref="D28:AN28" si="4">D30/D29</f>
        <v>6.7735177673508887E-4</v>
      </c>
      <c r="E28" s="113">
        <f t="shared" si="4"/>
        <v>4.7521355303477208E-3</v>
      </c>
      <c r="F28" s="113">
        <f t="shared" si="4"/>
        <v>8.3322187488464455E-3</v>
      </c>
      <c r="G28" s="113">
        <f t="shared" si="4"/>
        <v>1.1440456863933399E-2</v>
      </c>
      <c r="H28" s="113">
        <f t="shared" si="4"/>
        <v>1.416238107280807E-2</v>
      </c>
      <c r="I28" s="113">
        <f t="shared" si="4"/>
        <v>1.6564029920704309E-2</v>
      </c>
      <c r="J28" s="113">
        <f t="shared" si="4"/>
        <v>1.8697195613637994E-2</v>
      </c>
      <c r="K28" s="113">
        <f t="shared" si="4"/>
        <v>2.0603054653614682E-2</v>
      </c>
      <c r="L28" s="113">
        <f t="shared" si="4"/>
        <v>2.2314724099987113E-2</v>
      </c>
      <c r="M28" s="113">
        <f t="shared" si="4"/>
        <v>2.3859064824256461E-2</v>
      </c>
      <c r="N28" s="113">
        <f t="shared" si="4"/>
        <v>2.5257856857368127E-2</v>
      </c>
      <c r="O28" s="113">
        <f t="shared" si="4"/>
        <v>2.6527894981645941E-2</v>
      </c>
      <c r="P28" s="113">
        <f t="shared" si="4"/>
        <v>2.764973916180519E-2</v>
      </c>
      <c r="Q28" s="113">
        <f t="shared" si="4"/>
        <v>2.7683673778641317E-2</v>
      </c>
      <c r="R28" s="113">
        <f t="shared" si="4"/>
        <v>2.7907519581169743E-2</v>
      </c>
      <c r="S28" s="113">
        <f t="shared" si="4"/>
        <v>2.7958995971708211E-2</v>
      </c>
      <c r="T28" s="113">
        <f t="shared" si="4"/>
        <v>2.7981508510193018E-2</v>
      </c>
      <c r="U28" s="113">
        <f t="shared" si="4"/>
        <v>2.7994127706939497E-2</v>
      </c>
      <c r="V28" s="113">
        <f t="shared" si="4"/>
        <v>2.8002195229631075E-2</v>
      </c>
      <c r="W28" s="113">
        <f t="shared" si="4"/>
        <v>2.8007793812243515E-2</v>
      </c>
      <c r="X28" s="113">
        <f t="shared" si="4"/>
        <v>2.8011903680322043E-2</v>
      </c>
      <c r="Y28" s="113">
        <f t="shared" si="4"/>
        <v>2.8015046815469659E-2</v>
      </c>
      <c r="Z28" s="113">
        <f t="shared" si="4"/>
        <v>2.8017526714578255E-2</v>
      </c>
      <c r="AA28" s="113">
        <f t="shared" si="4"/>
        <v>2.8019531874887194E-2</v>
      </c>
      <c r="AB28" s="113">
        <f t="shared" si="4"/>
        <v>2.8021185550005601E-2</v>
      </c>
      <c r="AC28" s="113">
        <f t="shared" si="4"/>
        <v>2.8022571730156719E-2</v>
      </c>
      <c r="AD28" s="113">
        <f t="shared" si="4"/>
        <v>2.8023749623575886E-2</v>
      </c>
      <c r="AE28" s="113">
        <f t="shared" si="4"/>
        <v>2.8024762168713791E-2</v>
      </c>
      <c r="AF28" s="113">
        <f t="shared" si="4"/>
        <v>2.8025641263192548E-2</v>
      </c>
      <c r="AG28" s="113">
        <f t="shared" si="4"/>
        <v>2.8026411097566567E-2</v>
      </c>
      <c r="AH28" s="113">
        <f t="shared" si="4"/>
        <v>2.8027090349336842E-2</v>
      </c>
      <c r="AI28" s="113">
        <f t="shared" si="4"/>
        <v>2.802769366675124E-2</v>
      </c>
      <c r="AJ28" s="113">
        <f t="shared" si="4"/>
        <v>2.802823269564713E-2</v>
      </c>
      <c r="AK28" s="113">
        <f t="shared" si="4"/>
        <v>2.8028716802431762E-2</v>
      </c>
      <c r="AL28" s="113">
        <f t="shared" si="4"/>
        <v>2.8029153584091904E-2</v>
      </c>
      <c r="AM28" s="113">
        <f t="shared" si="4"/>
        <v>2.8029549200614099E-2</v>
      </c>
      <c r="AN28" s="113">
        <f t="shared" si="4"/>
        <v>2.8029908402020663E-2</v>
      </c>
    </row>
    <row r="29" spans="1:40" ht="15.75" thickBot="1" x14ac:dyDescent="0.25">
      <c r="A29" s="190" t="s">
        <v>9</v>
      </c>
      <c r="B29" s="89">
        <f>B35 / $B$17 * SINH($B$16 *B33 / 1000) + B34 * COSH($B$16 * B33 / 1000)+B32</f>
        <v>7.5000000000000036</v>
      </c>
      <c r="C29" s="190"/>
      <c r="D29" s="89">
        <f t="shared" ref="D29:AN29" si="5">D35 / $B$17 * SINH($B$16 *D33 / 1000) + D34 * COSH($B$16 * D33 / 1000)+D32</f>
        <v>15.000000000000005</v>
      </c>
      <c r="E29" s="89">
        <f t="shared" si="5"/>
        <v>14.999999999999993</v>
      </c>
      <c r="F29" s="89">
        <f t="shared" si="5"/>
        <v>15</v>
      </c>
      <c r="G29" s="89">
        <f t="shared" si="5"/>
        <v>15.000000000000007</v>
      </c>
      <c r="H29" s="89">
        <f t="shared" si="5"/>
        <v>14.999999999999993</v>
      </c>
      <c r="I29" s="89">
        <f t="shared" si="5"/>
        <v>15.000000000000004</v>
      </c>
      <c r="J29" s="89">
        <f t="shared" si="5"/>
        <v>15.000000000000007</v>
      </c>
      <c r="K29" s="89">
        <f t="shared" si="5"/>
        <v>15.000000000000012</v>
      </c>
      <c r="L29" s="89">
        <f t="shared" si="5"/>
        <v>14.999999999999996</v>
      </c>
      <c r="M29" s="89">
        <f t="shared" si="5"/>
        <v>15.000000000000004</v>
      </c>
      <c r="N29" s="89">
        <f t="shared" si="5"/>
        <v>15</v>
      </c>
      <c r="O29" s="89">
        <f t="shared" si="5"/>
        <v>15.000000000000007</v>
      </c>
      <c r="P29" s="89">
        <f t="shared" si="5"/>
        <v>14.999999999999996</v>
      </c>
      <c r="Q29" s="89">
        <f t="shared" si="5"/>
        <v>15.000000000000007</v>
      </c>
      <c r="R29" s="89">
        <f t="shared" si="5"/>
        <v>15.000000000000007</v>
      </c>
      <c r="S29" s="89">
        <f t="shared" si="5"/>
        <v>14.999999999999996</v>
      </c>
      <c r="T29" s="89">
        <f t="shared" si="5"/>
        <v>15.000000000000007</v>
      </c>
      <c r="U29" s="89">
        <f t="shared" si="5"/>
        <v>14.999999999999993</v>
      </c>
      <c r="V29" s="89">
        <f t="shared" si="5"/>
        <v>15.000000000000005</v>
      </c>
      <c r="W29" s="89">
        <f t="shared" si="5"/>
        <v>15.000000000000014</v>
      </c>
      <c r="X29" s="89">
        <f t="shared" si="5"/>
        <v>15.000000000000002</v>
      </c>
      <c r="Y29" s="89">
        <f t="shared" si="5"/>
        <v>15</v>
      </c>
      <c r="Z29" s="89">
        <f t="shared" si="5"/>
        <v>15</v>
      </c>
      <c r="AA29" s="89">
        <f t="shared" si="5"/>
        <v>15.000000000000005</v>
      </c>
      <c r="AB29" s="89">
        <f t="shared" si="5"/>
        <v>14.999999999999989</v>
      </c>
      <c r="AC29" s="89">
        <f t="shared" si="5"/>
        <v>15.000000000000004</v>
      </c>
      <c r="AD29" s="89">
        <f t="shared" si="5"/>
        <v>15</v>
      </c>
      <c r="AE29" s="89">
        <f t="shared" si="5"/>
        <v>15.000000000000002</v>
      </c>
      <c r="AF29" s="89">
        <f t="shared" si="5"/>
        <v>14.999999999999993</v>
      </c>
      <c r="AG29" s="89">
        <f t="shared" si="5"/>
        <v>15.000000000000007</v>
      </c>
      <c r="AH29" s="89">
        <f t="shared" si="5"/>
        <v>14.999999999999996</v>
      </c>
      <c r="AI29" s="89">
        <f t="shared" si="5"/>
        <v>15</v>
      </c>
      <c r="AJ29" s="89">
        <f t="shared" si="5"/>
        <v>15</v>
      </c>
      <c r="AK29" s="89">
        <f t="shared" si="5"/>
        <v>15.000000000000005</v>
      </c>
      <c r="AL29" s="89">
        <f t="shared" si="5"/>
        <v>15.000000000000016</v>
      </c>
      <c r="AM29" s="89">
        <f t="shared" si="5"/>
        <v>15.000000000000007</v>
      </c>
      <c r="AN29" s="89">
        <f t="shared" si="5"/>
        <v>15.000000000000002</v>
      </c>
    </row>
    <row r="30" spans="1:40" ht="15" x14ac:dyDescent="0.2">
      <c r="A30" s="190" t="s">
        <v>183</v>
      </c>
      <c r="B30" s="9">
        <f>B35 * COSH($B$16 *B33 / 1000) + (B34) * $B$17 * SINH($B$16 * B33/ 1000)</f>
        <v>0.42045499998820846</v>
      </c>
      <c r="C30" s="190"/>
      <c r="D30" s="9">
        <f t="shared" ref="D30:AN30" si="6">D35 * COSH($B$16 *D33 / 1000) + (D34) * $B$17 * SINH($B$16 * D33/ 1000)</f>
        <v>1.0160276651026336E-2</v>
      </c>
      <c r="E30" s="9">
        <f t="shared" si="6"/>
        <v>7.1282032955215777E-2</v>
      </c>
      <c r="F30" s="9">
        <f t="shared" si="6"/>
        <v>0.12498328123269668</v>
      </c>
      <c r="G30" s="9">
        <f t="shared" si="6"/>
        <v>0.17160685295900105</v>
      </c>
      <c r="H30" s="9">
        <f t="shared" si="6"/>
        <v>0.21243571609212095</v>
      </c>
      <c r="I30" s="9">
        <f t="shared" si="6"/>
        <v>0.24846044881056467</v>
      </c>
      <c r="J30" s="9">
        <f t="shared" si="6"/>
        <v>0.28045793420457005</v>
      </c>
      <c r="K30" s="9">
        <f t="shared" si="6"/>
        <v>0.30904581980422047</v>
      </c>
      <c r="L30" s="9">
        <f t="shared" si="6"/>
        <v>0.33472086149980662</v>
      </c>
      <c r="M30" s="9">
        <f t="shared" si="6"/>
        <v>0.357885972363847</v>
      </c>
      <c r="N30" s="9">
        <f t="shared" si="6"/>
        <v>0.37886785286052188</v>
      </c>
      <c r="O30" s="9">
        <f t="shared" si="6"/>
        <v>0.3979184247246893</v>
      </c>
      <c r="P30" s="9">
        <f t="shared" si="6"/>
        <v>0.41474608742707775</v>
      </c>
      <c r="Q30" s="9">
        <f t="shared" si="6"/>
        <v>0.41525510667961996</v>
      </c>
      <c r="R30" s="9">
        <f t="shared" si="6"/>
        <v>0.41861279371754634</v>
      </c>
      <c r="S30" s="9">
        <f t="shared" si="6"/>
        <v>0.41938493957562306</v>
      </c>
      <c r="T30" s="9">
        <f t="shared" si="6"/>
        <v>0.41972262765289547</v>
      </c>
      <c r="U30" s="9">
        <f t="shared" si="6"/>
        <v>0.41991191560409225</v>
      </c>
      <c r="V30" s="9">
        <f t="shared" si="6"/>
        <v>0.42003292844446627</v>
      </c>
      <c r="W30" s="9">
        <f t="shared" si="6"/>
        <v>0.42011690718365313</v>
      </c>
      <c r="X30" s="9">
        <f t="shared" si="6"/>
        <v>0.42017855520483072</v>
      </c>
      <c r="Y30" s="9">
        <f t="shared" si="6"/>
        <v>0.42022570223204486</v>
      </c>
      <c r="Z30" s="9">
        <f t="shared" si="6"/>
        <v>0.42026290071867384</v>
      </c>
      <c r="AA30" s="9">
        <f t="shared" si="6"/>
        <v>0.42029297812330807</v>
      </c>
      <c r="AB30" s="9">
        <f t="shared" si="6"/>
        <v>0.42031778325008373</v>
      </c>
      <c r="AC30" s="9">
        <f t="shared" si="6"/>
        <v>0.42033857595235091</v>
      </c>
      <c r="AD30" s="9">
        <f t="shared" si="6"/>
        <v>0.42035624435363828</v>
      </c>
      <c r="AE30" s="9">
        <f t="shared" si="6"/>
        <v>0.42037143253070691</v>
      </c>
      <c r="AF30" s="9">
        <f t="shared" si="6"/>
        <v>0.42038461894788803</v>
      </c>
      <c r="AG30" s="9">
        <f t="shared" si="6"/>
        <v>0.4203961664634987</v>
      </c>
      <c r="AH30" s="9">
        <f t="shared" si="6"/>
        <v>0.42040635524005254</v>
      </c>
      <c r="AI30" s="9">
        <f t="shared" si="6"/>
        <v>0.42041540500126862</v>
      </c>
      <c r="AJ30" s="9">
        <f t="shared" si="6"/>
        <v>0.42042349043470695</v>
      </c>
      <c r="AK30" s="9">
        <f t="shared" si="6"/>
        <v>0.42043075203647656</v>
      </c>
      <c r="AL30" s="9">
        <f t="shared" si="6"/>
        <v>0.420437303761379</v>
      </c>
      <c r="AM30" s="9">
        <f t="shared" si="6"/>
        <v>0.42044323800921168</v>
      </c>
      <c r="AN30" s="9">
        <f t="shared" si="6"/>
        <v>0.42044862603030997</v>
      </c>
    </row>
    <row r="31" spans="1:40" x14ac:dyDescent="0.2">
      <c r="A31" s="104" t="s">
        <v>172</v>
      </c>
      <c r="B31" s="118" t="s">
        <v>145</v>
      </c>
      <c r="C31" s="190"/>
      <c r="D31" s="103">
        <f t="shared" ref="D31:AN31" si="7">$B$28</f>
        <v>5.6060666665094433E-2</v>
      </c>
      <c r="E31" s="103">
        <f t="shared" si="7"/>
        <v>5.6060666665094433E-2</v>
      </c>
      <c r="F31" s="103">
        <f t="shared" si="7"/>
        <v>5.6060666665094433E-2</v>
      </c>
      <c r="G31" s="103">
        <f t="shared" si="7"/>
        <v>5.6060666665094433E-2</v>
      </c>
      <c r="H31" s="103">
        <f t="shared" si="7"/>
        <v>5.6060666665094433E-2</v>
      </c>
      <c r="I31" s="103">
        <f t="shared" si="7"/>
        <v>5.6060666665094433E-2</v>
      </c>
      <c r="J31" s="103">
        <f t="shared" si="7"/>
        <v>5.6060666665094433E-2</v>
      </c>
      <c r="K31" s="103">
        <f t="shared" si="7"/>
        <v>5.6060666665094433E-2</v>
      </c>
      <c r="L31" s="103">
        <f t="shared" si="7"/>
        <v>5.6060666665094433E-2</v>
      </c>
      <c r="M31" s="103">
        <f t="shared" si="7"/>
        <v>5.6060666665094433E-2</v>
      </c>
      <c r="N31" s="103">
        <f t="shared" si="7"/>
        <v>5.6060666665094433E-2</v>
      </c>
      <c r="O31" s="103">
        <f t="shared" si="7"/>
        <v>5.6060666665094433E-2</v>
      </c>
      <c r="P31" s="103">
        <f t="shared" si="7"/>
        <v>5.6060666665094433E-2</v>
      </c>
      <c r="Q31" s="103">
        <f t="shared" si="7"/>
        <v>5.6060666665094433E-2</v>
      </c>
      <c r="R31" s="103">
        <f t="shared" si="7"/>
        <v>5.6060666665094433E-2</v>
      </c>
      <c r="S31" s="103">
        <f t="shared" si="7"/>
        <v>5.6060666665094433E-2</v>
      </c>
      <c r="T31" s="103">
        <f t="shared" si="7"/>
        <v>5.6060666665094433E-2</v>
      </c>
      <c r="U31" s="103">
        <f t="shared" si="7"/>
        <v>5.6060666665094433E-2</v>
      </c>
      <c r="V31" s="103">
        <f t="shared" si="7"/>
        <v>5.6060666665094433E-2</v>
      </c>
      <c r="W31" s="103">
        <f t="shared" si="7"/>
        <v>5.6060666665094433E-2</v>
      </c>
      <c r="X31" s="103">
        <f t="shared" si="7"/>
        <v>5.6060666665094433E-2</v>
      </c>
      <c r="Y31" s="103">
        <f t="shared" si="7"/>
        <v>5.6060666665094433E-2</v>
      </c>
      <c r="Z31" s="103">
        <f t="shared" si="7"/>
        <v>5.6060666665094433E-2</v>
      </c>
      <c r="AA31" s="103">
        <f t="shared" si="7"/>
        <v>5.6060666665094433E-2</v>
      </c>
      <c r="AB31" s="103">
        <f t="shared" si="7"/>
        <v>5.6060666665094433E-2</v>
      </c>
      <c r="AC31" s="103">
        <f t="shared" si="7"/>
        <v>5.6060666665094433E-2</v>
      </c>
      <c r="AD31" s="103">
        <f t="shared" si="7"/>
        <v>5.6060666665094433E-2</v>
      </c>
      <c r="AE31" s="103">
        <f t="shared" si="7"/>
        <v>5.6060666665094433E-2</v>
      </c>
      <c r="AF31" s="103">
        <f t="shared" si="7"/>
        <v>5.6060666665094433E-2</v>
      </c>
      <c r="AG31" s="103">
        <f t="shared" si="7"/>
        <v>5.6060666665094433E-2</v>
      </c>
      <c r="AH31" s="103">
        <f t="shared" si="7"/>
        <v>5.6060666665094433E-2</v>
      </c>
      <c r="AI31" s="103">
        <f t="shared" si="7"/>
        <v>5.6060666665094433E-2</v>
      </c>
      <c r="AJ31" s="103">
        <f t="shared" si="7"/>
        <v>5.6060666665094433E-2</v>
      </c>
      <c r="AK31" s="103">
        <f t="shared" si="7"/>
        <v>5.6060666665094433E-2</v>
      </c>
      <c r="AL31" s="103">
        <f t="shared" si="7"/>
        <v>5.6060666665094433E-2</v>
      </c>
      <c r="AM31" s="103">
        <f t="shared" si="7"/>
        <v>5.6060666665094433E-2</v>
      </c>
      <c r="AN31" s="103">
        <f t="shared" si="7"/>
        <v>5.6060666665094433E-2</v>
      </c>
    </row>
    <row r="32" spans="1:40" ht="13.5" thickBot="1" x14ac:dyDescent="0.25">
      <c r="A32" s="190" t="s">
        <v>184</v>
      </c>
      <c r="B32" s="60">
        <v>0</v>
      </c>
      <c r="C32" s="190"/>
      <c r="D32" s="60">
        <f t="shared" ref="D32:AN32" si="8">D30/D31</f>
        <v>0.1812371713615836</v>
      </c>
      <c r="E32" s="60">
        <f t="shared" si="8"/>
        <v>1.2715159700303522</v>
      </c>
      <c r="F32" s="60">
        <f t="shared" si="8"/>
        <v>2.2294290929386356</v>
      </c>
      <c r="G32" s="60">
        <f t="shared" si="8"/>
        <v>3.0610919057416455</v>
      </c>
      <c r="H32" s="60">
        <f t="shared" si="8"/>
        <v>3.7893897580849094</v>
      </c>
      <c r="I32" s="60">
        <f t="shared" si="8"/>
        <v>4.431992403780419</v>
      </c>
      <c r="J32" s="60">
        <f t="shared" si="8"/>
        <v>5.0027577424296696</v>
      </c>
      <c r="K32" s="60">
        <f t="shared" si="8"/>
        <v>5.5127032586047449</v>
      </c>
      <c r="L32" s="60">
        <f t="shared" si="8"/>
        <v>5.9706899937423854</v>
      </c>
      <c r="M32" s="60">
        <f t="shared" si="8"/>
        <v>6.3839050381232951</v>
      </c>
      <c r="N32" s="60">
        <f t="shared" si="8"/>
        <v>6.7581760153490977</v>
      </c>
      <c r="O32" s="60">
        <f t="shared" si="8"/>
        <v>7.0979966596160526</v>
      </c>
      <c r="P32" s="60">
        <f t="shared" si="8"/>
        <v>7.3981654535927044</v>
      </c>
      <c r="Q32" s="60">
        <f t="shared" si="8"/>
        <v>7.4072452466601515</v>
      </c>
      <c r="R32" s="60">
        <f t="shared" si="8"/>
        <v>7.4671390588045048</v>
      </c>
      <c r="S32" s="60">
        <f t="shared" si="8"/>
        <v>7.4809124565182623</v>
      </c>
      <c r="T32" s="60">
        <f t="shared" si="8"/>
        <v>7.4869360751685674</v>
      </c>
      <c r="U32" s="60">
        <f t="shared" si="8"/>
        <v>7.4903125592965143</v>
      </c>
      <c r="V32" s="60">
        <f t="shared" si="8"/>
        <v>7.4924711643858357</v>
      </c>
      <c r="W32" s="60">
        <f t="shared" si="8"/>
        <v>7.4939691618978621</v>
      </c>
      <c r="X32" s="60">
        <f t="shared" si="8"/>
        <v>7.4950688281138538</v>
      </c>
      <c r="Y32" s="60">
        <f t="shared" si="8"/>
        <v>7.49590982823067</v>
      </c>
      <c r="Z32" s="60">
        <f t="shared" si="8"/>
        <v>7.4965733680856488</v>
      </c>
      <c r="AA32" s="60">
        <f t="shared" si="8"/>
        <v>7.4971098833720955</v>
      </c>
      <c r="AB32" s="60">
        <f t="shared" si="8"/>
        <v>7.4975523527227343</v>
      </c>
      <c r="AC32" s="60">
        <f t="shared" si="8"/>
        <v>7.4979232491730281</v>
      </c>
      <c r="AD32" s="60">
        <f t="shared" si="8"/>
        <v>7.4982384149093351</v>
      </c>
      <c r="AE32" s="60">
        <f t="shared" si="8"/>
        <v>7.4985093388560546</v>
      </c>
      <c r="AF32" s="60">
        <f t="shared" si="8"/>
        <v>7.4987445557731114</v>
      </c>
      <c r="AG32" s="60">
        <f t="shared" si="8"/>
        <v>7.4989505382613268</v>
      </c>
      <c r="AH32" s="60">
        <f t="shared" si="8"/>
        <v>7.4991322838087831</v>
      </c>
      <c r="AI32" s="60">
        <f t="shared" si="8"/>
        <v>7.4992937118073142</v>
      </c>
      <c r="AJ32" s="60">
        <f t="shared" si="8"/>
        <v>7.4994379383019201</v>
      </c>
      <c r="AK32" s="60">
        <f t="shared" si="8"/>
        <v>7.4995674694366992</v>
      </c>
      <c r="AL32" s="60">
        <f t="shared" si="8"/>
        <v>7.499684337916726</v>
      </c>
      <c r="AM32" s="60">
        <f t="shared" si="8"/>
        <v>7.4997901919528207</v>
      </c>
      <c r="AN32" s="60">
        <f t="shared" si="8"/>
        <v>7.499886302495538</v>
      </c>
    </row>
    <row r="33" spans="1:40" ht="13.5" thickBot="1" x14ac:dyDescent="0.25">
      <c r="A33" s="190" t="s">
        <v>173</v>
      </c>
      <c r="B33" s="92">
        <f>$B$8/4</f>
        <v>1500</v>
      </c>
      <c r="D33" s="92">
        <f t="shared" ref="D33:AN33" si="9">IF(D20&lt;$B$8/2,D20,$B$8/4)</f>
        <v>5</v>
      </c>
      <c r="E33" s="92">
        <f>IF(E20&lt;$B$8/2,E20,$B$8/4)</f>
        <v>250</v>
      </c>
      <c r="F33" s="92">
        <f t="shared" si="9"/>
        <v>500</v>
      </c>
      <c r="G33" s="92">
        <f t="shared" si="9"/>
        <v>750</v>
      </c>
      <c r="H33" s="92">
        <f t="shared" si="9"/>
        <v>1000</v>
      </c>
      <c r="I33" s="92">
        <f t="shared" si="9"/>
        <v>1250</v>
      </c>
      <c r="J33" s="92">
        <f t="shared" si="9"/>
        <v>1500</v>
      </c>
      <c r="K33" s="92">
        <f t="shared" si="9"/>
        <v>1750</v>
      </c>
      <c r="L33" s="92">
        <f t="shared" si="9"/>
        <v>2000</v>
      </c>
      <c r="M33" s="92">
        <f t="shared" si="9"/>
        <v>2250</v>
      </c>
      <c r="N33" s="92">
        <f t="shared" si="9"/>
        <v>2500</v>
      </c>
      <c r="O33" s="92">
        <f t="shared" si="9"/>
        <v>2750</v>
      </c>
      <c r="P33" s="92">
        <f t="shared" si="9"/>
        <v>2995</v>
      </c>
      <c r="Q33" s="92">
        <f t="shared" si="9"/>
        <v>1500</v>
      </c>
      <c r="R33" s="92">
        <f t="shared" si="9"/>
        <v>1500</v>
      </c>
      <c r="S33" s="92">
        <f t="shared" si="9"/>
        <v>1500</v>
      </c>
      <c r="T33" s="92">
        <f t="shared" si="9"/>
        <v>1500</v>
      </c>
      <c r="U33" s="92">
        <f t="shared" si="9"/>
        <v>1500</v>
      </c>
      <c r="V33" s="92">
        <f t="shared" si="9"/>
        <v>1500</v>
      </c>
      <c r="W33" s="92">
        <f t="shared" si="9"/>
        <v>1500</v>
      </c>
      <c r="X33" s="92">
        <f t="shared" si="9"/>
        <v>1500</v>
      </c>
      <c r="Y33" s="92">
        <f t="shared" si="9"/>
        <v>1500</v>
      </c>
      <c r="Z33" s="92">
        <f t="shared" si="9"/>
        <v>1500</v>
      </c>
      <c r="AA33" s="92">
        <f t="shared" si="9"/>
        <v>1500</v>
      </c>
      <c r="AB33" s="92">
        <f t="shared" si="9"/>
        <v>1500</v>
      </c>
      <c r="AC33" s="92">
        <f t="shared" si="9"/>
        <v>1500</v>
      </c>
      <c r="AD33" s="92">
        <f t="shared" si="9"/>
        <v>1500</v>
      </c>
      <c r="AE33" s="92">
        <f t="shared" si="9"/>
        <v>1500</v>
      </c>
      <c r="AF33" s="92">
        <f t="shared" si="9"/>
        <v>1500</v>
      </c>
      <c r="AG33" s="92">
        <f t="shared" si="9"/>
        <v>1500</v>
      </c>
      <c r="AH33" s="92">
        <f t="shared" si="9"/>
        <v>1500</v>
      </c>
      <c r="AI33" s="92">
        <f t="shared" si="9"/>
        <v>1500</v>
      </c>
      <c r="AJ33" s="92">
        <f t="shared" si="9"/>
        <v>1500</v>
      </c>
      <c r="AK33" s="92">
        <f t="shared" si="9"/>
        <v>1500</v>
      </c>
      <c r="AL33" s="92">
        <f t="shared" si="9"/>
        <v>1500</v>
      </c>
      <c r="AM33" s="92">
        <f t="shared" si="9"/>
        <v>1500</v>
      </c>
      <c r="AN33" s="92">
        <f t="shared" si="9"/>
        <v>1500</v>
      </c>
    </row>
    <row r="34" spans="1:40" ht="15" x14ac:dyDescent="0.2">
      <c r="A34" s="190" t="s">
        <v>9</v>
      </c>
      <c r="B34" s="9">
        <f>B40 / $B$17 * SINH($B$16 *B38 / 1000) + B39 * COSH($B$16 * B38 / 1000)+B37</f>
        <v>7.3410981828977251</v>
      </c>
      <c r="C34" s="9"/>
      <c r="D34" s="9">
        <f t="shared" ref="D34:AN34" si="10">D40 / $B$17 * SINH($B$16 *D38 / 1000) + D39 * COSH($B$16 * D38 / 1000)+D37</f>
        <v>14.818747030948735</v>
      </c>
      <c r="E34" s="9">
        <f t="shared" si="10"/>
        <v>13.725174857867282</v>
      </c>
      <c r="F34" s="9">
        <f t="shared" si="10"/>
        <v>12.759527058554786</v>
      </c>
      <c r="G34" s="9">
        <f t="shared" si="10"/>
        <v>11.916582246373615</v>
      </c>
      <c r="H34" s="9">
        <f t="shared" si="10"/>
        <v>11.174122708774535</v>
      </c>
      <c r="I34" s="9">
        <f t="shared" si="10"/>
        <v>10.514995800253605</v>
      </c>
      <c r="J34" s="9">
        <f t="shared" si="10"/>
        <v>9.9257508774216898</v>
      </c>
      <c r="K34" s="9">
        <f t="shared" si="10"/>
        <v>9.3956962011496667</v>
      </c>
      <c r="L34" s="9">
        <f t="shared" si="10"/>
        <v>8.9162353841440982</v>
      </c>
      <c r="M34" s="9">
        <f t="shared" si="10"/>
        <v>8.4804006289111111</v>
      </c>
      <c r="N34" s="9">
        <f t="shared" si="10"/>
        <v>8.0825533429529521</v>
      </c>
      <c r="O34" s="9">
        <f t="shared" si="10"/>
        <v>7.718388528124116</v>
      </c>
      <c r="P34" s="9">
        <f t="shared" si="10"/>
        <v>7.3940449457198909</v>
      </c>
      <c r="Q34" s="9">
        <f t="shared" si="10"/>
        <v>7.4370996110423073</v>
      </c>
      <c r="R34" s="9">
        <f t="shared" si="10"/>
        <v>7.3751093485938286</v>
      </c>
      <c r="S34" s="9">
        <f t="shared" si="10"/>
        <v>7.3608538435839641</v>
      </c>
      <c r="T34" s="9">
        <f t="shared" si="10"/>
        <v>7.3546193814976091</v>
      </c>
      <c r="U34" s="9">
        <f t="shared" si="10"/>
        <v>7.3511247110174427</v>
      </c>
      <c r="V34" s="9">
        <f t="shared" si="10"/>
        <v>7.3488905487355982</v>
      </c>
      <c r="W34" s="9">
        <f t="shared" si="10"/>
        <v>7.3473401171368664</v>
      </c>
      <c r="X34" s="9">
        <f t="shared" si="10"/>
        <v>7.3462019595393571</v>
      </c>
      <c r="Y34" s="9">
        <f t="shared" si="10"/>
        <v>7.345331522075214</v>
      </c>
      <c r="Z34" s="9">
        <f t="shared" si="10"/>
        <v>7.3446447564765238</v>
      </c>
      <c r="AA34" s="9">
        <f t="shared" si="10"/>
        <v>7.3440894616601922</v>
      </c>
      <c r="AB34" s="9">
        <f t="shared" si="10"/>
        <v>7.3436315046494363</v>
      </c>
      <c r="AC34" s="9">
        <f t="shared" si="10"/>
        <v>7.3432476257899859</v>
      </c>
      <c r="AD34" s="9">
        <f t="shared" si="10"/>
        <v>7.3429214283747735</v>
      </c>
      <c r="AE34" s="9">
        <f t="shared" si="10"/>
        <v>7.3426410213350595</v>
      </c>
      <c r="AF34" s="9">
        <f t="shared" si="10"/>
        <v>7.3423975711705243</v>
      </c>
      <c r="AG34" s="9">
        <f t="shared" si="10"/>
        <v>7.3421843787213179</v>
      </c>
      <c r="AH34" s="9">
        <f t="shared" si="10"/>
        <v>7.3419962715733016</v>
      </c>
      <c r="AI34" s="9">
        <f t="shared" si="10"/>
        <v>7.3418291931450463</v>
      </c>
      <c r="AJ34" s="9">
        <f t="shared" si="10"/>
        <v>7.3416799183212786</v>
      </c>
      <c r="AK34" s="9">
        <f t="shared" si="10"/>
        <v>7.341545853235881</v>
      </c>
      <c r="AL34" s="9">
        <f t="shared" si="10"/>
        <v>7.3414248940334392</v>
      </c>
      <c r="AM34" s="9">
        <f t="shared" si="10"/>
        <v>7.341315334811136</v>
      </c>
      <c r="AN34" s="9">
        <f t="shared" si="10"/>
        <v>7.3412158601316317</v>
      </c>
    </row>
    <row r="35" spans="1:40" ht="15" x14ac:dyDescent="0.2">
      <c r="A35" s="190" t="s">
        <v>183</v>
      </c>
      <c r="B35" s="9">
        <f>B40 * COSH($B$16 *B38 / 1000) + (B39) * $B$17 * SINH($B$16 * B38/ 1000)</f>
        <v>0.21588304871667358</v>
      </c>
      <c r="C35" s="9"/>
      <c r="D35" s="9">
        <f t="shared" ref="D35:AN35" si="11">D40 * COSH($B$16 *D38 / 1000) + (D39) * $B$17 * SINH($B$16 * D38/ 1000)</f>
        <v>8.7969512149055976E-3</v>
      </c>
      <c r="E35" s="9">
        <f t="shared" si="11"/>
        <v>8.1406345171990222E-3</v>
      </c>
      <c r="F35" s="9">
        <f t="shared" si="11"/>
        <v>7.5598343145443017E-3</v>
      </c>
      <c r="G35" s="9">
        <f t="shared" si="11"/>
        <v>7.0512766167528948E-3</v>
      </c>
      <c r="H35" s="9">
        <f t="shared" si="11"/>
        <v>6.6013664163048404E-3</v>
      </c>
      <c r="I35" s="9">
        <f t="shared" si="11"/>
        <v>6.1993512606233125E-3</v>
      </c>
      <c r="J35" s="9">
        <f t="shared" si="11"/>
        <v>5.8363711256756443E-3</v>
      </c>
      <c r="K35" s="9">
        <f t="shared" si="11"/>
        <v>5.5046110634873035E-3</v>
      </c>
      <c r="L35" s="9">
        <f t="shared" si="11"/>
        <v>5.1962457808322465E-3</v>
      </c>
      <c r="M35" s="9">
        <f t="shared" si="11"/>
        <v>4.9013889359286718E-3</v>
      </c>
      <c r="N35" s="9">
        <f t="shared" si="11"/>
        <v>4.6019827143862291E-3</v>
      </c>
      <c r="O35" s="9">
        <f t="shared" si="11"/>
        <v>4.2430002872837014E-3</v>
      </c>
      <c r="P35" s="9">
        <f t="shared" si="11"/>
        <v>3.4336328199453059E-3</v>
      </c>
      <c r="Q35" s="9">
        <f t="shared" si="11"/>
        <v>0.208081311536091</v>
      </c>
      <c r="R35" s="9">
        <f t="shared" si="11"/>
        <v>0.21311906716874671</v>
      </c>
      <c r="S35" s="9">
        <f t="shared" si="11"/>
        <v>0.21427756767871717</v>
      </c>
      <c r="T35" s="9">
        <f t="shared" si="11"/>
        <v>0.214784223002499</v>
      </c>
      <c r="U35" s="9">
        <f t="shared" si="11"/>
        <v>0.21506822399233691</v>
      </c>
      <c r="V35" s="9">
        <f t="shared" si="11"/>
        <v>0.21524978740528469</v>
      </c>
      <c r="W35" s="9">
        <f t="shared" si="11"/>
        <v>0.2153757861542992</v>
      </c>
      <c r="X35" s="9">
        <f t="shared" si="11"/>
        <v>0.21546828067878077</v>
      </c>
      <c r="Y35" s="9">
        <f t="shared" si="11"/>
        <v>0.21553901842152701</v>
      </c>
      <c r="Z35" s="9">
        <f t="shared" si="11"/>
        <v>0.21559482972360031</v>
      </c>
      <c r="AA35" s="9">
        <f t="shared" si="11"/>
        <v>0.21563995680450443</v>
      </c>
      <c r="AB35" s="9">
        <f t="shared" si="11"/>
        <v>0.21567717354499361</v>
      </c>
      <c r="AC35" s="9">
        <f t="shared" si="11"/>
        <v>0.21570837018475783</v>
      </c>
      <c r="AD35" s="9">
        <f t="shared" si="11"/>
        <v>0.21573487923312967</v>
      </c>
      <c r="AE35" s="9">
        <f t="shared" si="11"/>
        <v>0.21575766704024596</v>
      </c>
      <c r="AF35" s="9">
        <f t="shared" si="11"/>
        <v>0.21577745147717506</v>
      </c>
      <c r="AG35" s="9">
        <f t="shared" si="11"/>
        <v>0.21579477696378307</v>
      </c>
      <c r="AH35" s="9">
        <f t="shared" si="11"/>
        <v>0.21581006384606094</v>
      </c>
      <c r="AI35" s="9">
        <f t="shared" si="11"/>
        <v>0.21582364178975413</v>
      </c>
      <c r="AJ35" s="9">
        <f t="shared" si="11"/>
        <v>0.21583577288993899</v>
      </c>
      <c r="AK35" s="9">
        <f t="shared" si="11"/>
        <v>0.21584666794203983</v>
      </c>
      <c r="AL35" s="9">
        <f t="shared" si="11"/>
        <v>0.21585649791983619</v>
      </c>
      <c r="AM35" s="9">
        <f t="shared" si="11"/>
        <v>0.21586540145673755</v>
      </c>
      <c r="AN35" s="9">
        <f t="shared" si="11"/>
        <v>0.21587348545424256</v>
      </c>
    </row>
    <row r="36" spans="1:40" ht="15" x14ac:dyDescent="0.2">
      <c r="A36" s="104" t="s">
        <v>135</v>
      </c>
      <c r="B36" s="105">
        <v>9999999999</v>
      </c>
      <c r="C36" s="9"/>
      <c r="D36" s="105">
        <f t="shared" ref="D36:AN36" si="12">IF(D20&lt;$B$8/2,$B$9,9999999999)</f>
        <v>5.9999999999999995E-4</v>
      </c>
      <c r="E36" s="105">
        <f>IF(E20&lt;$B$8/2,$B$9,9999999999)</f>
        <v>5.9999999999999995E-4</v>
      </c>
      <c r="F36" s="105">
        <f t="shared" si="12"/>
        <v>5.9999999999999995E-4</v>
      </c>
      <c r="G36" s="105">
        <f t="shared" si="12"/>
        <v>5.9999999999999995E-4</v>
      </c>
      <c r="H36" s="105">
        <f t="shared" si="12"/>
        <v>5.9999999999999995E-4</v>
      </c>
      <c r="I36" s="105">
        <f t="shared" si="12"/>
        <v>5.9999999999999995E-4</v>
      </c>
      <c r="J36" s="105">
        <f t="shared" si="12"/>
        <v>5.9999999999999995E-4</v>
      </c>
      <c r="K36" s="105">
        <f t="shared" si="12"/>
        <v>5.9999999999999995E-4</v>
      </c>
      <c r="L36" s="105">
        <f t="shared" si="12"/>
        <v>5.9999999999999995E-4</v>
      </c>
      <c r="M36" s="105">
        <f t="shared" si="12"/>
        <v>5.9999999999999995E-4</v>
      </c>
      <c r="N36" s="105">
        <f t="shared" si="12"/>
        <v>5.9999999999999995E-4</v>
      </c>
      <c r="O36" s="105">
        <f t="shared" si="12"/>
        <v>5.9999999999999995E-4</v>
      </c>
      <c r="P36" s="105">
        <f t="shared" si="12"/>
        <v>5.9999999999999995E-4</v>
      </c>
      <c r="Q36" s="105">
        <f t="shared" si="12"/>
        <v>9999999999</v>
      </c>
      <c r="R36" s="105">
        <f t="shared" si="12"/>
        <v>9999999999</v>
      </c>
      <c r="S36" s="105">
        <f t="shared" si="12"/>
        <v>9999999999</v>
      </c>
      <c r="T36" s="105">
        <f t="shared" si="12"/>
        <v>9999999999</v>
      </c>
      <c r="U36" s="105">
        <f t="shared" si="12"/>
        <v>9999999999</v>
      </c>
      <c r="V36" s="105">
        <f t="shared" si="12"/>
        <v>9999999999</v>
      </c>
      <c r="W36" s="105">
        <f t="shared" si="12"/>
        <v>9999999999</v>
      </c>
      <c r="X36" s="105">
        <f t="shared" si="12"/>
        <v>9999999999</v>
      </c>
      <c r="Y36" s="105">
        <f t="shared" si="12"/>
        <v>9999999999</v>
      </c>
      <c r="Z36" s="105">
        <f t="shared" si="12"/>
        <v>9999999999</v>
      </c>
      <c r="AA36" s="105">
        <f t="shared" si="12"/>
        <v>9999999999</v>
      </c>
      <c r="AB36" s="105">
        <f t="shared" si="12"/>
        <v>9999999999</v>
      </c>
      <c r="AC36" s="105">
        <f t="shared" si="12"/>
        <v>9999999999</v>
      </c>
      <c r="AD36" s="105">
        <f t="shared" si="12"/>
        <v>9999999999</v>
      </c>
      <c r="AE36" s="105">
        <f t="shared" si="12"/>
        <v>9999999999</v>
      </c>
      <c r="AF36" s="105">
        <f t="shared" si="12"/>
        <v>9999999999</v>
      </c>
      <c r="AG36" s="105">
        <f t="shared" si="12"/>
        <v>9999999999</v>
      </c>
      <c r="AH36" s="105">
        <f t="shared" si="12"/>
        <v>9999999999</v>
      </c>
      <c r="AI36" s="105">
        <f t="shared" si="12"/>
        <v>9999999999</v>
      </c>
      <c r="AJ36" s="105">
        <f t="shared" si="12"/>
        <v>9999999999</v>
      </c>
      <c r="AK36" s="105">
        <f t="shared" si="12"/>
        <v>9999999999</v>
      </c>
      <c r="AL36" s="105">
        <f t="shared" si="12"/>
        <v>9999999999</v>
      </c>
      <c r="AM36" s="105">
        <f t="shared" si="12"/>
        <v>9999999999</v>
      </c>
      <c r="AN36" s="105">
        <f t="shared" si="12"/>
        <v>9999999999</v>
      </c>
    </row>
    <row r="37" spans="1:40" ht="15" x14ac:dyDescent="0.2">
      <c r="A37" s="190" t="s">
        <v>184</v>
      </c>
      <c r="B37" s="50">
        <f>B35/B36</f>
        <v>2.1588304873826187E-11</v>
      </c>
      <c r="C37" s="9"/>
      <c r="D37" s="50">
        <f t="shared" ref="D37:AN37" si="13">D35/D36</f>
        <v>14.661585358175998</v>
      </c>
      <c r="E37" s="50">
        <f t="shared" si="13"/>
        <v>13.567724195331705</v>
      </c>
      <c r="F37" s="50">
        <f t="shared" si="13"/>
        <v>12.599723857573837</v>
      </c>
      <c r="G37" s="50">
        <f t="shared" si="13"/>
        <v>11.752127694588159</v>
      </c>
      <c r="H37" s="50">
        <f t="shared" si="13"/>
        <v>11.002277360508069</v>
      </c>
      <c r="I37" s="50">
        <f t="shared" si="13"/>
        <v>10.332252101038856</v>
      </c>
      <c r="J37" s="50">
        <f t="shared" si="13"/>
        <v>9.7272852094594082</v>
      </c>
      <c r="K37" s="50">
        <f t="shared" si="13"/>
        <v>9.1743517724788397</v>
      </c>
      <c r="L37" s="50">
        <f t="shared" si="13"/>
        <v>8.6604096347204109</v>
      </c>
      <c r="M37" s="50">
        <f t="shared" si="13"/>
        <v>8.1689815598811197</v>
      </c>
      <c r="N37" s="50">
        <f t="shared" si="13"/>
        <v>7.6699711906437162</v>
      </c>
      <c r="O37" s="50">
        <f t="shared" si="13"/>
        <v>7.0716671454728361</v>
      </c>
      <c r="P37" s="50">
        <f t="shared" si="13"/>
        <v>5.7227213665755103</v>
      </c>
      <c r="Q37" s="50">
        <f t="shared" si="13"/>
        <v>2.0808131155689913E-11</v>
      </c>
      <c r="R37" s="50">
        <f t="shared" si="13"/>
        <v>2.1311906719005861E-11</v>
      </c>
      <c r="S37" s="50">
        <f t="shared" si="13"/>
        <v>2.1427756770014491E-11</v>
      </c>
      <c r="T37" s="50">
        <f t="shared" si="13"/>
        <v>2.1478422302397742E-11</v>
      </c>
      <c r="U37" s="50">
        <f t="shared" si="13"/>
        <v>2.1506822401384374E-11</v>
      </c>
      <c r="V37" s="50">
        <f t="shared" si="13"/>
        <v>2.1524978742680967E-11</v>
      </c>
      <c r="W37" s="50">
        <f t="shared" si="13"/>
        <v>2.1537578617583678E-11</v>
      </c>
      <c r="X37" s="50">
        <f t="shared" si="13"/>
        <v>2.1546828070032759E-11</v>
      </c>
      <c r="Y37" s="50">
        <f t="shared" si="13"/>
        <v>2.1553901844308091E-11</v>
      </c>
      <c r="Z37" s="50">
        <f t="shared" si="13"/>
        <v>2.155948297451598E-11</v>
      </c>
      <c r="AA37" s="50">
        <f t="shared" si="13"/>
        <v>2.1563995682606841E-11</v>
      </c>
      <c r="AB37" s="50">
        <f t="shared" si="13"/>
        <v>2.1567717356656134E-11</v>
      </c>
      <c r="AC37" s="50">
        <f t="shared" si="13"/>
        <v>2.1570837020632868E-11</v>
      </c>
      <c r="AD37" s="50">
        <f t="shared" si="13"/>
        <v>2.1573487925470316E-11</v>
      </c>
      <c r="AE37" s="50">
        <f t="shared" si="13"/>
        <v>2.1575766706182174E-11</v>
      </c>
      <c r="AF37" s="50">
        <f t="shared" si="13"/>
        <v>2.157774514987528E-11</v>
      </c>
      <c r="AG37" s="50">
        <f t="shared" si="13"/>
        <v>2.1579477698536256E-11</v>
      </c>
      <c r="AH37" s="50">
        <f t="shared" si="13"/>
        <v>2.1581006386764193E-11</v>
      </c>
      <c r="AI37" s="50">
        <f t="shared" si="13"/>
        <v>2.1582364181133651E-11</v>
      </c>
      <c r="AJ37" s="50">
        <f t="shared" si="13"/>
        <v>2.1583577291152258E-11</v>
      </c>
      <c r="AK37" s="50">
        <f t="shared" si="13"/>
        <v>2.1584666796362448E-11</v>
      </c>
      <c r="AL37" s="50">
        <f t="shared" si="13"/>
        <v>2.1585649794142184E-11</v>
      </c>
      <c r="AM37" s="50">
        <f t="shared" si="13"/>
        <v>2.158654014783241E-11</v>
      </c>
      <c r="AN37" s="50">
        <f t="shared" si="13"/>
        <v>2.158734854758299E-11</v>
      </c>
    </row>
    <row r="38" spans="1:40" ht="13.5" thickBot="1" x14ac:dyDescent="0.25">
      <c r="A38" s="190" t="s">
        <v>174</v>
      </c>
      <c r="B38" s="80">
        <f>$B$8/4</f>
        <v>1500</v>
      </c>
      <c r="D38" s="80">
        <f t="shared" ref="D38:AN38" si="14">$B$8/2-D33</f>
        <v>2995</v>
      </c>
      <c r="E38" s="80">
        <f t="shared" si="14"/>
        <v>2750</v>
      </c>
      <c r="F38" s="80">
        <f t="shared" si="14"/>
        <v>2500</v>
      </c>
      <c r="G38" s="80">
        <f t="shared" si="14"/>
        <v>2250</v>
      </c>
      <c r="H38" s="80">
        <f t="shared" si="14"/>
        <v>2000</v>
      </c>
      <c r="I38" s="80">
        <f t="shared" si="14"/>
        <v>1750</v>
      </c>
      <c r="J38" s="80">
        <f t="shared" si="14"/>
        <v>1500</v>
      </c>
      <c r="K38" s="80">
        <f t="shared" si="14"/>
        <v>1250</v>
      </c>
      <c r="L38" s="80">
        <f t="shared" si="14"/>
        <v>1000</v>
      </c>
      <c r="M38" s="80">
        <f t="shared" si="14"/>
        <v>750</v>
      </c>
      <c r="N38" s="80">
        <f t="shared" si="14"/>
        <v>500</v>
      </c>
      <c r="O38" s="80">
        <f t="shared" si="14"/>
        <v>250</v>
      </c>
      <c r="P38" s="80">
        <f t="shared" si="14"/>
        <v>5</v>
      </c>
      <c r="Q38" s="80">
        <f t="shared" si="14"/>
        <v>1500</v>
      </c>
      <c r="R38" s="80">
        <f t="shared" si="14"/>
        <v>1500</v>
      </c>
      <c r="S38" s="80">
        <f t="shared" si="14"/>
        <v>1500</v>
      </c>
      <c r="T38" s="80">
        <f t="shared" si="14"/>
        <v>1500</v>
      </c>
      <c r="U38" s="80">
        <f t="shared" si="14"/>
        <v>1500</v>
      </c>
      <c r="V38" s="80">
        <f t="shared" si="14"/>
        <v>1500</v>
      </c>
      <c r="W38" s="80">
        <f t="shared" si="14"/>
        <v>1500</v>
      </c>
      <c r="X38" s="80">
        <f t="shared" si="14"/>
        <v>1500</v>
      </c>
      <c r="Y38" s="80">
        <f t="shared" si="14"/>
        <v>1500</v>
      </c>
      <c r="Z38" s="80">
        <f t="shared" si="14"/>
        <v>1500</v>
      </c>
      <c r="AA38" s="80">
        <f t="shared" si="14"/>
        <v>1500</v>
      </c>
      <c r="AB38" s="80">
        <f t="shared" si="14"/>
        <v>1500</v>
      </c>
      <c r="AC38" s="80">
        <f t="shared" si="14"/>
        <v>1500</v>
      </c>
      <c r="AD38" s="80">
        <f t="shared" si="14"/>
        <v>1500</v>
      </c>
      <c r="AE38" s="80">
        <f t="shared" si="14"/>
        <v>1500</v>
      </c>
      <c r="AF38" s="80">
        <f t="shared" si="14"/>
        <v>1500</v>
      </c>
      <c r="AG38" s="80">
        <f t="shared" si="14"/>
        <v>1500</v>
      </c>
      <c r="AH38" s="80">
        <f t="shared" si="14"/>
        <v>1500</v>
      </c>
      <c r="AI38" s="80">
        <f t="shared" si="14"/>
        <v>1500</v>
      </c>
      <c r="AJ38" s="80">
        <f t="shared" si="14"/>
        <v>1500</v>
      </c>
      <c r="AK38" s="80">
        <f t="shared" si="14"/>
        <v>1500</v>
      </c>
      <c r="AL38" s="80">
        <f t="shared" si="14"/>
        <v>1500</v>
      </c>
      <c r="AM38" s="80">
        <f t="shared" si="14"/>
        <v>1500</v>
      </c>
      <c r="AN38" s="80">
        <f t="shared" si="14"/>
        <v>1500</v>
      </c>
    </row>
    <row r="39" spans="1:40" ht="15.75" thickBot="1" x14ac:dyDescent="0.25">
      <c r="A39" s="190" t="s">
        <v>9</v>
      </c>
      <c r="B39" s="93">
        <f>B45 / $B$17 * SINH($B$16 *B43 / 1000) + B44 * COSH($B$16 * B43 / 1000)+B42</f>
        <v>7.2836200775305544</v>
      </c>
      <c r="C39" s="127">
        <f>B39/$B$29</f>
        <v>0.97114934367074013</v>
      </c>
      <c r="D39" s="93">
        <f t="shared" ref="D39:AN39" si="15">D45 / $B$17 * SINH($B$16 *D43 / 1000) + D44 * COSH($B$16 * D43 / 1000)+D42</f>
        <v>0.15264170565468277</v>
      </c>
      <c r="E39" s="93">
        <f t="shared" si="15"/>
        <v>0.15359627231999268</v>
      </c>
      <c r="F39" s="93">
        <f t="shared" si="15"/>
        <v>0.15653570416272969</v>
      </c>
      <c r="G39" s="93">
        <f t="shared" si="15"/>
        <v>0.16169845408693637</v>
      </c>
      <c r="H39" s="93">
        <f t="shared" si="15"/>
        <v>0.169538703157851</v>
      </c>
      <c r="I39" s="93">
        <f t="shared" si="15"/>
        <v>0.18083503537815304</v>
      </c>
      <c r="J39" s="93">
        <f t="shared" si="15"/>
        <v>0.19691175459857913</v>
      </c>
      <c r="K39" s="93">
        <f t="shared" si="15"/>
        <v>0.22010863160755373</v>
      </c>
      <c r="L39" s="93">
        <f t="shared" si="15"/>
        <v>0.2548768297444477</v>
      </c>
      <c r="M39" s="93">
        <f t="shared" si="15"/>
        <v>0.31073036945603472</v>
      </c>
      <c r="N39" s="93">
        <f t="shared" si="15"/>
        <v>0.41213131256804114</v>
      </c>
      <c r="O39" s="93">
        <f t="shared" si="15"/>
        <v>0.64649173559492268</v>
      </c>
      <c r="P39" s="93">
        <f t="shared" si="15"/>
        <v>1.6713179845576771</v>
      </c>
      <c r="Q39" s="93">
        <f t="shared" si="15"/>
        <v>7.384194524432715</v>
      </c>
      <c r="R39" s="93">
        <f t="shared" si="15"/>
        <v>7.3192513618196973</v>
      </c>
      <c r="S39" s="93">
        <f t="shared" si="15"/>
        <v>7.3043167972055247</v>
      </c>
      <c r="T39" s="93">
        <f t="shared" si="15"/>
        <v>7.2977853571198281</v>
      </c>
      <c r="U39" s="93">
        <f t="shared" si="15"/>
        <v>7.2941242183488644</v>
      </c>
      <c r="V39" s="93">
        <f t="shared" si="15"/>
        <v>7.291783631962506</v>
      </c>
      <c r="W39" s="93">
        <f t="shared" si="15"/>
        <v>7.2901593457043132</v>
      </c>
      <c r="X39" s="93">
        <f t="shared" si="15"/>
        <v>7.2889669720795727</v>
      </c>
      <c r="Y39" s="93">
        <f t="shared" si="15"/>
        <v>7.2880550714108949</v>
      </c>
      <c r="Z39" s="93">
        <f t="shared" si="15"/>
        <v>7.2873355917992413</v>
      </c>
      <c r="AA39" s="93">
        <f t="shared" si="15"/>
        <v>7.286753845567965</v>
      </c>
      <c r="AB39" s="93">
        <f t="shared" si="15"/>
        <v>7.2862740738192331</v>
      </c>
      <c r="AC39" s="93">
        <f t="shared" si="15"/>
        <v>7.2858719089273878</v>
      </c>
      <c r="AD39" s="93">
        <f t="shared" si="15"/>
        <v>7.285530173129807</v>
      </c>
      <c r="AE39" s="93">
        <f t="shared" si="15"/>
        <v>7.2852364089278394</v>
      </c>
      <c r="AF39" s="93">
        <f t="shared" si="15"/>
        <v>7.2849813620382298</v>
      </c>
      <c r="AG39" s="93">
        <f t="shared" si="15"/>
        <v>7.2847580141872958</v>
      </c>
      <c r="AH39" s="93">
        <f t="shared" si="15"/>
        <v>7.2845609465734515</v>
      </c>
      <c r="AI39" s="93">
        <f t="shared" si="15"/>
        <v>7.2843859093804033</v>
      </c>
      <c r="AJ39" s="93">
        <f t="shared" si="15"/>
        <v>7.2842295238648234</v>
      </c>
      <c r="AK39" s="93">
        <f t="shared" si="15"/>
        <v>7.2840890726020309</v>
      </c>
      <c r="AL39" s="93">
        <f t="shared" si="15"/>
        <v>7.283962351519663</v>
      </c>
      <c r="AM39" s="93">
        <f t="shared" si="15"/>
        <v>7.2838475734543877</v>
      </c>
      <c r="AN39" s="93">
        <f t="shared" si="15"/>
        <v>7.2837433603081321</v>
      </c>
    </row>
    <row r="40" spans="1:40" ht="15" x14ac:dyDescent="0.2">
      <c r="A40" s="190" t="s">
        <v>183</v>
      </c>
      <c r="B40" s="9">
        <f>B45 * COSH($B$16 *B43 / 1000) + (B44) * $B$17 * SINH($B$16 * B43/ 1000)</f>
        <v>1.4293711158386967E-2</v>
      </c>
      <c r="C40" s="9"/>
      <c r="D40" s="9">
        <f t="shared" ref="D40:AN40" si="16">D45 * COSH($B$16 *D43 / 1000) + (D44) * $B$17 * SINH($B$16 * D43/ 1000)</f>
        <v>2.9955110619818101E-4</v>
      </c>
      <c r="E40" s="9">
        <f t="shared" si="16"/>
        <v>3.0142439174165084E-4</v>
      </c>
      <c r="F40" s="9">
        <f t="shared" si="16"/>
        <v>3.0719286803264551E-4</v>
      </c>
      <c r="G40" s="9">
        <f t="shared" si="16"/>
        <v>3.1732448602123971E-4</v>
      </c>
      <c r="H40" s="9">
        <f t="shared" si="16"/>
        <v>3.3271055152665806E-4</v>
      </c>
      <c r="I40" s="9">
        <f t="shared" si="16"/>
        <v>3.548789936182892E-4</v>
      </c>
      <c r="J40" s="9">
        <f t="shared" si="16"/>
        <v>3.8642868710383528E-4</v>
      </c>
      <c r="K40" s="9">
        <f t="shared" si="16"/>
        <v>4.3195130583099516E-4</v>
      </c>
      <c r="L40" s="9">
        <f t="shared" si="16"/>
        <v>5.0018201753429178E-4</v>
      </c>
      <c r="M40" s="9">
        <f t="shared" si="16"/>
        <v>6.0979157367709329E-4</v>
      </c>
      <c r="N40" s="9">
        <f t="shared" si="16"/>
        <v>8.0878544988191212E-4</v>
      </c>
      <c r="O40" s="9">
        <f t="shared" si="16"/>
        <v>1.2687051269169303E-3</v>
      </c>
      <c r="P40" s="9">
        <f t="shared" si="16"/>
        <v>3.2798713099797417E-3</v>
      </c>
      <c r="Q40" s="9">
        <f t="shared" si="16"/>
        <v>3.7823422621593608E-3</v>
      </c>
      <c r="R40" s="9">
        <f t="shared" si="16"/>
        <v>1.0569767503256621E-2</v>
      </c>
      <c r="S40" s="9">
        <f t="shared" si="16"/>
        <v>1.2130628366024004E-2</v>
      </c>
      <c r="T40" s="9">
        <f t="shared" si="16"/>
        <v>1.2813250824104455E-2</v>
      </c>
      <c r="U40" s="9">
        <f t="shared" si="16"/>
        <v>1.3195888575413529E-2</v>
      </c>
      <c r="V40" s="9">
        <f t="shared" si="16"/>
        <v>1.3440511018771419E-2</v>
      </c>
      <c r="W40" s="9">
        <f t="shared" si="16"/>
        <v>1.3610270560870519E-2</v>
      </c>
      <c r="X40" s="9">
        <f t="shared" si="16"/>
        <v>1.3734889481657625E-2</v>
      </c>
      <c r="Y40" s="9">
        <f t="shared" si="16"/>
        <v>1.3830195243910558E-2</v>
      </c>
      <c r="Z40" s="9">
        <f t="shared" si="16"/>
        <v>1.3905390443529845E-2</v>
      </c>
      <c r="AA40" s="9">
        <f t="shared" si="16"/>
        <v>1.3966190670916751E-2</v>
      </c>
      <c r="AB40" s="9">
        <f t="shared" si="16"/>
        <v>1.4016333207039705E-2</v>
      </c>
      <c r="AC40" s="9">
        <f t="shared" si="16"/>
        <v>1.4058364793248337E-2</v>
      </c>
      <c r="AD40" s="9">
        <f t="shared" si="16"/>
        <v>1.4094080734464427E-2</v>
      </c>
      <c r="AE40" s="9">
        <f t="shared" si="16"/>
        <v>1.412478300517547E-2</v>
      </c>
      <c r="AF40" s="9">
        <f t="shared" si="16"/>
        <v>1.4151438801205759E-2</v>
      </c>
      <c r="AG40" s="9">
        <f t="shared" si="16"/>
        <v>1.4174781625608293E-2</v>
      </c>
      <c r="AH40" s="9">
        <f t="shared" si="16"/>
        <v>1.4195377815300185E-2</v>
      </c>
      <c r="AI40" s="9">
        <f t="shared" si="16"/>
        <v>1.4213671532674573E-2</v>
      </c>
      <c r="AJ40" s="9">
        <f t="shared" si="16"/>
        <v>1.4230015901397662E-2</v>
      </c>
      <c r="AK40" s="9">
        <f t="shared" si="16"/>
        <v>1.4244694928532801E-2</v>
      </c>
      <c r="AL40" s="9">
        <f t="shared" si="16"/>
        <v>1.4257938968990209E-2</v>
      </c>
      <c r="AM40" s="9">
        <f t="shared" si="16"/>
        <v>1.4269934805133664E-2</v>
      </c>
      <c r="AN40" s="9">
        <f t="shared" si="16"/>
        <v>1.4280826466563057E-2</v>
      </c>
    </row>
    <row r="41" spans="1:40" ht="15.75" thickBot="1" x14ac:dyDescent="0.25">
      <c r="A41" s="104" t="s">
        <v>120</v>
      </c>
      <c r="B41" s="190">
        <f>$B$10</f>
        <v>2E-3</v>
      </c>
      <c r="C41" s="9"/>
      <c r="D41" s="190">
        <f t="shared" ref="D41:AN41" si="17">$B$10</f>
        <v>2E-3</v>
      </c>
      <c r="E41" s="190">
        <f t="shared" si="17"/>
        <v>2E-3</v>
      </c>
      <c r="F41" s="190">
        <f t="shared" si="17"/>
        <v>2E-3</v>
      </c>
      <c r="G41" s="190">
        <f t="shared" si="17"/>
        <v>2E-3</v>
      </c>
      <c r="H41" s="190">
        <f t="shared" si="17"/>
        <v>2E-3</v>
      </c>
      <c r="I41" s="190">
        <f t="shared" si="17"/>
        <v>2E-3</v>
      </c>
      <c r="J41" s="190">
        <f t="shared" si="17"/>
        <v>2E-3</v>
      </c>
      <c r="K41" s="190">
        <f t="shared" si="17"/>
        <v>2E-3</v>
      </c>
      <c r="L41" s="190">
        <f t="shared" si="17"/>
        <v>2E-3</v>
      </c>
      <c r="M41" s="190">
        <f t="shared" si="17"/>
        <v>2E-3</v>
      </c>
      <c r="N41" s="190">
        <f t="shared" si="17"/>
        <v>2E-3</v>
      </c>
      <c r="O41" s="190">
        <f t="shared" si="17"/>
        <v>2E-3</v>
      </c>
      <c r="P41" s="190">
        <f t="shared" si="17"/>
        <v>2E-3</v>
      </c>
      <c r="Q41" s="190">
        <f t="shared" si="17"/>
        <v>2E-3</v>
      </c>
      <c r="R41" s="190">
        <f t="shared" si="17"/>
        <v>2E-3</v>
      </c>
      <c r="S41" s="190">
        <f t="shared" si="17"/>
        <v>2E-3</v>
      </c>
      <c r="T41" s="190">
        <f t="shared" si="17"/>
        <v>2E-3</v>
      </c>
      <c r="U41" s="190">
        <f t="shared" si="17"/>
        <v>2E-3</v>
      </c>
      <c r="V41" s="190">
        <f t="shared" si="17"/>
        <v>2E-3</v>
      </c>
      <c r="W41" s="190">
        <f t="shared" si="17"/>
        <v>2E-3</v>
      </c>
      <c r="X41" s="190">
        <f t="shared" si="17"/>
        <v>2E-3</v>
      </c>
      <c r="Y41" s="190">
        <f t="shared" si="17"/>
        <v>2E-3</v>
      </c>
      <c r="Z41" s="190">
        <f t="shared" si="17"/>
        <v>2E-3</v>
      </c>
      <c r="AA41" s="190">
        <f t="shared" si="17"/>
        <v>2E-3</v>
      </c>
      <c r="AB41" s="190">
        <f t="shared" si="17"/>
        <v>2E-3</v>
      </c>
      <c r="AC41" s="190">
        <f t="shared" si="17"/>
        <v>2E-3</v>
      </c>
      <c r="AD41" s="190">
        <f t="shared" si="17"/>
        <v>2E-3</v>
      </c>
      <c r="AE41" s="190">
        <f t="shared" si="17"/>
        <v>2E-3</v>
      </c>
      <c r="AF41" s="190">
        <f t="shared" si="17"/>
        <v>2E-3</v>
      </c>
      <c r="AG41" s="190">
        <f t="shared" si="17"/>
        <v>2E-3</v>
      </c>
      <c r="AH41" s="190">
        <f t="shared" si="17"/>
        <v>2E-3</v>
      </c>
      <c r="AI41" s="190">
        <f t="shared" si="17"/>
        <v>2E-3</v>
      </c>
      <c r="AJ41" s="190">
        <f t="shared" si="17"/>
        <v>2E-3</v>
      </c>
      <c r="AK41" s="190">
        <f t="shared" si="17"/>
        <v>2E-3</v>
      </c>
      <c r="AL41" s="190">
        <f t="shared" si="17"/>
        <v>2E-3</v>
      </c>
      <c r="AM41" s="190">
        <f t="shared" si="17"/>
        <v>2E-3</v>
      </c>
      <c r="AN41" s="190">
        <f t="shared" si="17"/>
        <v>2E-3</v>
      </c>
    </row>
    <row r="42" spans="1:40" ht="15.75" thickBot="1" x14ac:dyDescent="0.25">
      <c r="A42" s="190" t="s">
        <v>184</v>
      </c>
      <c r="B42" s="125">
        <f>B40/B41</f>
        <v>7.1468555791934838</v>
      </c>
      <c r="C42" s="127">
        <f>B42/$B$29</f>
        <v>0.95291407722579735</v>
      </c>
      <c r="D42" s="126">
        <f t="shared" ref="D42:AN42" si="18">D40/D41</f>
        <v>0.14977555309909049</v>
      </c>
      <c r="E42" s="93">
        <f t="shared" si="18"/>
        <v>0.15071219587082541</v>
      </c>
      <c r="F42" s="93">
        <f t="shared" si="18"/>
        <v>0.15359643401632275</v>
      </c>
      <c r="G42" s="93">
        <f t="shared" si="18"/>
        <v>0.15866224301061985</v>
      </c>
      <c r="H42" s="93">
        <f t="shared" si="18"/>
        <v>0.16635527576332904</v>
      </c>
      <c r="I42" s="93">
        <f t="shared" si="18"/>
        <v>0.17743949680914459</v>
      </c>
      <c r="J42" s="93">
        <f t="shared" si="18"/>
        <v>0.19321434355191763</v>
      </c>
      <c r="K42" s="93">
        <f t="shared" si="18"/>
        <v>0.21597565291549758</v>
      </c>
      <c r="L42" s="93">
        <f t="shared" si="18"/>
        <v>0.25009100876714591</v>
      </c>
      <c r="M42" s="93">
        <f t="shared" si="18"/>
        <v>0.30489578683854662</v>
      </c>
      <c r="N42" s="93">
        <f t="shared" si="18"/>
        <v>0.40439272494095607</v>
      </c>
      <c r="O42" s="93">
        <f t="shared" si="18"/>
        <v>0.63435256345846514</v>
      </c>
      <c r="P42" s="93">
        <f t="shared" si="18"/>
        <v>1.6399356549898709</v>
      </c>
      <c r="Q42" s="93">
        <f t="shared" si="18"/>
        <v>1.8911711310796804</v>
      </c>
      <c r="R42" s="93">
        <f t="shared" si="18"/>
        <v>5.2848837516283105</v>
      </c>
      <c r="S42" s="93">
        <f t="shared" si="18"/>
        <v>6.0653141830120019</v>
      </c>
      <c r="T42" s="93">
        <f t="shared" si="18"/>
        <v>6.406625412052227</v>
      </c>
      <c r="U42" s="93">
        <f t="shared" si="18"/>
        <v>6.5979442877067642</v>
      </c>
      <c r="V42" s="93">
        <f t="shared" si="18"/>
        <v>6.7202555093857095</v>
      </c>
      <c r="W42" s="93">
        <f t="shared" si="18"/>
        <v>6.8051352804352598</v>
      </c>
      <c r="X42" s="93">
        <f t="shared" si="18"/>
        <v>6.8674447408288124</v>
      </c>
      <c r="Y42" s="93">
        <f t="shared" si="18"/>
        <v>6.9150976219552787</v>
      </c>
      <c r="Z42" s="93">
        <f t="shared" si="18"/>
        <v>6.9526952217649223</v>
      </c>
      <c r="AA42" s="93">
        <f t="shared" si="18"/>
        <v>6.9830953354583754</v>
      </c>
      <c r="AB42" s="93">
        <f t="shared" si="18"/>
        <v>7.0081666035198529</v>
      </c>
      <c r="AC42" s="93">
        <f t="shared" si="18"/>
        <v>7.0291823966241687</v>
      </c>
      <c r="AD42" s="93">
        <f t="shared" si="18"/>
        <v>7.0470403672322135</v>
      </c>
      <c r="AE42" s="93">
        <f t="shared" si="18"/>
        <v>7.0623915025877348</v>
      </c>
      <c r="AF42" s="93">
        <f t="shared" si="18"/>
        <v>7.0757194006028792</v>
      </c>
      <c r="AG42" s="93">
        <f t="shared" si="18"/>
        <v>7.0873908128041467</v>
      </c>
      <c r="AH42" s="93">
        <f t="shared" si="18"/>
        <v>7.0976889076500926</v>
      </c>
      <c r="AI42" s="93">
        <f t="shared" si="18"/>
        <v>7.1068357663372863</v>
      </c>
      <c r="AJ42" s="93">
        <f t="shared" si="18"/>
        <v>7.1150079506988311</v>
      </c>
      <c r="AK42" s="93">
        <f t="shared" si="18"/>
        <v>7.1223474642664009</v>
      </c>
      <c r="AL42" s="93">
        <f t="shared" si="18"/>
        <v>7.1289694844951041</v>
      </c>
      <c r="AM42" s="93">
        <f t="shared" si="18"/>
        <v>7.1349674025668319</v>
      </c>
      <c r="AN42" s="93">
        <f t="shared" si="18"/>
        <v>7.1404132332815289</v>
      </c>
    </row>
    <row r="43" spans="1:40" ht="13.5" thickBot="1" x14ac:dyDescent="0.25">
      <c r="A43" s="190" t="s">
        <v>175</v>
      </c>
      <c r="B43" s="117">
        <f>$B$8/2</f>
        <v>3000</v>
      </c>
      <c r="D43" s="92">
        <f t="shared" ref="D43:AN43" si="19">IF(D20&gt;=$B$8/2,D20-$B$8/2,$B$8/2)</f>
        <v>3000</v>
      </c>
      <c r="E43" s="92">
        <f>IF(E20&gt;=$B$8/2,E20-$B$8/2,$B$8/2)</f>
        <v>3000</v>
      </c>
      <c r="F43" s="92">
        <f t="shared" si="19"/>
        <v>3000</v>
      </c>
      <c r="G43" s="92">
        <f t="shared" si="19"/>
        <v>3000</v>
      </c>
      <c r="H43" s="92">
        <f t="shared" si="19"/>
        <v>3000</v>
      </c>
      <c r="I43" s="92">
        <f t="shared" si="19"/>
        <v>3000</v>
      </c>
      <c r="J43" s="92">
        <f t="shared" si="19"/>
        <v>3000</v>
      </c>
      <c r="K43" s="92">
        <f t="shared" si="19"/>
        <v>3000</v>
      </c>
      <c r="L43" s="92">
        <f t="shared" si="19"/>
        <v>3000</v>
      </c>
      <c r="M43" s="92">
        <f t="shared" si="19"/>
        <v>3000</v>
      </c>
      <c r="N43" s="92">
        <f t="shared" si="19"/>
        <v>3000</v>
      </c>
      <c r="O43" s="92">
        <f t="shared" si="19"/>
        <v>3000</v>
      </c>
      <c r="P43" s="92">
        <f t="shared" si="19"/>
        <v>3000</v>
      </c>
      <c r="Q43" s="92">
        <f t="shared" si="19"/>
        <v>5</v>
      </c>
      <c r="R43" s="92">
        <f t="shared" si="19"/>
        <v>250</v>
      </c>
      <c r="S43" s="92">
        <f t="shared" si="19"/>
        <v>500</v>
      </c>
      <c r="T43" s="92">
        <f t="shared" si="19"/>
        <v>750</v>
      </c>
      <c r="U43" s="92">
        <f t="shared" si="19"/>
        <v>1000</v>
      </c>
      <c r="V43" s="92">
        <f t="shared" si="19"/>
        <v>1250</v>
      </c>
      <c r="W43" s="92">
        <f t="shared" si="19"/>
        <v>1500</v>
      </c>
      <c r="X43" s="92">
        <f t="shared" si="19"/>
        <v>1750</v>
      </c>
      <c r="Y43" s="92">
        <f t="shared" si="19"/>
        <v>2000</v>
      </c>
      <c r="Z43" s="92">
        <f t="shared" si="19"/>
        <v>2250</v>
      </c>
      <c r="AA43" s="92">
        <f t="shared" si="19"/>
        <v>2500</v>
      </c>
      <c r="AB43" s="92">
        <f t="shared" si="19"/>
        <v>2750</v>
      </c>
      <c r="AC43" s="92">
        <f t="shared" si="19"/>
        <v>3000</v>
      </c>
      <c r="AD43" s="92">
        <f t="shared" si="19"/>
        <v>3250</v>
      </c>
      <c r="AE43" s="92">
        <f t="shared" si="19"/>
        <v>3500</v>
      </c>
      <c r="AF43" s="92">
        <f t="shared" si="19"/>
        <v>3750</v>
      </c>
      <c r="AG43" s="92">
        <f t="shared" si="19"/>
        <v>4000</v>
      </c>
      <c r="AH43" s="92">
        <f t="shared" si="19"/>
        <v>4250</v>
      </c>
      <c r="AI43" s="92">
        <f t="shared" si="19"/>
        <v>4500</v>
      </c>
      <c r="AJ43" s="92">
        <f t="shared" si="19"/>
        <v>4750</v>
      </c>
      <c r="AK43" s="92">
        <f t="shared" si="19"/>
        <v>5000</v>
      </c>
      <c r="AL43" s="92">
        <f t="shared" si="19"/>
        <v>5250</v>
      </c>
      <c r="AM43" s="92">
        <f t="shared" si="19"/>
        <v>5500</v>
      </c>
      <c r="AN43" s="92">
        <f t="shared" si="19"/>
        <v>5750</v>
      </c>
    </row>
    <row r="44" spans="1:40" ht="15" x14ac:dyDescent="0.2">
      <c r="A44" s="190" t="s">
        <v>9</v>
      </c>
      <c r="B44" s="9">
        <f>B50 / $B$17 * SINH($B$16 *B48 / 1000) + B49 * COSH($B$16 * B48 / 1000)+B47</f>
        <v>0.12613101736811794</v>
      </c>
      <c r="C44" s="9"/>
      <c r="D44" s="9">
        <f t="shared" ref="D44:AN44" si="20">D50 / $B$17 * SINH($B$16 *D48 / 1000) + D49 * COSH($B$16 * D48 / 1000)+D47</f>
        <v>2.6433083304857716E-3</v>
      </c>
      <c r="E44" s="9">
        <f t="shared" si="20"/>
        <v>2.6598386359327378E-3</v>
      </c>
      <c r="F44" s="9">
        <f t="shared" si="20"/>
        <v>2.7107410065756558E-3</v>
      </c>
      <c r="G44" s="9">
        <f t="shared" si="20"/>
        <v>2.8001447499650472E-3</v>
      </c>
      <c r="H44" s="9">
        <f t="shared" si="20"/>
        <v>2.9359149550564111E-3</v>
      </c>
      <c r="I44" s="9">
        <f t="shared" si="20"/>
        <v>3.1315344217925211E-3</v>
      </c>
      <c r="J44" s="9">
        <f t="shared" si="20"/>
        <v>3.409936223318311E-3</v>
      </c>
      <c r="K44" s="9">
        <f t="shared" si="20"/>
        <v>3.8116383529957078E-3</v>
      </c>
      <c r="L44" s="9">
        <f t="shared" si="20"/>
        <v>4.4137219537852684E-3</v>
      </c>
      <c r="M44" s="9">
        <f t="shared" si="20"/>
        <v>5.3809420603317306E-3</v>
      </c>
      <c r="N44" s="9">
        <f t="shared" si="20"/>
        <v>7.1369101065316739E-3</v>
      </c>
      <c r="O44" s="9">
        <f t="shared" si="20"/>
        <v>1.1195347843886195E-2</v>
      </c>
      <c r="P44" s="9">
        <f t="shared" si="20"/>
        <v>2.8942343984718618E-2</v>
      </c>
      <c r="Q44" s="9">
        <f t="shared" si="20"/>
        <v>5.4930175105809012</v>
      </c>
      <c r="R44" s="9">
        <f t="shared" si="20"/>
        <v>2.0338766728720508</v>
      </c>
      <c r="S44" s="9">
        <f t="shared" si="20"/>
        <v>1.2379303494714469</v>
      </c>
      <c r="T44" s="9">
        <f t="shared" si="20"/>
        <v>0.88949248305471917</v>
      </c>
      <c r="U44" s="9">
        <f t="shared" si="20"/>
        <v>0.69391284656902064</v>
      </c>
      <c r="V44" s="9">
        <f t="shared" si="20"/>
        <v>0.56865972058776215</v>
      </c>
      <c r="W44" s="9">
        <f t="shared" si="20"/>
        <v>0.48155378386131142</v>
      </c>
      <c r="X44" s="9">
        <f t="shared" si="20"/>
        <v>0.417450103534937</v>
      </c>
      <c r="Y44" s="9">
        <f t="shared" si="20"/>
        <v>0.36828387851860273</v>
      </c>
      <c r="Z44" s="9">
        <f t="shared" si="20"/>
        <v>0.32936602153736227</v>
      </c>
      <c r="AA44" s="9">
        <f t="shared" si="20"/>
        <v>0.29778425547353077</v>
      </c>
      <c r="AB44" s="9">
        <f t="shared" si="20"/>
        <v>0.27163435421621118</v>
      </c>
      <c r="AC44" s="9">
        <f t="shared" si="20"/>
        <v>0.24961873297786091</v>
      </c>
      <c r="AD44" s="9">
        <f t="shared" si="20"/>
        <v>0.23082270244979744</v>
      </c>
      <c r="AE44" s="9">
        <f t="shared" si="20"/>
        <v>0.2145829505369852</v>
      </c>
      <c r="AF44" s="9">
        <f t="shared" si="20"/>
        <v>0.20040675230429292</v>
      </c>
      <c r="AG44" s="9">
        <f t="shared" si="20"/>
        <v>0.18792046206006666</v>
      </c>
      <c r="AH44" s="9">
        <f t="shared" si="20"/>
        <v>0.17683561572057818</v>
      </c>
      <c r="AI44" s="9">
        <f t="shared" si="20"/>
        <v>0.16692600750783931</v>
      </c>
      <c r="AJ44" s="9">
        <f t="shared" si="20"/>
        <v>0.15801182943067862</v>
      </c>
      <c r="AK44" s="9">
        <f t="shared" si="20"/>
        <v>0.14994851201242904</v>
      </c>
      <c r="AL44" s="9">
        <f t="shared" si="20"/>
        <v>0.14261887453486155</v>
      </c>
      <c r="AM44" s="9">
        <f t="shared" si="20"/>
        <v>0.1359280901435414</v>
      </c>
      <c r="AN44" s="9">
        <f t="shared" si="20"/>
        <v>0.12980375966568758</v>
      </c>
    </row>
    <row r="45" spans="1:40" ht="15" x14ac:dyDescent="0.2">
      <c r="A45" s="190" t="s">
        <v>183</v>
      </c>
      <c r="B45" s="9">
        <f>B50 * COSH($B$16 *B48 / 1000) + (B49) * $B$17 * SINH($B$16 * B48/ 1000)</f>
        <v>7.0709889207741161E-3</v>
      </c>
      <c r="D45" s="9">
        <f t="shared" ref="D45:AN45" si="21">D50 * COSH($B$16 *D48 / 1000) + (D49) * $B$17 * SINH($B$16 * D48/ 1000)</f>
        <v>1.4818562720781862E-4</v>
      </c>
      <c r="E45" s="9">
        <f t="shared" si="21"/>
        <v>1.4911232715134935E-4</v>
      </c>
      <c r="F45" s="9">
        <f t="shared" si="21"/>
        <v>1.5196594798441327E-4</v>
      </c>
      <c r="G45" s="9">
        <f t="shared" si="21"/>
        <v>1.569779814411569E-4</v>
      </c>
      <c r="H45" s="9">
        <f t="shared" si="21"/>
        <v>1.6458934965180399E-4</v>
      </c>
      <c r="I45" s="9">
        <f t="shared" si="21"/>
        <v>1.7555590736965531E-4</v>
      </c>
      <c r="J45" s="9">
        <f t="shared" si="21"/>
        <v>1.9116329796389E-4</v>
      </c>
      <c r="K45" s="9">
        <f t="shared" si="21"/>
        <v>2.1368298715430012E-4</v>
      </c>
      <c r="L45" s="9">
        <f t="shared" si="21"/>
        <v>2.474361952025442E-4</v>
      </c>
      <c r="M45" s="9">
        <f t="shared" si="21"/>
        <v>3.0165919918719876E-4</v>
      </c>
      <c r="N45" s="9">
        <f t="shared" si="21"/>
        <v>4.0009993849936476E-4</v>
      </c>
      <c r="O45" s="9">
        <f t="shared" si="21"/>
        <v>6.2761866367329756E-4</v>
      </c>
      <c r="P45" s="9">
        <f t="shared" si="21"/>
        <v>1.6225270986271159E-3</v>
      </c>
      <c r="Q45" s="9">
        <f t="shared" si="21"/>
        <v>3.2769843870357504E-3</v>
      </c>
      <c r="R45" s="9">
        <f t="shared" si="21"/>
        <v>1.2131045437012305E-3</v>
      </c>
      <c r="S45" s="9">
        <f t="shared" si="21"/>
        <v>7.3819239611698452E-4</v>
      </c>
      <c r="T45" s="9">
        <f t="shared" si="21"/>
        <v>5.3028022107264147E-4</v>
      </c>
      <c r="U45" s="9">
        <f t="shared" si="21"/>
        <v>4.1356754363703333E-4</v>
      </c>
      <c r="V45" s="9">
        <f t="shared" si="21"/>
        <v>3.3881231372099587E-4</v>
      </c>
      <c r="W45" s="9">
        <f t="shared" si="21"/>
        <v>2.8681469422155831E-4</v>
      </c>
      <c r="X45" s="9">
        <f t="shared" si="21"/>
        <v>2.4853817200322294E-4</v>
      </c>
      <c r="Y45" s="9">
        <f t="shared" si="21"/>
        <v>2.1917042176336125E-4</v>
      </c>
      <c r="Z45" s="9">
        <f t="shared" si="21"/>
        <v>1.9591306685041448E-4</v>
      </c>
      <c r="AA45" s="9">
        <f t="shared" si="21"/>
        <v>1.7702766110130904E-4</v>
      </c>
      <c r="AB45" s="9">
        <f t="shared" si="21"/>
        <v>1.6137694736426375E-4</v>
      </c>
      <c r="AC45" s="9">
        <f t="shared" si="21"/>
        <v>1.481852587321156E-4</v>
      </c>
      <c r="AD45" s="9">
        <f t="shared" si="21"/>
        <v>1.3690486848981097E-4</v>
      </c>
      <c r="AE45" s="9">
        <f t="shared" si="21"/>
        <v>1.2713727909672255E-4</v>
      </c>
      <c r="AF45" s="9">
        <f t="shared" si="21"/>
        <v>1.1858462578837849E-4</v>
      </c>
      <c r="AG45" s="9">
        <f t="shared" si="21"/>
        <v>1.1101827494749796E-4</v>
      </c>
      <c r="AH45" s="9">
        <f t="shared" si="21"/>
        <v>1.042573975363857E-4</v>
      </c>
      <c r="AI45" s="9">
        <f t="shared" si="21"/>
        <v>9.8152990375690167E-5</v>
      </c>
      <c r="AJ45" s="9">
        <f t="shared" si="21"/>
        <v>9.2573625820250923E-5</v>
      </c>
      <c r="AK45" s="9">
        <f t="shared" si="21"/>
        <v>8.7387702243961463E-5</v>
      </c>
      <c r="AL45" s="9">
        <f t="shared" si="21"/>
        <v>8.2428956400556954E-5</v>
      </c>
      <c r="AM45" s="9">
        <f t="shared" si="21"/>
        <v>7.7393701556638435E-5</v>
      </c>
      <c r="AN45" s="9">
        <f t="shared" si="21"/>
        <v>7.1356525723624613E-5</v>
      </c>
    </row>
    <row r="46" spans="1:40" ht="15" x14ac:dyDescent="0.2">
      <c r="A46" s="104" t="s">
        <v>135</v>
      </c>
      <c r="B46" s="105">
        <v>9999999999</v>
      </c>
      <c r="C46" s="9"/>
      <c r="D46" s="105">
        <f t="shared" ref="D46:AN46" si="22">IF(D20&gt;=$B$8/2,$B$9,9999999999)</f>
        <v>9999999999</v>
      </c>
      <c r="E46" s="105">
        <f>IF(E20&gt;=$B$8/2,$B$9,9999999999)</f>
        <v>9999999999</v>
      </c>
      <c r="F46" s="105">
        <f t="shared" si="22"/>
        <v>9999999999</v>
      </c>
      <c r="G46" s="105">
        <f t="shared" si="22"/>
        <v>9999999999</v>
      </c>
      <c r="H46" s="105">
        <f t="shared" si="22"/>
        <v>9999999999</v>
      </c>
      <c r="I46" s="105">
        <f t="shared" si="22"/>
        <v>9999999999</v>
      </c>
      <c r="J46" s="105">
        <f t="shared" si="22"/>
        <v>9999999999</v>
      </c>
      <c r="K46" s="105">
        <f t="shared" si="22"/>
        <v>9999999999</v>
      </c>
      <c r="L46" s="105">
        <f t="shared" si="22"/>
        <v>9999999999</v>
      </c>
      <c r="M46" s="105">
        <f t="shared" si="22"/>
        <v>9999999999</v>
      </c>
      <c r="N46" s="105">
        <f t="shared" si="22"/>
        <v>9999999999</v>
      </c>
      <c r="O46" s="105">
        <f t="shared" si="22"/>
        <v>9999999999</v>
      </c>
      <c r="P46" s="105">
        <f t="shared" si="22"/>
        <v>9999999999</v>
      </c>
      <c r="Q46" s="105">
        <f t="shared" si="22"/>
        <v>5.9999999999999995E-4</v>
      </c>
      <c r="R46" s="105">
        <f t="shared" si="22"/>
        <v>5.9999999999999995E-4</v>
      </c>
      <c r="S46" s="105">
        <f t="shared" si="22"/>
        <v>5.9999999999999995E-4</v>
      </c>
      <c r="T46" s="105">
        <f t="shared" si="22"/>
        <v>5.9999999999999995E-4</v>
      </c>
      <c r="U46" s="105">
        <f t="shared" si="22"/>
        <v>5.9999999999999995E-4</v>
      </c>
      <c r="V46" s="105">
        <f t="shared" si="22"/>
        <v>5.9999999999999995E-4</v>
      </c>
      <c r="W46" s="105">
        <f t="shared" si="22"/>
        <v>5.9999999999999995E-4</v>
      </c>
      <c r="X46" s="105">
        <f t="shared" si="22"/>
        <v>5.9999999999999995E-4</v>
      </c>
      <c r="Y46" s="105">
        <f t="shared" si="22"/>
        <v>5.9999999999999995E-4</v>
      </c>
      <c r="Z46" s="105">
        <f t="shared" si="22"/>
        <v>5.9999999999999995E-4</v>
      </c>
      <c r="AA46" s="105">
        <f t="shared" si="22"/>
        <v>5.9999999999999995E-4</v>
      </c>
      <c r="AB46" s="105">
        <f t="shared" si="22"/>
        <v>5.9999999999999995E-4</v>
      </c>
      <c r="AC46" s="105">
        <f t="shared" si="22"/>
        <v>5.9999999999999995E-4</v>
      </c>
      <c r="AD46" s="105">
        <f t="shared" si="22"/>
        <v>5.9999999999999995E-4</v>
      </c>
      <c r="AE46" s="105">
        <f t="shared" si="22"/>
        <v>5.9999999999999995E-4</v>
      </c>
      <c r="AF46" s="105">
        <f t="shared" si="22"/>
        <v>5.9999999999999995E-4</v>
      </c>
      <c r="AG46" s="105">
        <f t="shared" si="22"/>
        <v>5.9999999999999995E-4</v>
      </c>
      <c r="AH46" s="105">
        <f t="shared" si="22"/>
        <v>5.9999999999999995E-4</v>
      </c>
      <c r="AI46" s="105">
        <f t="shared" si="22"/>
        <v>5.9999999999999995E-4</v>
      </c>
      <c r="AJ46" s="105">
        <f t="shared" si="22"/>
        <v>5.9999999999999995E-4</v>
      </c>
      <c r="AK46" s="105">
        <f t="shared" si="22"/>
        <v>5.9999999999999995E-4</v>
      </c>
      <c r="AL46" s="105">
        <f t="shared" si="22"/>
        <v>5.9999999999999995E-4</v>
      </c>
      <c r="AM46" s="105">
        <f t="shared" si="22"/>
        <v>5.9999999999999995E-4</v>
      </c>
      <c r="AN46" s="105">
        <f t="shared" si="22"/>
        <v>5.9999999999999995E-4</v>
      </c>
    </row>
    <row r="47" spans="1:40" ht="15" x14ac:dyDescent="0.2">
      <c r="A47" s="190" t="s">
        <v>184</v>
      </c>
      <c r="B47" s="50">
        <f>B45/B46</f>
        <v>7.0709889214812148E-13</v>
      </c>
      <c r="C47" s="9"/>
      <c r="D47" s="50">
        <f t="shared" ref="D47:AN47" si="23">D45/D46</f>
        <v>1.4818562722263719E-14</v>
      </c>
      <c r="E47" s="50">
        <f t="shared" si="23"/>
        <v>1.4911232716626059E-14</v>
      </c>
      <c r="F47" s="50">
        <f t="shared" si="23"/>
        <v>1.5196594799960988E-14</v>
      </c>
      <c r="G47" s="50">
        <f t="shared" si="23"/>
        <v>1.569779814568547E-14</v>
      </c>
      <c r="H47" s="50">
        <f t="shared" si="23"/>
        <v>1.6458934966826294E-14</v>
      </c>
      <c r="I47" s="50">
        <f t="shared" si="23"/>
        <v>1.7555590738721091E-14</v>
      </c>
      <c r="J47" s="50">
        <f t="shared" si="23"/>
        <v>1.9116329798300632E-14</v>
      </c>
      <c r="K47" s="50">
        <f t="shared" si="23"/>
        <v>2.1368298717566842E-14</v>
      </c>
      <c r="L47" s="50">
        <f t="shared" si="23"/>
        <v>2.4743619522728782E-14</v>
      </c>
      <c r="M47" s="50">
        <f t="shared" si="23"/>
        <v>3.0165919921736468E-14</v>
      </c>
      <c r="N47" s="50">
        <f t="shared" si="23"/>
        <v>4.0009993853937474E-14</v>
      </c>
      <c r="O47" s="50">
        <f t="shared" si="23"/>
        <v>6.2761866373605945E-14</v>
      </c>
      <c r="P47" s="50">
        <f t="shared" si="23"/>
        <v>1.6225270987893686E-13</v>
      </c>
      <c r="Q47" s="50">
        <f t="shared" si="23"/>
        <v>5.4616406450595845</v>
      </c>
      <c r="R47" s="50">
        <f t="shared" si="23"/>
        <v>2.0218409061687179</v>
      </c>
      <c r="S47" s="50">
        <f t="shared" si="23"/>
        <v>1.2303206601949743</v>
      </c>
      <c r="T47" s="50">
        <f t="shared" si="23"/>
        <v>0.88380036845440257</v>
      </c>
      <c r="U47" s="50">
        <f t="shared" si="23"/>
        <v>0.68927923939505564</v>
      </c>
      <c r="V47" s="50">
        <f t="shared" si="23"/>
        <v>0.56468718953499319</v>
      </c>
      <c r="W47" s="50">
        <f t="shared" si="23"/>
        <v>0.47802449036926392</v>
      </c>
      <c r="X47" s="50">
        <f t="shared" si="23"/>
        <v>0.41423028667203826</v>
      </c>
      <c r="Y47" s="50">
        <f t="shared" si="23"/>
        <v>0.3652840362722688</v>
      </c>
      <c r="Z47" s="50">
        <f t="shared" si="23"/>
        <v>0.32652177808402416</v>
      </c>
      <c r="AA47" s="50">
        <f t="shared" si="23"/>
        <v>0.29504610183551511</v>
      </c>
      <c r="AB47" s="50">
        <f t="shared" si="23"/>
        <v>0.26896157894043959</v>
      </c>
      <c r="AC47" s="50">
        <f t="shared" si="23"/>
        <v>0.24697543122019269</v>
      </c>
      <c r="AD47" s="50">
        <f t="shared" si="23"/>
        <v>0.22817478081635165</v>
      </c>
      <c r="AE47" s="50">
        <f t="shared" si="23"/>
        <v>0.21189546516120428</v>
      </c>
      <c r="AF47" s="50">
        <f t="shared" si="23"/>
        <v>0.19764104298063084</v>
      </c>
      <c r="AG47" s="50">
        <f t="shared" si="23"/>
        <v>0.18503045824582995</v>
      </c>
      <c r="AH47" s="50">
        <f t="shared" si="23"/>
        <v>0.17376232922730953</v>
      </c>
      <c r="AI47" s="50">
        <f t="shared" si="23"/>
        <v>0.16358831729281695</v>
      </c>
      <c r="AJ47" s="50">
        <f t="shared" si="23"/>
        <v>0.1542893763670849</v>
      </c>
      <c r="AK47" s="50">
        <f t="shared" si="23"/>
        <v>0.14564617040660244</v>
      </c>
      <c r="AL47" s="50">
        <f t="shared" si="23"/>
        <v>0.13738159400092828</v>
      </c>
      <c r="AM47" s="50">
        <f t="shared" si="23"/>
        <v>0.1289895025943974</v>
      </c>
      <c r="AN47" s="50">
        <f t="shared" si="23"/>
        <v>0.11892754287270769</v>
      </c>
    </row>
    <row r="48" spans="1:40" x14ac:dyDescent="0.2">
      <c r="A48" s="190" t="s">
        <v>176</v>
      </c>
      <c r="B48" s="80">
        <f>$B$8/2</f>
        <v>3000</v>
      </c>
      <c r="D48" s="80">
        <f t="shared" ref="D48:AN48" si="24">$B$8-D43</f>
        <v>3000</v>
      </c>
      <c r="E48" s="80">
        <f t="shared" si="24"/>
        <v>3000</v>
      </c>
      <c r="F48" s="80">
        <f t="shared" si="24"/>
        <v>3000</v>
      </c>
      <c r="G48" s="80">
        <f t="shared" si="24"/>
        <v>3000</v>
      </c>
      <c r="H48" s="80">
        <f t="shared" si="24"/>
        <v>3000</v>
      </c>
      <c r="I48" s="80">
        <f t="shared" si="24"/>
        <v>3000</v>
      </c>
      <c r="J48" s="80">
        <f t="shared" si="24"/>
        <v>3000</v>
      </c>
      <c r="K48" s="80">
        <f t="shared" si="24"/>
        <v>3000</v>
      </c>
      <c r="L48" s="80">
        <f t="shared" si="24"/>
        <v>3000</v>
      </c>
      <c r="M48" s="80">
        <f t="shared" si="24"/>
        <v>3000</v>
      </c>
      <c r="N48" s="80">
        <f t="shared" si="24"/>
        <v>3000</v>
      </c>
      <c r="O48" s="80">
        <f t="shared" si="24"/>
        <v>3000</v>
      </c>
      <c r="P48" s="80">
        <f t="shared" si="24"/>
        <v>3000</v>
      </c>
      <c r="Q48" s="80">
        <f t="shared" si="24"/>
        <v>5995</v>
      </c>
      <c r="R48" s="80">
        <f t="shared" si="24"/>
        <v>5750</v>
      </c>
      <c r="S48" s="80">
        <f t="shared" si="24"/>
        <v>5500</v>
      </c>
      <c r="T48" s="80">
        <f t="shared" si="24"/>
        <v>5250</v>
      </c>
      <c r="U48" s="80">
        <f t="shared" si="24"/>
        <v>5000</v>
      </c>
      <c r="V48" s="80">
        <f t="shared" si="24"/>
        <v>4750</v>
      </c>
      <c r="W48" s="80">
        <f t="shared" si="24"/>
        <v>4500</v>
      </c>
      <c r="X48" s="80">
        <f t="shared" si="24"/>
        <v>4250</v>
      </c>
      <c r="Y48" s="80">
        <f t="shared" si="24"/>
        <v>4000</v>
      </c>
      <c r="Z48" s="80">
        <f t="shared" si="24"/>
        <v>3750</v>
      </c>
      <c r="AA48" s="80">
        <f t="shared" si="24"/>
        <v>3500</v>
      </c>
      <c r="AB48" s="80">
        <f t="shared" si="24"/>
        <v>3250</v>
      </c>
      <c r="AC48" s="80">
        <f t="shared" si="24"/>
        <v>3000</v>
      </c>
      <c r="AD48" s="80">
        <f t="shared" si="24"/>
        <v>2750</v>
      </c>
      <c r="AE48" s="80">
        <f t="shared" si="24"/>
        <v>2500</v>
      </c>
      <c r="AF48" s="80">
        <f t="shared" si="24"/>
        <v>2250</v>
      </c>
      <c r="AG48" s="80">
        <f t="shared" si="24"/>
        <v>2000</v>
      </c>
      <c r="AH48" s="80">
        <f t="shared" si="24"/>
        <v>1750</v>
      </c>
      <c r="AI48" s="80">
        <f t="shared" si="24"/>
        <v>1500</v>
      </c>
      <c r="AJ48" s="80">
        <f t="shared" si="24"/>
        <v>1250</v>
      </c>
      <c r="AK48" s="80">
        <f t="shared" si="24"/>
        <v>1000</v>
      </c>
      <c r="AL48" s="80">
        <f t="shared" si="24"/>
        <v>750</v>
      </c>
      <c r="AM48" s="80">
        <f t="shared" si="24"/>
        <v>500</v>
      </c>
      <c r="AN48" s="80">
        <f t="shared" si="24"/>
        <v>250</v>
      </c>
    </row>
    <row r="49" spans="1:40" ht="15" x14ac:dyDescent="0.2">
      <c r="A49" s="190" t="s">
        <v>9</v>
      </c>
      <c r="B49" s="9">
        <f>B55 / $B$17 * SINH($B$16 *B53 / 1000) + B54 * COSH($B$16 * B53 / 1000)+B52</f>
        <v>0.12249205473323875</v>
      </c>
      <c r="C49" s="9"/>
      <c r="D49" s="9">
        <f t="shared" ref="D49:AN49" si="25">D55 / $B$17 * SINH($B$16 *D53 / 1000) + D54 * COSH($B$16 * D53 / 1000)+D52</f>
        <v>2.5670471502637058E-3</v>
      </c>
      <c r="E49" s="9">
        <f t="shared" si="25"/>
        <v>2.5831005455491602E-3</v>
      </c>
      <c r="F49" s="9">
        <f t="shared" si="25"/>
        <v>2.6325343493901806E-3</v>
      </c>
      <c r="G49" s="9">
        <f t="shared" si="25"/>
        <v>2.7193587361042603E-3</v>
      </c>
      <c r="H49" s="9">
        <f t="shared" si="25"/>
        <v>2.8512118816684234E-3</v>
      </c>
      <c r="I49" s="9">
        <f t="shared" si="25"/>
        <v>3.0411875983979023E-3</v>
      </c>
      <c r="J49" s="9">
        <f t="shared" si="25"/>
        <v>3.3115573252256929E-3</v>
      </c>
      <c r="K49" s="9">
        <f t="shared" si="25"/>
        <v>3.7016700848119788E-3</v>
      </c>
      <c r="L49" s="9">
        <f t="shared" si="25"/>
        <v>4.2863831785520928E-3</v>
      </c>
      <c r="M49" s="9">
        <f t="shared" si="25"/>
        <v>5.2256983502072894E-3</v>
      </c>
      <c r="N49" s="9">
        <f t="shared" si="25"/>
        <v>6.931005565776539E-3</v>
      </c>
      <c r="O49" s="9">
        <f t="shared" si="25"/>
        <v>1.0872354710726272E-2</v>
      </c>
      <c r="P49" s="9">
        <f t="shared" si="25"/>
        <v>2.8107338364976166E-2</v>
      </c>
      <c r="Q49" s="9">
        <f t="shared" si="25"/>
        <v>2.810733836499547E-2</v>
      </c>
      <c r="R49" s="9">
        <f t="shared" si="25"/>
        <v>1.0872354710733039E-2</v>
      </c>
      <c r="S49" s="9">
        <f t="shared" si="25"/>
        <v>6.9310055657805696E-3</v>
      </c>
      <c r="T49" s="9">
        <f t="shared" si="25"/>
        <v>5.2256983502101178E-3</v>
      </c>
      <c r="U49" s="9">
        <f t="shared" si="25"/>
        <v>4.2863831785542291E-3</v>
      </c>
      <c r="V49" s="9">
        <f t="shared" si="25"/>
        <v>3.7016700848136498E-3</v>
      </c>
      <c r="W49" s="9">
        <f t="shared" si="25"/>
        <v>3.3115573252270208E-3</v>
      </c>
      <c r="X49" s="9">
        <f t="shared" si="25"/>
        <v>3.0411875983989475E-3</v>
      </c>
      <c r="Y49" s="9">
        <f t="shared" si="25"/>
        <v>2.8512118816692235E-3</v>
      </c>
      <c r="Z49" s="9">
        <f t="shared" si="25"/>
        <v>2.7193587361048241E-3</v>
      </c>
      <c r="AA49" s="9">
        <f t="shared" si="25"/>
        <v>2.6325343493905115E-3</v>
      </c>
      <c r="AB49" s="9">
        <f t="shared" si="25"/>
        <v>2.5831005455492391E-3</v>
      </c>
      <c r="AC49" s="9">
        <f t="shared" si="25"/>
        <v>2.5670407670906467E-3</v>
      </c>
      <c r="AD49" s="9">
        <f t="shared" si="25"/>
        <v>2.5831005455492378E-3</v>
      </c>
      <c r="AE49" s="9">
        <f t="shared" si="25"/>
        <v>2.6325343493905072E-3</v>
      </c>
      <c r="AF49" s="9">
        <f t="shared" si="25"/>
        <v>2.7193587361048176E-3</v>
      </c>
      <c r="AG49" s="9">
        <f t="shared" si="25"/>
        <v>2.8512118816692161E-3</v>
      </c>
      <c r="AH49" s="9">
        <f t="shared" si="25"/>
        <v>3.0411875983989349E-3</v>
      </c>
      <c r="AI49" s="9">
        <f t="shared" si="25"/>
        <v>3.3115573252270008E-3</v>
      </c>
      <c r="AJ49" s="9">
        <f t="shared" si="25"/>
        <v>3.7016700848136229E-3</v>
      </c>
      <c r="AK49" s="9">
        <f t="shared" si="25"/>
        <v>4.2863831785541944E-3</v>
      </c>
      <c r="AL49" s="9">
        <f t="shared" si="25"/>
        <v>5.2256983502100562E-3</v>
      </c>
      <c r="AM49" s="9">
        <f t="shared" si="25"/>
        <v>6.931005565780449E-3</v>
      </c>
      <c r="AN49" s="9">
        <f t="shared" si="25"/>
        <v>1.0872354710732701E-2</v>
      </c>
    </row>
    <row r="50" spans="1:40" ht="15" x14ac:dyDescent="0.2">
      <c r="A50" s="190" t="s">
        <v>183</v>
      </c>
      <c r="B50" s="9">
        <f>B55 * COSH($B$16 *B53 / 1000) + (B54) * $B$17 * SINH($B$16 * B53/ 1000)</f>
        <v>2.4038404404914284E-4</v>
      </c>
      <c r="C50" s="9"/>
      <c r="D50" s="9">
        <f t="shared" ref="D50:AN50" si="26">D55 * COSH($B$16 *D53 / 1000) + (D54) * $B$17 * SINH($B$16 * D53/ 1000)</f>
        <v>5.0376914371228251E-6</v>
      </c>
      <c r="E50" s="9">
        <f t="shared" si="26"/>
        <v>5.0691953586452536E-6</v>
      </c>
      <c r="F50" s="9">
        <f t="shared" si="26"/>
        <v>5.1662065297445988E-6</v>
      </c>
      <c r="G50" s="9">
        <f t="shared" si="26"/>
        <v>5.3365947010090133E-6</v>
      </c>
      <c r="H50" s="9">
        <f t="shared" si="26"/>
        <v>5.5953493804071141E-6</v>
      </c>
      <c r="I50" s="9">
        <f t="shared" si="26"/>
        <v>5.9681664676706082E-6</v>
      </c>
      <c r="J50" s="9">
        <f t="shared" si="26"/>
        <v>6.4987524592670923E-6</v>
      </c>
      <c r="K50" s="9">
        <f t="shared" si="26"/>
        <v>7.264327687707404E-6</v>
      </c>
      <c r="L50" s="9">
        <f t="shared" si="26"/>
        <v>8.411795565422691E-6</v>
      </c>
      <c r="M50" s="9">
        <f t="shared" si="26"/>
        <v>1.0255150876025706E-5</v>
      </c>
      <c r="N50" s="9">
        <f t="shared" si="26"/>
        <v>1.3601724216782018E-5</v>
      </c>
      <c r="O50" s="9">
        <f t="shared" si="26"/>
        <v>2.1336409119700513E-5</v>
      </c>
      <c r="P50" s="9">
        <f t="shared" si="26"/>
        <v>5.5159134021752787E-5</v>
      </c>
      <c r="Q50" s="9">
        <f t="shared" si="26"/>
        <v>5.5159134021790666E-5</v>
      </c>
      <c r="R50" s="9">
        <f t="shared" si="26"/>
        <v>2.1336409119713795E-5</v>
      </c>
      <c r="S50" s="9">
        <f t="shared" si="26"/>
        <v>1.3601724216789927E-5</v>
      </c>
      <c r="T50" s="9">
        <f t="shared" si="26"/>
        <v>1.0255150876031257E-5</v>
      </c>
      <c r="U50" s="9">
        <f t="shared" si="26"/>
        <v>8.4117955654268838E-6</v>
      </c>
      <c r="V50" s="9">
        <f t="shared" si="26"/>
        <v>7.2643276877106837E-6</v>
      </c>
      <c r="W50" s="9">
        <f t="shared" si="26"/>
        <v>6.4987524592696986E-6</v>
      </c>
      <c r="X50" s="9">
        <f t="shared" si="26"/>
        <v>5.9681664676726588E-6</v>
      </c>
      <c r="Y50" s="9">
        <f t="shared" si="26"/>
        <v>5.5953493804086845E-6</v>
      </c>
      <c r="Z50" s="9">
        <f t="shared" si="26"/>
        <v>5.3365947010101195E-6</v>
      </c>
      <c r="AA50" s="9">
        <f t="shared" si="26"/>
        <v>5.1662065297452484E-6</v>
      </c>
      <c r="AB50" s="9">
        <f t="shared" si="26"/>
        <v>5.0691953586454086E-6</v>
      </c>
      <c r="AC50" s="9">
        <f t="shared" si="26"/>
        <v>5.0376789104903254E-6</v>
      </c>
      <c r="AD50" s="9">
        <f t="shared" si="26"/>
        <v>5.0691953586454061E-6</v>
      </c>
      <c r="AE50" s="9">
        <f t="shared" si="26"/>
        <v>5.1662065297452391E-6</v>
      </c>
      <c r="AF50" s="9">
        <f t="shared" si="26"/>
        <v>5.3365947010101068E-6</v>
      </c>
      <c r="AG50" s="9">
        <f t="shared" si="26"/>
        <v>5.5953493804086701E-6</v>
      </c>
      <c r="AH50" s="9">
        <f t="shared" si="26"/>
        <v>5.9681664676726351E-6</v>
      </c>
      <c r="AI50" s="9">
        <f t="shared" si="26"/>
        <v>6.4987524592696597E-6</v>
      </c>
      <c r="AJ50" s="9">
        <f t="shared" si="26"/>
        <v>7.2643276877106312E-6</v>
      </c>
      <c r="AK50" s="9">
        <f t="shared" si="26"/>
        <v>8.4117955654268144E-6</v>
      </c>
      <c r="AL50" s="9">
        <f t="shared" si="26"/>
        <v>1.0255150876031137E-5</v>
      </c>
      <c r="AM50" s="9">
        <f t="shared" si="26"/>
        <v>1.3601724216789692E-5</v>
      </c>
      <c r="AN50" s="9">
        <f t="shared" si="26"/>
        <v>2.1336409119713134E-5</v>
      </c>
    </row>
    <row r="51" spans="1:40" ht="15" x14ac:dyDescent="0.2">
      <c r="A51" s="104" t="s">
        <v>120</v>
      </c>
      <c r="B51" s="190">
        <f>$B$10</f>
        <v>2E-3</v>
      </c>
      <c r="C51" s="9"/>
      <c r="D51" s="190">
        <f t="shared" ref="D51:AN51" si="27">$B$10</f>
        <v>2E-3</v>
      </c>
      <c r="E51" s="190">
        <f t="shared" si="27"/>
        <v>2E-3</v>
      </c>
      <c r="F51" s="190">
        <f t="shared" si="27"/>
        <v>2E-3</v>
      </c>
      <c r="G51" s="190">
        <f t="shared" si="27"/>
        <v>2E-3</v>
      </c>
      <c r="H51" s="190">
        <f t="shared" si="27"/>
        <v>2E-3</v>
      </c>
      <c r="I51" s="190">
        <f t="shared" si="27"/>
        <v>2E-3</v>
      </c>
      <c r="J51" s="190">
        <f t="shared" si="27"/>
        <v>2E-3</v>
      </c>
      <c r="K51" s="190">
        <f t="shared" si="27"/>
        <v>2E-3</v>
      </c>
      <c r="L51" s="190">
        <f t="shared" si="27"/>
        <v>2E-3</v>
      </c>
      <c r="M51" s="190">
        <f t="shared" si="27"/>
        <v>2E-3</v>
      </c>
      <c r="N51" s="190">
        <f t="shared" si="27"/>
        <v>2E-3</v>
      </c>
      <c r="O51" s="190">
        <f t="shared" si="27"/>
        <v>2E-3</v>
      </c>
      <c r="P51" s="190">
        <f t="shared" si="27"/>
        <v>2E-3</v>
      </c>
      <c r="Q51" s="190">
        <f t="shared" si="27"/>
        <v>2E-3</v>
      </c>
      <c r="R51" s="190">
        <f t="shared" si="27"/>
        <v>2E-3</v>
      </c>
      <c r="S51" s="190">
        <f t="shared" si="27"/>
        <v>2E-3</v>
      </c>
      <c r="T51" s="190">
        <f t="shared" si="27"/>
        <v>2E-3</v>
      </c>
      <c r="U51" s="190">
        <f t="shared" si="27"/>
        <v>2E-3</v>
      </c>
      <c r="V51" s="190">
        <f t="shared" si="27"/>
        <v>2E-3</v>
      </c>
      <c r="W51" s="190">
        <f t="shared" si="27"/>
        <v>2E-3</v>
      </c>
      <c r="X51" s="190">
        <f t="shared" si="27"/>
        <v>2E-3</v>
      </c>
      <c r="Y51" s="190">
        <f t="shared" si="27"/>
        <v>2E-3</v>
      </c>
      <c r="Z51" s="190">
        <f t="shared" si="27"/>
        <v>2E-3</v>
      </c>
      <c r="AA51" s="190">
        <f t="shared" si="27"/>
        <v>2E-3</v>
      </c>
      <c r="AB51" s="190">
        <f t="shared" si="27"/>
        <v>2E-3</v>
      </c>
      <c r="AC51" s="190">
        <f t="shared" si="27"/>
        <v>2E-3</v>
      </c>
      <c r="AD51" s="190">
        <f t="shared" si="27"/>
        <v>2E-3</v>
      </c>
      <c r="AE51" s="190">
        <f t="shared" si="27"/>
        <v>2E-3</v>
      </c>
      <c r="AF51" s="190">
        <f t="shared" si="27"/>
        <v>2E-3</v>
      </c>
      <c r="AG51" s="190">
        <f t="shared" si="27"/>
        <v>2E-3</v>
      </c>
      <c r="AH51" s="190">
        <f t="shared" si="27"/>
        <v>2E-3</v>
      </c>
      <c r="AI51" s="190">
        <f t="shared" si="27"/>
        <v>2E-3</v>
      </c>
      <c r="AJ51" s="190">
        <f t="shared" si="27"/>
        <v>2E-3</v>
      </c>
      <c r="AK51" s="190">
        <f t="shared" si="27"/>
        <v>2E-3</v>
      </c>
      <c r="AL51" s="190">
        <f t="shared" si="27"/>
        <v>2E-3</v>
      </c>
      <c r="AM51" s="190">
        <f t="shared" si="27"/>
        <v>2E-3</v>
      </c>
      <c r="AN51" s="190">
        <f t="shared" si="27"/>
        <v>2E-3</v>
      </c>
    </row>
    <row r="52" spans="1:40" ht="15" x14ac:dyDescent="0.2">
      <c r="A52" s="190" t="s">
        <v>184</v>
      </c>
      <c r="B52" s="50">
        <f>B50/B51</f>
        <v>0.12019202202457142</v>
      </c>
      <c r="C52" s="9"/>
      <c r="D52" s="50">
        <f t="shared" ref="D52:AN52" si="28">D50/D51</f>
        <v>2.5188457185614127E-3</v>
      </c>
      <c r="E52" s="50">
        <f t="shared" si="28"/>
        <v>2.5345976793226268E-3</v>
      </c>
      <c r="F52" s="50">
        <f t="shared" si="28"/>
        <v>2.5831032648722992E-3</v>
      </c>
      <c r="G52" s="50">
        <f t="shared" si="28"/>
        <v>2.6682973505045065E-3</v>
      </c>
      <c r="H52" s="50">
        <f t="shared" si="28"/>
        <v>2.7976746902035571E-3</v>
      </c>
      <c r="I52" s="50">
        <f t="shared" si="28"/>
        <v>2.9840832338353042E-3</v>
      </c>
      <c r="J52" s="50">
        <f t="shared" si="28"/>
        <v>3.2493762296335461E-3</v>
      </c>
      <c r="K52" s="50">
        <f t="shared" si="28"/>
        <v>3.6321638438537021E-3</v>
      </c>
      <c r="L52" s="50">
        <f t="shared" si="28"/>
        <v>4.2058977827113455E-3</v>
      </c>
      <c r="M52" s="50">
        <f t="shared" si="28"/>
        <v>5.1275754380128531E-3</v>
      </c>
      <c r="N52" s="50">
        <f t="shared" si="28"/>
        <v>6.8008621083910084E-3</v>
      </c>
      <c r="O52" s="50">
        <f t="shared" si="28"/>
        <v>1.0668204559850257E-2</v>
      </c>
      <c r="P52" s="50">
        <f t="shared" si="28"/>
        <v>2.7579567010876393E-2</v>
      </c>
      <c r="Q52" s="50">
        <f t="shared" si="28"/>
        <v>2.7579567010895333E-2</v>
      </c>
      <c r="R52" s="50">
        <f t="shared" si="28"/>
        <v>1.0668204559856898E-2</v>
      </c>
      <c r="S52" s="50">
        <f t="shared" si="28"/>
        <v>6.8008621083949635E-3</v>
      </c>
      <c r="T52" s="50">
        <f t="shared" si="28"/>
        <v>5.1275754380156286E-3</v>
      </c>
      <c r="U52" s="50">
        <f t="shared" si="28"/>
        <v>4.2058977827134419E-3</v>
      </c>
      <c r="V52" s="50">
        <f t="shared" si="28"/>
        <v>3.6321638438553418E-3</v>
      </c>
      <c r="W52" s="50">
        <f t="shared" si="28"/>
        <v>3.2493762296348493E-3</v>
      </c>
      <c r="X52" s="50">
        <f t="shared" si="28"/>
        <v>2.9840832338363294E-3</v>
      </c>
      <c r="Y52" s="50">
        <f t="shared" si="28"/>
        <v>2.797674690204342E-3</v>
      </c>
      <c r="Z52" s="50">
        <f t="shared" si="28"/>
        <v>2.6682973505050599E-3</v>
      </c>
      <c r="AA52" s="50">
        <f t="shared" si="28"/>
        <v>2.5831032648726241E-3</v>
      </c>
      <c r="AB52" s="50">
        <f t="shared" si="28"/>
        <v>2.5345976793227044E-3</v>
      </c>
      <c r="AC52" s="50">
        <f t="shared" si="28"/>
        <v>2.5188394552451625E-3</v>
      </c>
      <c r="AD52" s="50">
        <f t="shared" si="28"/>
        <v>2.5345976793227031E-3</v>
      </c>
      <c r="AE52" s="50">
        <f t="shared" si="28"/>
        <v>2.5831032648726197E-3</v>
      </c>
      <c r="AF52" s="50">
        <f t="shared" si="28"/>
        <v>2.6682973505050534E-3</v>
      </c>
      <c r="AG52" s="50">
        <f t="shared" si="28"/>
        <v>2.7976746902043351E-3</v>
      </c>
      <c r="AH52" s="50">
        <f t="shared" si="28"/>
        <v>2.9840832338363173E-3</v>
      </c>
      <c r="AI52" s="50">
        <f t="shared" si="28"/>
        <v>3.2493762296348298E-3</v>
      </c>
      <c r="AJ52" s="50">
        <f t="shared" si="28"/>
        <v>3.6321638438553154E-3</v>
      </c>
      <c r="AK52" s="50">
        <f t="shared" si="28"/>
        <v>4.2058977827134072E-3</v>
      </c>
      <c r="AL52" s="50">
        <f t="shared" si="28"/>
        <v>5.1275754380155679E-3</v>
      </c>
      <c r="AM52" s="50">
        <f t="shared" si="28"/>
        <v>6.8008621083948456E-3</v>
      </c>
      <c r="AN52" s="50">
        <f t="shared" si="28"/>
        <v>1.0668204559856566E-2</v>
      </c>
    </row>
    <row r="53" spans="1:40" x14ac:dyDescent="0.2">
      <c r="A53" s="190" t="s">
        <v>177</v>
      </c>
      <c r="B53" s="80">
        <f>$B$8</f>
        <v>6000</v>
      </c>
      <c r="D53" s="80">
        <f t="shared" ref="D53:AN53" si="29">$B$8</f>
        <v>6000</v>
      </c>
      <c r="E53" s="80">
        <f t="shared" si="29"/>
        <v>6000</v>
      </c>
      <c r="F53" s="80">
        <f t="shared" si="29"/>
        <v>6000</v>
      </c>
      <c r="G53" s="80">
        <f t="shared" si="29"/>
        <v>6000</v>
      </c>
      <c r="H53" s="80">
        <f t="shared" si="29"/>
        <v>6000</v>
      </c>
      <c r="I53" s="80">
        <f t="shared" si="29"/>
        <v>6000</v>
      </c>
      <c r="J53" s="80">
        <f t="shared" si="29"/>
        <v>6000</v>
      </c>
      <c r="K53" s="80">
        <f t="shared" si="29"/>
        <v>6000</v>
      </c>
      <c r="L53" s="80">
        <f t="shared" si="29"/>
        <v>6000</v>
      </c>
      <c r="M53" s="80">
        <f t="shared" si="29"/>
        <v>6000</v>
      </c>
      <c r="N53" s="80">
        <f t="shared" si="29"/>
        <v>6000</v>
      </c>
      <c r="O53" s="80">
        <f t="shared" si="29"/>
        <v>6000</v>
      </c>
      <c r="P53" s="80">
        <f t="shared" si="29"/>
        <v>6000</v>
      </c>
      <c r="Q53" s="80">
        <f t="shared" si="29"/>
        <v>6000</v>
      </c>
      <c r="R53" s="80">
        <f t="shared" si="29"/>
        <v>6000</v>
      </c>
      <c r="S53" s="80">
        <f t="shared" si="29"/>
        <v>6000</v>
      </c>
      <c r="T53" s="80">
        <f t="shared" si="29"/>
        <v>6000</v>
      </c>
      <c r="U53" s="80">
        <f t="shared" si="29"/>
        <v>6000</v>
      </c>
      <c r="V53" s="80">
        <f t="shared" si="29"/>
        <v>6000</v>
      </c>
      <c r="W53" s="80">
        <f t="shared" si="29"/>
        <v>6000</v>
      </c>
      <c r="X53" s="80">
        <f t="shared" si="29"/>
        <v>6000</v>
      </c>
      <c r="Y53" s="80">
        <f t="shared" si="29"/>
        <v>6000</v>
      </c>
      <c r="Z53" s="80">
        <f t="shared" si="29"/>
        <v>6000</v>
      </c>
      <c r="AA53" s="80">
        <f t="shared" si="29"/>
        <v>6000</v>
      </c>
      <c r="AB53" s="80">
        <f t="shared" si="29"/>
        <v>6000</v>
      </c>
      <c r="AC53" s="80">
        <f t="shared" si="29"/>
        <v>6000</v>
      </c>
      <c r="AD53" s="80">
        <f t="shared" si="29"/>
        <v>6000</v>
      </c>
      <c r="AE53" s="80">
        <f t="shared" si="29"/>
        <v>6000</v>
      </c>
      <c r="AF53" s="80">
        <f t="shared" si="29"/>
        <v>6000</v>
      </c>
      <c r="AG53" s="80">
        <f t="shared" si="29"/>
        <v>6000</v>
      </c>
      <c r="AH53" s="80">
        <f t="shared" si="29"/>
        <v>6000</v>
      </c>
      <c r="AI53" s="80">
        <f t="shared" si="29"/>
        <v>6000</v>
      </c>
      <c r="AJ53" s="80">
        <f t="shared" si="29"/>
        <v>6000</v>
      </c>
      <c r="AK53" s="80">
        <f t="shared" si="29"/>
        <v>6000</v>
      </c>
      <c r="AL53" s="80">
        <f t="shared" si="29"/>
        <v>6000</v>
      </c>
      <c r="AM53" s="80">
        <f t="shared" si="29"/>
        <v>6000</v>
      </c>
      <c r="AN53" s="80">
        <f t="shared" si="29"/>
        <v>6000</v>
      </c>
    </row>
    <row r="54" spans="1:40" ht="15" x14ac:dyDescent="0.2">
      <c r="A54" s="190" t="s">
        <v>9</v>
      </c>
      <c r="B54" s="9">
        <f>B60 / $B$17 * SINH($B$16 *B58 / 1000) + B59 * COSH($B$16 * B58 / 1000)+B57</f>
        <v>2.0600063310688087E-3</v>
      </c>
      <c r="C54" s="9"/>
      <c r="D54" s="9">
        <f t="shared" ref="D54:AN54" si="30">D60 / $B$17 * SINH($B$16 *D58 / 1000) + D59 * COSH($B$16 * D58 / 1000)+D57</f>
        <v>4.3171235825962664E-5</v>
      </c>
      <c r="E54" s="9">
        <f t="shared" si="30"/>
        <v>4.3441213303238285E-5</v>
      </c>
      <c r="F54" s="9">
        <f t="shared" si="30"/>
        <v>4.4272564766017548E-5</v>
      </c>
      <c r="G54" s="9">
        <f t="shared" si="30"/>
        <v>4.5732731196498987E-5</v>
      </c>
      <c r="H54" s="9">
        <f t="shared" si="30"/>
        <v>4.7950167382258465E-5</v>
      </c>
      <c r="I54" s="9">
        <f t="shared" si="30"/>
        <v>5.1145078105768976E-5</v>
      </c>
      <c r="J54" s="9">
        <f t="shared" si="30"/>
        <v>5.569201260047998E-5</v>
      </c>
      <c r="K54" s="9">
        <f t="shared" si="30"/>
        <v>6.2252721834467578E-5</v>
      </c>
      <c r="L54" s="9">
        <f t="shared" si="30"/>
        <v>7.2086116152055219E-5</v>
      </c>
      <c r="M54" s="9">
        <f t="shared" si="30"/>
        <v>8.7883019916080489E-5</v>
      </c>
      <c r="N54" s="9">
        <f t="shared" si="30"/>
        <v>1.1656197111940882E-4</v>
      </c>
      <c r="O54" s="9">
        <f t="shared" si="30"/>
        <v>1.82845488113478E-4</v>
      </c>
      <c r="P54" s="9">
        <f t="shared" si="30"/>
        <v>4.7269429113129535E-4</v>
      </c>
      <c r="Q54" s="9">
        <f t="shared" si="30"/>
        <v>4.7269429113161996E-4</v>
      </c>
      <c r="R54" s="9">
        <f t="shared" si="30"/>
        <v>1.8284548811359181E-4</v>
      </c>
      <c r="S54" s="9">
        <f t="shared" si="30"/>
        <v>1.1656197111947662E-4</v>
      </c>
      <c r="T54" s="9">
        <f t="shared" si="30"/>
        <v>8.7883019916128058E-5</v>
      </c>
      <c r="U54" s="9">
        <f t="shared" si="30"/>
        <v>7.208611615209116E-5</v>
      </c>
      <c r="V54" s="9">
        <f t="shared" si="30"/>
        <v>6.2252721834495686E-5</v>
      </c>
      <c r="W54" s="9">
        <f t="shared" si="30"/>
        <v>5.5692012600502322E-5</v>
      </c>
      <c r="X54" s="9">
        <f t="shared" si="30"/>
        <v>5.1145078105786547E-5</v>
      </c>
      <c r="Y54" s="9">
        <f t="shared" si="30"/>
        <v>4.7950167382271922E-5</v>
      </c>
      <c r="Z54" s="9">
        <f t="shared" si="30"/>
        <v>4.5732731196508474E-5</v>
      </c>
      <c r="AA54" s="9">
        <f t="shared" si="30"/>
        <v>4.4272564766023118E-5</v>
      </c>
      <c r="AB54" s="9">
        <f t="shared" si="30"/>
        <v>4.3441213303239607E-5</v>
      </c>
      <c r="AC54" s="9">
        <f t="shared" si="30"/>
        <v>4.3171128477147741E-5</v>
      </c>
      <c r="AD54" s="9">
        <f t="shared" si="30"/>
        <v>4.3441213303239586E-5</v>
      </c>
      <c r="AE54" s="9">
        <f t="shared" si="30"/>
        <v>4.4272564766023036E-5</v>
      </c>
      <c r="AF54" s="9">
        <f t="shared" si="30"/>
        <v>4.5732731196508359E-5</v>
      </c>
      <c r="AG54" s="9">
        <f t="shared" si="30"/>
        <v>4.7950167382271793E-5</v>
      </c>
      <c r="AH54" s="9">
        <f t="shared" si="30"/>
        <v>5.1145078105786344E-5</v>
      </c>
      <c r="AI54" s="9">
        <f t="shared" si="30"/>
        <v>5.569201260050199E-5</v>
      </c>
      <c r="AJ54" s="9">
        <f t="shared" si="30"/>
        <v>6.2252721834495239E-5</v>
      </c>
      <c r="AK54" s="9">
        <f t="shared" si="30"/>
        <v>7.2086116152090564E-5</v>
      </c>
      <c r="AL54" s="9">
        <f t="shared" si="30"/>
        <v>8.7883019916127042E-5</v>
      </c>
      <c r="AM54" s="9">
        <f t="shared" si="30"/>
        <v>1.1656197111947459E-4</v>
      </c>
      <c r="AN54" s="9">
        <f t="shared" si="30"/>
        <v>1.8284548811358615E-4</v>
      </c>
    </row>
    <row r="55" spans="1:40" ht="15" x14ac:dyDescent="0.2">
      <c r="A55" s="190" t="s">
        <v>183</v>
      </c>
      <c r="B55" s="9">
        <f>B60 * COSH($B$16 *B58 / 1000) + (B59) * $B$17 * SINH($B$16 * B58/ 1000)</f>
        <v>4.0426512046645015E-6</v>
      </c>
      <c r="C55" s="9"/>
      <c r="D55" s="9">
        <f t="shared" ref="D55:AN55" si="31">D60 * COSH($B$16 *D58 / 1000) + (D59) * $B$17 * SINH($B$16 * D58/ 1000)</f>
        <v>8.4721219486802482E-8</v>
      </c>
      <c r="E55" s="9">
        <f t="shared" si="31"/>
        <v>8.5251035709830453E-8</v>
      </c>
      <c r="F55" s="9">
        <f t="shared" si="31"/>
        <v>8.688251807074166E-8</v>
      </c>
      <c r="G55" s="9">
        <f t="shared" si="31"/>
        <v>8.974801585595176E-8</v>
      </c>
      <c r="H55" s="9">
        <f t="shared" si="31"/>
        <v>9.4099614650784683E-8</v>
      </c>
      <c r="I55" s="9">
        <f t="shared" si="31"/>
        <v>1.0036945445195367E-7</v>
      </c>
      <c r="J55" s="9">
        <f t="shared" si="31"/>
        <v>1.0929256790813265E-7</v>
      </c>
      <c r="K55" s="9">
        <f t="shared" si="31"/>
        <v>1.2216760556613468E-7</v>
      </c>
      <c r="L55" s="9">
        <f t="shared" si="31"/>
        <v>1.4146511100793173E-7</v>
      </c>
      <c r="M55" s="9">
        <f t="shared" si="31"/>
        <v>1.7246568176757222E-7</v>
      </c>
      <c r="N55" s="9">
        <f t="shared" si="31"/>
        <v>2.2874657512312624E-7</v>
      </c>
      <c r="O55" s="9">
        <f t="shared" si="31"/>
        <v>3.5882439856672963E-7</v>
      </c>
      <c r="P55" s="9">
        <f t="shared" si="31"/>
        <v>9.2763702550782798E-7</v>
      </c>
      <c r="Q55" s="9">
        <f t="shared" si="31"/>
        <v>9.2763702550846506E-7</v>
      </c>
      <c r="R55" s="9">
        <f t="shared" si="31"/>
        <v>3.5882439856695298E-7</v>
      </c>
      <c r="S55" s="9">
        <f t="shared" si="31"/>
        <v>2.2874657512325928E-7</v>
      </c>
      <c r="T55" s="9">
        <f t="shared" si="31"/>
        <v>1.7246568176766555E-7</v>
      </c>
      <c r="U55" s="9">
        <f t="shared" si="31"/>
        <v>1.4146511100800227E-7</v>
      </c>
      <c r="V55" s="9">
        <f t="shared" si="31"/>
        <v>1.2216760556618984E-7</v>
      </c>
      <c r="W55" s="9">
        <f t="shared" si="31"/>
        <v>1.092925679081765E-7</v>
      </c>
      <c r="X55" s="9">
        <f t="shared" si="31"/>
        <v>1.0036945445198815E-7</v>
      </c>
      <c r="Y55" s="9">
        <f t="shared" si="31"/>
        <v>9.40996146508111E-8</v>
      </c>
      <c r="Z55" s="9">
        <f t="shared" si="31"/>
        <v>8.9748015855970381E-8</v>
      </c>
      <c r="AA55" s="9">
        <f t="shared" si="31"/>
        <v>8.6882518070752592E-8</v>
      </c>
      <c r="AB55" s="9">
        <f t="shared" si="31"/>
        <v>8.5251035709833047E-8</v>
      </c>
      <c r="AC55" s="9">
        <f t="shared" si="31"/>
        <v>8.4721008820548977E-8</v>
      </c>
      <c r="AD55" s="9">
        <f t="shared" si="31"/>
        <v>8.5251035709833007E-8</v>
      </c>
      <c r="AE55" s="9">
        <f t="shared" si="31"/>
        <v>8.6882518070752434E-8</v>
      </c>
      <c r="AF55" s="9">
        <f t="shared" si="31"/>
        <v>8.9748015855970156E-8</v>
      </c>
      <c r="AG55" s="9">
        <f t="shared" si="31"/>
        <v>9.4099614650810835E-8</v>
      </c>
      <c r="AH55" s="9">
        <f t="shared" si="31"/>
        <v>1.0036945445198775E-7</v>
      </c>
      <c r="AI55" s="9">
        <f t="shared" si="31"/>
        <v>1.0929256790817585E-7</v>
      </c>
      <c r="AJ55" s="9">
        <f t="shared" si="31"/>
        <v>1.2216760556618894E-7</v>
      </c>
      <c r="AK55" s="9">
        <f t="shared" si="31"/>
        <v>1.4146511100800111E-7</v>
      </c>
      <c r="AL55" s="9">
        <f t="shared" si="31"/>
        <v>1.7246568176766359E-7</v>
      </c>
      <c r="AM55" s="9">
        <f t="shared" si="31"/>
        <v>2.2874657512325528E-7</v>
      </c>
      <c r="AN55" s="9">
        <f t="shared" si="31"/>
        <v>3.5882439856694186E-7</v>
      </c>
    </row>
    <row r="56" spans="1:40" ht="15" x14ac:dyDescent="0.2">
      <c r="A56" s="104" t="s">
        <v>120</v>
      </c>
      <c r="B56" s="190">
        <f>$B$10</f>
        <v>2E-3</v>
      </c>
      <c r="C56" s="9"/>
      <c r="D56" s="190">
        <f t="shared" ref="D56:AN56" si="32">$B$10</f>
        <v>2E-3</v>
      </c>
      <c r="E56" s="190">
        <f t="shared" si="32"/>
        <v>2E-3</v>
      </c>
      <c r="F56" s="190">
        <f t="shared" si="32"/>
        <v>2E-3</v>
      </c>
      <c r="G56" s="190">
        <f t="shared" si="32"/>
        <v>2E-3</v>
      </c>
      <c r="H56" s="190">
        <f t="shared" si="32"/>
        <v>2E-3</v>
      </c>
      <c r="I56" s="190">
        <f t="shared" si="32"/>
        <v>2E-3</v>
      </c>
      <c r="J56" s="190">
        <f t="shared" si="32"/>
        <v>2E-3</v>
      </c>
      <c r="K56" s="190">
        <f t="shared" si="32"/>
        <v>2E-3</v>
      </c>
      <c r="L56" s="190">
        <f t="shared" si="32"/>
        <v>2E-3</v>
      </c>
      <c r="M56" s="190">
        <f t="shared" si="32"/>
        <v>2E-3</v>
      </c>
      <c r="N56" s="190">
        <f t="shared" si="32"/>
        <v>2E-3</v>
      </c>
      <c r="O56" s="190">
        <f t="shared" si="32"/>
        <v>2E-3</v>
      </c>
      <c r="P56" s="190">
        <f t="shared" si="32"/>
        <v>2E-3</v>
      </c>
      <c r="Q56" s="190">
        <f t="shared" si="32"/>
        <v>2E-3</v>
      </c>
      <c r="R56" s="190">
        <f t="shared" si="32"/>
        <v>2E-3</v>
      </c>
      <c r="S56" s="190">
        <f t="shared" si="32"/>
        <v>2E-3</v>
      </c>
      <c r="T56" s="190">
        <f t="shared" si="32"/>
        <v>2E-3</v>
      </c>
      <c r="U56" s="190">
        <f t="shared" si="32"/>
        <v>2E-3</v>
      </c>
      <c r="V56" s="190">
        <f t="shared" si="32"/>
        <v>2E-3</v>
      </c>
      <c r="W56" s="190">
        <f t="shared" si="32"/>
        <v>2E-3</v>
      </c>
      <c r="X56" s="190">
        <f t="shared" si="32"/>
        <v>2E-3</v>
      </c>
      <c r="Y56" s="190">
        <f t="shared" si="32"/>
        <v>2E-3</v>
      </c>
      <c r="Z56" s="190">
        <f t="shared" si="32"/>
        <v>2E-3</v>
      </c>
      <c r="AA56" s="190">
        <f t="shared" si="32"/>
        <v>2E-3</v>
      </c>
      <c r="AB56" s="190">
        <f t="shared" si="32"/>
        <v>2E-3</v>
      </c>
      <c r="AC56" s="190">
        <f t="shared" si="32"/>
        <v>2E-3</v>
      </c>
      <c r="AD56" s="190">
        <f t="shared" si="32"/>
        <v>2E-3</v>
      </c>
      <c r="AE56" s="190">
        <f t="shared" si="32"/>
        <v>2E-3</v>
      </c>
      <c r="AF56" s="190">
        <f t="shared" si="32"/>
        <v>2E-3</v>
      </c>
      <c r="AG56" s="190">
        <f t="shared" si="32"/>
        <v>2E-3</v>
      </c>
      <c r="AH56" s="190">
        <f t="shared" si="32"/>
        <v>2E-3</v>
      </c>
      <c r="AI56" s="190">
        <f t="shared" si="32"/>
        <v>2E-3</v>
      </c>
      <c r="AJ56" s="190">
        <f t="shared" si="32"/>
        <v>2E-3</v>
      </c>
      <c r="AK56" s="190">
        <f t="shared" si="32"/>
        <v>2E-3</v>
      </c>
      <c r="AL56" s="190">
        <f t="shared" si="32"/>
        <v>2E-3</v>
      </c>
      <c r="AM56" s="190">
        <f t="shared" si="32"/>
        <v>2E-3</v>
      </c>
      <c r="AN56" s="190">
        <f t="shared" si="32"/>
        <v>2E-3</v>
      </c>
    </row>
    <row r="57" spans="1:40" ht="15" x14ac:dyDescent="0.2">
      <c r="A57" s="190" t="s">
        <v>184</v>
      </c>
      <c r="B57" s="50">
        <f>B55/B56</f>
        <v>2.0213256023322505E-3</v>
      </c>
      <c r="C57" s="9"/>
      <c r="D57" s="50">
        <f t="shared" ref="D57:AN57" si="33">D55/D56</f>
        <v>4.2360609743401238E-5</v>
      </c>
      <c r="E57" s="50">
        <f t="shared" si="33"/>
        <v>4.2625517854915226E-5</v>
      </c>
      <c r="F57" s="50">
        <f t="shared" si="33"/>
        <v>4.344125903537083E-5</v>
      </c>
      <c r="G57" s="50">
        <f t="shared" si="33"/>
        <v>4.487400792797588E-5</v>
      </c>
      <c r="H57" s="50">
        <f t="shared" si="33"/>
        <v>4.7049807325392339E-5</v>
      </c>
      <c r="I57" s="50">
        <f t="shared" si="33"/>
        <v>5.0184727225976831E-5</v>
      </c>
      <c r="J57" s="50">
        <f t="shared" si="33"/>
        <v>5.4646283954066327E-5</v>
      </c>
      <c r="K57" s="50">
        <f t="shared" si="33"/>
        <v>6.1083802783067342E-5</v>
      </c>
      <c r="L57" s="50">
        <f t="shared" si="33"/>
        <v>7.0732555503965865E-5</v>
      </c>
      <c r="M57" s="50">
        <f t="shared" si="33"/>
        <v>8.6232840883786101E-5</v>
      </c>
      <c r="N57" s="50">
        <f t="shared" si="33"/>
        <v>1.1437328756156311E-4</v>
      </c>
      <c r="O57" s="50">
        <f t="shared" si="33"/>
        <v>1.7941219928336482E-4</v>
      </c>
      <c r="P57" s="50">
        <f t="shared" si="33"/>
        <v>4.6381851275391399E-4</v>
      </c>
      <c r="Q57" s="50">
        <f t="shared" si="33"/>
        <v>4.6381851275423253E-4</v>
      </c>
      <c r="R57" s="50">
        <f t="shared" si="33"/>
        <v>1.7941219928347649E-4</v>
      </c>
      <c r="S57" s="50">
        <f t="shared" si="33"/>
        <v>1.1437328756162964E-4</v>
      </c>
      <c r="T57" s="50">
        <f t="shared" si="33"/>
        <v>8.6232840883832776E-5</v>
      </c>
      <c r="U57" s="50">
        <f t="shared" si="33"/>
        <v>7.0732555504001129E-5</v>
      </c>
      <c r="V57" s="50">
        <f t="shared" si="33"/>
        <v>6.1083802783094921E-5</v>
      </c>
      <c r="W57" s="50">
        <f t="shared" si="33"/>
        <v>5.4646283954088248E-5</v>
      </c>
      <c r="X57" s="50">
        <f t="shared" si="33"/>
        <v>5.018472722599407E-5</v>
      </c>
      <c r="Y57" s="50">
        <f t="shared" si="33"/>
        <v>4.7049807325405546E-5</v>
      </c>
      <c r="Z57" s="50">
        <f t="shared" si="33"/>
        <v>4.4874007927985191E-5</v>
      </c>
      <c r="AA57" s="50">
        <f t="shared" si="33"/>
        <v>4.3441259035376292E-5</v>
      </c>
      <c r="AB57" s="50">
        <f t="shared" si="33"/>
        <v>4.262551785491652E-5</v>
      </c>
      <c r="AC57" s="50">
        <f t="shared" si="33"/>
        <v>4.2360504410274489E-5</v>
      </c>
      <c r="AD57" s="50">
        <f t="shared" si="33"/>
        <v>4.26255178549165E-5</v>
      </c>
      <c r="AE57" s="50">
        <f t="shared" si="33"/>
        <v>4.3441259035376217E-5</v>
      </c>
      <c r="AF57" s="50">
        <f t="shared" si="33"/>
        <v>4.4874007927985075E-5</v>
      </c>
      <c r="AG57" s="50">
        <f t="shared" si="33"/>
        <v>4.7049807325405417E-5</v>
      </c>
      <c r="AH57" s="50">
        <f t="shared" si="33"/>
        <v>5.0184727225993874E-5</v>
      </c>
      <c r="AI57" s="50">
        <f t="shared" si="33"/>
        <v>5.4646283954087923E-5</v>
      </c>
      <c r="AJ57" s="50">
        <f t="shared" si="33"/>
        <v>6.1083802783094474E-5</v>
      </c>
      <c r="AK57" s="50">
        <f t="shared" si="33"/>
        <v>7.0732555504000546E-5</v>
      </c>
      <c r="AL57" s="50">
        <f t="shared" si="33"/>
        <v>8.6232840883831787E-5</v>
      </c>
      <c r="AM57" s="50">
        <f t="shared" si="33"/>
        <v>1.1437328756162764E-4</v>
      </c>
      <c r="AN57" s="50">
        <f t="shared" si="33"/>
        <v>1.7941219928347093E-4</v>
      </c>
    </row>
    <row r="58" spans="1:40" x14ac:dyDescent="0.2">
      <c r="A58" s="190" t="s">
        <v>178</v>
      </c>
      <c r="B58" s="80">
        <f>$B$8</f>
        <v>6000</v>
      </c>
      <c r="D58" s="80">
        <f t="shared" ref="D58:AN58" si="34">$B$8</f>
        <v>6000</v>
      </c>
      <c r="E58" s="80">
        <f t="shared" si="34"/>
        <v>6000</v>
      </c>
      <c r="F58" s="80">
        <f t="shared" si="34"/>
        <v>6000</v>
      </c>
      <c r="G58" s="80">
        <f t="shared" si="34"/>
        <v>6000</v>
      </c>
      <c r="H58" s="80">
        <f t="shared" si="34"/>
        <v>6000</v>
      </c>
      <c r="I58" s="80">
        <f t="shared" si="34"/>
        <v>6000</v>
      </c>
      <c r="J58" s="80">
        <f t="shared" si="34"/>
        <v>6000</v>
      </c>
      <c r="K58" s="80">
        <f t="shared" si="34"/>
        <v>6000</v>
      </c>
      <c r="L58" s="80">
        <f t="shared" si="34"/>
        <v>6000</v>
      </c>
      <c r="M58" s="80">
        <f t="shared" si="34"/>
        <v>6000</v>
      </c>
      <c r="N58" s="80">
        <f t="shared" si="34"/>
        <v>6000</v>
      </c>
      <c r="O58" s="80">
        <f t="shared" si="34"/>
        <v>6000</v>
      </c>
      <c r="P58" s="80">
        <f t="shared" si="34"/>
        <v>6000</v>
      </c>
      <c r="Q58" s="80">
        <f t="shared" si="34"/>
        <v>6000</v>
      </c>
      <c r="R58" s="80">
        <f t="shared" si="34"/>
        <v>6000</v>
      </c>
      <c r="S58" s="80">
        <f t="shared" si="34"/>
        <v>6000</v>
      </c>
      <c r="T58" s="80">
        <f t="shared" si="34"/>
        <v>6000</v>
      </c>
      <c r="U58" s="80">
        <f t="shared" si="34"/>
        <v>6000</v>
      </c>
      <c r="V58" s="80">
        <f t="shared" si="34"/>
        <v>6000</v>
      </c>
      <c r="W58" s="80">
        <f t="shared" si="34"/>
        <v>6000</v>
      </c>
      <c r="X58" s="80">
        <f t="shared" si="34"/>
        <v>6000</v>
      </c>
      <c r="Y58" s="80">
        <f t="shared" si="34"/>
        <v>6000</v>
      </c>
      <c r="Z58" s="80">
        <f t="shared" si="34"/>
        <v>6000</v>
      </c>
      <c r="AA58" s="80">
        <f t="shared" si="34"/>
        <v>6000</v>
      </c>
      <c r="AB58" s="80">
        <f t="shared" si="34"/>
        <v>6000</v>
      </c>
      <c r="AC58" s="80">
        <f t="shared" si="34"/>
        <v>6000</v>
      </c>
      <c r="AD58" s="80">
        <f t="shared" si="34"/>
        <v>6000</v>
      </c>
      <c r="AE58" s="80">
        <f t="shared" si="34"/>
        <v>6000</v>
      </c>
      <c r="AF58" s="80">
        <f t="shared" si="34"/>
        <v>6000</v>
      </c>
      <c r="AG58" s="80">
        <f t="shared" si="34"/>
        <v>6000</v>
      </c>
      <c r="AH58" s="80">
        <f t="shared" si="34"/>
        <v>6000</v>
      </c>
      <c r="AI58" s="80">
        <f t="shared" si="34"/>
        <v>6000</v>
      </c>
      <c r="AJ58" s="80">
        <f t="shared" si="34"/>
        <v>6000</v>
      </c>
      <c r="AK58" s="80">
        <f t="shared" si="34"/>
        <v>6000</v>
      </c>
      <c r="AL58" s="80">
        <f t="shared" si="34"/>
        <v>6000</v>
      </c>
      <c r="AM58" s="80">
        <f t="shared" si="34"/>
        <v>6000</v>
      </c>
      <c r="AN58" s="80">
        <f t="shared" si="34"/>
        <v>6000</v>
      </c>
    </row>
    <row r="59" spans="1:40" ht="15" x14ac:dyDescent="0.2">
      <c r="A59" s="190" t="s">
        <v>9</v>
      </c>
      <c r="B59" s="9">
        <f>B65 / $B$17 * SINH($B$16 *B63 / 1000) + B64 * COSH($B$16 * B63 / 1000)+B62</f>
        <v>3.4644092576333015E-5</v>
      </c>
      <c r="C59" s="9"/>
      <c r="D59" s="9">
        <f t="shared" ref="D59:AN59" si="35">D65 / $B$17 * SINH($B$16 *D63 / 1000) + D64 * COSH($B$16 * D63 / 1000)+D62</f>
        <v>7.2603091943575096E-7</v>
      </c>
      <c r="E59" s="9">
        <f t="shared" si="35"/>
        <v>7.3057125728578496E-7</v>
      </c>
      <c r="F59" s="9">
        <f t="shared" si="35"/>
        <v>7.445524847245624E-7</v>
      </c>
      <c r="G59" s="9">
        <f t="shared" si="35"/>
        <v>7.6910878837835107E-7</v>
      </c>
      <c r="H59" s="9">
        <f t="shared" si="35"/>
        <v>8.0640045265285103E-7</v>
      </c>
      <c r="I59" s="9">
        <f t="shared" si="35"/>
        <v>8.6013076464708153E-7</v>
      </c>
      <c r="J59" s="9">
        <f t="shared" si="35"/>
        <v>9.365986944769672E-7</v>
      </c>
      <c r="K59" s="9">
        <f t="shared" si="35"/>
        <v>1.0469332185222124E-6</v>
      </c>
      <c r="L59" s="9">
        <f t="shared" si="35"/>
        <v>1.2123060224501214E-6</v>
      </c>
      <c r="M59" s="9">
        <f t="shared" si="35"/>
        <v>1.4779699615198483E-6</v>
      </c>
      <c r="N59" s="9">
        <f t="shared" si="35"/>
        <v>1.9602773338300825E-6</v>
      </c>
      <c r="O59" s="9">
        <f t="shared" si="35"/>
        <v>3.0749983249233727E-6</v>
      </c>
      <c r="P59" s="9">
        <f t="shared" si="35"/>
        <v>7.9495215792663066E-6</v>
      </c>
      <c r="Q59" s="9">
        <f t="shared" si="35"/>
        <v>7.9495215792717666E-6</v>
      </c>
      <c r="R59" s="9">
        <f t="shared" si="35"/>
        <v>3.074998324925287E-6</v>
      </c>
      <c r="S59" s="9">
        <f t="shared" si="35"/>
        <v>1.9602773338312226E-6</v>
      </c>
      <c r="T59" s="9">
        <f t="shared" si="35"/>
        <v>1.4779699615206479E-6</v>
      </c>
      <c r="U59" s="9">
        <f t="shared" si="35"/>
        <v>1.2123060224507262E-6</v>
      </c>
      <c r="V59" s="9">
        <f t="shared" si="35"/>
        <v>1.0469332185226853E-6</v>
      </c>
      <c r="W59" s="9">
        <f t="shared" si="35"/>
        <v>9.3659869447734286E-7</v>
      </c>
      <c r="X59" s="9">
        <f t="shared" si="35"/>
        <v>8.6013076464737694E-7</v>
      </c>
      <c r="Y59" s="9">
        <f t="shared" si="35"/>
        <v>8.064004526530773E-7</v>
      </c>
      <c r="Z59" s="9">
        <f t="shared" si="35"/>
        <v>7.6910878837851073E-7</v>
      </c>
      <c r="AA59" s="9">
        <f t="shared" si="35"/>
        <v>7.4455248472465621E-7</v>
      </c>
      <c r="AB59" s="9">
        <f t="shared" si="35"/>
        <v>7.305712572858072E-7</v>
      </c>
      <c r="AC59" s="9">
        <f t="shared" si="35"/>
        <v>7.2602911410038565E-7</v>
      </c>
      <c r="AD59" s="9">
        <f t="shared" si="35"/>
        <v>7.3057125728580688E-7</v>
      </c>
      <c r="AE59" s="9">
        <f t="shared" si="35"/>
        <v>7.4455248472465484E-7</v>
      </c>
      <c r="AF59" s="9">
        <f t="shared" si="35"/>
        <v>7.6910878837850883E-7</v>
      </c>
      <c r="AG59" s="9">
        <f t="shared" si="35"/>
        <v>8.0640045265307507E-7</v>
      </c>
      <c r="AH59" s="9">
        <f t="shared" si="35"/>
        <v>8.6013076464737355E-7</v>
      </c>
      <c r="AI59" s="9">
        <f t="shared" si="35"/>
        <v>9.3659869447733735E-7</v>
      </c>
      <c r="AJ59" s="9">
        <f t="shared" si="35"/>
        <v>1.0469332185226777E-6</v>
      </c>
      <c r="AK59" s="9">
        <f t="shared" si="35"/>
        <v>1.2123060224507158E-6</v>
      </c>
      <c r="AL59" s="9">
        <f t="shared" si="35"/>
        <v>1.477969961520631E-6</v>
      </c>
      <c r="AM59" s="9">
        <f t="shared" si="35"/>
        <v>1.9602773338311883E-6</v>
      </c>
      <c r="AN59" s="9">
        <f t="shared" si="35"/>
        <v>3.0749983249251917E-6</v>
      </c>
    </row>
    <row r="60" spans="1:40" ht="15" x14ac:dyDescent="0.2">
      <c r="A60" s="190" t="s">
        <v>183</v>
      </c>
      <c r="B60" s="9">
        <f>B65 * COSH($B$16 *B63 / 1000) + (B64) * $B$17 * SINH($B$16 * B63/ 1000)</f>
        <v>6.7987161241177306E-8</v>
      </c>
      <c r="C60" s="9"/>
      <c r="D60" s="9">
        <f t="shared" ref="D60:AN60" si="36">D65 * COSH($B$16 *D63 / 1000) + (D64) * $B$17 * SINH($B$16 * D63/ 1000)</f>
        <v>1.4247964808718716E-9</v>
      </c>
      <c r="E60" s="9">
        <f t="shared" si="36"/>
        <v>1.433706648769026E-9</v>
      </c>
      <c r="F60" s="9">
        <f t="shared" si="36"/>
        <v>1.4611440527690111E-9</v>
      </c>
      <c r="G60" s="9">
        <f t="shared" si="36"/>
        <v>1.5093344728909676E-9</v>
      </c>
      <c r="H60" s="9">
        <f t="shared" si="36"/>
        <v>1.582517350646995E-9</v>
      </c>
      <c r="I60" s="9">
        <f t="shared" si="36"/>
        <v>1.6879601870278799E-9</v>
      </c>
      <c r="J60" s="9">
        <f t="shared" si="36"/>
        <v>1.8380243708037609E-9</v>
      </c>
      <c r="K60" s="9">
        <f t="shared" si="36"/>
        <v>2.0545499172646644E-9</v>
      </c>
      <c r="L60" s="9">
        <f t="shared" si="36"/>
        <v>2.3790851164701164E-9</v>
      </c>
      <c r="M60" s="9">
        <f t="shared" si="36"/>
        <v>2.9004362536576045E-9</v>
      </c>
      <c r="N60" s="9">
        <f t="shared" si="36"/>
        <v>3.8469384319673715E-9</v>
      </c>
      <c r="O60" s="9">
        <f t="shared" si="36"/>
        <v>6.0345181930305296E-9</v>
      </c>
      <c r="P60" s="9">
        <f t="shared" si="36"/>
        <v>1.5600506903419772E-8</v>
      </c>
      <c r="Q60" s="9">
        <f t="shared" si="36"/>
        <v>1.5600506903430489E-8</v>
      </c>
      <c r="R60" s="9">
        <f t="shared" si="36"/>
        <v>6.0345181930342858E-9</v>
      </c>
      <c r="S60" s="9">
        <f t="shared" si="36"/>
        <v>3.8469384319696082E-9</v>
      </c>
      <c r="T60" s="9">
        <f t="shared" si="36"/>
        <v>2.9004362536591737E-9</v>
      </c>
      <c r="U60" s="9">
        <f t="shared" si="36"/>
        <v>2.379085116471303E-9</v>
      </c>
      <c r="V60" s="9">
        <f t="shared" si="36"/>
        <v>2.0545499172655925E-9</v>
      </c>
      <c r="W60" s="9">
        <f t="shared" si="36"/>
        <v>1.8380243708044981E-9</v>
      </c>
      <c r="X60" s="9">
        <f t="shared" si="36"/>
        <v>1.6879601870284598E-9</v>
      </c>
      <c r="Y60" s="9">
        <f t="shared" si="36"/>
        <v>1.582517350647439E-9</v>
      </c>
      <c r="Z60" s="9">
        <f t="shared" si="36"/>
        <v>1.5093344728912808E-9</v>
      </c>
      <c r="AA60" s="9">
        <f t="shared" si="36"/>
        <v>1.4611440527691952E-9</v>
      </c>
      <c r="AB60" s="9">
        <f t="shared" si="36"/>
        <v>1.4337066487690696E-9</v>
      </c>
      <c r="AC60" s="9">
        <f t="shared" si="36"/>
        <v>1.4247929379986877E-9</v>
      </c>
      <c r="AD60" s="9">
        <f t="shared" si="36"/>
        <v>1.433706648769069E-9</v>
      </c>
      <c r="AE60" s="9">
        <f t="shared" si="36"/>
        <v>1.4611440527691925E-9</v>
      </c>
      <c r="AF60" s="9">
        <f t="shared" si="36"/>
        <v>1.5093344728912771E-9</v>
      </c>
      <c r="AG60" s="9">
        <f t="shared" si="36"/>
        <v>1.5825173506474349E-9</v>
      </c>
      <c r="AH60" s="9">
        <f t="shared" si="36"/>
        <v>1.6879601870284532E-9</v>
      </c>
      <c r="AI60" s="9">
        <f t="shared" si="36"/>
        <v>1.8380243708044872E-9</v>
      </c>
      <c r="AJ60" s="9">
        <f t="shared" si="36"/>
        <v>2.0545499172655776E-9</v>
      </c>
      <c r="AK60" s="9">
        <f t="shared" si="36"/>
        <v>2.3790851164712827E-9</v>
      </c>
      <c r="AL60" s="9">
        <f t="shared" si="36"/>
        <v>2.9004362536591402E-9</v>
      </c>
      <c r="AM60" s="9">
        <f t="shared" si="36"/>
        <v>3.8469384319695421E-9</v>
      </c>
      <c r="AN60" s="9">
        <f t="shared" si="36"/>
        <v>6.0345181930340989E-9</v>
      </c>
    </row>
    <row r="61" spans="1:40" ht="15" x14ac:dyDescent="0.2">
      <c r="A61" s="104" t="s">
        <v>120</v>
      </c>
      <c r="B61" s="190">
        <f>$B$10</f>
        <v>2E-3</v>
      </c>
      <c r="C61" s="9"/>
      <c r="D61" s="190">
        <f t="shared" ref="D61:AN61" si="37">$B$10</f>
        <v>2E-3</v>
      </c>
      <c r="E61" s="190">
        <f t="shared" si="37"/>
        <v>2E-3</v>
      </c>
      <c r="F61" s="190">
        <f t="shared" si="37"/>
        <v>2E-3</v>
      </c>
      <c r="G61" s="190">
        <f t="shared" si="37"/>
        <v>2E-3</v>
      </c>
      <c r="H61" s="190">
        <f t="shared" si="37"/>
        <v>2E-3</v>
      </c>
      <c r="I61" s="190">
        <f t="shared" si="37"/>
        <v>2E-3</v>
      </c>
      <c r="J61" s="190">
        <f t="shared" si="37"/>
        <v>2E-3</v>
      </c>
      <c r="K61" s="190">
        <f t="shared" si="37"/>
        <v>2E-3</v>
      </c>
      <c r="L61" s="190">
        <f t="shared" si="37"/>
        <v>2E-3</v>
      </c>
      <c r="M61" s="190">
        <f t="shared" si="37"/>
        <v>2E-3</v>
      </c>
      <c r="N61" s="190">
        <f t="shared" si="37"/>
        <v>2E-3</v>
      </c>
      <c r="O61" s="190">
        <f t="shared" si="37"/>
        <v>2E-3</v>
      </c>
      <c r="P61" s="190">
        <f t="shared" si="37"/>
        <v>2E-3</v>
      </c>
      <c r="Q61" s="190">
        <f t="shared" si="37"/>
        <v>2E-3</v>
      </c>
      <c r="R61" s="190">
        <f t="shared" si="37"/>
        <v>2E-3</v>
      </c>
      <c r="S61" s="190">
        <f t="shared" si="37"/>
        <v>2E-3</v>
      </c>
      <c r="T61" s="190">
        <f t="shared" si="37"/>
        <v>2E-3</v>
      </c>
      <c r="U61" s="190">
        <f t="shared" si="37"/>
        <v>2E-3</v>
      </c>
      <c r="V61" s="190">
        <f t="shared" si="37"/>
        <v>2E-3</v>
      </c>
      <c r="W61" s="190">
        <f t="shared" si="37"/>
        <v>2E-3</v>
      </c>
      <c r="X61" s="190">
        <f t="shared" si="37"/>
        <v>2E-3</v>
      </c>
      <c r="Y61" s="190">
        <f t="shared" si="37"/>
        <v>2E-3</v>
      </c>
      <c r="Z61" s="190">
        <f t="shared" si="37"/>
        <v>2E-3</v>
      </c>
      <c r="AA61" s="190">
        <f t="shared" si="37"/>
        <v>2E-3</v>
      </c>
      <c r="AB61" s="190">
        <f t="shared" si="37"/>
        <v>2E-3</v>
      </c>
      <c r="AC61" s="190">
        <f t="shared" si="37"/>
        <v>2E-3</v>
      </c>
      <c r="AD61" s="190">
        <f t="shared" si="37"/>
        <v>2E-3</v>
      </c>
      <c r="AE61" s="190">
        <f t="shared" si="37"/>
        <v>2E-3</v>
      </c>
      <c r="AF61" s="190">
        <f t="shared" si="37"/>
        <v>2E-3</v>
      </c>
      <c r="AG61" s="190">
        <f t="shared" si="37"/>
        <v>2E-3</v>
      </c>
      <c r="AH61" s="190">
        <f t="shared" si="37"/>
        <v>2E-3</v>
      </c>
      <c r="AI61" s="190">
        <f t="shared" si="37"/>
        <v>2E-3</v>
      </c>
      <c r="AJ61" s="190">
        <f t="shared" si="37"/>
        <v>2E-3</v>
      </c>
      <c r="AK61" s="190">
        <f t="shared" si="37"/>
        <v>2E-3</v>
      </c>
      <c r="AL61" s="190">
        <f t="shared" si="37"/>
        <v>2E-3</v>
      </c>
      <c r="AM61" s="190">
        <f t="shared" si="37"/>
        <v>2E-3</v>
      </c>
      <c r="AN61" s="190">
        <f t="shared" si="37"/>
        <v>2E-3</v>
      </c>
    </row>
    <row r="62" spans="1:40" ht="15" x14ac:dyDescent="0.2">
      <c r="A62" s="190" t="s">
        <v>184</v>
      </c>
      <c r="B62" s="50">
        <f>B60/B61</f>
        <v>3.3993580620588655E-5</v>
      </c>
      <c r="C62" s="9"/>
      <c r="D62" s="50">
        <f t="shared" ref="D62:AN62" si="38">D60/D61</f>
        <v>7.123982404359358E-7</v>
      </c>
      <c r="E62" s="50">
        <f t="shared" si="38"/>
        <v>7.1685332438451299E-7</v>
      </c>
      <c r="F62" s="50">
        <f t="shared" si="38"/>
        <v>7.3057202638450552E-7</v>
      </c>
      <c r="G62" s="50">
        <f t="shared" si="38"/>
        <v>7.5466723644548374E-7</v>
      </c>
      <c r="H62" s="50">
        <f t="shared" si="38"/>
        <v>7.9125867532349752E-7</v>
      </c>
      <c r="I62" s="50">
        <f t="shared" si="38"/>
        <v>8.4398009351393998E-7</v>
      </c>
      <c r="J62" s="50">
        <f t="shared" si="38"/>
        <v>9.1901218540188045E-7</v>
      </c>
      <c r="K62" s="50">
        <f t="shared" si="38"/>
        <v>1.0272749586323322E-6</v>
      </c>
      <c r="L62" s="50">
        <f t="shared" si="38"/>
        <v>1.1895425582350582E-6</v>
      </c>
      <c r="M62" s="50">
        <f t="shared" si="38"/>
        <v>1.4502181268288023E-6</v>
      </c>
      <c r="N62" s="50">
        <f t="shared" si="38"/>
        <v>1.9234692159836857E-6</v>
      </c>
      <c r="O62" s="50">
        <f t="shared" si="38"/>
        <v>3.0172590965152647E-6</v>
      </c>
      <c r="P62" s="50">
        <f t="shared" si="38"/>
        <v>7.8002534517098859E-6</v>
      </c>
      <c r="Q62" s="50">
        <f t="shared" si="38"/>
        <v>7.8002534517152443E-6</v>
      </c>
      <c r="R62" s="50">
        <f t="shared" si="38"/>
        <v>3.017259096517143E-6</v>
      </c>
      <c r="S62" s="50">
        <f t="shared" si="38"/>
        <v>1.9234692159848042E-6</v>
      </c>
      <c r="T62" s="50">
        <f t="shared" si="38"/>
        <v>1.4502181268295868E-6</v>
      </c>
      <c r="U62" s="50">
        <f t="shared" si="38"/>
        <v>1.1895425582356516E-6</v>
      </c>
      <c r="V62" s="50">
        <f t="shared" si="38"/>
        <v>1.0272749586327962E-6</v>
      </c>
      <c r="W62" s="50">
        <f t="shared" si="38"/>
        <v>9.1901218540224902E-7</v>
      </c>
      <c r="X62" s="50">
        <f t="shared" si="38"/>
        <v>8.4398009351422987E-7</v>
      </c>
      <c r="Y62" s="50">
        <f t="shared" si="38"/>
        <v>7.9125867532371955E-7</v>
      </c>
      <c r="Z62" s="50">
        <f t="shared" si="38"/>
        <v>7.5466723644564044E-7</v>
      </c>
      <c r="AA62" s="50">
        <f t="shared" si="38"/>
        <v>7.3057202638459753E-7</v>
      </c>
      <c r="AB62" s="50">
        <f t="shared" si="38"/>
        <v>7.168533243845348E-7</v>
      </c>
      <c r="AC62" s="50">
        <f t="shared" si="38"/>
        <v>7.1239646899934382E-7</v>
      </c>
      <c r="AD62" s="50">
        <f t="shared" si="38"/>
        <v>7.1685332438453449E-7</v>
      </c>
      <c r="AE62" s="50">
        <f t="shared" si="38"/>
        <v>7.3057202638459626E-7</v>
      </c>
      <c r="AF62" s="50">
        <f t="shared" si="38"/>
        <v>7.5466723644563854E-7</v>
      </c>
      <c r="AG62" s="50">
        <f t="shared" si="38"/>
        <v>7.9125867532371743E-7</v>
      </c>
      <c r="AH62" s="50">
        <f t="shared" si="38"/>
        <v>8.4398009351422659E-7</v>
      </c>
      <c r="AI62" s="50">
        <f t="shared" si="38"/>
        <v>9.1901218540224362E-7</v>
      </c>
      <c r="AJ62" s="50">
        <f t="shared" si="38"/>
        <v>1.0272749586327888E-6</v>
      </c>
      <c r="AK62" s="50">
        <f t="shared" si="38"/>
        <v>1.1895425582356414E-6</v>
      </c>
      <c r="AL62" s="50">
        <f t="shared" si="38"/>
        <v>1.4502181268295701E-6</v>
      </c>
      <c r="AM62" s="50">
        <f t="shared" si="38"/>
        <v>1.9234692159847708E-6</v>
      </c>
      <c r="AN62" s="50">
        <f t="shared" si="38"/>
        <v>3.0172590965170494E-6</v>
      </c>
    </row>
    <row r="63" spans="1:40" x14ac:dyDescent="0.2">
      <c r="A63" s="190" t="s">
        <v>179</v>
      </c>
      <c r="B63" s="80">
        <f>$B$8</f>
        <v>6000</v>
      </c>
      <c r="D63" s="80">
        <f t="shared" ref="D63:AN63" si="39">$B$8</f>
        <v>6000</v>
      </c>
      <c r="E63" s="80">
        <f t="shared" si="39"/>
        <v>6000</v>
      </c>
      <c r="F63" s="80">
        <f t="shared" si="39"/>
        <v>6000</v>
      </c>
      <c r="G63" s="80">
        <f t="shared" si="39"/>
        <v>6000</v>
      </c>
      <c r="H63" s="80">
        <f t="shared" si="39"/>
        <v>6000</v>
      </c>
      <c r="I63" s="80">
        <f t="shared" si="39"/>
        <v>6000</v>
      </c>
      <c r="J63" s="80">
        <f t="shared" si="39"/>
        <v>6000</v>
      </c>
      <c r="K63" s="80">
        <f t="shared" si="39"/>
        <v>6000</v>
      </c>
      <c r="L63" s="80">
        <f t="shared" si="39"/>
        <v>6000</v>
      </c>
      <c r="M63" s="80">
        <f t="shared" si="39"/>
        <v>6000</v>
      </c>
      <c r="N63" s="80">
        <f t="shared" si="39"/>
        <v>6000</v>
      </c>
      <c r="O63" s="80">
        <f t="shared" si="39"/>
        <v>6000</v>
      </c>
      <c r="P63" s="80">
        <f t="shared" si="39"/>
        <v>6000</v>
      </c>
      <c r="Q63" s="80">
        <f t="shared" si="39"/>
        <v>6000</v>
      </c>
      <c r="R63" s="80">
        <f t="shared" si="39"/>
        <v>6000</v>
      </c>
      <c r="S63" s="80">
        <f t="shared" si="39"/>
        <v>6000</v>
      </c>
      <c r="T63" s="80">
        <f t="shared" si="39"/>
        <v>6000</v>
      </c>
      <c r="U63" s="80">
        <f t="shared" si="39"/>
        <v>6000</v>
      </c>
      <c r="V63" s="80">
        <f t="shared" si="39"/>
        <v>6000</v>
      </c>
      <c r="W63" s="80">
        <f t="shared" si="39"/>
        <v>6000</v>
      </c>
      <c r="X63" s="80">
        <f t="shared" si="39"/>
        <v>6000</v>
      </c>
      <c r="Y63" s="80">
        <f t="shared" si="39"/>
        <v>6000</v>
      </c>
      <c r="Z63" s="80">
        <f t="shared" si="39"/>
        <v>6000</v>
      </c>
      <c r="AA63" s="80">
        <f t="shared" si="39"/>
        <v>6000</v>
      </c>
      <c r="AB63" s="80">
        <f t="shared" si="39"/>
        <v>6000</v>
      </c>
      <c r="AC63" s="80">
        <f t="shared" si="39"/>
        <v>6000</v>
      </c>
      <c r="AD63" s="80">
        <f t="shared" si="39"/>
        <v>6000</v>
      </c>
      <c r="AE63" s="80">
        <f t="shared" si="39"/>
        <v>6000</v>
      </c>
      <c r="AF63" s="80">
        <f t="shared" si="39"/>
        <v>6000</v>
      </c>
      <c r="AG63" s="80">
        <f t="shared" si="39"/>
        <v>6000</v>
      </c>
      <c r="AH63" s="80">
        <f t="shared" si="39"/>
        <v>6000</v>
      </c>
      <c r="AI63" s="80">
        <f t="shared" si="39"/>
        <v>6000</v>
      </c>
      <c r="AJ63" s="80">
        <f t="shared" si="39"/>
        <v>6000</v>
      </c>
      <c r="AK63" s="80">
        <f t="shared" si="39"/>
        <v>6000</v>
      </c>
      <c r="AL63" s="80">
        <f t="shared" si="39"/>
        <v>6000</v>
      </c>
      <c r="AM63" s="80">
        <f t="shared" si="39"/>
        <v>6000</v>
      </c>
      <c r="AN63" s="80">
        <f t="shared" si="39"/>
        <v>6000</v>
      </c>
    </row>
    <row r="64" spans="1:40" ht="15" x14ac:dyDescent="0.2">
      <c r="A64" s="190" t="s">
        <v>9</v>
      </c>
      <c r="B64" s="9">
        <f>B70 / $B$17 * SINH($B$16 *B68 / 1000) + B69 * COSH($B$16 * B68 / 1000)+B67</f>
        <v>5.8262595232647027E-7</v>
      </c>
      <c r="C64" s="9"/>
      <c r="D64" s="9">
        <f t="shared" ref="D64:AN64" si="40">D70 / $B$17 * SINH($B$16 *D68 / 1000) + D69 * COSH($B$16 * D68 / 1000)+D67</f>
        <v>1.2210002467886578E-8</v>
      </c>
      <c r="E64" s="9">
        <f t="shared" si="40"/>
        <v>1.2286359458849222E-8</v>
      </c>
      <c r="F64" s="9">
        <f t="shared" si="40"/>
        <v>1.2521488317636983E-8</v>
      </c>
      <c r="G64" s="9">
        <f t="shared" si="40"/>
        <v>1.2934463192657391E-8</v>
      </c>
      <c r="H64" s="9">
        <f t="shared" si="40"/>
        <v>1.3561614599896509E-8</v>
      </c>
      <c r="I64" s="9">
        <f t="shared" si="40"/>
        <v>1.4465222455275078E-8</v>
      </c>
      <c r="J64" s="9">
        <f t="shared" si="40"/>
        <v>1.5751219493338836E-8</v>
      </c>
      <c r="K64" s="9">
        <f t="shared" si="40"/>
        <v>1.7606766929159513E-8</v>
      </c>
      <c r="L64" s="9">
        <f t="shared" si="40"/>
        <v>2.0387918929752482E-8</v>
      </c>
      <c r="M64" s="9">
        <f t="shared" si="40"/>
        <v>2.4855713984804387E-8</v>
      </c>
      <c r="N64" s="9">
        <f t="shared" si="40"/>
        <v>3.2966903258622894E-8</v>
      </c>
      <c r="O64" s="9">
        <f t="shared" si="40"/>
        <v>5.1713688950383655E-8</v>
      </c>
      <c r="P64" s="9">
        <f t="shared" si="40"/>
        <v>1.3369083258436729E-7</v>
      </c>
      <c r="Q64" s="9">
        <f t="shared" si="40"/>
        <v>1.3369083258445909E-7</v>
      </c>
      <c r="R64" s="9">
        <f t="shared" si="40"/>
        <v>5.1713688950415842E-8</v>
      </c>
      <c r="S64" s="9">
        <f t="shared" si="40"/>
        <v>3.2966903258642059E-8</v>
      </c>
      <c r="T64" s="9">
        <f t="shared" si="40"/>
        <v>2.4855713984817834E-8</v>
      </c>
      <c r="U64" s="9">
        <f t="shared" si="40"/>
        <v>2.0387918929762653E-8</v>
      </c>
      <c r="V64" s="9">
        <f t="shared" si="40"/>
        <v>1.7606766929167464E-8</v>
      </c>
      <c r="W64" s="9">
        <f t="shared" si="40"/>
        <v>1.5751219493345152E-8</v>
      </c>
      <c r="X64" s="9">
        <f t="shared" si="40"/>
        <v>1.4465222455280047E-8</v>
      </c>
      <c r="Y64" s="9">
        <f t="shared" si="40"/>
        <v>1.3561614599900314E-8</v>
      </c>
      <c r="Z64" s="9">
        <f t="shared" si="40"/>
        <v>1.2934463192660075E-8</v>
      </c>
      <c r="AA64" s="9">
        <f t="shared" si="40"/>
        <v>1.2521488317638558E-8</v>
      </c>
      <c r="AB64" s="9">
        <f t="shared" si="40"/>
        <v>1.2286359458849596E-8</v>
      </c>
      <c r="AC64" s="9">
        <f t="shared" si="40"/>
        <v>1.2209972106715071E-8</v>
      </c>
      <c r="AD64" s="9">
        <f t="shared" si="40"/>
        <v>1.2286359458849591E-8</v>
      </c>
      <c r="AE64" s="9">
        <f t="shared" si="40"/>
        <v>1.2521488317638535E-8</v>
      </c>
      <c r="AF64" s="9">
        <f t="shared" si="40"/>
        <v>1.2934463192660043E-8</v>
      </c>
      <c r="AG64" s="9">
        <f t="shared" si="40"/>
        <v>1.3561614599900277E-8</v>
      </c>
      <c r="AH64" s="9">
        <f t="shared" si="40"/>
        <v>1.446522245527999E-8</v>
      </c>
      <c r="AI64" s="9">
        <f t="shared" si="40"/>
        <v>1.5751219493345059E-8</v>
      </c>
      <c r="AJ64" s="9">
        <f t="shared" si="40"/>
        <v>1.7606766929167335E-8</v>
      </c>
      <c r="AK64" s="9">
        <f t="shared" si="40"/>
        <v>2.0387918929762477E-8</v>
      </c>
      <c r="AL64" s="9">
        <f t="shared" si="40"/>
        <v>2.4855713984817546E-8</v>
      </c>
      <c r="AM64" s="9">
        <f t="shared" si="40"/>
        <v>3.2966903258641489E-8</v>
      </c>
      <c r="AN64" s="9">
        <f t="shared" si="40"/>
        <v>5.1713688950414247E-8</v>
      </c>
    </row>
    <row r="65" spans="1:40" ht="15" x14ac:dyDescent="0.2">
      <c r="A65" s="190" t="s">
        <v>183</v>
      </c>
      <c r="B65" s="9">
        <f>B70 * COSH($B$16 *B68 / 1000) + (B69) * $B$17 * SINH($B$16 * B68/ 1000)</f>
        <v>1.1433719753765907E-9</v>
      </c>
      <c r="C65" s="9"/>
      <c r="D65" s="9">
        <f t="shared" ref="D65:AN65" si="41">D70 * COSH($B$16 *D68 / 1000) + (D69) * $B$17 * SINH($B$16 * D68/ 1000)</f>
        <v>2.3961470623330241E-11</v>
      </c>
      <c r="E65" s="9">
        <f t="shared" si="41"/>
        <v>2.4111317095568834E-11</v>
      </c>
      <c r="F65" s="9">
        <f t="shared" si="41"/>
        <v>2.4572744786296832E-11</v>
      </c>
      <c r="G65" s="9">
        <f t="shared" si="41"/>
        <v>2.5383185681947841E-11</v>
      </c>
      <c r="H65" s="9">
        <f t="shared" si="41"/>
        <v>2.6613936458654392E-11</v>
      </c>
      <c r="I65" s="9">
        <f t="shared" si="41"/>
        <v>2.8387218088908783E-11</v>
      </c>
      <c r="J65" s="9">
        <f t="shared" si="41"/>
        <v>3.0910917844932509E-11</v>
      </c>
      <c r="K65" s="9">
        <f t="shared" si="41"/>
        <v>3.4552329506441265E-11</v>
      </c>
      <c r="L65" s="9">
        <f t="shared" si="41"/>
        <v>4.001019015278389E-11</v>
      </c>
      <c r="M65" s="9">
        <f t="shared" si="41"/>
        <v>4.8777996731386201E-11</v>
      </c>
      <c r="N65" s="9">
        <f t="shared" si="41"/>
        <v>6.4695767756907922E-11</v>
      </c>
      <c r="O65" s="9">
        <f t="shared" si="41"/>
        <v>1.0148532253516711E-10</v>
      </c>
      <c r="P65" s="9">
        <f t="shared" si="41"/>
        <v>2.623610409583609E-10</v>
      </c>
      <c r="Q65" s="9">
        <f t="shared" si="41"/>
        <v>2.6236104095854107E-10</v>
      </c>
      <c r="R65" s="9">
        <f t="shared" si="41"/>
        <v>1.0148532253523027E-10</v>
      </c>
      <c r="S65" s="9">
        <f t="shared" si="41"/>
        <v>6.469576775694552E-11</v>
      </c>
      <c r="T65" s="9">
        <f t="shared" si="41"/>
        <v>4.8777996731412593E-11</v>
      </c>
      <c r="U65" s="9">
        <f t="shared" si="41"/>
        <v>4.0010190152803859E-11</v>
      </c>
      <c r="V65" s="9">
        <f t="shared" si="41"/>
        <v>3.4552329506456865E-11</v>
      </c>
      <c r="W65" s="9">
        <f t="shared" si="41"/>
        <v>3.0910917844944903E-11</v>
      </c>
      <c r="X65" s="9">
        <f t="shared" si="41"/>
        <v>2.8387218088918534E-11</v>
      </c>
      <c r="Y65" s="9">
        <f t="shared" si="41"/>
        <v>2.6613936458661859E-11</v>
      </c>
      <c r="Z65" s="9">
        <f t="shared" si="41"/>
        <v>2.5383185681953104E-11</v>
      </c>
      <c r="AA65" s="9">
        <f t="shared" si="41"/>
        <v>2.4572744786299925E-11</v>
      </c>
      <c r="AB65" s="9">
        <f t="shared" si="41"/>
        <v>2.4111317095569568E-11</v>
      </c>
      <c r="AC65" s="9">
        <f t="shared" si="41"/>
        <v>2.3961411041170366E-11</v>
      </c>
      <c r="AD65" s="9">
        <f t="shared" si="41"/>
        <v>2.4111317095569558E-11</v>
      </c>
      <c r="AE65" s="9">
        <f t="shared" si="41"/>
        <v>2.4572744786299879E-11</v>
      </c>
      <c r="AF65" s="9">
        <f t="shared" si="41"/>
        <v>2.5383185681953046E-11</v>
      </c>
      <c r="AG65" s="9">
        <f t="shared" si="41"/>
        <v>2.6613936458661788E-11</v>
      </c>
      <c r="AH65" s="9">
        <f t="shared" si="41"/>
        <v>2.8387218088918421E-11</v>
      </c>
      <c r="AI65" s="9">
        <f t="shared" si="41"/>
        <v>3.0910917844944723E-11</v>
      </c>
      <c r="AJ65" s="9">
        <f t="shared" si="41"/>
        <v>3.455232950645662E-11</v>
      </c>
      <c r="AK65" s="9">
        <f t="shared" si="41"/>
        <v>4.0010190152803516E-11</v>
      </c>
      <c r="AL65" s="9">
        <f t="shared" si="41"/>
        <v>4.8777996731412024E-11</v>
      </c>
      <c r="AM65" s="9">
        <f t="shared" si="41"/>
        <v>6.4695767756944409E-11</v>
      </c>
      <c r="AN65" s="9">
        <f t="shared" si="41"/>
        <v>1.0148532253522714E-10</v>
      </c>
    </row>
    <row r="66" spans="1:40" ht="15" x14ac:dyDescent="0.2">
      <c r="A66" s="104" t="s">
        <v>120</v>
      </c>
      <c r="B66" s="190">
        <f>$B$10</f>
        <v>2E-3</v>
      </c>
      <c r="C66" s="9"/>
      <c r="D66" s="190">
        <f t="shared" ref="D66:AN66" si="42">$B$10</f>
        <v>2E-3</v>
      </c>
      <c r="E66" s="190">
        <f t="shared" si="42"/>
        <v>2E-3</v>
      </c>
      <c r="F66" s="190">
        <f t="shared" si="42"/>
        <v>2E-3</v>
      </c>
      <c r="G66" s="190">
        <f t="shared" si="42"/>
        <v>2E-3</v>
      </c>
      <c r="H66" s="190">
        <f t="shared" si="42"/>
        <v>2E-3</v>
      </c>
      <c r="I66" s="190">
        <f t="shared" si="42"/>
        <v>2E-3</v>
      </c>
      <c r="J66" s="190">
        <f t="shared" si="42"/>
        <v>2E-3</v>
      </c>
      <c r="K66" s="190">
        <f t="shared" si="42"/>
        <v>2E-3</v>
      </c>
      <c r="L66" s="190">
        <f t="shared" si="42"/>
        <v>2E-3</v>
      </c>
      <c r="M66" s="190">
        <f t="shared" si="42"/>
        <v>2E-3</v>
      </c>
      <c r="N66" s="190">
        <f t="shared" si="42"/>
        <v>2E-3</v>
      </c>
      <c r="O66" s="190">
        <f t="shared" si="42"/>
        <v>2E-3</v>
      </c>
      <c r="P66" s="190">
        <f t="shared" si="42"/>
        <v>2E-3</v>
      </c>
      <c r="Q66" s="190">
        <f t="shared" si="42"/>
        <v>2E-3</v>
      </c>
      <c r="R66" s="190">
        <f t="shared" si="42"/>
        <v>2E-3</v>
      </c>
      <c r="S66" s="190">
        <f t="shared" si="42"/>
        <v>2E-3</v>
      </c>
      <c r="T66" s="190">
        <f t="shared" si="42"/>
        <v>2E-3</v>
      </c>
      <c r="U66" s="190">
        <f t="shared" si="42"/>
        <v>2E-3</v>
      </c>
      <c r="V66" s="190">
        <f t="shared" si="42"/>
        <v>2E-3</v>
      </c>
      <c r="W66" s="190">
        <f t="shared" si="42"/>
        <v>2E-3</v>
      </c>
      <c r="X66" s="190">
        <f t="shared" si="42"/>
        <v>2E-3</v>
      </c>
      <c r="Y66" s="190">
        <f t="shared" si="42"/>
        <v>2E-3</v>
      </c>
      <c r="Z66" s="190">
        <f t="shared" si="42"/>
        <v>2E-3</v>
      </c>
      <c r="AA66" s="190">
        <f t="shared" si="42"/>
        <v>2E-3</v>
      </c>
      <c r="AB66" s="190">
        <f t="shared" si="42"/>
        <v>2E-3</v>
      </c>
      <c r="AC66" s="190">
        <f t="shared" si="42"/>
        <v>2E-3</v>
      </c>
      <c r="AD66" s="190">
        <f t="shared" si="42"/>
        <v>2E-3</v>
      </c>
      <c r="AE66" s="190">
        <f t="shared" si="42"/>
        <v>2E-3</v>
      </c>
      <c r="AF66" s="190">
        <f t="shared" si="42"/>
        <v>2E-3</v>
      </c>
      <c r="AG66" s="190">
        <f t="shared" si="42"/>
        <v>2E-3</v>
      </c>
      <c r="AH66" s="190">
        <f t="shared" si="42"/>
        <v>2E-3</v>
      </c>
      <c r="AI66" s="190">
        <f t="shared" si="42"/>
        <v>2E-3</v>
      </c>
      <c r="AJ66" s="190">
        <f t="shared" si="42"/>
        <v>2E-3</v>
      </c>
      <c r="AK66" s="190">
        <f t="shared" si="42"/>
        <v>2E-3</v>
      </c>
      <c r="AL66" s="190">
        <f t="shared" si="42"/>
        <v>2E-3</v>
      </c>
      <c r="AM66" s="190">
        <f t="shared" si="42"/>
        <v>2E-3</v>
      </c>
      <c r="AN66" s="190">
        <f t="shared" si="42"/>
        <v>2E-3</v>
      </c>
    </row>
    <row r="67" spans="1:40" ht="15" x14ac:dyDescent="0.2">
      <c r="A67" s="190" t="s">
        <v>184</v>
      </c>
      <c r="B67" s="50">
        <f>B65/B66</f>
        <v>5.7168598768829533E-7</v>
      </c>
      <c r="C67" s="9"/>
      <c r="D67" s="50">
        <f t="shared" ref="D67:AN67" si="43">D65/D66</f>
        <v>1.1980735311665121E-8</v>
      </c>
      <c r="E67" s="50">
        <f t="shared" si="43"/>
        <v>1.2055658547784417E-8</v>
      </c>
      <c r="F67" s="50">
        <f t="shared" si="43"/>
        <v>1.2286372393148416E-8</v>
      </c>
      <c r="G67" s="50">
        <f t="shared" si="43"/>
        <v>1.269159284097392E-8</v>
      </c>
      <c r="H67" s="50">
        <f t="shared" si="43"/>
        <v>1.3306968229327195E-8</v>
      </c>
      <c r="I67" s="50">
        <f t="shared" si="43"/>
        <v>1.4193609044454391E-8</v>
      </c>
      <c r="J67" s="50">
        <f t="shared" si="43"/>
        <v>1.5455458922466253E-8</v>
      </c>
      <c r="K67" s="50">
        <f t="shared" si="43"/>
        <v>1.7276164753220632E-8</v>
      </c>
      <c r="L67" s="50">
        <f t="shared" si="43"/>
        <v>2.0005095076391946E-8</v>
      </c>
      <c r="M67" s="50">
        <f t="shared" si="43"/>
        <v>2.4388998365693101E-8</v>
      </c>
      <c r="N67" s="50">
        <f t="shared" si="43"/>
        <v>3.2347883878453957E-8</v>
      </c>
      <c r="O67" s="50">
        <f t="shared" si="43"/>
        <v>5.0742661267583552E-8</v>
      </c>
      <c r="P67" s="50">
        <f t="shared" si="43"/>
        <v>1.3118052047918046E-7</v>
      </c>
      <c r="Q67" s="50">
        <f t="shared" si="43"/>
        <v>1.3118052047927053E-7</v>
      </c>
      <c r="R67" s="50">
        <f t="shared" si="43"/>
        <v>5.0742661267615131E-8</v>
      </c>
      <c r="S67" s="50">
        <f t="shared" si="43"/>
        <v>3.2347883878472757E-8</v>
      </c>
      <c r="T67" s="50">
        <f t="shared" si="43"/>
        <v>2.4388998365706297E-8</v>
      </c>
      <c r="U67" s="50">
        <f t="shared" si="43"/>
        <v>2.0005095076401928E-8</v>
      </c>
      <c r="V67" s="50">
        <f t="shared" si="43"/>
        <v>1.7276164753228434E-8</v>
      </c>
      <c r="W67" s="50">
        <f t="shared" si="43"/>
        <v>1.545545892247245E-8</v>
      </c>
      <c r="X67" s="50">
        <f t="shared" si="43"/>
        <v>1.4193609044459266E-8</v>
      </c>
      <c r="Y67" s="50">
        <f t="shared" si="43"/>
        <v>1.3306968229330929E-8</v>
      </c>
      <c r="Z67" s="50">
        <f t="shared" si="43"/>
        <v>1.2691592840976552E-8</v>
      </c>
      <c r="AA67" s="50">
        <f t="shared" si="43"/>
        <v>1.2286372393149961E-8</v>
      </c>
      <c r="AB67" s="50">
        <f t="shared" si="43"/>
        <v>1.2055658547784784E-8</v>
      </c>
      <c r="AC67" s="50">
        <f t="shared" si="43"/>
        <v>1.1980705520585182E-8</v>
      </c>
      <c r="AD67" s="50">
        <f t="shared" si="43"/>
        <v>1.2055658547784779E-8</v>
      </c>
      <c r="AE67" s="50">
        <f t="shared" si="43"/>
        <v>1.228637239314994E-8</v>
      </c>
      <c r="AF67" s="50">
        <f t="shared" si="43"/>
        <v>1.2691592840976522E-8</v>
      </c>
      <c r="AG67" s="50">
        <f t="shared" si="43"/>
        <v>1.3306968229330894E-8</v>
      </c>
      <c r="AH67" s="50">
        <f t="shared" si="43"/>
        <v>1.419360904445921E-8</v>
      </c>
      <c r="AI67" s="50">
        <f t="shared" si="43"/>
        <v>1.5455458922472361E-8</v>
      </c>
      <c r="AJ67" s="50">
        <f t="shared" si="43"/>
        <v>1.7276164753228308E-8</v>
      </c>
      <c r="AK67" s="50">
        <f t="shared" si="43"/>
        <v>2.0005095076401756E-8</v>
      </c>
      <c r="AL67" s="50">
        <f t="shared" si="43"/>
        <v>2.4388998365706012E-8</v>
      </c>
      <c r="AM67" s="50">
        <f t="shared" si="43"/>
        <v>3.2347883878472202E-8</v>
      </c>
      <c r="AN67" s="50">
        <f t="shared" si="43"/>
        <v>5.0742661267613569E-8</v>
      </c>
    </row>
    <row r="68" spans="1:40" x14ac:dyDescent="0.2">
      <c r="A68" s="190" t="s">
        <v>180</v>
      </c>
      <c r="B68" s="80">
        <f>$B$8</f>
        <v>6000</v>
      </c>
      <c r="C68" s="190"/>
      <c r="D68" s="80">
        <f t="shared" ref="D68:AN68" si="44">$B$8</f>
        <v>6000</v>
      </c>
      <c r="E68" s="80">
        <f t="shared" si="44"/>
        <v>6000</v>
      </c>
      <c r="F68" s="80">
        <f t="shared" si="44"/>
        <v>6000</v>
      </c>
      <c r="G68" s="80">
        <f t="shared" si="44"/>
        <v>6000</v>
      </c>
      <c r="H68" s="80">
        <f t="shared" si="44"/>
        <v>6000</v>
      </c>
      <c r="I68" s="80">
        <f t="shared" si="44"/>
        <v>6000</v>
      </c>
      <c r="J68" s="80">
        <f t="shared" si="44"/>
        <v>6000</v>
      </c>
      <c r="K68" s="80">
        <f t="shared" si="44"/>
        <v>6000</v>
      </c>
      <c r="L68" s="80">
        <f t="shared" si="44"/>
        <v>6000</v>
      </c>
      <c r="M68" s="80">
        <f t="shared" si="44"/>
        <v>6000</v>
      </c>
      <c r="N68" s="80">
        <f t="shared" si="44"/>
        <v>6000</v>
      </c>
      <c r="O68" s="80">
        <f t="shared" si="44"/>
        <v>6000</v>
      </c>
      <c r="P68" s="80">
        <f t="shared" si="44"/>
        <v>6000</v>
      </c>
      <c r="Q68" s="80">
        <f t="shared" si="44"/>
        <v>6000</v>
      </c>
      <c r="R68" s="80">
        <f t="shared" si="44"/>
        <v>6000</v>
      </c>
      <c r="S68" s="80">
        <f t="shared" si="44"/>
        <v>6000</v>
      </c>
      <c r="T68" s="80">
        <f t="shared" si="44"/>
        <v>6000</v>
      </c>
      <c r="U68" s="80">
        <f t="shared" si="44"/>
        <v>6000</v>
      </c>
      <c r="V68" s="80">
        <f t="shared" si="44"/>
        <v>6000</v>
      </c>
      <c r="W68" s="80">
        <f t="shared" si="44"/>
        <v>6000</v>
      </c>
      <c r="X68" s="80">
        <f t="shared" si="44"/>
        <v>6000</v>
      </c>
      <c r="Y68" s="80">
        <f t="shared" si="44"/>
        <v>6000</v>
      </c>
      <c r="Z68" s="80">
        <f t="shared" si="44"/>
        <v>6000</v>
      </c>
      <c r="AA68" s="80">
        <f t="shared" si="44"/>
        <v>6000</v>
      </c>
      <c r="AB68" s="80">
        <f t="shared" si="44"/>
        <v>6000</v>
      </c>
      <c r="AC68" s="80">
        <f t="shared" si="44"/>
        <v>6000</v>
      </c>
      <c r="AD68" s="80">
        <f t="shared" si="44"/>
        <v>6000</v>
      </c>
      <c r="AE68" s="80">
        <f t="shared" si="44"/>
        <v>6000</v>
      </c>
      <c r="AF68" s="80">
        <f t="shared" si="44"/>
        <v>6000</v>
      </c>
      <c r="AG68" s="80">
        <f t="shared" si="44"/>
        <v>6000</v>
      </c>
      <c r="AH68" s="80">
        <f t="shared" si="44"/>
        <v>6000</v>
      </c>
      <c r="AI68" s="80">
        <f t="shared" si="44"/>
        <v>6000</v>
      </c>
      <c r="AJ68" s="80">
        <f t="shared" si="44"/>
        <v>6000</v>
      </c>
      <c r="AK68" s="80">
        <f t="shared" si="44"/>
        <v>6000</v>
      </c>
      <c r="AL68" s="80">
        <f t="shared" si="44"/>
        <v>6000</v>
      </c>
      <c r="AM68" s="80">
        <f t="shared" si="44"/>
        <v>6000</v>
      </c>
      <c r="AN68" s="80">
        <f t="shared" si="44"/>
        <v>6000</v>
      </c>
    </row>
    <row r="69" spans="1:40" ht="15" x14ac:dyDescent="0.2">
      <c r="A69" s="190" t="s">
        <v>9</v>
      </c>
      <c r="B69" s="9">
        <f>B75 / $B$17 * SINH($B$16 *B73 / 1000) + B74 * COSH($B$16 * B73 / 1000)+B72</f>
        <v>9.7982938813255098E-9</v>
      </c>
      <c r="C69" s="9"/>
      <c r="D69" s="9">
        <f t="shared" ref="D69:AN69" si="45">D75 / $B$17 * SINH($B$16 *D73 / 1000) + D74 * COSH($B$16 * D73 / 1000)+D72</f>
        <v>2.0534133777313196E-10</v>
      </c>
      <c r="E69" s="9">
        <f t="shared" si="45"/>
        <v>2.0662546910020079E-10</v>
      </c>
      <c r="F69" s="9">
        <f t="shared" si="45"/>
        <v>2.1057974138962364E-10</v>
      </c>
      <c r="G69" s="9">
        <f t="shared" si="45"/>
        <v>2.1752493354060121E-10</v>
      </c>
      <c r="H69" s="9">
        <f t="shared" si="45"/>
        <v>2.2807203287882703E-10</v>
      </c>
      <c r="I69" s="9">
        <f t="shared" si="45"/>
        <v>2.4326842995849633E-10</v>
      </c>
      <c r="J69" s="9">
        <f t="shared" si="45"/>
        <v>2.6489564525700437E-10</v>
      </c>
      <c r="K69" s="9">
        <f t="shared" si="45"/>
        <v>2.9610125670344276E-10</v>
      </c>
      <c r="L69" s="9">
        <f t="shared" si="45"/>
        <v>3.4287319420748414E-10</v>
      </c>
      <c r="M69" s="9">
        <f t="shared" si="45"/>
        <v>4.1801019896349864E-10</v>
      </c>
      <c r="N69" s="9">
        <f t="shared" si="45"/>
        <v>5.5441987298261164E-10</v>
      </c>
      <c r="O69" s="9">
        <f t="shared" si="45"/>
        <v>8.6969335986493402E-10</v>
      </c>
      <c r="P69" s="9">
        <f t="shared" si="45"/>
        <v>2.2483414301577529E-9</v>
      </c>
      <c r="Q69" s="9">
        <f t="shared" si="45"/>
        <v>2.2483414301592969E-9</v>
      </c>
      <c r="R69" s="9">
        <f t="shared" si="45"/>
        <v>8.6969335986547531E-10</v>
      </c>
      <c r="S69" s="9">
        <f t="shared" si="45"/>
        <v>5.5441987298293382E-10</v>
      </c>
      <c r="T69" s="9">
        <f t="shared" si="45"/>
        <v>4.1801019896372477E-10</v>
      </c>
      <c r="U69" s="9">
        <f t="shared" si="45"/>
        <v>3.4287319420765526E-10</v>
      </c>
      <c r="V69" s="9">
        <f t="shared" si="45"/>
        <v>2.9610125670357645E-10</v>
      </c>
      <c r="W69" s="9">
        <f t="shared" si="45"/>
        <v>2.6489564525711061E-10</v>
      </c>
      <c r="X69" s="9">
        <f t="shared" si="45"/>
        <v>2.4326842995857993E-10</v>
      </c>
      <c r="Y69" s="9">
        <f t="shared" si="45"/>
        <v>2.2807203287889106E-10</v>
      </c>
      <c r="Z69" s="9">
        <f t="shared" si="45"/>
        <v>2.1752493354064635E-10</v>
      </c>
      <c r="AA69" s="9">
        <f t="shared" si="45"/>
        <v>2.1057974138965013E-10</v>
      </c>
      <c r="AB69" s="9">
        <f t="shared" si="45"/>
        <v>2.0662546910020709E-10</v>
      </c>
      <c r="AC69" s="9">
        <f t="shared" si="45"/>
        <v>2.0534082717507195E-10</v>
      </c>
      <c r="AD69" s="9">
        <f t="shared" si="45"/>
        <v>2.0662546910020701E-10</v>
      </c>
      <c r="AE69" s="9">
        <f t="shared" si="45"/>
        <v>2.1057974138964974E-10</v>
      </c>
      <c r="AF69" s="9">
        <f t="shared" si="45"/>
        <v>2.175249335406458E-10</v>
      </c>
      <c r="AG69" s="9">
        <f t="shared" si="45"/>
        <v>2.2807203287889042E-10</v>
      </c>
      <c r="AH69" s="9">
        <f t="shared" si="45"/>
        <v>2.4326842995857895E-10</v>
      </c>
      <c r="AI69" s="9">
        <f t="shared" si="45"/>
        <v>2.6489564525710906E-10</v>
      </c>
      <c r="AJ69" s="9">
        <f t="shared" si="45"/>
        <v>2.9610125670357439E-10</v>
      </c>
      <c r="AK69" s="9">
        <f t="shared" si="45"/>
        <v>3.4287319420765237E-10</v>
      </c>
      <c r="AL69" s="9">
        <f t="shared" si="45"/>
        <v>4.1801019896371991E-10</v>
      </c>
      <c r="AM69" s="9">
        <f t="shared" si="45"/>
        <v>5.5441987298292421E-10</v>
      </c>
      <c r="AN69" s="9">
        <f t="shared" si="45"/>
        <v>8.6969335986544853E-10</v>
      </c>
    </row>
    <row r="70" spans="1:40" ht="15" x14ac:dyDescent="0.2">
      <c r="A70" s="190" t="s">
        <v>183</v>
      </c>
      <c r="B70" s="9">
        <f>B75 * COSH($B$16 *B73 / 1000) + (B74) * $B$17 * SINH($B$16 * B73/ 1000)</f>
        <v>1.922862276013418E-11</v>
      </c>
      <c r="C70" s="9"/>
      <c r="D70" s="9">
        <f t="shared" ref="D70:AN70" si="46">D75 * COSH($B$16 *D73 / 1000) + (D74) * $B$17 * SINH($B$16 * D73/ 1000)</f>
        <v>4.0297128958605023E-13</v>
      </c>
      <c r="E70" s="9">
        <f t="shared" si="46"/>
        <v>4.0549132798883148E-13</v>
      </c>
      <c r="F70" s="9">
        <f t="shared" si="46"/>
        <v>4.1325137387693033E-13</v>
      </c>
      <c r="G70" s="9">
        <f t="shared" si="46"/>
        <v>4.2688093852208942E-13</v>
      </c>
      <c r="H70" s="9">
        <f t="shared" si="46"/>
        <v>4.4757905156551752E-13</v>
      </c>
      <c r="I70" s="9">
        <f t="shared" si="46"/>
        <v>4.7740116042419119E-13</v>
      </c>
      <c r="J70" s="9">
        <f t="shared" si="46"/>
        <v>5.198434028557844E-13</v>
      </c>
      <c r="K70" s="9">
        <f t="shared" si="46"/>
        <v>5.8108273061737591E-13</v>
      </c>
      <c r="L70" s="9">
        <f t="shared" si="46"/>
        <v>6.7287013288542454E-13</v>
      </c>
      <c r="M70" s="9">
        <f t="shared" si="46"/>
        <v>8.2032244828631359E-13</v>
      </c>
      <c r="N70" s="9">
        <f t="shared" si="46"/>
        <v>1.0880190691792119E-12</v>
      </c>
      <c r="O70" s="9">
        <f t="shared" si="46"/>
        <v>1.7067262664685616E-12</v>
      </c>
      <c r="P70" s="9">
        <f t="shared" si="46"/>
        <v>4.4122486751372602E-12</v>
      </c>
      <c r="Q70" s="9">
        <f t="shared" si="46"/>
        <v>4.4122486751402903E-12</v>
      </c>
      <c r="R70" s="9">
        <f t="shared" si="46"/>
        <v>1.7067262664696238E-12</v>
      </c>
      <c r="S70" s="9">
        <f t="shared" si="46"/>
        <v>1.0880190691798442E-12</v>
      </c>
      <c r="T70" s="9">
        <f t="shared" si="46"/>
        <v>8.2032244828675737E-13</v>
      </c>
      <c r="U70" s="9">
        <f t="shared" si="46"/>
        <v>6.7287013288576028E-13</v>
      </c>
      <c r="V70" s="9">
        <f t="shared" si="46"/>
        <v>5.8108273061763824E-13</v>
      </c>
      <c r="W70" s="9">
        <f t="shared" si="46"/>
        <v>5.1984340285599291E-13</v>
      </c>
      <c r="X70" s="9">
        <f t="shared" si="46"/>
        <v>4.7740116042435527E-13</v>
      </c>
      <c r="Y70" s="9">
        <f t="shared" si="46"/>
        <v>4.4757905156564313E-13</v>
      </c>
      <c r="Z70" s="9">
        <f t="shared" si="46"/>
        <v>4.2688093852217797E-13</v>
      </c>
      <c r="AA70" s="9">
        <f t="shared" si="46"/>
        <v>4.1325137387698233E-13</v>
      </c>
      <c r="AB70" s="9">
        <f t="shared" si="46"/>
        <v>4.054913279888439E-13</v>
      </c>
      <c r="AC70" s="9">
        <f t="shared" si="46"/>
        <v>4.0297028756492319E-13</v>
      </c>
      <c r="AD70" s="9">
        <f t="shared" si="46"/>
        <v>4.054913279888437E-13</v>
      </c>
      <c r="AE70" s="9">
        <f t="shared" si="46"/>
        <v>4.1325137387698157E-13</v>
      </c>
      <c r="AF70" s="9">
        <f t="shared" si="46"/>
        <v>4.2688093852217696E-13</v>
      </c>
      <c r="AG70" s="9">
        <f t="shared" si="46"/>
        <v>4.4757905156564192E-13</v>
      </c>
      <c r="AH70" s="9">
        <f t="shared" si="46"/>
        <v>4.7740116042435326E-13</v>
      </c>
      <c r="AI70" s="9">
        <f t="shared" si="46"/>
        <v>5.1984340285598988E-13</v>
      </c>
      <c r="AJ70" s="9">
        <f t="shared" si="46"/>
        <v>5.810827306176342E-13</v>
      </c>
      <c r="AK70" s="9">
        <f t="shared" si="46"/>
        <v>6.7287013288575452E-13</v>
      </c>
      <c r="AL70" s="9">
        <f t="shared" si="46"/>
        <v>8.2032244828674778E-13</v>
      </c>
      <c r="AM70" s="9">
        <f t="shared" si="46"/>
        <v>1.0880190691798253E-12</v>
      </c>
      <c r="AN70" s="9">
        <f t="shared" si="46"/>
        <v>1.7067262664695711E-12</v>
      </c>
    </row>
    <row r="71" spans="1:40" ht="15" x14ac:dyDescent="0.2">
      <c r="A71" s="104" t="s">
        <v>120</v>
      </c>
      <c r="B71" s="190">
        <f>$B$10</f>
        <v>2E-3</v>
      </c>
      <c r="C71" s="9"/>
      <c r="D71" s="190">
        <f t="shared" ref="D71:AN71" si="47">$B$10</f>
        <v>2E-3</v>
      </c>
      <c r="E71" s="190">
        <f t="shared" si="47"/>
        <v>2E-3</v>
      </c>
      <c r="F71" s="190">
        <f t="shared" si="47"/>
        <v>2E-3</v>
      </c>
      <c r="G71" s="190">
        <f t="shared" si="47"/>
        <v>2E-3</v>
      </c>
      <c r="H71" s="190">
        <f t="shared" si="47"/>
        <v>2E-3</v>
      </c>
      <c r="I71" s="190">
        <f t="shared" si="47"/>
        <v>2E-3</v>
      </c>
      <c r="J71" s="190">
        <f t="shared" si="47"/>
        <v>2E-3</v>
      </c>
      <c r="K71" s="190">
        <f t="shared" si="47"/>
        <v>2E-3</v>
      </c>
      <c r="L71" s="190">
        <f t="shared" si="47"/>
        <v>2E-3</v>
      </c>
      <c r="M71" s="190">
        <f t="shared" si="47"/>
        <v>2E-3</v>
      </c>
      <c r="N71" s="190">
        <f t="shared" si="47"/>
        <v>2E-3</v>
      </c>
      <c r="O71" s="190">
        <f t="shared" si="47"/>
        <v>2E-3</v>
      </c>
      <c r="P71" s="190">
        <f t="shared" si="47"/>
        <v>2E-3</v>
      </c>
      <c r="Q71" s="190">
        <f t="shared" si="47"/>
        <v>2E-3</v>
      </c>
      <c r="R71" s="190">
        <f t="shared" si="47"/>
        <v>2E-3</v>
      </c>
      <c r="S71" s="190">
        <f t="shared" si="47"/>
        <v>2E-3</v>
      </c>
      <c r="T71" s="190">
        <f t="shared" si="47"/>
        <v>2E-3</v>
      </c>
      <c r="U71" s="190">
        <f t="shared" si="47"/>
        <v>2E-3</v>
      </c>
      <c r="V71" s="190">
        <f t="shared" si="47"/>
        <v>2E-3</v>
      </c>
      <c r="W71" s="190">
        <f t="shared" si="47"/>
        <v>2E-3</v>
      </c>
      <c r="X71" s="190">
        <f t="shared" si="47"/>
        <v>2E-3</v>
      </c>
      <c r="Y71" s="190">
        <f t="shared" si="47"/>
        <v>2E-3</v>
      </c>
      <c r="Z71" s="190">
        <f t="shared" si="47"/>
        <v>2E-3</v>
      </c>
      <c r="AA71" s="190">
        <f t="shared" si="47"/>
        <v>2E-3</v>
      </c>
      <c r="AB71" s="190">
        <f t="shared" si="47"/>
        <v>2E-3</v>
      </c>
      <c r="AC71" s="190">
        <f t="shared" si="47"/>
        <v>2E-3</v>
      </c>
      <c r="AD71" s="190">
        <f t="shared" si="47"/>
        <v>2E-3</v>
      </c>
      <c r="AE71" s="190">
        <f t="shared" si="47"/>
        <v>2E-3</v>
      </c>
      <c r="AF71" s="190">
        <f t="shared" si="47"/>
        <v>2E-3</v>
      </c>
      <c r="AG71" s="190">
        <f t="shared" si="47"/>
        <v>2E-3</v>
      </c>
      <c r="AH71" s="190">
        <f t="shared" si="47"/>
        <v>2E-3</v>
      </c>
      <c r="AI71" s="190">
        <f t="shared" si="47"/>
        <v>2E-3</v>
      </c>
      <c r="AJ71" s="190">
        <f t="shared" si="47"/>
        <v>2E-3</v>
      </c>
      <c r="AK71" s="190">
        <f t="shared" si="47"/>
        <v>2E-3</v>
      </c>
      <c r="AL71" s="190">
        <f t="shared" si="47"/>
        <v>2E-3</v>
      </c>
      <c r="AM71" s="190">
        <f t="shared" si="47"/>
        <v>2E-3</v>
      </c>
      <c r="AN71" s="190">
        <f t="shared" si="47"/>
        <v>2E-3</v>
      </c>
    </row>
    <row r="72" spans="1:40" ht="15" x14ac:dyDescent="0.2">
      <c r="A72" s="190" t="s">
        <v>184</v>
      </c>
      <c r="B72" s="50">
        <f>B70/B71</f>
        <v>9.6143113800670906E-9</v>
      </c>
      <c r="C72" s="9"/>
      <c r="D72" s="50">
        <f t="shared" ref="D72:AN72" si="48">D70/D71</f>
        <v>2.0148564479302512E-10</v>
      </c>
      <c r="E72" s="50">
        <f t="shared" si="48"/>
        <v>2.0274566399441573E-10</v>
      </c>
      <c r="F72" s="50">
        <f t="shared" si="48"/>
        <v>2.0662568693846517E-10</v>
      </c>
      <c r="G72" s="50">
        <f t="shared" si="48"/>
        <v>2.134404692610447E-10</v>
      </c>
      <c r="H72" s="50">
        <f t="shared" si="48"/>
        <v>2.2378952578275875E-10</v>
      </c>
      <c r="I72" s="50">
        <f t="shared" si="48"/>
        <v>2.3870058021209558E-10</v>
      </c>
      <c r="J72" s="50">
        <f t="shared" si="48"/>
        <v>2.5992170142789219E-10</v>
      </c>
      <c r="K72" s="50">
        <f t="shared" si="48"/>
        <v>2.9054136530868793E-10</v>
      </c>
      <c r="L72" s="50">
        <f t="shared" si="48"/>
        <v>3.3643506644271225E-10</v>
      </c>
      <c r="M72" s="50">
        <f t="shared" si="48"/>
        <v>4.1016122414315678E-10</v>
      </c>
      <c r="N72" s="50">
        <f t="shared" si="48"/>
        <v>5.4400953458960598E-10</v>
      </c>
      <c r="O72" s="50">
        <f t="shared" si="48"/>
        <v>8.5336313323428077E-10</v>
      </c>
      <c r="P72" s="50">
        <f t="shared" si="48"/>
        <v>2.2061243375686301E-9</v>
      </c>
      <c r="Q72" s="50">
        <f t="shared" si="48"/>
        <v>2.2061243375701451E-9</v>
      </c>
      <c r="R72" s="50">
        <f t="shared" si="48"/>
        <v>8.5336313323481192E-10</v>
      </c>
      <c r="S72" s="50">
        <f t="shared" si="48"/>
        <v>5.4400953458992207E-10</v>
      </c>
      <c r="T72" s="50">
        <f t="shared" si="48"/>
        <v>4.1016122414337867E-10</v>
      </c>
      <c r="U72" s="50">
        <f t="shared" si="48"/>
        <v>3.3643506644288011E-10</v>
      </c>
      <c r="V72" s="50">
        <f t="shared" si="48"/>
        <v>2.9054136530881914E-10</v>
      </c>
      <c r="W72" s="50">
        <f t="shared" si="48"/>
        <v>2.5992170142799647E-10</v>
      </c>
      <c r="X72" s="50">
        <f t="shared" si="48"/>
        <v>2.3870058021217763E-10</v>
      </c>
      <c r="Y72" s="50">
        <f t="shared" si="48"/>
        <v>2.2378952578282157E-10</v>
      </c>
      <c r="Z72" s="50">
        <f t="shared" si="48"/>
        <v>2.1344046926108898E-10</v>
      </c>
      <c r="AA72" s="50">
        <f t="shared" si="48"/>
        <v>2.0662568693849117E-10</v>
      </c>
      <c r="AB72" s="50">
        <f t="shared" si="48"/>
        <v>2.0274566399442194E-10</v>
      </c>
      <c r="AC72" s="50">
        <f t="shared" si="48"/>
        <v>2.0148514378246159E-10</v>
      </c>
      <c r="AD72" s="50">
        <f t="shared" si="48"/>
        <v>2.0274566399442186E-10</v>
      </c>
      <c r="AE72" s="50">
        <f t="shared" si="48"/>
        <v>2.0662568693849078E-10</v>
      </c>
      <c r="AF72" s="50">
        <f t="shared" si="48"/>
        <v>2.1344046926108847E-10</v>
      </c>
      <c r="AG72" s="50">
        <f t="shared" si="48"/>
        <v>2.2378952578282095E-10</v>
      </c>
      <c r="AH72" s="50">
        <f t="shared" si="48"/>
        <v>2.3870058021217665E-10</v>
      </c>
      <c r="AI72" s="50">
        <f t="shared" si="48"/>
        <v>2.5992170142799492E-10</v>
      </c>
      <c r="AJ72" s="50">
        <f t="shared" si="48"/>
        <v>2.9054136530881707E-10</v>
      </c>
      <c r="AK72" s="50">
        <f t="shared" si="48"/>
        <v>3.3643506644287727E-10</v>
      </c>
      <c r="AL72" s="50">
        <f t="shared" si="48"/>
        <v>4.1016122414337386E-10</v>
      </c>
      <c r="AM72" s="50">
        <f t="shared" si="48"/>
        <v>5.4400953458991266E-10</v>
      </c>
      <c r="AN72" s="50">
        <f t="shared" si="48"/>
        <v>8.5336313323478556E-10</v>
      </c>
    </row>
    <row r="73" spans="1:40" x14ac:dyDescent="0.2">
      <c r="A73" s="190" t="s">
        <v>181</v>
      </c>
      <c r="B73" s="80">
        <f>$B$8</f>
        <v>6000</v>
      </c>
      <c r="D73" s="80">
        <f t="shared" ref="D73:AN73" si="49">$B$8</f>
        <v>6000</v>
      </c>
      <c r="E73" s="80">
        <f t="shared" si="49"/>
        <v>6000</v>
      </c>
      <c r="F73" s="80">
        <f t="shared" si="49"/>
        <v>6000</v>
      </c>
      <c r="G73" s="80">
        <f t="shared" si="49"/>
        <v>6000</v>
      </c>
      <c r="H73" s="80">
        <f t="shared" si="49"/>
        <v>6000</v>
      </c>
      <c r="I73" s="80">
        <f t="shared" si="49"/>
        <v>6000</v>
      </c>
      <c r="J73" s="80">
        <f t="shared" si="49"/>
        <v>6000</v>
      </c>
      <c r="K73" s="80">
        <f t="shared" si="49"/>
        <v>6000</v>
      </c>
      <c r="L73" s="80">
        <f t="shared" si="49"/>
        <v>6000</v>
      </c>
      <c r="M73" s="80">
        <f t="shared" si="49"/>
        <v>6000</v>
      </c>
      <c r="N73" s="80">
        <f t="shared" si="49"/>
        <v>6000</v>
      </c>
      <c r="O73" s="80">
        <f t="shared" si="49"/>
        <v>6000</v>
      </c>
      <c r="P73" s="80">
        <f t="shared" si="49"/>
        <v>6000</v>
      </c>
      <c r="Q73" s="80">
        <f t="shared" si="49"/>
        <v>6000</v>
      </c>
      <c r="R73" s="80">
        <f t="shared" si="49"/>
        <v>6000</v>
      </c>
      <c r="S73" s="80">
        <f t="shared" si="49"/>
        <v>6000</v>
      </c>
      <c r="T73" s="80">
        <f t="shared" si="49"/>
        <v>6000</v>
      </c>
      <c r="U73" s="80">
        <f t="shared" si="49"/>
        <v>6000</v>
      </c>
      <c r="V73" s="80">
        <f t="shared" si="49"/>
        <v>6000</v>
      </c>
      <c r="W73" s="80">
        <f t="shared" si="49"/>
        <v>6000</v>
      </c>
      <c r="X73" s="80">
        <f t="shared" si="49"/>
        <v>6000</v>
      </c>
      <c r="Y73" s="80">
        <f t="shared" si="49"/>
        <v>6000</v>
      </c>
      <c r="Z73" s="80">
        <f t="shared" si="49"/>
        <v>6000</v>
      </c>
      <c r="AA73" s="80">
        <f t="shared" si="49"/>
        <v>6000</v>
      </c>
      <c r="AB73" s="80">
        <f t="shared" si="49"/>
        <v>6000</v>
      </c>
      <c r="AC73" s="80">
        <f t="shared" si="49"/>
        <v>6000</v>
      </c>
      <c r="AD73" s="80">
        <f t="shared" si="49"/>
        <v>6000</v>
      </c>
      <c r="AE73" s="80">
        <f t="shared" si="49"/>
        <v>6000</v>
      </c>
      <c r="AF73" s="80">
        <f t="shared" si="49"/>
        <v>6000</v>
      </c>
      <c r="AG73" s="80">
        <f t="shared" si="49"/>
        <v>6000</v>
      </c>
      <c r="AH73" s="80">
        <f t="shared" si="49"/>
        <v>6000</v>
      </c>
      <c r="AI73" s="80">
        <f t="shared" si="49"/>
        <v>6000</v>
      </c>
      <c r="AJ73" s="80">
        <f t="shared" si="49"/>
        <v>6000</v>
      </c>
      <c r="AK73" s="80">
        <f t="shared" si="49"/>
        <v>6000</v>
      </c>
      <c r="AL73" s="80">
        <f t="shared" si="49"/>
        <v>6000</v>
      </c>
      <c r="AM73" s="80">
        <f t="shared" si="49"/>
        <v>6000</v>
      </c>
      <c r="AN73" s="80">
        <f t="shared" si="49"/>
        <v>6000</v>
      </c>
    </row>
    <row r="74" spans="1:40" ht="15" x14ac:dyDescent="0.2">
      <c r="A74" s="190" t="s">
        <v>9</v>
      </c>
      <c r="B74" s="9">
        <f>B80 / $B$17 * SINH($B$16 *B78 / 1000) + B79 * COSH($B$16 * B78 / 1000)+B77</f>
        <v>1.6478248700267086E-10</v>
      </c>
      <c r="C74" s="9"/>
      <c r="D74" s="9">
        <f t="shared" ref="D74:AN74" si="50">D80 / $B$17 * SINH($B$16 *D78 / 1000) + D79 * COSH($B$16 * D78 / 1000)+D77</f>
        <v>3.453321234546882E-12</v>
      </c>
      <c r="E74" s="9">
        <f t="shared" si="50"/>
        <v>3.4749170711563282E-12</v>
      </c>
      <c r="F74" s="9">
        <f t="shared" si="50"/>
        <v>3.5414179161022743E-12</v>
      </c>
      <c r="G74" s="9">
        <f t="shared" si="50"/>
        <v>3.6582184580344473E-12</v>
      </c>
      <c r="H74" s="9">
        <f t="shared" si="50"/>
        <v>3.8355939563270101E-12</v>
      </c>
      <c r="I74" s="9">
        <f t="shared" si="50"/>
        <v>4.0911588673816341E-12</v>
      </c>
      <c r="J74" s="9">
        <f t="shared" si="50"/>
        <v>4.454873853581687E-12</v>
      </c>
      <c r="K74" s="9">
        <f t="shared" si="50"/>
        <v>4.9796732038423991E-12</v>
      </c>
      <c r="L74" s="9">
        <f t="shared" si="50"/>
        <v>5.7662587336496364E-12</v>
      </c>
      <c r="M74" s="9">
        <f t="shared" si="50"/>
        <v>7.0298728545962354E-12</v>
      </c>
      <c r="N74" s="9">
        <f t="shared" si="50"/>
        <v>9.3239380876194634E-12</v>
      </c>
      <c r="O74" s="9">
        <f t="shared" si="50"/>
        <v>1.4626039645676122E-11</v>
      </c>
      <c r="P74" s="9">
        <f t="shared" si="50"/>
        <v>3.781140849415072E-11</v>
      </c>
      <c r="Q74" s="9">
        <f t="shared" si="50"/>
        <v>3.7811408494176686E-11</v>
      </c>
      <c r="R74" s="9">
        <f t="shared" si="50"/>
        <v>1.4626039645685224E-11</v>
      </c>
      <c r="S74" s="9">
        <f t="shared" si="50"/>
        <v>9.3239380876248805E-12</v>
      </c>
      <c r="T74" s="9">
        <f t="shared" si="50"/>
        <v>7.0298728546000385E-12</v>
      </c>
      <c r="U74" s="9">
        <f t="shared" si="50"/>
        <v>5.766258733652513E-12</v>
      </c>
      <c r="V74" s="9">
        <f t="shared" si="50"/>
        <v>4.9796732038446464E-12</v>
      </c>
      <c r="W74" s="9">
        <f t="shared" si="50"/>
        <v>4.454873853583473E-12</v>
      </c>
      <c r="X74" s="9">
        <f t="shared" si="50"/>
        <v>4.0911588673830413E-12</v>
      </c>
      <c r="Y74" s="9">
        <f t="shared" si="50"/>
        <v>3.8355939563280861E-12</v>
      </c>
      <c r="Z74" s="9">
        <f t="shared" si="50"/>
        <v>3.6582184580352067E-12</v>
      </c>
      <c r="AA74" s="9">
        <f t="shared" si="50"/>
        <v>3.5414179161027198E-12</v>
      </c>
      <c r="AB74" s="9">
        <f t="shared" si="50"/>
        <v>3.4749170711564344E-12</v>
      </c>
      <c r="AC74" s="9">
        <f t="shared" si="50"/>
        <v>3.4533126475807014E-12</v>
      </c>
      <c r="AD74" s="9">
        <f t="shared" si="50"/>
        <v>3.4749170711564328E-12</v>
      </c>
      <c r="AE74" s="9">
        <f t="shared" si="50"/>
        <v>3.5414179161027133E-12</v>
      </c>
      <c r="AF74" s="9">
        <f t="shared" si="50"/>
        <v>3.6582184580351978E-12</v>
      </c>
      <c r="AG74" s="9">
        <f t="shared" si="50"/>
        <v>3.8355939563280755E-12</v>
      </c>
      <c r="AH74" s="9">
        <f t="shared" si="50"/>
        <v>4.0911588673830235E-12</v>
      </c>
      <c r="AI74" s="9">
        <f t="shared" si="50"/>
        <v>4.454873853583448E-12</v>
      </c>
      <c r="AJ74" s="9">
        <f t="shared" si="50"/>
        <v>4.9796732038446125E-12</v>
      </c>
      <c r="AK74" s="9">
        <f t="shared" si="50"/>
        <v>5.7662587336524645E-12</v>
      </c>
      <c r="AL74" s="9">
        <f t="shared" si="50"/>
        <v>7.0298728545999561E-12</v>
      </c>
      <c r="AM74" s="9">
        <f t="shared" si="50"/>
        <v>9.3239380876247189E-12</v>
      </c>
      <c r="AN74" s="9">
        <f t="shared" si="50"/>
        <v>1.4626039645684772E-11</v>
      </c>
    </row>
    <row r="75" spans="1:40" ht="15" x14ac:dyDescent="0.2">
      <c r="A75" s="190" t="s">
        <v>183</v>
      </c>
      <c r="B75" s="9">
        <f>B80 * COSH($B$16 *B78 / 1000) + (B79) * $B$17 * SINH($B$16 * B78/ 1000)</f>
        <v>3.2337848369702099E-13</v>
      </c>
      <c r="C75" s="9"/>
      <c r="D75" s="9">
        <f t="shared" ref="D75:AN75" si="51">D80 * COSH($B$16 *D78 / 1000) + (D79) * $B$17 * SINH($B$16 * D78/ 1000)</f>
        <v>6.7769931432603936E-15</v>
      </c>
      <c r="E75" s="9">
        <f t="shared" si="51"/>
        <v>6.8193740359387408E-15</v>
      </c>
      <c r="F75" s="9">
        <f t="shared" si="51"/>
        <v>6.9498790598302799E-15</v>
      </c>
      <c r="G75" s="9">
        <f t="shared" si="51"/>
        <v>7.1790950574283998E-15</v>
      </c>
      <c r="H75" s="9">
        <f t="shared" si="51"/>
        <v>7.5271867795901305E-15</v>
      </c>
      <c r="I75" s="9">
        <f t="shared" si="51"/>
        <v>8.0287218330188883E-15</v>
      </c>
      <c r="J75" s="9">
        <f t="shared" si="51"/>
        <v>8.7424967181700614E-15</v>
      </c>
      <c r="K75" s="9">
        <f t="shared" si="51"/>
        <v>9.7723926811417836E-15</v>
      </c>
      <c r="L75" s="9">
        <f t="shared" si="51"/>
        <v>1.1316032667125E-14</v>
      </c>
      <c r="M75" s="9">
        <f t="shared" si="51"/>
        <v>1.3795820573246552E-14</v>
      </c>
      <c r="N75" s="9">
        <f t="shared" si="51"/>
        <v>1.829782409346943E-14</v>
      </c>
      <c r="O75" s="9">
        <f t="shared" si="51"/>
        <v>2.8702968435199045E-14</v>
      </c>
      <c r="P75" s="9">
        <f t="shared" si="51"/>
        <v>7.4203249190485477E-14</v>
      </c>
      <c r="Q75" s="9">
        <f t="shared" si="51"/>
        <v>7.4203249190536431E-14</v>
      </c>
      <c r="R75" s="9">
        <f t="shared" si="51"/>
        <v>2.8702968435216911E-14</v>
      </c>
      <c r="S75" s="9">
        <f t="shared" si="51"/>
        <v>1.829782409348006E-14</v>
      </c>
      <c r="T75" s="9">
        <f t="shared" si="51"/>
        <v>1.3795820573254017E-14</v>
      </c>
      <c r="U75" s="9">
        <f t="shared" si="51"/>
        <v>1.1316032667130644E-14</v>
      </c>
      <c r="V75" s="9">
        <f t="shared" si="51"/>
        <v>9.7723926811461933E-15</v>
      </c>
      <c r="W75" s="9">
        <f t="shared" si="51"/>
        <v>8.7424967181735655E-15</v>
      </c>
      <c r="X75" s="9">
        <f t="shared" si="51"/>
        <v>8.0287218330216509E-15</v>
      </c>
      <c r="Y75" s="9">
        <f t="shared" si="51"/>
        <v>7.5271867795922415E-15</v>
      </c>
      <c r="Z75" s="9">
        <f t="shared" si="51"/>
        <v>7.1790950574298907E-15</v>
      </c>
      <c r="AA75" s="9">
        <f t="shared" si="51"/>
        <v>6.949879059831154E-15</v>
      </c>
      <c r="AB75" s="9">
        <f t="shared" si="51"/>
        <v>6.8193740359389491E-15</v>
      </c>
      <c r="AC75" s="9">
        <f t="shared" si="51"/>
        <v>6.7769762917117033E-15</v>
      </c>
      <c r="AD75" s="9">
        <f t="shared" si="51"/>
        <v>6.8193740359389459E-15</v>
      </c>
      <c r="AE75" s="9">
        <f t="shared" si="51"/>
        <v>6.9498790598311414E-15</v>
      </c>
      <c r="AF75" s="9">
        <f t="shared" si="51"/>
        <v>7.1790950574298718E-15</v>
      </c>
      <c r="AG75" s="9">
        <f t="shared" si="51"/>
        <v>7.527186779592221E-15</v>
      </c>
      <c r="AH75" s="9">
        <f t="shared" si="51"/>
        <v>8.0287218330216146E-15</v>
      </c>
      <c r="AI75" s="9">
        <f t="shared" si="51"/>
        <v>8.7424967181735166E-15</v>
      </c>
      <c r="AJ75" s="9">
        <f t="shared" si="51"/>
        <v>9.7723926811461255E-15</v>
      </c>
      <c r="AK75" s="9">
        <f t="shared" si="51"/>
        <v>1.1316032667130549E-14</v>
      </c>
      <c r="AL75" s="9">
        <f t="shared" si="51"/>
        <v>1.3795820573253854E-14</v>
      </c>
      <c r="AM75" s="9">
        <f t="shared" si="51"/>
        <v>1.8297824093479745E-14</v>
      </c>
      <c r="AN75" s="9">
        <f t="shared" si="51"/>
        <v>2.8702968435216021E-14</v>
      </c>
    </row>
    <row r="76" spans="1:40" ht="15" x14ac:dyDescent="0.2">
      <c r="A76" s="104" t="s">
        <v>120</v>
      </c>
      <c r="B76" s="190">
        <f>$B$10</f>
        <v>2E-3</v>
      </c>
      <c r="C76" s="9"/>
      <c r="D76" s="190">
        <f t="shared" ref="D76:AN76" si="52">$B$10</f>
        <v>2E-3</v>
      </c>
      <c r="E76" s="190">
        <f t="shared" si="52"/>
        <v>2E-3</v>
      </c>
      <c r="F76" s="190">
        <f t="shared" si="52"/>
        <v>2E-3</v>
      </c>
      <c r="G76" s="190">
        <f t="shared" si="52"/>
        <v>2E-3</v>
      </c>
      <c r="H76" s="190">
        <f t="shared" si="52"/>
        <v>2E-3</v>
      </c>
      <c r="I76" s="190">
        <f t="shared" si="52"/>
        <v>2E-3</v>
      </c>
      <c r="J76" s="190">
        <f t="shared" si="52"/>
        <v>2E-3</v>
      </c>
      <c r="K76" s="190">
        <f t="shared" si="52"/>
        <v>2E-3</v>
      </c>
      <c r="L76" s="190">
        <f t="shared" si="52"/>
        <v>2E-3</v>
      </c>
      <c r="M76" s="190">
        <f t="shared" si="52"/>
        <v>2E-3</v>
      </c>
      <c r="N76" s="190">
        <f t="shared" si="52"/>
        <v>2E-3</v>
      </c>
      <c r="O76" s="190">
        <f t="shared" si="52"/>
        <v>2E-3</v>
      </c>
      <c r="P76" s="190">
        <f t="shared" si="52"/>
        <v>2E-3</v>
      </c>
      <c r="Q76" s="190">
        <f t="shared" si="52"/>
        <v>2E-3</v>
      </c>
      <c r="R76" s="190">
        <f t="shared" si="52"/>
        <v>2E-3</v>
      </c>
      <c r="S76" s="190">
        <f t="shared" si="52"/>
        <v>2E-3</v>
      </c>
      <c r="T76" s="190">
        <f t="shared" si="52"/>
        <v>2E-3</v>
      </c>
      <c r="U76" s="190">
        <f t="shared" si="52"/>
        <v>2E-3</v>
      </c>
      <c r="V76" s="190">
        <f t="shared" si="52"/>
        <v>2E-3</v>
      </c>
      <c r="W76" s="190">
        <f t="shared" si="52"/>
        <v>2E-3</v>
      </c>
      <c r="X76" s="190">
        <f t="shared" si="52"/>
        <v>2E-3</v>
      </c>
      <c r="Y76" s="190">
        <f t="shared" si="52"/>
        <v>2E-3</v>
      </c>
      <c r="Z76" s="190">
        <f t="shared" si="52"/>
        <v>2E-3</v>
      </c>
      <c r="AA76" s="190">
        <f t="shared" si="52"/>
        <v>2E-3</v>
      </c>
      <c r="AB76" s="190">
        <f t="shared" si="52"/>
        <v>2E-3</v>
      </c>
      <c r="AC76" s="190">
        <f t="shared" si="52"/>
        <v>2E-3</v>
      </c>
      <c r="AD76" s="190">
        <f t="shared" si="52"/>
        <v>2E-3</v>
      </c>
      <c r="AE76" s="190">
        <f t="shared" si="52"/>
        <v>2E-3</v>
      </c>
      <c r="AF76" s="190">
        <f t="shared" si="52"/>
        <v>2E-3</v>
      </c>
      <c r="AG76" s="190">
        <f t="shared" si="52"/>
        <v>2E-3</v>
      </c>
      <c r="AH76" s="190">
        <f t="shared" si="52"/>
        <v>2E-3</v>
      </c>
      <c r="AI76" s="190">
        <f t="shared" si="52"/>
        <v>2E-3</v>
      </c>
      <c r="AJ76" s="190">
        <f t="shared" si="52"/>
        <v>2E-3</v>
      </c>
      <c r="AK76" s="190">
        <f t="shared" si="52"/>
        <v>2E-3</v>
      </c>
      <c r="AL76" s="190">
        <f t="shared" si="52"/>
        <v>2E-3</v>
      </c>
      <c r="AM76" s="190">
        <f t="shared" si="52"/>
        <v>2E-3</v>
      </c>
      <c r="AN76" s="190">
        <f t="shared" si="52"/>
        <v>2E-3</v>
      </c>
    </row>
    <row r="77" spans="1:40" ht="15" x14ac:dyDescent="0.2">
      <c r="A77" s="190" t="s">
        <v>184</v>
      </c>
      <c r="B77" s="50">
        <f>B75/B76</f>
        <v>1.6168924184851051E-10</v>
      </c>
      <c r="C77" s="9"/>
      <c r="D77" s="50">
        <f t="shared" ref="D77:AN77" si="53">D75/D76</f>
        <v>3.3884965716301966E-12</v>
      </c>
      <c r="E77" s="50">
        <f t="shared" si="53"/>
        <v>3.4096870179693704E-12</v>
      </c>
      <c r="F77" s="50">
        <f t="shared" si="53"/>
        <v>3.4749395299151398E-12</v>
      </c>
      <c r="G77" s="50">
        <f t="shared" si="53"/>
        <v>3.5895475287141997E-12</v>
      </c>
      <c r="H77" s="50">
        <f t="shared" si="53"/>
        <v>3.7635933897950648E-12</v>
      </c>
      <c r="I77" s="50">
        <f t="shared" si="53"/>
        <v>4.0143609165094438E-12</v>
      </c>
      <c r="J77" s="50">
        <f t="shared" si="53"/>
        <v>4.3712483590850307E-12</v>
      </c>
      <c r="K77" s="50">
        <f t="shared" si="53"/>
        <v>4.8861963405708917E-12</v>
      </c>
      <c r="L77" s="50">
        <f t="shared" si="53"/>
        <v>5.6580163335624996E-12</v>
      </c>
      <c r="M77" s="50">
        <f t="shared" si="53"/>
        <v>6.897910286623276E-12</v>
      </c>
      <c r="N77" s="50">
        <f t="shared" si="53"/>
        <v>9.148912046734715E-12</v>
      </c>
      <c r="O77" s="50">
        <f t="shared" si="53"/>
        <v>1.4351484217599523E-11</v>
      </c>
      <c r="P77" s="50">
        <f t="shared" si="53"/>
        <v>3.7101624595242736E-11</v>
      </c>
      <c r="Q77" s="50">
        <f t="shared" si="53"/>
        <v>3.7101624595268217E-11</v>
      </c>
      <c r="R77" s="50">
        <f t="shared" si="53"/>
        <v>1.4351484217608455E-11</v>
      </c>
      <c r="S77" s="50">
        <f t="shared" si="53"/>
        <v>9.1489120467400303E-12</v>
      </c>
      <c r="T77" s="50">
        <f t="shared" si="53"/>
        <v>6.897910286627008E-12</v>
      </c>
      <c r="U77" s="50">
        <f t="shared" si="53"/>
        <v>5.658016333565322E-12</v>
      </c>
      <c r="V77" s="50">
        <f t="shared" si="53"/>
        <v>4.8861963405730962E-12</v>
      </c>
      <c r="W77" s="50">
        <f t="shared" si="53"/>
        <v>4.3712483590867828E-12</v>
      </c>
      <c r="X77" s="50">
        <f t="shared" si="53"/>
        <v>4.0143609165108251E-12</v>
      </c>
      <c r="Y77" s="50">
        <f t="shared" si="53"/>
        <v>3.7635933897961206E-12</v>
      </c>
      <c r="Z77" s="50">
        <f t="shared" si="53"/>
        <v>3.5895475287149452E-12</v>
      </c>
      <c r="AA77" s="50">
        <f t="shared" si="53"/>
        <v>3.4749395299155768E-12</v>
      </c>
      <c r="AB77" s="50">
        <f t="shared" si="53"/>
        <v>3.4096870179694746E-12</v>
      </c>
      <c r="AC77" s="50">
        <f t="shared" si="53"/>
        <v>3.3884881458558518E-12</v>
      </c>
      <c r="AD77" s="50">
        <f t="shared" si="53"/>
        <v>3.409687017969473E-12</v>
      </c>
      <c r="AE77" s="50">
        <f t="shared" si="53"/>
        <v>3.4749395299155707E-12</v>
      </c>
      <c r="AF77" s="50">
        <f t="shared" si="53"/>
        <v>3.589547528714936E-12</v>
      </c>
      <c r="AG77" s="50">
        <f t="shared" si="53"/>
        <v>3.7635933897961101E-12</v>
      </c>
      <c r="AH77" s="50">
        <f t="shared" si="53"/>
        <v>4.0143609165108073E-12</v>
      </c>
      <c r="AI77" s="50">
        <f t="shared" si="53"/>
        <v>4.3712483590867586E-12</v>
      </c>
      <c r="AJ77" s="50">
        <f t="shared" si="53"/>
        <v>4.886196340573063E-12</v>
      </c>
      <c r="AK77" s="50">
        <f t="shared" si="53"/>
        <v>5.6580163335652744E-12</v>
      </c>
      <c r="AL77" s="50">
        <f t="shared" si="53"/>
        <v>6.8979102866269272E-12</v>
      </c>
      <c r="AM77" s="50">
        <f t="shared" si="53"/>
        <v>9.148912046739872E-12</v>
      </c>
      <c r="AN77" s="50">
        <f t="shared" si="53"/>
        <v>1.4351484217608011E-11</v>
      </c>
    </row>
    <row r="78" spans="1:40" x14ac:dyDescent="0.2">
      <c r="A78" s="190" t="s">
        <v>182</v>
      </c>
      <c r="B78" s="80">
        <f>$B$8</f>
        <v>6000</v>
      </c>
      <c r="D78" s="80">
        <f t="shared" ref="D78:AN78" si="54">$B$8</f>
        <v>6000</v>
      </c>
      <c r="E78" s="80">
        <f t="shared" si="54"/>
        <v>6000</v>
      </c>
      <c r="F78" s="80">
        <f t="shared" si="54"/>
        <v>6000</v>
      </c>
      <c r="G78" s="80">
        <f t="shared" si="54"/>
        <v>6000</v>
      </c>
      <c r="H78" s="80">
        <f t="shared" si="54"/>
        <v>6000</v>
      </c>
      <c r="I78" s="80">
        <f t="shared" si="54"/>
        <v>6000</v>
      </c>
      <c r="J78" s="80">
        <f t="shared" si="54"/>
        <v>6000</v>
      </c>
      <c r="K78" s="80">
        <f t="shared" si="54"/>
        <v>6000</v>
      </c>
      <c r="L78" s="80">
        <f t="shared" si="54"/>
        <v>6000</v>
      </c>
      <c r="M78" s="80">
        <f t="shared" si="54"/>
        <v>6000</v>
      </c>
      <c r="N78" s="80">
        <f t="shared" si="54"/>
        <v>6000</v>
      </c>
      <c r="O78" s="80">
        <f t="shared" si="54"/>
        <v>6000</v>
      </c>
      <c r="P78" s="80">
        <f t="shared" si="54"/>
        <v>6000</v>
      </c>
      <c r="Q78" s="80">
        <f t="shared" si="54"/>
        <v>6000</v>
      </c>
      <c r="R78" s="80">
        <f t="shared" si="54"/>
        <v>6000</v>
      </c>
      <c r="S78" s="80">
        <f t="shared" si="54"/>
        <v>6000</v>
      </c>
      <c r="T78" s="80">
        <f t="shared" si="54"/>
        <v>6000</v>
      </c>
      <c r="U78" s="80">
        <f t="shared" si="54"/>
        <v>6000</v>
      </c>
      <c r="V78" s="80">
        <f t="shared" si="54"/>
        <v>6000</v>
      </c>
      <c r="W78" s="80">
        <f t="shared" si="54"/>
        <v>6000</v>
      </c>
      <c r="X78" s="80">
        <f t="shared" si="54"/>
        <v>6000</v>
      </c>
      <c r="Y78" s="80">
        <f t="shared" si="54"/>
        <v>6000</v>
      </c>
      <c r="Z78" s="80">
        <f t="shared" si="54"/>
        <v>6000</v>
      </c>
      <c r="AA78" s="80">
        <f t="shared" si="54"/>
        <v>6000</v>
      </c>
      <c r="AB78" s="80">
        <f t="shared" si="54"/>
        <v>6000</v>
      </c>
      <c r="AC78" s="80">
        <f t="shared" si="54"/>
        <v>6000</v>
      </c>
      <c r="AD78" s="80">
        <f t="shared" si="54"/>
        <v>6000</v>
      </c>
      <c r="AE78" s="80">
        <f t="shared" si="54"/>
        <v>6000</v>
      </c>
      <c r="AF78" s="80">
        <f t="shared" si="54"/>
        <v>6000</v>
      </c>
      <c r="AG78" s="80">
        <f t="shared" si="54"/>
        <v>6000</v>
      </c>
      <c r="AH78" s="80">
        <f t="shared" si="54"/>
        <v>6000</v>
      </c>
      <c r="AI78" s="80">
        <f t="shared" si="54"/>
        <v>6000</v>
      </c>
      <c r="AJ78" s="80">
        <f t="shared" si="54"/>
        <v>6000</v>
      </c>
      <c r="AK78" s="80">
        <f t="shared" si="54"/>
        <v>6000</v>
      </c>
      <c r="AL78" s="80">
        <f t="shared" si="54"/>
        <v>6000</v>
      </c>
      <c r="AM78" s="80">
        <f t="shared" si="54"/>
        <v>6000</v>
      </c>
      <c r="AN78" s="80">
        <f t="shared" si="54"/>
        <v>6000</v>
      </c>
    </row>
    <row r="79" spans="1:40" ht="15.75" thickBot="1" x14ac:dyDescent="0.25">
      <c r="A79" s="190" t="s">
        <v>9</v>
      </c>
      <c r="B79" s="9">
        <f>B80/B81</f>
        <v>2.770247574318486E-12</v>
      </c>
      <c r="D79" s="9">
        <f t="shared" ref="D79:AN79" si="55">D80/D81</f>
        <v>5.8055652316929533E-14</v>
      </c>
      <c r="E79" s="9">
        <f t="shared" si="55"/>
        <v>5.8418711614497531E-14</v>
      </c>
      <c r="F79" s="9">
        <f t="shared" si="55"/>
        <v>5.9536693311172924E-14</v>
      </c>
      <c r="G79" s="9">
        <f t="shared" si="55"/>
        <v>6.1500290437616613E-14</v>
      </c>
      <c r="H79" s="9">
        <f t="shared" si="55"/>
        <v>6.4482245940451938E-14</v>
      </c>
      <c r="I79" s="9">
        <f t="shared" si="55"/>
        <v>6.8778685979729387E-14</v>
      </c>
      <c r="J79" s="9">
        <f t="shared" si="55"/>
        <v>7.4893295466401631E-14</v>
      </c>
      <c r="K79" s="9">
        <f t="shared" si="55"/>
        <v>8.3715981381077088E-14</v>
      </c>
      <c r="L79" s="9">
        <f t="shared" si="55"/>
        <v>9.6939696446787952E-14</v>
      </c>
      <c r="M79" s="9">
        <f t="shared" si="55"/>
        <v>1.1818299734059083E-13</v>
      </c>
      <c r="N79" s="9">
        <f t="shared" si="55"/>
        <v>1.5674976959113929E-13</v>
      </c>
      <c r="O79" s="9">
        <f t="shared" si="55"/>
        <v>2.4588626854298875E-13</v>
      </c>
      <c r="P79" s="9">
        <f t="shared" si="55"/>
        <v>6.3566805288470165E-13</v>
      </c>
      <c r="Q79" s="9">
        <f t="shared" si="55"/>
        <v>6.3566805288513806E-13</v>
      </c>
      <c r="R79" s="9">
        <f t="shared" si="55"/>
        <v>2.4588626854314183E-13</v>
      </c>
      <c r="S79" s="9">
        <f t="shared" si="55"/>
        <v>1.567497695912304E-13</v>
      </c>
      <c r="T79" s="9">
        <f t="shared" si="55"/>
        <v>1.1818299734065477E-13</v>
      </c>
      <c r="U79" s="9">
        <f t="shared" si="55"/>
        <v>9.6939696446836293E-14</v>
      </c>
      <c r="V79" s="9">
        <f t="shared" si="55"/>
        <v>8.3715981381114878E-14</v>
      </c>
      <c r="W79" s="9">
        <f t="shared" si="55"/>
        <v>7.4893295466431659E-14</v>
      </c>
      <c r="X79" s="9">
        <f t="shared" si="55"/>
        <v>6.8778685979753041E-14</v>
      </c>
      <c r="Y79" s="9">
        <f t="shared" si="55"/>
        <v>6.4482245940470012E-14</v>
      </c>
      <c r="Z79" s="9">
        <f t="shared" si="55"/>
        <v>6.1500290437629373E-14</v>
      </c>
      <c r="AA79" s="9">
        <f t="shared" si="55"/>
        <v>5.9536693311180409E-14</v>
      </c>
      <c r="AB79" s="9">
        <f t="shared" si="55"/>
        <v>5.8418711614499311E-14</v>
      </c>
      <c r="AC79" s="9">
        <f t="shared" si="55"/>
        <v>5.8055507956793541E-14</v>
      </c>
      <c r="AD79" s="9">
        <f t="shared" si="55"/>
        <v>5.8418711614499286E-14</v>
      </c>
      <c r="AE79" s="9">
        <f t="shared" si="55"/>
        <v>5.9536693311180308E-14</v>
      </c>
      <c r="AF79" s="9">
        <f t="shared" si="55"/>
        <v>6.1500290437629209E-14</v>
      </c>
      <c r="AG79" s="9">
        <f t="shared" si="55"/>
        <v>6.4482245940469861E-14</v>
      </c>
      <c r="AH79" s="9">
        <f t="shared" si="55"/>
        <v>6.877868597975275E-14</v>
      </c>
      <c r="AI79" s="9">
        <f t="shared" si="55"/>
        <v>7.489329546643123E-14</v>
      </c>
      <c r="AJ79" s="9">
        <f t="shared" si="55"/>
        <v>8.3715981381114297E-14</v>
      </c>
      <c r="AK79" s="9">
        <f t="shared" si="55"/>
        <v>9.6939696446835473E-14</v>
      </c>
      <c r="AL79" s="9">
        <f t="shared" si="55"/>
        <v>1.1818299734065338E-13</v>
      </c>
      <c r="AM79" s="9">
        <f t="shared" si="55"/>
        <v>1.5674976959122767E-13</v>
      </c>
      <c r="AN79" s="9">
        <f t="shared" si="55"/>
        <v>2.4588626854313421E-13</v>
      </c>
    </row>
    <row r="80" spans="1:40" ht="15.75" thickBot="1" x14ac:dyDescent="0.25">
      <c r="A80" s="190" t="s">
        <v>183</v>
      </c>
      <c r="B80" s="93">
        <v>5.5404951486369723E-15</v>
      </c>
      <c r="D80" s="93">
        <v>1.1611130463385907E-16</v>
      </c>
      <c r="E80" s="93">
        <v>1.1683742322899508E-16</v>
      </c>
      <c r="F80" s="93">
        <v>1.1907338662234586E-16</v>
      </c>
      <c r="G80" s="93">
        <v>1.2300058087523323E-16</v>
      </c>
      <c r="H80" s="93">
        <v>1.2896449188090387E-16</v>
      </c>
      <c r="I80" s="93">
        <v>1.3755737195945877E-16</v>
      </c>
      <c r="J80" s="93">
        <v>1.4978659093280326E-16</v>
      </c>
      <c r="K80" s="93">
        <v>1.6743196276215419E-16</v>
      </c>
      <c r="L80" s="93">
        <v>1.9387939289357591E-16</v>
      </c>
      <c r="M80" s="93">
        <v>2.3636599468118163E-16</v>
      </c>
      <c r="N80" s="93">
        <v>3.1349953918227857E-16</v>
      </c>
      <c r="O80" s="93">
        <v>4.9177253708597753E-16</v>
      </c>
      <c r="P80" s="93">
        <v>1.2713361057694034E-15</v>
      </c>
      <c r="Q80" s="93">
        <v>1.2713361057702761E-15</v>
      </c>
      <c r="R80" s="93">
        <v>4.9177253708628371E-16</v>
      </c>
      <c r="S80" s="93">
        <v>3.134995391824608E-16</v>
      </c>
      <c r="T80" s="93">
        <v>2.3636599468130953E-16</v>
      </c>
      <c r="U80" s="93">
        <v>1.938793928936726E-16</v>
      </c>
      <c r="V80" s="93">
        <v>1.6743196276222975E-16</v>
      </c>
      <c r="W80" s="93">
        <v>1.4978659093286331E-16</v>
      </c>
      <c r="X80" s="93">
        <v>1.3755737195950607E-16</v>
      </c>
      <c r="Y80" s="93">
        <v>1.2896449188094003E-16</v>
      </c>
      <c r="Z80" s="93">
        <v>1.2300058087525875E-16</v>
      </c>
      <c r="AA80" s="93">
        <v>1.1907338662236082E-16</v>
      </c>
      <c r="AB80" s="93">
        <v>1.1683742322899863E-16</v>
      </c>
      <c r="AC80" s="93">
        <v>1.1611101591358708E-16</v>
      </c>
      <c r="AD80" s="93">
        <v>1.1683742322899858E-16</v>
      </c>
      <c r="AE80" s="93">
        <v>1.1907338662236063E-16</v>
      </c>
      <c r="AF80" s="93">
        <v>1.2300058087525843E-16</v>
      </c>
      <c r="AG80" s="93">
        <v>1.2896449188093971E-16</v>
      </c>
      <c r="AH80" s="93">
        <v>1.3755737195950551E-16</v>
      </c>
      <c r="AI80" s="93">
        <v>1.4978659093286247E-16</v>
      </c>
      <c r="AJ80" s="93">
        <v>1.6743196276222859E-16</v>
      </c>
      <c r="AK80" s="93">
        <v>1.9387939289367095E-16</v>
      </c>
      <c r="AL80" s="93">
        <v>2.3636599468130677E-16</v>
      </c>
      <c r="AM80" s="93">
        <v>3.1349953918245532E-16</v>
      </c>
      <c r="AN80" s="93">
        <v>4.9177253708626843E-16</v>
      </c>
    </row>
    <row r="81" spans="1:40" x14ac:dyDescent="0.2">
      <c r="A81" s="104" t="s">
        <v>120</v>
      </c>
      <c r="B81" s="190">
        <f>$B$10</f>
        <v>2E-3</v>
      </c>
      <c r="D81" s="190">
        <f t="shared" ref="D81:AN81" si="56">$B$10</f>
        <v>2E-3</v>
      </c>
      <c r="E81" s="190">
        <f t="shared" si="56"/>
        <v>2E-3</v>
      </c>
      <c r="F81" s="190">
        <f t="shared" si="56"/>
        <v>2E-3</v>
      </c>
      <c r="G81" s="190">
        <f t="shared" si="56"/>
        <v>2E-3</v>
      </c>
      <c r="H81" s="190">
        <f t="shared" si="56"/>
        <v>2E-3</v>
      </c>
      <c r="I81" s="190">
        <f t="shared" si="56"/>
        <v>2E-3</v>
      </c>
      <c r="J81" s="190">
        <f t="shared" si="56"/>
        <v>2E-3</v>
      </c>
      <c r="K81" s="190">
        <f t="shared" si="56"/>
        <v>2E-3</v>
      </c>
      <c r="L81" s="190">
        <f t="shared" si="56"/>
        <v>2E-3</v>
      </c>
      <c r="M81" s="190">
        <f t="shared" si="56"/>
        <v>2E-3</v>
      </c>
      <c r="N81" s="190">
        <f t="shared" si="56"/>
        <v>2E-3</v>
      </c>
      <c r="O81" s="190">
        <f t="shared" si="56"/>
        <v>2E-3</v>
      </c>
      <c r="P81" s="190">
        <f t="shared" si="56"/>
        <v>2E-3</v>
      </c>
      <c r="Q81" s="190">
        <f t="shared" si="56"/>
        <v>2E-3</v>
      </c>
      <c r="R81" s="190">
        <f t="shared" si="56"/>
        <v>2E-3</v>
      </c>
      <c r="S81" s="190">
        <f t="shared" si="56"/>
        <v>2E-3</v>
      </c>
      <c r="T81" s="190">
        <f t="shared" si="56"/>
        <v>2E-3</v>
      </c>
      <c r="U81" s="190">
        <f t="shared" si="56"/>
        <v>2E-3</v>
      </c>
      <c r="V81" s="190">
        <f t="shared" si="56"/>
        <v>2E-3</v>
      </c>
      <c r="W81" s="190">
        <f t="shared" si="56"/>
        <v>2E-3</v>
      </c>
      <c r="X81" s="190">
        <f t="shared" si="56"/>
        <v>2E-3</v>
      </c>
      <c r="Y81" s="190">
        <f t="shared" si="56"/>
        <v>2E-3</v>
      </c>
      <c r="Z81" s="190">
        <f t="shared" si="56"/>
        <v>2E-3</v>
      </c>
      <c r="AA81" s="190">
        <f t="shared" si="56"/>
        <v>2E-3</v>
      </c>
      <c r="AB81" s="190">
        <f t="shared" si="56"/>
        <v>2E-3</v>
      </c>
      <c r="AC81" s="190">
        <f t="shared" si="56"/>
        <v>2E-3</v>
      </c>
      <c r="AD81" s="190">
        <f t="shared" si="56"/>
        <v>2E-3</v>
      </c>
      <c r="AE81" s="190">
        <f t="shared" si="56"/>
        <v>2E-3</v>
      </c>
      <c r="AF81" s="190">
        <f t="shared" si="56"/>
        <v>2E-3</v>
      </c>
      <c r="AG81" s="190">
        <f t="shared" si="56"/>
        <v>2E-3</v>
      </c>
      <c r="AH81" s="190">
        <f t="shared" si="56"/>
        <v>2E-3</v>
      </c>
      <c r="AI81" s="190">
        <f t="shared" si="56"/>
        <v>2E-3</v>
      </c>
      <c r="AJ81" s="190">
        <f t="shared" si="56"/>
        <v>2E-3</v>
      </c>
      <c r="AK81" s="190">
        <f t="shared" si="56"/>
        <v>2E-3</v>
      </c>
      <c r="AL81" s="190">
        <f t="shared" si="56"/>
        <v>2E-3</v>
      </c>
      <c r="AM81" s="190">
        <f t="shared" si="56"/>
        <v>2E-3</v>
      </c>
      <c r="AN81" s="190">
        <f t="shared" si="56"/>
        <v>2E-3</v>
      </c>
    </row>
    <row r="82" spans="1:40" ht="15" x14ac:dyDescent="0.2">
      <c r="A82" s="10"/>
      <c r="B82" s="10"/>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row>
    <row r="83" spans="1:40" x14ac:dyDescent="0.2">
      <c r="A83" s="24" t="s">
        <v>194</v>
      </c>
      <c r="B83" s="61"/>
    </row>
    <row r="84" spans="1:40" x14ac:dyDescent="0.2">
      <c r="A84" s="24" t="s">
        <v>162</v>
      </c>
      <c r="B84" s="24">
        <f>7.5/B29*B80</f>
        <v>5.5404951486369699E-15</v>
      </c>
      <c r="D84" s="24">
        <f t="shared" ref="D84:AN84" si="57">15/D29*D80</f>
        <v>1.1611130463385903E-16</v>
      </c>
      <c r="E84" s="24">
        <f t="shared" si="57"/>
        <v>1.1683742322899513E-16</v>
      </c>
      <c r="F84" s="24">
        <f t="shared" si="57"/>
        <v>1.1907338662234586E-16</v>
      </c>
      <c r="G84" s="24">
        <f t="shared" si="57"/>
        <v>1.2300058087523318E-16</v>
      </c>
      <c r="H84" s="24">
        <f t="shared" si="57"/>
        <v>1.2896449188090392E-16</v>
      </c>
      <c r="I84" s="24">
        <f t="shared" si="57"/>
        <v>1.3755737195945874E-16</v>
      </c>
      <c r="J84" s="24">
        <f t="shared" si="57"/>
        <v>1.4978659093280318E-16</v>
      </c>
      <c r="K84" s="24">
        <f t="shared" si="57"/>
        <v>1.6743196276215407E-16</v>
      </c>
      <c r="L84" s="24">
        <f t="shared" si="57"/>
        <v>1.9387939289357596E-16</v>
      </c>
      <c r="M84" s="24">
        <f t="shared" si="57"/>
        <v>2.3636599468118158E-16</v>
      </c>
      <c r="N84" s="24">
        <f t="shared" si="57"/>
        <v>3.1349953918227857E-16</v>
      </c>
      <c r="O84" s="24">
        <f t="shared" si="57"/>
        <v>4.9177253708597734E-16</v>
      </c>
      <c r="P84" s="24">
        <f t="shared" si="57"/>
        <v>1.2713361057694036E-15</v>
      </c>
      <c r="Q84" s="24">
        <f t="shared" si="57"/>
        <v>1.2713361057702755E-15</v>
      </c>
      <c r="R84" s="24">
        <f t="shared" si="57"/>
        <v>4.9177253708628351E-16</v>
      </c>
      <c r="S84" s="24">
        <f t="shared" si="57"/>
        <v>3.1349953918246085E-16</v>
      </c>
      <c r="T84" s="24">
        <f t="shared" si="57"/>
        <v>2.3636599468130943E-16</v>
      </c>
      <c r="U84" s="24">
        <f t="shared" si="57"/>
        <v>1.9387939289367267E-16</v>
      </c>
      <c r="V84" s="24">
        <f t="shared" si="57"/>
        <v>1.674319627622297E-16</v>
      </c>
      <c r="W84" s="24">
        <f t="shared" si="57"/>
        <v>1.4978659093286316E-16</v>
      </c>
      <c r="X84" s="24">
        <f t="shared" si="57"/>
        <v>1.3755737195950605E-16</v>
      </c>
      <c r="Y84" s="24">
        <f t="shared" si="57"/>
        <v>1.2896449188094003E-16</v>
      </c>
      <c r="Z84" s="24">
        <f t="shared" si="57"/>
        <v>1.2300058087525875E-16</v>
      </c>
      <c r="AA84" s="24">
        <f t="shared" si="57"/>
        <v>1.1907338662236077E-16</v>
      </c>
      <c r="AB84" s="24">
        <f t="shared" si="57"/>
        <v>1.168374232289987E-16</v>
      </c>
      <c r="AC84" s="24">
        <f t="shared" si="57"/>
        <v>1.1611101591358705E-16</v>
      </c>
      <c r="AD84" s="24">
        <f t="shared" si="57"/>
        <v>1.1683742322899858E-16</v>
      </c>
      <c r="AE84" s="24">
        <f t="shared" si="57"/>
        <v>1.190733866223606E-16</v>
      </c>
      <c r="AF84" s="24">
        <f t="shared" si="57"/>
        <v>1.2300058087525848E-16</v>
      </c>
      <c r="AG84" s="24">
        <f t="shared" si="57"/>
        <v>1.2896449188093966E-16</v>
      </c>
      <c r="AH84" s="24">
        <f t="shared" si="57"/>
        <v>1.3755737195950553E-16</v>
      </c>
      <c r="AI84" s="24">
        <f t="shared" si="57"/>
        <v>1.4978659093286247E-16</v>
      </c>
      <c r="AJ84" s="24">
        <f t="shared" si="57"/>
        <v>1.6743196276222859E-16</v>
      </c>
      <c r="AK84" s="24">
        <f t="shared" si="57"/>
        <v>1.9387939289367087E-16</v>
      </c>
      <c r="AL84" s="24">
        <f t="shared" si="57"/>
        <v>2.3636599468130652E-16</v>
      </c>
      <c r="AM84" s="24">
        <f t="shared" si="57"/>
        <v>3.1349953918245518E-16</v>
      </c>
      <c r="AN84" s="24">
        <f t="shared" si="57"/>
        <v>4.9177253708626833E-16</v>
      </c>
    </row>
    <row r="85" spans="1:40" x14ac:dyDescent="0.2">
      <c r="J85" s="41"/>
      <c r="Q85" s="41"/>
    </row>
    <row r="86" spans="1:40" x14ac:dyDescent="0.2">
      <c r="A86" s="12" t="s">
        <v>136</v>
      </c>
      <c r="J86" s="190"/>
    </row>
    <row r="87" spans="1:40" x14ac:dyDescent="0.2">
      <c r="A87" s="12" t="s">
        <v>137</v>
      </c>
      <c r="J87" s="51"/>
      <c r="K87" s="45"/>
      <c r="L87" s="45"/>
      <c r="M87" s="45"/>
      <c r="N87" s="45"/>
    </row>
    <row r="88" spans="1:40" x14ac:dyDescent="0.2">
      <c r="J88" s="51"/>
      <c r="K88" s="45"/>
      <c r="L88" s="45"/>
      <c r="M88" s="45"/>
      <c r="N88" s="45"/>
    </row>
    <row r="89" spans="1:40" x14ac:dyDescent="0.2">
      <c r="J89" s="51"/>
      <c r="K89" s="45"/>
      <c r="L89" s="45"/>
      <c r="M89" s="45"/>
      <c r="N89" s="45"/>
    </row>
    <row r="90" spans="1:40" x14ac:dyDescent="0.2">
      <c r="D90" s="190" t="s">
        <v>163</v>
      </c>
      <c r="E90" s="190" t="s">
        <v>9</v>
      </c>
      <c r="F90" s="190" t="s">
        <v>133</v>
      </c>
      <c r="G90" s="190" t="s">
        <v>9</v>
      </c>
      <c r="H90" s="190" t="s">
        <v>133</v>
      </c>
      <c r="K90" s="51"/>
      <c r="L90" s="45"/>
      <c r="M90" s="45"/>
      <c r="N90" s="45"/>
      <c r="O90" s="45"/>
    </row>
    <row r="91" spans="1:40" x14ac:dyDescent="0.2">
      <c r="C91" t="s">
        <v>160</v>
      </c>
      <c r="D91" s="190" t="s">
        <v>164</v>
      </c>
      <c r="E91" s="132" t="s">
        <v>168</v>
      </c>
      <c r="F91" s="190" t="s">
        <v>169</v>
      </c>
      <c r="G91" s="190" t="s">
        <v>170</v>
      </c>
      <c r="H91" s="190" t="s">
        <v>171</v>
      </c>
      <c r="K91" s="51"/>
      <c r="L91" s="45"/>
      <c r="M91" s="45"/>
      <c r="N91" s="45"/>
      <c r="O91" s="45"/>
    </row>
    <row r="92" spans="1:40" x14ac:dyDescent="0.2">
      <c r="B92" s="10"/>
      <c r="C92">
        <f>D20</f>
        <v>5</v>
      </c>
      <c r="D92" s="91">
        <f>D80</f>
        <v>1.1611130463385907E-16</v>
      </c>
      <c r="E92" s="136">
        <f>D39</f>
        <v>0.15264170565468277</v>
      </c>
      <c r="F92" s="50">
        <f>D42</f>
        <v>0.14977555309909049</v>
      </c>
      <c r="G92" s="50">
        <f>D26</f>
        <v>0.17600836001654338</v>
      </c>
      <c r="H92" s="50">
        <f>D25</f>
        <v>0.17270345190703715</v>
      </c>
      <c r="K92" s="51"/>
      <c r="L92" s="45"/>
      <c r="M92" s="45"/>
      <c r="N92" s="45"/>
      <c r="O92" s="45"/>
    </row>
    <row r="93" spans="1:40" x14ac:dyDescent="0.2">
      <c r="B93" s="10"/>
      <c r="C93">
        <f>E20</f>
        <v>250</v>
      </c>
      <c r="D93" s="91">
        <f>E80</f>
        <v>1.1683742322899508E-16</v>
      </c>
      <c r="E93" s="136">
        <f>E39</f>
        <v>0.15359627231999268</v>
      </c>
      <c r="F93" s="50">
        <f>E42</f>
        <v>0.15071219587082541</v>
      </c>
      <c r="G93" s="50">
        <f>E26</f>
        <v>1.234831899761841</v>
      </c>
      <c r="H93" s="50">
        <f>E25</f>
        <v>1.2116454672593377</v>
      </c>
      <c r="K93" s="51"/>
    </row>
    <row r="94" spans="1:40" x14ac:dyDescent="0.2">
      <c r="B94" s="10"/>
      <c r="C94">
        <f>F20</f>
        <v>500</v>
      </c>
      <c r="D94" s="91">
        <f>F80</f>
        <v>1.1907338662234586E-16</v>
      </c>
      <c r="E94" s="136">
        <f>F39</f>
        <v>0.15653570416272969</v>
      </c>
      <c r="F94" s="50">
        <f>F42</f>
        <v>0.15359643401632275</v>
      </c>
      <c r="G94" s="50">
        <f>F26</f>
        <v>2.1651086003678093</v>
      </c>
      <c r="H94" s="50">
        <f>F25</f>
        <v>2.1244543668379663</v>
      </c>
      <c r="K94" s="51"/>
    </row>
    <row r="95" spans="1:40" x14ac:dyDescent="0.2">
      <c r="B95" s="10"/>
      <c r="C95">
        <f>G20</f>
        <v>750</v>
      </c>
      <c r="D95" s="91">
        <f>G80</f>
        <v>1.2300058087523323E-16</v>
      </c>
      <c r="E95" s="136">
        <f>G39</f>
        <v>0.16169845408693637</v>
      </c>
      <c r="F95" s="50">
        <f>G42</f>
        <v>0.15866224301061985</v>
      </c>
      <c r="G95" s="50">
        <f>G26</f>
        <v>2.9727773951768142</v>
      </c>
      <c r="H95" s="50">
        <f>G25</f>
        <v>2.9169575686631575</v>
      </c>
      <c r="K95" s="51"/>
    </row>
    <row r="96" spans="1:40" x14ac:dyDescent="0.2">
      <c r="B96" s="10"/>
      <c r="C96">
        <f>H20</f>
        <v>1000</v>
      </c>
      <c r="D96" s="91">
        <f>H80</f>
        <v>1.2896449188090387E-16</v>
      </c>
      <c r="E96" s="136">
        <f>H39</f>
        <v>0.169538703157851</v>
      </c>
      <c r="F96" s="50">
        <f>H42</f>
        <v>0.16635527576332904</v>
      </c>
      <c r="G96" s="50">
        <f>H26</f>
        <v>3.6800633764767845</v>
      </c>
      <c r="H96" s="50">
        <f>H25</f>
        <v>3.6109628445743689</v>
      </c>
      <c r="K96" s="51"/>
    </row>
    <row r="97" spans="2:16" x14ac:dyDescent="0.2">
      <c r="B97" s="10"/>
      <c r="C97">
        <f>I20</f>
        <v>1250</v>
      </c>
      <c r="D97" s="91">
        <f>I80</f>
        <v>1.3755737195945877E-16</v>
      </c>
      <c r="E97" s="136">
        <f>I39</f>
        <v>0.18083503537815304</v>
      </c>
      <c r="F97" s="50">
        <f>I42</f>
        <v>0.17743949680914459</v>
      </c>
      <c r="G97" s="50">
        <f>I26</f>
        <v>4.30412651408506</v>
      </c>
      <c r="H97" s="50">
        <f>I25</f>
        <v>4.2233079517201615</v>
      </c>
      <c r="K97" s="51"/>
    </row>
    <row r="98" spans="2:16" x14ac:dyDescent="0.2">
      <c r="B98" s="10"/>
      <c r="C98">
        <f>J20</f>
        <v>1500</v>
      </c>
      <c r="D98" s="91">
        <f>J80</f>
        <v>1.4978659093280326E-16</v>
      </c>
      <c r="E98" s="136">
        <f>J39</f>
        <v>0.19691175459857913</v>
      </c>
      <c r="F98" s="50">
        <f>J42</f>
        <v>0.19321434355191763</v>
      </c>
      <c r="G98" s="50">
        <f>J26</f>
        <v>4.8584248981042872</v>
      </c>
      <c r="H98" s="50">
        <f>J25</f>
        <v>4.7671982777115822</v>
      </c>
    </row>
    <row r="99" spans="2:16" x14ac:dyDescent="0.2">
      <c r="B99" s="10"/>
      <c r="C99">
        <f>K20</f>
        <v>1750</v>
      </c>
      <c r="D99" s="91">
        <f>K80</f>
        <v>1.6743196276215419E-16</v>
      </c>
      <c r="E99" s="136">
        <f>K39</f>
        <v>0.22010863160755373</v>
      </c>
      <c r="F99" s="50">
        <f>K42</f>
        <v>0.21597565291549758</v>
      </c>
      <c r="G99" s="50">
        <f>K26</f>
        <v>5.3536581514455488</v>
      </c>
      <c r="H99" s="50">
        <f>K25</f>
        <v>5.2531325386929861</v>
      </c>
    </row>
    <row r="100" spans="2:16" x14ac:dyDescent="0.2">
      <c r="B100" s="10"/>
      <c r="C100">
        <f>L20</f>
        <v>2000</v>
      </c>
      <c r="D100" s="91">
        <f>L80</f>
        <v>1.9387939289357591E-16</v>
      </c>
      <c r="E100" s="136">
        <f>L39</f>
        <v>0.2548768297444477</v>
      </c>
      <c r="F100" s="50">
        <f>L42</f>
        <v>0.25009100876714591</v>
      </c>
      <c r="G100" s="50">
        <f>L26</f>
        <v>5.7984316686843727</v>
      </c>
      <c r="H100" s="50">
        <f>L25</f>
        <v>5.6895545457883268</v>
      </c>
      <c r="K100" s="41"/>
    </row>
    <row r="101" spans="2:16" x14ac:dyDescent="0.2">
      <c r="B101" s="10"/>
      <c r="C101">
        <f>M20</f>
        <v>2250</v>
      </c>
      <c r="D101" s="91">
        <f>M80</f>
        <v>2.3636599468118163E-16</v>
      </c>
      <c r="E101" s="136">
        <f>M39</f>
        <v>0.31073036945603472</v>
      </c>
      <c r="F101" s="50">
        <f>M42</f>
        <v>0.30489578683854662</v>
      </c>
      <c r="G101" s="50">
        <f>M26</f>
        <v>6.1997251878297694</v>
      </c>
      <c r="H101" s="50">
        <f>M25</f>
        <v>6.0833129785003788</v>
      </c>
      <c r="K101" s="190"/>
    </row>
    <row r="102" spans="2:16" x14ac:dyDescent="0.2">
      <c r="B102" s="10"/>
      <c r="C102">
        <f>N20</f>
        <v>2500</v>
      </c>
      <c r="D102" s="91">
        <f>N80</f>
        <v>3.1349953918227857E-16</v>
      </c>
      <c r="E102" s="136">
        <f>N39</f>
        <v>0.41213131256804114</v>
      </c>
      <c r="F102" s="50">
        <f>N42</f>
        <v>0.40439272494095607</v>
      </c>
      <c r="G102" s="50">
        <f>N26</f>
        <v>6.563198201717614</v>
      </c>
      <c r="H102" s="50">
        <f>N25</f>
        <v>6.439961061395902</v>
      </c>
      <c r="K102" s="51"/>
    </row>
    <row r="103" spans="2:16" ht="13.5" thickBot="1" x14ac:dyDescent="0.25">
      <c r="B103" s="10"/>
      <c r="C103">
        <f>O20</f>
        <v>2750</v>
      </c>
      <c r="D103" s="91">
        <f>O80</f>
        <v>4.9177253708597753E-16</v>
      </c>
      <c r="E103" s="136">
        <f>O39</f>
        <v>0.64649173559492268</v>
      </c>
      <c r="F103" s="50">
        <f>O42</f>
        <v>0.63435256345846514</v>
      </c>
      <c r="G103" s="50">
        <f>O26</f>
        <v>6.8932147973632354</v>
      </c>
      <c r="H103" s="50">
        <f>O25</f>
        <v>6.7637809370498232</v>
      </c>
      <c r="K103" s="51"/>
    </row>
    <row r="104" spans="2:16" ht="13.5" thickBot="1" x14ac:dyDescent="0.25">
      <c r="B104" s="10"/>
      <c r="C104">
        <f>P20</f>
        <v>2995</v>
      </c>
      <c r="D104" s="91">
        <f>P80</f>
        <v>1.2713361057694034E-15</v>
      </c>
      <c r="E104" s="138">
        <f>P39</f>
        <v>1.6713179845576771</v>
      </c>
      <c r="F104" s="50">
        <f>P42</f>
        <v>1.6399356549898709</v>
      </c>
      <c r="G104" s="155">
        <f>P26</f>
        <v>7.1847235246240979</v>
      </c>
      <c r="H104" s="50">
        <f>P25</f>
        <v>7.0498160063740647</v>
      </c>
      <c r="K104" s="51"/>
    </row>
    <row r="105" spans="2:16" x14ac:dyDescent="0.2">
      <c r="B105" s="10"/>
      <c r="C105">
        <f>Q20</f>
        <v>3005</v>
      </c>
      <c r="D105" s="91">
        <f>Q80</f>
        <v>1.2713361057702761E-15</v>
      </c>
      <c r="E105" s="136">
        <f>Q39</f>
        <v>7.384194524432715</v>
      </c>
      <c r="F105" s="50">
        <f>Q42</f>
        <v>1.8911711310796804</v>
      </c>
      <c r="G105" s="50">
        <f>Q26</f>
        <v>7.1935413597022153</v>
      </c>
      <c r="H105" s="50">
        <f>Q25</f>
        <v>7.0584682690063323</v>
      </c>
      <c r="K105" s="51"/>
    </row>
    <row r="106" spans="2:16" x14ac:dyDescent="0.2">
      <c r="B106" s="10"/>
      <c r="C106">
        <f>R20</f>
        <v>3250</v>
      </c>
      <c r="D106" s="91">
        <f>R80</f>
        <v>4.9177253708628371E-16</v>
      </c>
      <c r="E106" s="136">
        <f>R39</f>
        <v>7.3192513618196973</v>
      </c>
      <c r="F106" s="50">
        <f>R42</f>
        <v>5.2848837516283105</v>
      </c>
      <c r="G106" s="50">
        <f>R26</f>
        <v>7.2517071960561434</v>
      </c>
      <c r="H106" s="50">
        <f>R25</f>
        <v>7.1155419257374035</v>
      </c>
      <c r="K106" s="51"/>
      <c r="L106" s="45"/>
      <c r="M106" s="45"/>
      <c r="N106" s="45"/>
      <c r="O106" s="45"/>
      <c r="P106" s="56"/>
    </row>
    <row r="107" spans="2:16" x14ac:dyDescent="0.2">
      <c r="B107" s="10"/>
      <c r="C107">
        <f>S20</f>
        <v>3500</v>
      </c>
      <c r="D107" s="91">
        <f>S80</f>
        <v>3.134995391824608E-16</v>
      </c>
      <c r="E107" s="136">
        <f>S39</f>
        <v>7.3043167972055247</v>
      </c>
      <c r="F107" s="50">
        <f>S42</f>
        <v>6.0653141830120019</v>
      </c>
      <c r="G107" s="50">
        <f>S26</f>
        <v>7.2650832222059751</v>
      </c>
      <c r="H107" s="50">
        <f>S25</f>
        <v>7.1286667903100724</v>
      </c>
      <c r="K107" s="51"/>
      <c r="L107" s="45"/>
      <c r="M107" s="45"/>
      <c r="N107" s="45"/>
      <c r="O107" s="45"/>
      <c r="P107" s="56"/>
    </row>
    <row r="108" spans="2:16" x14ac:dyDescent="0.2">
      <c r="B108" s="10"/>
      <c r="C108">
        <f>T20</f>
        <v>3750</v>
      </c>
      <c r="D108" s="91">
        <f>T80</f>
        <v>2.3636599468130953E-16</v>
      </c>
      <c r="E108" s="136">
        <f>T39</f>
        <v>7.2977853571198281</v>
      </c>
      <c r="F108" s="50">
        <f>T42</f>
        <v>6.406625412052227</v>
      </c>
      <c r="G108" s="50">
        <f>T26</f>
        <v>7.2709330555047416</v>
      </c>
      <c r="H108" s="50">
        <f>T25</f>
        <v>7.1344067813177885</v>
      </c>
      <c r="K108" s="51"/>
      <c r="L108" s="45"/>
      <c r="M108" s="45"/>
      <c r="N108" s="45"/>
      <c r="O108" s="45"/>
      <c r="P108" s="56"/>
    </row>
    <row r="109" spans="2:16" x14ac:dyDescent="0.2">
      <c r="B109" s="10"/>
      <c r="C109">
        <f>U20</f>
        <v>4000</v>
      </c>
      <c r="D109" s="91">
        <f>U80</f>
        <v>1.938793928936726E-16</v>
      </c>
      <c r="E109" s="136">
        <f>U39</f>
        <v>7.2941242183488644</v>
      </c>
      <c r="F109" s="50">
        <f>U42</f>
        <v>6.5979442877067642</v>
      </c>
      <c r="G109" s="50">
        <f>U26</f>
        <v>7.2742121258495116</v>
      </c>
      <c r="H109" s="50">
        <f>U25</f>
        <v>7.1376242805748387</v>
      </c>
      <c r="K109" s="51"/>
      <c r="L109" s="45"/>
      <c r="M109" s="45"/>
      <c r="N109" s="45"/>
      <c r="O109" s="45"/>
      <c r="P109" s="56"/>
    </row>
    <row r="110" spans="2:16" x14ac:dyDescent="0.2">
      <c r="B110" s="10"/>
      <c r="C110">
        <f>V20</f>
        <v>4250</v>
      </c>
      <c r="D110" s="91">
        <f>V80</f>
        <v>1.6743196276222975E-16</v>
      </c>
      <c r="E110" s="136">
        <f>V39</f>
        <v>7.291783631962506</v>
      </c>
      <c r="F110" s="50">
        <f>V42</f>
        <v>6.7202555093857095</v>
      </c>
      <c r="G110" s="50">
        <f>V26</f>
        <v>7.2763084537652505</v>
      </c>
      <c r="H110" s="50">
        <f>V25</f>
        <v>7.1396812457516239</v>
      </c>
      <c r="K110" s="51"/>
      <c r="L110" s="45"/>
      <c r="M110" s="45"/>
      <c r="N110" s="45"/>
      <c r="O110" s="45"/>
      <c r="P110" s="56"/>
    </row>
    <row r="111" spans="2:16" x14ac:dyDescent="0.2">
      <c r="B111" s="10"/>
      <c r="C111">
        <f>W20</f>
        <v>4500</v>
      </c>
      <c r="D111" s="91">
        <f>W80</f>
        <v>1.4978659093286331E-16</v>
      </c>
      <c r="E111" s="136">
        <f>W39</f>
        <v>7.2901593457043132</v>
      </c>
      <c r="F111" s="50">
        <f>W42</f>
        <v>6.8051352804352598</v>
      </c>
      <c r="G111" s="50">
        <f>W26</f>
        <v>7.2777632330658752</v>
      </c>
      <c r="H111" s="50">
        <f>W25</f>
        <v>7.141108708668483</v>
      </c>
      <c r="K111" s="51"/>
      <c r="L111" s="45"/>
      <c r="M111" s="45"/>
      <c r="N111" s="45"/>
      <c r="O111" s="45"/>
      <c r="P111" s="56"/>
    </row>
    <row r="112" spans="2:16" x14ac:dyDescent="0.2">
      <c r="B112" s="10"/>
      <c r="C112">
        <f>X20</f>
        <v>4750</v>
      </c>
      <c r="D112" s="91">
        <f>X80</f>
        <v>1.3755737195950607E-16</v>
      </c>
      <c r="E112" s="136">
        <f>X39</f>
        <v>7.2889669720795727</v>
      </c>
      <c r="F112" s="50">
        <f>X42</f>
        <v>6.8674447408288124</v>
      </c>
      <c r="G112" s="50">
        <f>X26</f>
        <v>7.2788311731897926</v>
      </c>
      <c r="H112" s="50">
        <f>X25</f>
        <v>7.1421565960859512</v>
      </c>
      <c r="K112" s="51"/>
      <c r="L112" s="45"/>
      <c r="M112" s="45"/>
      <c r="N112" s="45"/>
      <c r="O112" s="45"/>
      <c r="P112" s="56"/>
    </row>
    <row r="113" spans="2:13" x14ac:dyDescent="0.2">
      <c r="B113" s="10"/>
      <c r="C113">
        <f>Y20</f>
        <v>5000</v>
      </c>
      <c r="D113" s="91">
        <f>Y80</f>
        <v>1.2896449188094003E-16</v>
      </c>
      <c r="E113" s="136">
        <f>Y39</f>
        <v>7.2880550714108949</v>
      </c>
      <c r="F113" s="50">
        <f>Y42</f>
        <v>6.9150976219552787</v>
      </c>
      <c r="G113" s="50">
        <f>Y26</f>
        <v>7.2796479099012652</v>
      </c>
      <c r="H113" s="50">
        <f>Y25</f>
        <v>7.1429579969362136</v>
      </c>
      <c r="K113" s="51"/>
      <c r="L113" s="45"/>
      <c r="M113" s="45"/>
    </row>
    <row r="114" spans="2:13" x14ac:dyDescent="0.2">
      <c r="B114" s="10"/>
      <c r="C114">
        <f>Z20</f>
        <v>5250</v>
      </c>
      <c r="D114" s="91">
        <f>Z80</f>
        <v>1.2300058087525875E-16</v>
      </c>
      <c r="E114" s="136">
        <f>Z39</f>
        <v>7.2873355917992413</v>
      </c>
      <c r="F114" s="50">
        <f>Z42</f>
        <v>6.9526952217649223</v>
      </c>
      <c r="G114" s="50">
        <f>Z26</f>
        <v>7.2802923061959275</v>
      </c>
      <c r="H114" s="50">
        <f>Z25</f>
        <v>7.1435902934048237</v>
      </c>
    </row>
    <row r="115" spans="2:13" x14ac:dyDescent="0.2">
      <c r="B115" s="10"/>
      <c r="C115">
        <f>AA20</f>
        <v>5500</v>
      </c>
      <c r="D115" s="91">
        <f>AA80</f>
        <v>1.1907338662236082E-16</v>
      </c>
      <c r="E115" s="136">
        <f>AA39</f>
        <v>7.286753845567965</v>
      </c>
      <c r="F115" s="50">
        <f>AA42</f>
        <v>6.9830953354583754</v>
      </c>
      <c r="G115" s="50">
        <f>AA26</f>
        <v>7.2808133426642296</v>
      </c>
      <c r="H115" s="50">
        <f>AA25</f>
        <v>7.1441015463739257</v>
      </c>
    </row>
    <row r="116" spans="2:13" x14ac:dyDescent="0.2">
      <c r="B116" s="10"/>
      <c r="C116">
        <f>AB20</f>
        <v>5750</v>
      </c>
      <c r="D116" s="91">
        <f>AB80</f>
        <v>1.1683742322899863E-16</v>
      </c>
      <c r="E116" s="136">
        <f>AB39</f>
        <v>7.2862740738192331</v>
      </c>
      <c r="F116" s="50">
        <f>AB42</f>
        <v>7.0081666035198529</v>
      </c>
      <c r="G116" s="50">
        <f>AB26</f>
        <v>7.2812430464836968</v>
      </c>
      <c r="H116" s="50">
        <f>AB25</f>
        <v>7.1445231816468899</v>
      </c>
    </row>
    <row r="117" spans="2:13" x14ac:dyDescent="0.2">
      <c r="B117" s="10"/>
      <c r="C117">
        <f>AC20</f>
        <v>6000</v>
      </c>
      <c r="D117" s="91">
        <f>AC80</f>
        <v>1.1611101591358708E-16</v>
      </c>
      <c r="E117" s="136">
        <f>AC39</f>
        <v>7.2858719089273878</v>
      </c>
      <c r="F117" s="50">
        <f>AC42</f>
        <v>7.0291823966241687</v>
      </c>
      <c r="G117" s="50">
        <f>AC26</f>
        <v>7.2816032423279697</v>
      </c>
      <c r="H117" s="50">
        <f>AC25</f>
        <v>7.1448766140955682</v>
      </c>
    </row>
    <row r="118" spans="2:13" x14ac:dyDescent="0.2">
      <c r="B118" s="10"/>
      <c r="C118">
        <f>AD20</f>
        <v>6250</v>
      </c>
      <c r="D118" s="91">
        <f>AD80</f>
        <v>1.1683742322899858E-16</v>
      </c>
      <c r="E118" s="136">
        <f>AD39</f>
        <v>7.285530173129807</v>
      </c>
      <c r="F118" s="50">
        <f>AD42</f>
        <v>7.0470403672322135</v>
      </c>
      <c r="G118" s="50">
        <f>AD26</f>
        <v>7.2819093153259313</v>
      </c>
      <c r="H118" s="50">
        <f>AD25</f>
        <v>7.1451769399623544</v>
      </c>
    </row>
    <row r="119" spans="2:13" x14ac:dyDescent="0.2">
      <c r="B119" s="10"/>
      <c r="C119">
        <f>AE20</f>
        <v>6500</v>
      </c>
      <c r="D119" s="91">
        <f>AE80</f>
        <v>1.1907338662236063E-16</v>
      </c>
      <c r="E119" s="136">
        <f>AE39</f>
        <v>7.2852364089278394</v>
      </c>
      <c r="F119" s="50">
        <f>AE42</f>
        <v>7.0623915025877348</v>
      </c>
      <c r="G119" s="50">
        <f>AE26</f>
        <v>7.2821724229389728</v>
      </c>
      <c r="H119" s="50">
        <f>AE25</f>
        <v>7.1454351072050413</v>
      </c>
    </row>
    <row r="120" spans="2:13" x14ac:dyDescent="0.2">
      <c r="B120" s="10"/>
      <c r="C120">
        <f>AF20</f>
        <v>6750</v>
      </c>
      <c r="D120" s="91">
        <f>AF80</f>
        <v>1.2300058087525843E-16</v>
      </c>
      <c r="E120" s="136">
        <f>AF39</f>
        <v>7.2849813620382298</v>
      </c>
      <c r="F120" s="50">
        <f>AF42</f>
        <v>7.0757194006028792</v>
      </c>
      <c r="G120" s="50">
        <f>AF26</f>
        <v>7.2824008536935931</v>
      </c>
      <c r="H120" s="50">
        <f>AF25</f>
        <v>7.1456592487165063</v>
      </c>
    </row>
    <row r="121" spans="2:13" x14ac:dyDescent="0.2">
      <c r="B121" s="10"/>
      <c r="C121">
        <f>AG20</f>
        <v>7000</v>
      </c>
      <c r="D121" s="91">
        <f>AG80</f>
        <v>1.2896449188093971E-16</v>
      </c>
      <c r="E121" s="136">
        <f>AG39</f>
        <v>7.2847580141872958</v>
      </c>
      <c r="F121" s="50">
        <f>AG42</f>
        <v>7.0873908128041467</v>
      </c>
      <c r="G121" s="50">
        <f>AG26</f>
        <v>7.2826008934518311</v>
      </c>
      <c r="H121" s="50">
        <f>AG25</f>
        <v>7.1458555323291888</v>
      </c>
    </row>
    <row r="122" spans="2:13" x14ac:dyDescent="0.2">
      <c r="B122" s="10"/>
      <c r="C122">
        <f>AH20</f>
        <v>7250</v>
      </c>
      <c r="D122" s="91">
        <f>AH80</f>
        <v>1.3755737195950551E-16</v>
      </c>
      <c r="E122" s="136">
        <f>AH39</f>
        <v>7.2845609465734515</v>
      </c>
      <c r="F122" s="50">
        <f>AH42</f>
        <v>7.0976889076500926</v>
      </c>
      <c r="G122" s="50">
        <f>AH26</f>
        <v>7.2827773955209585</v>
      </c>
      <c r="H122" s="50">
        <f>AH25</f>
        <v>7.1460287202198325</v>
      </c>
    </row>
    <row r="123" spans="2:13" x14ac:dyDescent="0.2">
      <c r="B123" s="10"/>
      <c r="C123">
        <f>AI20</f>
        <v>7500</v>
      </c>
      <c r="D123" s="91">
        <f>AI80</f>
        <v>1.4978659093286247E-16</v>
      </c>
      <c r="E123" s="136">
        <f>AI39</f>
        <v>7.2843859093804033</v>
      </c>
      <c r="F123" s="50">
        <f>AI42</f>
        <v>7.1068357663372863</v>
      </c>
      <c r="G123" s="50">
        <f>AI26</f>
        <v>7.2829341662157816</v>
      </c>
      <c r="H123" s="50">
        <f>AI25</f>
        <v>7.1461825472320912</v>
      </c>
    </row>
    <row r="124" spans="2:13" x14ac:dyDescent="0.2">
      <c r="B124" s="10"/>
      <c r="C124">
        <f>AJ20</f>
        <v>7750</v>
      </c>
      <c r="D124" s="91">
        <f>AJ80</f>
        <v>1.6743196276222859E-16</v>
      </c>
      <c r="E124" s="136">
        <f>AJ39</f>
        <v>7.2842295238648234</v>
      </c>
      <c r="F124" s="50">
        <f>AJ42</f>
        <v>7.1150079506988311</v>
      </c>
      <c r="G124" s="50">
        <f>AJ26</f>
        <v>7.2830742316813586</v>
      </c>
      <c r="H124" s="50">
        <f>AJ25</f>
        <v>7.1463199826891106</v>
      </c>
    </row>
    <row r="125" spans="2:13" x14ac:dyDescent="0.2">
      <c r="B125" s="10"/>
      <c r="C125">
        <f>AK20</f>
        <v>8000</v>
      </c>
      <c r="D125" s="91">
        <f>AK80</f>
        <v>1.9387939289367095E-16</v>
      </c>
      <c r="E125" s="136">
        <f>AK39</f>
        <v>7.2840890726020309</v>
      </c>
      <c r="F125" s="50">
        <f>AK42</f>
        <v>7.1223474642664009</v>
      </c>
      <c r="G125" s="50">
        <f>AK26</f>
        <v>7.2832000257578837</v>
      </c>
      <c r="H125" s="50">
        <f>AK25</f>
        <v>7.1464434147308804</v>
      </c>
    </row>
    <row r="126" spans="2:13" x14ac:dyDescent="0.2">
      <c r="B126" s="10"/>
      <c r="C126">
        <f>AL20</f>
        <v>8250</v>
      </c>
      <c r="D126" s="91">
        <f>AL80</f>
        <v>2.3636599468130677E-16</v>
      </c>
      <c r="E126" s="136">
        <f>AL39</f>
        <v>7.283962351519663</v>
      </c>
      <c r="F126" s="50">
        <f>AL42</f>
        <v>7.1289694844951041</v>
      </c>
      <c r="G126" s="50">
        <f>AL26</f>
        <v>7.2833135225055576</v>
      </c>
      <c r="H126" s="50">
        <f>AL25</f>
        <v>7.1465547803506819</v>
      </c>
    </row>
    <row r="127" spans="2:13" x14ac:dyDescent="0.2">
      <c r="B127" s="10"/>
      <c r="C127">
        <f>AM20</f>
        <v>8500</v>
      </c>
      <c r="D127" s="91">
        <f>AM80</f>
        <v>3.1349953918245532E-16</v>
      </c>
      <c r="E127" s="136">
        <f>AM39</f>
        <v>7.2838475734543877</v>
      </c>
      <c r="F127" s="50">
        <f>AM42</f>
        <v>7.1349674025668319</v>
      </c>
      <c r="G127" s="50">
        <f>AM26</f>
        <v>7.2834163225832356</v>
      </c>
      <c r="H127" s="50">
        <f>AM25</f>
        <v>7.1466556501518079</v>
      </c>
    </row>
    <row r="128" spans="2:13" x14ac:dyDescent="0.2">
      <c r="C128">
        <f>AN20</f>
        <v>8750</v>
      </c>
      <c r="D128" s="91">
        <f>AN80</f>
        <v>4.9177253708626843E-16</v>
      </c>
      <c r="E128" s="136">
        <f>AN39</f>
        <v>7.2837433603081321</v>
      </c>
      <c r="F128" s="50">
        <f>AN42</f>
        <v>7.1404132332815289</v>
      </c>
      <c r="G128" s="50">
        <f>AN26</f>
        <v>7.2835096602737153</v>
      </c>
      <c r="H128" s="50">
        <f>AN25</f>
        <v>7.1467472352409329</v>
      </c>
    </row>
    <row r="129" spans="3:8" ht="13.5" thickBot="1" x14ac:dyDescent="0.25">
      <c r="C129" s="19"/>
      <c r="D129" s="91"/>
      <c r="E129" s="136"/>
      <c r="F129" s="50"/>
      <c r="G129" s="50"/>
      <c r="H129" s="50"/>
    </row>
    <row r="130" spans="3:8" ht="13.5" thickBot="1" x14ac:dyDescent="0.25">
      <c r="C130" s="123" t="s">
        <v>161</v>
      </c>
      <c r="D130" s="91">
        <f>B80</f>
        <v>5.5404951486369723E-15</v>
      </c>
      <c r="E130" s="139">
        <f>B39</f>
        <v>7.2836200775305544</v>
      </c>
      <c r="F130" s="137">
        <f>B42</f>
        <v>7.1468555791934838</v>
      </c>
      <c r="G130" s="50">
        <f>E130</f>
        <v>7.2836200775305544</v>
      </c>
      <c r="H130" s="50">
        <f>F130</f>
        <v>7.1468555791934838</v>
      </c>
    </row>
    <row r="131" spans="3:8" x14ac:dyDescent="0.2">
      <c r="C131" s="51"/>
      <c r="D131" s="51"/>
      <c r="G131" s="51"/>
      <c r="H131" s="51"/>
    </row>
    <row r="139" spans="3:8" x14ac:dyDescent="0.2">
      <c r="D139" s="5"/>
    </row>
  </sheetData>
  <sheetProtection selectLockedCells="1" selectUnlockedCells="1"/>
  <mergeCells count="1">
    <mergeCell ref="B23:B26"/>
  </mergeCells>
  <pageMargins left="0.78749999999999998" right="0.78749999999999998" top="1.0249999999999999" bottom="1.0249999999999999" header="0.78749999999999998" footer="0.78749999999999998"/>
  <pageSetup orientation="portrait" useFirstPageNumber="1" horizontalDpi="300" verticalDpi="300" r:id="rId1"/>
  <headerFooter alignWithMargins="0">
    <oddHeader>&amp;C&amp;A</oddHeader>
    <oddFooter>&amp;CPage &amp;P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J39"/>
  <sheetViews>
    <sheetView topLeftCell="A4" zoomScaleNormal="100" workbookViewId="0">
      <selection activeCell="F21" sqref="F21"/>
    </sheetView>
  </sheetViews>
  <sheetFormatPr defaultColWidth="11.5703125" defaultRowHeight="12.75" x14ac:dyDescent="0.2"/>
  <cols>
    <col min="2" max="2" width="12.28515625" customWidth="1"/>
    <col min="3" max="3" width="33.140625" customWidth="1"/>
    <col min="4" max="4" width="33.28515625" customWidth="1"/>
    <col min="5" max="5" width="11.140625" customWidth="1"/>
    <col min="6" max="6" width="15.7109375" customWidth="1"/>
    <col min="8" max="8" width="12.5703125" customWidth="1"/>
    <col min="9" max="9" width="12.42578125" bestFit="1" customWidth="1"/>
  </cols>
  <sheetData>
    <row r="2" spans="2:10" ht="23.25" x14ac:dyDescent="0.2">
      <c r="B2" s="6" t="s">
        <v>64</v>
      </c>
    </row>
    <row r="4" spans="2:10" ht="15" x14ac:dyDescent="0.2">
      <c r="B4" s="4" t="s">
        <v>6</v>
      </c>
    </row>
    <row r="5" spans="2:10" ht="15" x14ac:dyDescent="0.2">
      <c r="B5" s="4" t="s">
        <v>7</v>
      </c>
    </row>
    <row r="7" spans="2:10" ht="15" x14ac:dyDescent="0.2">
      <c r="B7" s="13" t="s">
        <v>0</v>
      </c>
      <c r="G7" s="17" t="s">
        <v>17</v>
      </c>
    </row>
    <row r="8" spans="2:10" ht="15.75" thickBot="1" x14ac:dyDescent="0.25">
      <c r="B8" s="1">
        <v>1.84E-2</v>
      </c>
      <c r="C8" s="39" t="s">
        <v>1</v>
      </c>
      <c r="D8" s="40"/>
    </row>
    <row r="9" spans="2:10" ht="15.75" thickTop="1" x14ac:dyDescent="0.2">
      <c r="B9" s="1">
        <v>3</v>
      </c>
      <c r="C9" s="39" t="s">
        <v>2</v>
      </c>
      <c r="D9" s="40"/>
      <c r="H9" s="16" t="s">
        <v>18</v>
      </c>
      <c r="I9" s="20" t="s">
        <v>19</v>
      </c>
    </row>
    <row r="10" spans="2:10" ht="15.75" thickBot="1" x14ac:dyDescent="0.25">
      <c r="B10" s="4"/>
      <c r="C10" s="4"/>
      <c r="G10" s="16" t="s">
        <v>14</v>
      </c>
      <c r="H10" s="3">
        <v>0.25</v>
      </c>
      <c r="I10" s="21">
        <f>(1/H10)/(1/H$12)*I$12</f>
        <v>0.36440734338029795</v>
      </c>
    </row>
    <row r="11" spans="2:10" ht="15.75" thickTop="1" x14ac:dyDescent="0.2">
      <c r="B11" s="13" t="s">
        <v>3</v>
      </c>
      <c r="G11" s="16" t="s">
        <v>15</v>
      </c>
      <c r="H11" s="3">
        <v>0.06</v>
      </c>
      <c r="I11" s="5">
        <f>(1/H11)/(1/H$12)*I$12</f>
        <v>1.5183639307512415</v>
      </c>
    </row>
    <row r="12" spans="2:10" ht="15" x14ac:dyDescent="0.2">
      <c r="B12" s="5">
        <f>SQRT(B8/B9)</f>
        <v>7.8315600829804877E-2</v>
      </c>
      <c r="C12" s="4" t="s">
        <v>4</v>
      </c>
      <c r="F12" s="5"/>
      <c r="G12" s="16" t="s">
        <v>16</v>
      </c>
      <c r="H12">
        <f>1/(1/H10+1/H11)</f>
        <v>4.8387096774193547E-2</v>
      </c>
      <c r="I12" s="5">
        <f>D16</f>
        <v>1.8827712741315394</v>
      </c>
    </row>
    <row r="13" spans="2:10" ht="15" x14ac:dyDescent="0.2">
      <c r="B13" s="5">
        <f>SQRT(B8*B9)</f>
        <v>0.2349468024894146</v>
      </c>
      <c r="C13" s="4" t="s">
        <v>5</v>
      </c>
      <c r="F13" s="5"/>
    </row>
    <row r="14" spans="2:10" ht="27" customHeight="1" x14ac:dyDescent="0.2">
      <c r="B14" s="14" t="s">
        <v>8</v>
      </c>
      <c r="C14" s="14" t="s">
        <v>53</v>
      </c>
      <c r="D14" s="14" t="s">
        <v>9</v>
      </c>
      <c r="E14" s="15" t="s">
        <v>12</v>
      </c>
      <c r="F14" s="7"/>
      <c r="G14" s="16" t="s">
        <v>20</v>
      </c>
      <c r="I14" s="7"/>
      <c r="J14" s="7"/>
    </row>
    <row r="15" spans="2:10" ht="15" x14ac:dyDescent="0.2">
      <c r="B15" s="8">
        <v>23000</v>
      </c>
      <c r="C15" s="9">
        <f>C16 * COSH($B$12 *B15 / 1000) + (D16) * $B$13 * SINH($B$12 * B15/ 1000)</f>
        <v>1.5866395485654532</v>
      </c>
      <c r="D15" s="9">
        <f>C16 / $B$13 * SINH($B$12 *B15 / 1000) +( D16) * COSH($B$12 * B15 / 1000)</f>
        <v>7</v>
      </c>
    </row>
    <row r="16" spans="2:10" ht="15" x14ac:dyDescent="0.2">
      <c r="B16" s="10"/>
      <c r="C16" s="11">
        <v>9.1101835845074489E-2</v>
      </c>
      <c r="D16" s="9">
        <f>C16/E16</f>
        <v>1.8827712741315394</v>
      </c>
      <c r="E16" s="19">
        <f>H12</f>
        <v>4.8387096774193547E-2</v>
      </c>
      <c r="F16" t="s">
        <v>73</v>
      </c>
      <c r="G16" s="24" t="s">
        <v>69</v>
      </c>
      <c r="H16" s="5"/>
    </row>
    <row r="17" spans="2:7" x14ac:dyDescent="0.2">
      <c r="G17" s="24" t="s">
        <v>26</v>
      </c>
    </row>
    <row r="18" spans="2:7" x14ac:dyDescent="0.2">
      <c r="B18" s="12" t="s">
        <v>11</v>
      </c>
      <c r="G18" s="24"/>
    </row>
    <row r="19" spans="2:7" x14ac:dyDescent="0.2">
      <c r="B19" s="12" t="s">
        <v>55</v>
      </c>
      <c r="G19" s="24" t="s">
        <v>70</v>
      </c>
    </row>
    <row r="21" spans="2:7" x14ac:dyDescent="0.2">
      <c r="B21" s="193" t="s">
        <v>47</v>
      </c>
      <c r="C21" s="193"/>
    </row>
    <row r="22" spans="2:7" x14ac:dyDescent="0.2">
      <c r="B22" s="194" t="s">
        <v>48</v>
      </c>
      <c r="C22" s="194"/>
    </row>
    <row r="23" spans="2:7" x14ac:dyDescent="0.2">
      <c r="B23" s="194" t="s">
        <v>49</v>
      </c>
      <c r="C23" s="194"/>
    </row>
    <row r="25" spans="2:7" x14ac:dyDescent="0.2">
      <c r="B25" t="s">
        <v>54</v>
      </c>
    </row>
    <row r="27" spans="2:7" x14ac:dyDescent="0.2">
      <c r="B27" s="2" t="s">
        <v>60</v>
      </c>
      <c r="C27" s="2"/>
      <c r="F27">
        <f>7/D15</f>
        <v>1</v>
      </c>
    </row>
    <row r="28" spans="2:7" x14ac:dyDescent="0.2">
      <c r="B28" t="s">
        <v>68</v>
      </c>
    </row>
    <row r="29" spans="2:7" x14ac:dyDescent="0.2">
      <c r="B29" t="s">
        <v>71</v>
      </c>
    </row>
    <row r="30" spans="2:7" x14ac:dyDescent="0.2">
      <c r="B30" t="s">
        <v>72</v>
      </c>
    </row>
    <row r="31" spans="2:7" x14ac:dyDescent="0.2">
      <c r="B31" t="s">
        <v>74</v>
      </c>
    </row>
    <row r="32" spans="2:7" x14ac:dyDescent="0.2">
      <c r="B32" t="s">
        <v>78</v>
      </c>
    </row>
    <row r="33" spans="2:2" x14ac:dyDescent="0.2">
      <c r="B33" t="s">
        <v>79</v>
      </c>
    </row>
    <row r="34" spans="2:2" x14ac:dyDescent="0.2">
      <c r="B34" t="s">
        <v>61</v>
      </c>
    </row>
    <row r="35" spans="2:2" x14ac:dyDescent="0.2">
      <c r="B35" t="s">
        <v>87</v>
      </c>
    </row>
    <row r="36" spans="2:2" x14ac:dyDescent="0.2">
      <c r="B36" t="s">
        <v>80</v>
      </c>
    </row>
    <row r="37" spans="2:2" x14ac:dyDescent="0.2">
      <c r="B37" t="s">
        <v>81</v>
      </c>
    </row>
    <row r="38" spans="2:2" x14ac:dyDescent="0.2">
      <c r="B38" t="s">
        <v>82</v>
      </c>
    </row>
    <row r="39" spans="2:2" x14ac:dyDescent="0.2">
      <c r="B39" t="s">
        <v>77</v>
      </c>
    </row>
  </sheetData>
  <sheetProtection selectLockedCells="1" selectUnlockedCells="1"/>
  <mergeCells count="3">
    <mergeCell ref="B21:C21"/>
    <mergeCell ref="B22:C22"/>
    <mergeCell ref="B23:C23"/>
  </mergeCells>
  <pageMargins left="0.78749999999999998" right="0.78749999999999998" top="1.0249999999999999" bottom="1.0249999999999999" header="0.78749999999999998" footer="0.78749999999999998"/>
  <pageSetup orientation="portrait" useFirstPageNumber="1" horizontalDpi="300" verticalDpi="300" r:id="rId1"/>
  <headerFooter alignWithMargins="0">
    <oddHeader>&amp;C&amp;A</oddHeader>
    <oddFooter>&amp;CPage &amp;P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J36"/>
  <sheetViews>
    <sheetView zoomScaleNormal="100" workbookViewId="0">
      <selection activeCell="E7" sqref="E7"/>
    </sheetView>
  </sheetViews>
  <sheetFormatPr defaultColWidth="11.5703125" defaultRowHeight="12.75" x14ac:dyDescent="0.2"/>
  <cols>
    <col min="2" max="2" width="12.28515625" customWidth="1"/>
    <col min="3" max="3" width="33.140625" customWidth="1"/>
    <col min="4" max="4" width="33.28515625" customWidth="1"/>
    <col min="5" max="5" width="11.140625" customWidth="1"/>
    <col min="6" max="6" width="15.7109375" customWidth="1"/>
    <col min="8" max="8" width="12.85546875" customWidth="1"/>
  </cols>
  <sheetData>
    <row r="2" spans="2:10" ht="23.25" x14ac:dyDescent="0.2">
      <c r="B2" s="6" t="s">
        <v>65</v>
      </c>
    </row>
    <row r="3" spans="2:10" ht="12.75" customHeight="1" x14ac:dyDescent="0.2">
      <c r="B3" s="6"/>
    </row>
    <row r="4" spans="2:10" ht="12.75" customHeight="1" x14ac:dyDescent="0.2">
      <c r="B4" s="4" t="s">
        <v>6</v>
      </c>
    </row>
    <row r="5" spans="2:10" ht="12.75" customHeight="1" x14ac:dyDescent="0.2">
      <c r="B5" s="4" t="s">
        <v>7</v>
      </c>
    </row>
    <row r="7" spans="2:10" ht="15" x14ac:dyDescent="0.2">
      <c r="B7" s="13" t="s">
        <v>0</v>
      </c>
      <c r="G7" s="17" t="s">
        <v>21</v>
      </c>
    </row>
    <row r="8" spans="2:10" ht="15" x14ac:dyDescent="0.2">
      <c r="B8" s="1">
        <v>1.84E-2</v>
      </c>
      <c r="C8" s="39" t="s">
        <v>1</v>
      </c>
      <c r="D8" s="40"/>
    </row>
    <row r="9" spans="2:10" ht="15" x14ac:dyDescent="0.2">
      <c r="B9" s="1">
        <v>15</v>
      </c>
      <c r="C9" s="39" t="s">
        <v>13</v>
      </c>
      <c r="D9" s="40"/>
      <c r="H9" s="16" t="s">
        <v>18</v>
      </c>
      <c r="I9" s="18" t="s">
        <v>19</v>
      </c>
    </row>
    <row r="10" spans="2:10" ht="15" x14ac:dyDescent="0.2">
      <c r="B10" s="4"/>
      <c r="C10" s="4"/>
      <c r="G10" s="16" t="s">
        <v>14</v>
      </c>
      <c r="H10" s="3">
        <v>0.25</v>
      </c>
      <c r="I10" s="5">
        <f>(1/H10)/(1/H$12)*I$12</f>
        <v>2.0437506165105406</v>
      </c>
    </row>
    <row r="11" spans="2:10" ht="15" x14ac:dyDescent="0.2">
      <c r="B11" s="13" t="s">
        <v>3</v>
      </c>
      <c r="G11" s="16" t="s">
        <v>15</v>
      </c>
      <c r="H11" s="3">
        <v>9999999999</v>
      </c>
      <c r="I11" s="5">
        <f>(1/H11)/(1/H$12)*I$12</f>
        <v>5.1093765417872889E-11</v>
      </c>
    </row>
    <row r="12" spans="2:10" ht="15" x14ac:dyDescent="0.2">
      <c r="B12" s="5">
        <f>SQRT(B8/B9)</f>
        <v>3.5023801430836526E-2</v>
      </c>
      <c r="C12" s="4" t="s">
        <v>4</v>
      </c>
      <c r="F12" s="5"/>
      <c r="G12" s="16" t="s">
        <v>16</v>
      </c>
      <c r="H12">
        <f>1/(1/H10+1/H11)</f>
        <v>0.24999999999375</v>
      </c>
      <c r="I12" s="5">
        <f>D16</f>
        <v>2.0437506165616344</v>
      </c>
    </row>
    <row r="13" spans="2:10" ht="15" x14ac:dyDescent="0.2">
      <c r="B13" s="5">
        <f>SQRT(B8*B9)</f>
        <v>0.52535702146254792</v>
      </c>
      <c r="C13" s="4" t="s">
        <v>5</v>
      </c>
      <c r="F13" s="5"/>
    </row>
    <row r="14" spans="2:10" ht="27" customHeight="1" x14ac:dyDescent="0.2">
      <c r="B14" s="14" t="s">
        <v>8</v>
      </c>
      <c r="C14" s="14" t="s">
        <v>53</v>
      </c>
      <c r="D14" s="14" t="s">
        <v>9</v>
      </c>
      <c r="E14" s="15" t="s">
        <v>12</v>
      </c>
      <c r="F14" s="7"/>
      <c r="G14" s="16" t="s">
        <v>20</v>
      </c>
      <c r="I14" s="7"/>
      <c r="J14" s="7"/>
    </row>
    <row r="15" spans="2:10" ht="15" x14ac:dyDescent="0.2">
      <c r="B15" s="8">
        <v>23000</v>
      </c>
      <c r="C15" s="9">
        <f>C16 * COSH($B$12 *B15 / 1000) + (D16) * $B$13 * SINH($B$12 * B15/ 1000)</f>
        <v>1.6474127526167459</v>
      </c>
      <c r="D15" s="9">
        <f>C16 / $B$13 * SINH($B$12 *B15 / 1000) +( D16) * COSH($B$12 * B15 / 1000)</f>
        <v>3.6144539086312015</v>
      </c>
      <c r="G15" s="16" t="s">
        <v>67</v>
      </c>
    </row>
    <row r="16" spans="2:10" ht="15" x14ac:dyDescent="0.2">
      <c r="B16" s="10"/>
      <c r="C16" s="11">
        <v>0.51093765412763514</v>
      </c>
      <c r="D16" s="9">
        <f>C16/E16</f>
        <v>2.0437506165616344</v>
      </c>
      <c r="E16" s="19">
        <f>H12</f>
        <v>0.24999999999375</v>
      </c>
      <c r="F16" t="s">
        <v>10</v>
      </c>
      <c r="H16" s="5"/>
    </row>
    <row r="18" spans="2:8" x14ac:dyDescent="0.2">
      <c r="B18" s="12" t="s">
        <v>11</v>
      </c>
    </row>
    <row r="19" spans="2:8" x14ac:dyDescent="0.2">
      <c r="B19" s="12" t="s">
        <v>55</v>
      </c>
    </row>
    <row r="21" spans="2:8" x14ac:dyDescent="0.2">
      <c r="B21" s="193" t="s">
        <v>47</v>
      </c>
      <c r="C21" s="193"/>
    </row>
    <row r="22" spans="2:8" x14ac:dyDescent="0.2">
      <c r="B22" s="194" t="s">
        <v>48</v>
      </c>
      <c r="C22" s="194"/>
    </row>
    <row r="23" spans="2:8" x14ac:dyDescent="0.2">
      <c r="B23" s="194" t="s">
        <v>49</v>
      </c>
      <c r="C23" s="194"/>
    </row>
    <row r="25" spans="2:8" x14ac:dyDescent="0.2">
      <c r="B25" t="s">
        <v>54</v>
      </c>
    </row>
    <row r="27" spans="2:8" x14ac:dyDescent="0.2">
      <c r="B27" s="2" t="s">
        <v>60</v>
      </c>
      <c r="C27" s="3"/>
    </row>
    <row r="28" spans="2:8" x14ac:dyDescent="0.2">
      <c r="B28" t="s">
        <v>83</v>
      </c>
    </row>
    <row r="29" spans="2:8" x14ac:dyDescent="0.2">
      <c r="B29" t="s">
        <v>78</v>
      </c>
    </row>
    <row r="30" spans="2:8" x14ac:dyDescent="0.2">
      <c r="B30" t="s">
        <v>84</v>
      </c>
    </row>
    <row r="31" spans="2:8" x14ac:dyDescent="0.2">
      <c r="B31" t="s">
        <v>85</v>
      </c>
    </row>
    <row r="32" spans="2:8" x14ac:dyDescent="0.2">
      <c r="B32" t="s">
        <v>86</v>
      </c>
      <c r="H32">
        <f>'Ex 1 - Wet Ballast UnShunt'!C15/'Ex 1 - Dry Ballast UnShunt'!C15</f>
        <v>1</v>
      </c>
    </row>
    <row r="33" spans="2:2" x14ac:dyDescent="0.2">
      <c r="B33" t="s">
        <v>89</v>
      </c>
    </row>
    <row r="34" spans="2:2" x14ac:dyDescent="0.2">
      <c r="B34" t="s">
        <v>90</v>
      </c>
    </row>
    <row r="35" spans="2:2" x14ac:dyDescent="0.2">
      <c r="B35" t="s">
        <v>92</v>
      </c>
    </row>
    <row r="36" spans="2:2" x14ac:dyDescent="0.2">
      <c r="B36" t="s">
        <v>91</v>
      </c>
    </row>
  </sheetData>
  <sheetProtection selectLockedCells="1" selectUnlockedCells="1"/>
  <mergeCells count="3">
    <mergeCell ref="B21:C21"/>
    <mergeCell ref="B22:C22"/>
    <mergeCell ref="B23:C23"/>
  </mergeCells>
  <pageMargins left="0.78749999999999998" right="0.78749999999999998" top="1.0249999999999999" bottom="1.0249999999999999" header="0.78749999999999998" footer="0.78749999999999998"/>
  <pageSetup orientation="portrait" useFirstPageNumber="1" horizontalDpi="300" verticalDpi="300" r:id="rId1"/>
  <headerFooter alignWithMargins="0">
    <oddHeader>&amp;C&amp;A</oddHeader>
    <oddFooter>&amp;CPage &amp;P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J36"/>
  <sheetViews>
    <sheetView zoomScaleNormal="100" workbookViewId="0">
      <selection activeCell="E7" sqref="E7"/>
    </sheetView>
  </sheetViews>
  <sheetFormatPr defaultColWidth="11.5703125" defaultRowHeight="12.75" x14ac:dyDescent="0.2"/>
  <cols>
    <col min="2" max="2" width="12.28515625" customWidth="1"/>
    <col min="3" max="3" width="33.140625" customWidth="1"/>
    <col min="4" max="4" width="33.28515625" customWidth="1"/>
    <col min="5" max="5" width="11.140625" customWidth="1"/>
    <col min="6" max="6" width="15.7109375" customWidth="1"/>
    <col min="8" max="8" width="12.85546875" customWidth="1"/>
  </cols>
  <sheetData>
    <row r="2" spans="2:10" ht="23.25" x14ac:dyDescent="0.2">
      <c r="B2" s="6" t="s">
        <v>66</v>
      </c>
    </row>
    <row r="4" spans="2:10" ht="15" x14ac:dyDescent="0.2">
      <c r="B4" s="4" t="s">
        <v>6</v>
      </c>
    </row>
    <row r="5" spans="2:10" ht="15" x14ac:dyDescent="0.2">
      <c r="B5" s="4" t="s">
        <v>7</v>
      </c>
    </row>
    <row r="7" spans="2:10" ht="15" x14ac:dyDescent="0.2">
      <c r="B7" s="13" t="s">
        <v>0</v>
      </c>
      <c r="G7" s="17" t="s">
        <v>17</v>
      </c>
    </row>
    <row r="8" spans="2:10" ht="15" x14ac:dyDescent="0.2">
      <c r="B8" s="1">
        <v>1.84E-2</v>
      </c>
      <c r="C8" s="39" t="s">
        <v>1</v>
      </c>
      <c r="D8" s="40"/>
    </row>
    <row r="9" spans="2:10" ht="15" x14ac:dyDescent="0.2">
      <c r="B9" s="1">
        <v>15</v>
      </c>
      <c r="C9" s="39" t="s">
        <v>13</v>
      </c>
      <c r="D9" s="40"/>
      <c r="H9" s="16" t="s">
        <v>18</v>
      </c>
      <c r="I9" s="18" t="s">
        <v>19</v>
      </c>
    </row>
    <row r="10" spans="2:10" ht="15" x14ac:dyDescent="0.2">
      <c r="B10" s="4"/>
      <c r="C10" s="4"/>
      <c r="G10" s="16" t="s">
        <v>14</v>
      </c>
      <c r="H10" s="3">
        <v>0.25</v>
      </c>
      <c r="I10" s="5">
        <f>(1/H10)/(1/H$12)*I$12</f>
        <v>0.59550842217139499</v>
      </c>
    </row>
    <row r="11" spans="2:10" ht="15" x14ac:dyDescent="0.2">
      <c r="B11" s="13" t="s">
        <v>3</v>
      </c>
      <c r="G11" s="16" t="s">
        <v>15</v>
      </c>
      <c r="H11" s="3">
        <v>0.06</v>
      </c>
      <c r="I11" s="5">
        <f>(1/H11)/(1/H$12)*I$12</f>
        <v>2.4812850923808125</v>
      </c>
    </row>
    <row r="12" spans="2:10" ht="15" x14ac:dyDescent="0.2">
      <c r="B12" s="5">
        <f>SQRT(B8/B9)</f>
        <v>3.5023801430836526E-2</v>
      </c>
      <c r="C12" s="4" t="s">
        <v>4</v>
      </c>
      <c r="F12" s="5"/>
      <c r="G12" s="16" t="s">
        <v>16</v>
      </c>
      <c r="H12" s="5">
        <f>1/(1/H10+1/H11)</f>
        <v>4.8387096774193547E-2</v>
      </c>
      <c r="I12" s="5">
        <f>D16</f>
        <v>3.0767935145522074</v>
      </c>
    </row>
    <row r="13" spans="2:10" ht="15" x14ac:dyDescent="0.2">
      <c r="B13" s="5">
        <f>SQRT(B8*B9)</f>
        <v>0.52535702146254792</v>
      </c>
      <c r="C13" s="4" t="s">
        <v>5</v>
      </c>
      <c r="F13" s="5"/>
    </row>
    <row r="14" spans="2:10" ht="27" customHeight="1" x14ac:dyDescent="0.2">
      <c r="B14" s="14" t="s">
        <v>8</v>
      </c>
      <c r="C14" s="14" t="s">
        <v>53</v>
      </c>
      <c r="D14" s="14" t="s">
        <v>9</v>
      </c>
      <c r="E14" s="15" t="s">
        <v>12</v>
      </c>
      <c r="F14" s="7"/>
      <c r="G14" s="16" t="s">
        <v>20</v>
      </c>
      <c r="I14" s="7"/>
      <c r="J14" s="7"/>
    </row>
    <row r="15" spans="2:10" ht="15" x14ac:dyDescent="0.2">
      <c r="B15" s="8">
        <v>23000</v>
      </c>
      <c r="C15" s="9">
        <f>C16 * COSH($B$12 *B15 / 1000) + (D16) * $B$13 * SINH($B$12 * B15/ 1000)</f>
        <v>1.6474127526167459</v>
      </c>
      <c r="D15" s="9">
        <f>C16 / $B$13 * SINH($B$12 *B15 / 1000) +( D16) * COSH($B$12 * B15 / 1000)</f>
        <v>4.3840133176509362</v>
      </c>
    </row>
    <row r="16" spans="2:10" ht="15" x14ac:dyDescent="0.2">
      <c r="B16" s="10"/>
      <c r="C16" s="11">
        <v>0.14887710554284875</v>
      </c>
      <c r="D16" s="9">
        <f>C16/E16</f>
        <v>3.0767935145522074</v>
      </c>
      <c r="E16" s="23">
        <f>H12</f>
        <v>4.8387096774193547E-2</v>
      </c>
      <c r="F16" t="s">
        <v>73</v>
      </c>
      <c r="G16" s="24" t="s">
        <v>69</v>
      </c>
      <c r="H16" s="5"/>
    </row>
    <row r="17" spans="2:9" x14ac:dyDescent="0.2">
      <c r="G17" s="24" t="s">
        <v>26</v>
      </c>
    </row>
    <row r="18" spans="2:9" x14ac:dyDescent="0.2">
      <c r="B18" s="12" t="s">
        <v>11</v>
      </c>
      <c r="G18" s="24"/>
    </row>
    <row r="19" spans="2:9" x14ac:dyDescent="0.2">
      <c r="B19" s="12" t="s">
        <v>55</v>
      </c>
      <c r="G19" s="24" t="s">
        <v>70</v>
      </c>
    </row>
    <row r="21" spans="2:9" x14ac:dyDescent="0.2">
      <c r="B21" s="193" t="s">
        <v>47</v>
      </c>
      <c r="C21" s="193"/>
    </row>
    <row r="22" spans="2:9" x14ac:dyDescent="0.2">
      <c r="B22" s="194" t="s">
        <v>48</v>
      </c>
      <c r="C22" s="194"/>
    </row>
    <row r="23" spans="2:9" x14ac:dyDescent="0.2">
      <c r="B23" s="194" t="s">
        <v>49</v>
      </c>
      <c r="C23" s="194"/>
    </row>
    <row r="24" spans="2:9" x14ac:dyDescent="0.2">
      <c r="D24">
        <v>1.6474127526167499</v>
      </c>
    </row>
    <row r="25" spans="2:9" ht="15" x14ac:dyDescent="0.2">
      <c r="B25" t="s">
        <v>54</v>
      </c>
      <c r="C25" s="9"/>
    </row>
    <row r="27" spans="2:9" x14ac:dyDescent="0.2">
      <c r="B27" s="2" t="s">
        <v>60</v>
      </c>
    </row>
    <row r="28" spans="2:9" x14ac:dyDescent="0.2">
      <c r="B28" t="s">
        <v>93</v>
      </c>
    </row>
    <row r="29" spans="2:9" x14ac:dyDescent="0.2">
      <c r="B29" t="s">
        <v>78</v>
      </c>
    </row>
    <row r="30" spans="2:9" x14ac:dyDescent="0.2">
      <c r="B30" t="s">
        <v>94</v>
      </c>
    </row>
    <row r="31" spans="2:9" x14ac:dyDescent="0.2">
      <c r="B31" t="s">
        <v>85</v>
      </c>
      <c r="I31">
        <f>'Ex 1 - Wet Ballast UnShunt'!C15/C15</f>
        <v>1</v>
      </c>
    </row>
    <row r="32" spans="2:9" x14ac:dyDescent="0.2">
      <c r="B32" t="s">
        <v>86</v>
      </c>
    </row>
    <row r="33" spans="2:2" x14ac:dyDescent="0.2">
      <c r="B33" t="s">
        <v>95</v>
      </c>
    </row>
    <row r="34" spans="2:2" x14ac:dyDescent="0.2">
      <c r="B34" t="s">
        <v>96</v>
      </c>
    </row>
    <row r="35" spans="2:2" x14ac:dyDescent="0.2">
      <c r="B35" t="s">
        <v>97</v>
      </c>
    </row>
    <row r="36" spans="2:2" x14ac:dyDescent="0.2">
      <c r="B36" t="s">
        <v>91</v>
      </c>
    </row>
  </sheetData>
  <sheetProtection selectLockedCells="1" selectUnlockedCells="1"/>
  <mergeCells count="3">
    <mergeCell ref="B21:C21"/>
    <mergeCell ref="B22:C22"/>
    <mergeCell ref="B23:C23"/>
  </mergeCells>
  <pageMargins left="0.78749999999999998" right="0.78749999999999998" top="1.0249999999999999" bottom="1.0249999999999999" header="0.78749999999999998" footer="0.78749999999999998"/>
  <pageSetup orientation="portrait" useFirstPageNumber="1" horizontalDpi="300" verticalDpi="300" r:id="rId1"/>
  <headerFooter alignWithMargins="0">
    <oddHeader>&amp;C&amp;A</oddHeader>
    <oddFooter>&amp;CPage &amp;P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I35"/>
  <sheetViews>
    <sheetView topLeftCell="A16" workbookViewId="0">
      <selection activeCell="G37" sqref="G37"/>
    </sheetView>
  </sheetViews>
  <sheetFormatPr defaultRowHeight="12.75" x14ac:dyDescent="0.2"/>
  <cols>
    <col min="2" max="2" width="26" customWidth="1"/>
    <col min="3" max="3" width="11.85546875" customWidth="1"/>
    <col min="4" max="4" width="11.140625" customWidth="1"/>
    <col min="5" max="5" width="11.7109375" customWidth="1"/>
  </cols>
  <sheetData>
    <row r="2" spans="2:5" x14ac:dyDescent="0.2">
      <c r="B2" s="16" t="s">
        <v>39</v>
      </c>
    </row>
    <row r="3" spans="2:5" ht="13.5" thickBot="1" x14ac:dyDescent="0.25"/>
    <row r="4" spans="2:5" ht="32.25" thickBot="1" x14ac:dyDescent="0.3">
      <c r="B4" s="32" t="s">
        <v>24</v>
      </c>
      <c r="C4" s="31" t="s">
        <v>43</v>
      </c>
      <c r="D4" s="22"/>
    </row>
    <row r="5" spans="2:5" ht="15" x14ac:dyDescent="0.2">
      <c r="B5" s="33" t="s">
        <v>41</v>
      </c>
      <c r="C5" s="26">
        <f>'Ex 1 - Dry Ballast UnShunt'!I10</f>
        <v>2.0437506165105406</v>
      </c>
    </row>
    <row r="6" spans="2:5" ht="15" x14ac:dyDescent="0.2">
      <c r="B6" s="33" t="s">
        <v>42</v>
      </c>
      <c r="C6" s="26">
        <f>'Ex 1 - Wet Ballast UnShunt'!I10</f>
        <v>1.1207126822384994</v>
      </c>
    </row>
    <row r="7" spans="2:5" ht="6.75" customHeight="1" x14ac:dyDescent="0.2">
      <c r="B7" s="34"/>
      <c r="C7" s="27"/>
    </row>
    <row r="8" spans="2:5" ht="15" x14ac:dyDescent="0.2">
      <c r="B8" s="35" t="s">
        <v>40</v>
      </c>
      <c r="C8" s="28">
        <f>AVERAGE(C6,C10)</f>
        <v>0.85811055220494725</v>
      </c>
    </row>
    <row r="9" spans="2:5" ht="6.75" customHeight="1" x14ac:dyDescent="0.2">
      <c r="B9" s="36"/>
      <c r="C9" s="29"/>
    </row>
    <row r="10" spans="2:5" ht="15" x14ac:dyDescent="0.2">
      <c r="B10" s="33" t="s">
        <v>23</v>
      </c>
      <c r="C10" s="26">
        <f>'Ex 1 - Dry Ballast Shunted'!I10</f>
        <v>0.59550842217139499</v>
      </c>
    </row>
    <row r="11" spans="2:5" ht="15" x14ac:dyDescent="0.2">
      <c r="B11" s="33" t="s">
        <v>22</v>
      </c>
      <c r="C11" s="26">
        <f>'Ex 1 - Wet Ballast Shunted'!I10</f>
        <v>0.36440734338029795</v>
      </c>
    </row>
    <row r="12" spans="2:5" ht="15.75" thickBot="1" x14ac:dyDescent="0.25">
      <c r="B12" s="37" t="s">
        <v>25</v>
      </c>
      <c r="C12" s="30">
        <v>0</v>
      </c>
    </row>
    <row r="14" spans="2:5" ht="15" x14ac:dyDescent="0.2">
      <c r="B14" s="38" t="s">
        <v>50</v>
      </c>
      <c r="E14" s="38"/>
    </row>
    <row r="15" spans="2:5" ht="15" x14ac:dyDescent="0.2">
      <c r="B15" s="38" t="s">
        <v>51</v>
      </c>
      <c r="E15" s="38"/>
    </row>
    <row r="16" spans="2:5" ht="15" x14ac:dyDescent="0.2">
      <c r="B16" s="38" t="s">
        <v>52</v>
      </c>
      <c r="E16" s="38"/>
    </row>
    <row r="17" spans="2:9" ht="12" customHeight="1" x14ac:dyDescent="0.2"/>
    <row r="18" spans="2:9" ht="15" x14ac:dyDescent="0.2">
      <c r="B18" s="38" t="s">
        <v>44</v>
      </c>
    </row>
    <row r="19" spans="2:9" ht="15" x14ac:dyDescent="0.2">
      <c r="B19" s="38" t="s">
        <v>45</v>
      </c>
    </row>
    <row r="21" spans="2:9" ht="15" x14ac:dyDescent="0.2">
      <c r="B21" s="38" t="s">
        <v>98</v>
      </c>
    </row>
    <row r="23" spans="2:9" ht="15" x14ac:dyDescent="0.2">
      <c r="B23" s="38" t="s">
        <v>99</v>
      </c>
    </row>
    <row r="27" spans="2:9" ht="13.5" thickBot="1" x14ac:dyDescent="0.25"/>
    <row r="28" spans="2:9" ht="32.25" thickBot="1" x14ac:dyDescent="0.3">
      <c r="B28" s="32" t="s">
        <v>24</v>
      </c>
      <c r="C28" s="31" t="s">
        <v>43</v>
      </c>
      <c r="D28" s="31" t="s">
        <v>215</v>
      </c>
      <c r="E28" s="31" t="s">
        <v>216</v>
      </c>
    </row>
    <row r="29" spans="2:9" ht="15" x14ac:dyDescent="0.2">
      <c r="B29" s="33" t="s">
        <v>41</v>
      </c>
      <c r="C29" s="26">
        <v>2.0437506165105406</v>
      </c>
      <c r="D29" s="185">
        <v>0.44600000000000001</v>
      </c>
      <c r="E29" s="26">
        <f>C29/D29</f>
        <v>4.5824004854496421</v>
      </c>
    </row>
    <row r="30" spans="2:9" ht="15" x14ac:dyDescent="0.2">
      <c r="B30" s="33" t="s">
        <v>42</v>
      </c>
      <c r="C30" s="26">
        <v>1.1207126822384994</v>
      </c>
      <c r="D30" s="185">
        <v>0.23599999999999999</v>
      </c>
      <c r="E30" s="26">
        <f>C30/D30</f>
        <v>4.7487825518580484</v>
      </c>
      <c r="I30" s="184"/>
    </row>
    <row r="31" spans="2:9" ht="15" x14ac:dyDescent="0.2">
      <c r="B31" s="34"/>
      <c r="C31" s="27"/>
      <c r="D31" s="186"/>
      <c r="E31" s="27"/>
    </row>
    <row r="32" spans="2:9" ht="15" x14ac:dyDescent="0.2">
      <c r="B32" s="35" t="s">
        <v>40</v>
      </c>
      <c r="C32" s="28">
        <f>AVERAGE(C30,C34)</f>
        <v>0.85811055220494725</v>
      </c>
      <c r="D32" s="187"/>
      <c r="E32" s="28">
        <f>AVERAGE(E30,E34)</f>
        <v>3.1662907734973684</v>
      </c>
    </row>
    <row r="33" spans="2:5" ht="15" x14ac:dyDescent="0.2">
      <c r="B33" s="36"/>
      <c r="C33" s="29"/>
      <c r="D33" s="188"/>
      <c r="E33" s="29"/>
    </row>
    <row r="34" spans="2:5" ht="15" x14ac:dyDescent="0.2">
      <c r="B34" s="33" t="s">
        <v>23</v>
      </c>
      <c r="C34" s="26">
        <v>0.59550842217139499</v>
      </c>
      <c r="D34" s="185">
        <v>0.376</v>
      </c>
      <c r="E34" s="26">
        <f t="shared" ref="E34:E35" si="0">C34/D34</f>
        <v>1.5837989951366889</v>
      </c>
    </row>
    <row r="35" spans="2:5" ht="15.75" thickBot="1" x14ac:dyDescent="0.25">
      <c r="B35" s="37" t="s">
        <v>22</v>
      </c>
      <c r="C35" s="30">
        <v>0.36440734338029795</v>
      </c>
      <c r="D35" s="189">
        <v>0.22600000000000001</v>
      </c>
      <c r="E35" s="30">
        <f t="shared" si="0"/>
        <v>1.6124218733641502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J35"/>
  <sheetViews>
    <sheetView topLeftCell="A12" zoomScaleNormal="100" workbookViewId="0">
      <selection activeCell="B38" sqref="B38"/>
    </sheetView>
  </sheetViews>
  <sheetFormatPr defaultColWidth="11.5703125" defaultRowHeight="12.75" x14ac:dyDescent="0.2"/>
  <cols>
    <col min="2" max="2" width="12.28515625" customWidth="1"/>
    <col min="3" max="3" width="33.140625" customWidth="1"/>
    <col min="4" max="4" width="33.28515625" customWidth="1"/>
    <col min="5" max="5" width="11.140625" customWidth="1"/>
    <col min="6" max="6" width="15.7109375" customWidth="1"/>
    <col min="8" max="8" width="12.5703125" customWidth="1"/>
    <col min="9" max="9" width="12.42578125" bestFit="1" customWidth="1"/>
  </cols>
  <sheetData>
    <row r="2" spans="2:10" ht="23.25" x14ac:dyDescent="0.2">
      <c r="B2" s="6" t="s">
        <v>63</v>
      </c>
    </row>
    <row r="4" spans="2:10" ht="15" x14ac:dyDescent="0.2">
      <c r="B4" s="4" t="s">
        <v>6</v>
      </c>
    </row>
    <row r="5" spans="2:10" ht="15" x14ac:dyDescent="0.2">
      <c r="B5" s="4" t="s">
        <v>7</v>
      </c>
    </row>
    <row r="7" spans="2:10" ht="15" x14ac:dyDescent="0.2">
      <c r="B7" s="13" t="s">
        <v>0</v>
      </c>
      <c r="G7" s="17" t="s">
        <v>21</v>
      </c>
    </row>
    <row r="8" spans="2:10" ht="15.75" thickBot="1" x14ac:dyDescent="0.25">
      <c r="B8" s="1">
        <v>1.84E-2</v>
      </c>
      <c r="C8" s="39" t="s">
        <v>1</v>
      </c>
      <c r="D8" s="40"/>
    </row>
    <row r="9" spans="2:10" ht="15.75" thickTop="1" x14ac:dyDescent="0.2">
      <c r="B9" s="1">
        <v>3</v>
      </c>
      <c r="C9" s="39" t="s">
        <v>2</v>
      </c>
      <c r="D9" s="40"/>
      <c r="H9" s="16" t="s">
        <v>18</v>
      </c>
      <c r="I9" s="20" t="s">
        <v>19</v>
      </c>
    </row>
    <row r="10" spans="2:10" ht="15.75" thickBot="1" x14ac:dyDescent="0.25">
      <c r="B10" s="4"/>
      <c r="C10" s="4"/>
      <c r="G10" s="16" t="s">
        <v>14</v>
      </c>
      <c r="H10" s="3">
        <v>0.25</v>
      </c>
      <c r="I10" s="21">
        <f>(1/H10)/(1/H$12)*I$12</f>
        <v>1.1207126822384994</v>
      </c>
    </row>
    <row r="11" spans="2:10" ht="15.75" thickTop="1" x14ac:dyDescent="0.2">
      <c r="B11" s="13" t="s">
        <v>3</v>
      </c>
      <c r="G11" s="16" t="s">
        <v>15</v>
      </c>
      <c r="H11" s="3">
        <v>9999999999</v>
      </c>
      <c r="I11" s="5">
        <f>(1/H11)/(1/H$12)*I$12</f>
        <v>2.8017817058764265E-11</v>
      </c>
    </row>
    <row r="12" spans="2:10" ht="15" x14ac:dyDescent="0.2">
      <c r="B12" s="5">
        <f>SQRT(B8/B9)</f>
        <v>7.8315600829804877E-2</v>
      </c>
      <c r="C12" s="4" t="s">
        <v>4</v>
      </c>
      <c r="F12" s="5"/>
      <c r="G12" s="16" t="s">
        <v>16</v>
      </c>
      <c r="H12">
        <f>1/(1/H10+1/H11)</f>
        <v>0.24999999999375</v>
      </c>
      <c r="I12" s="5">
        <f>D16</f>
        <v>1.1207126822665172</v>
      </c>
    </row>
    <row r="13" spans="2:10" ht="15" x14ac:dyDescent="0.2">
      <c r="B13" s="5">
        <f>SQRT(B8*B9)</f>
        <v>0.2349468024894146</v>
      </c>
      <c r="C13" s="4" t="s">
        <v>5</v>
      </c>
      <c r="F13" s="5"/>
    </row>
    <row r="14" spans="2:10" ht="27" customHeight="1" x14ac:dyDescent="0.2">
      <c r="B14" s="14" t="s">
        <v>8</v>
      </c>
      <c r="C14" s="14" t="s">
        <v>53</v>
      </c>
      <c r="D14" s="14" t="s">
        <v>9</v>
      </c>
      <c r="E14" s="15" t="s">
        <v>12</v>
      </c>
      <c r="F14" s="43"/>
      <c r="G14" s="16" t="s">
        <v>20</v>
      </c>
      <c r="I14" s="43"/>
      <c r="J14" s="43"/>
    </row>
    <row r="15" spans="2:10" ht="15" x14ac:dyDescent="0.2">
      <c r="B15" s="8">
        <v>23000</v>
      </c>
      <c r="C15" s="9">
        <f>C16 * COSH($B$12 *B15 / 1000) + (D16) * $B$13 * SINH($B$12 * B15/ 1000)</f>
        <v>1.6474127526167459</v>
      </c>
      <c r="D15" s="9">
        <f>C16 / $B$13 * SINH($B$12 *B15 / 1000) +( D16) * COSH($B$12 * B15 / 1000)</f>
        <v>7</v>
      </c>
      <c r="G15" s="16" t="s">
        <v>67</v>
      </c>
    </row>
    <row r="16" spans="2:10" ht="15" x14ac:dyDescent="0.2">
      <c r="B16" s="10"/>
      <c r="C16" s="11">
        <v>0.28017817055962485</v>
      </c>
      <c r="D16" s="9">
        <f>C16/E16</f>
        <v>1.1207126822665172</v>
      </c>
      <c r="E16" s="19">
        <f>H12</f>
        <v>0.24999999999375</v>
      </c>
      <c r="F16" t="s">
        <v>10</v>
      </c>
      <c r="H16" s="5"/>
    </row>
    <row r="18" spans="2:3" x14ac:dyDescent="0.2">
      <c r="B18" s="12" t="s">
        <v>11</v>
      </c>
    </row>
    <row r="19" spans="2:3" x14ac:dyDescent="0.2">
      <c r="B19" s="12" t="s">
        <v>55</v>
      </c>
    </row>
    <row r="21" spans="2:3" x14ac:dyDescent="0.2">
      <c r="B21" s="193" t="s">
        <v>47</v>
      </c>
      <c r="C21" s="193"/>
    </row>
    <row r="22" spans="2:3" x14ac:dyDescent="0.2">
      <c r="B22" s="194" t="s">
        <v>48</v>
      </c>
      <c r="C22" s="194"/>
    </row>
    <row r="23" spans="2:3" x14ac:dyDescent="0.2">
      <c r="B23" s="194" t="s">
        <v>49</v>
      </c>
      <c r="C23" s="194"/>
    </row>
    <row r="25" spans="2:3" x14ac:dyDescent="0.2">
      <c r="B25" t="s">
        <v>54</v>
      </c>
    </row>
    <row r="27" spans="2:3" x14ac:dyDescent="0.2">
      <c r="B27" s="2" t="s">
        <v>60</v>
      </c>
      <c r="C27" s="2"/>
    </row>
    <row r="28" spans="2:3" x14ac:dyDescent="0.2">
      <c r="B28" t="s">
        <v>75</v>
      </c>
    </row>
    <row r="29" spans="2:3" x14ac:dyDescent="0.2">
      <c r="B29" t="s">
        <v>57</v>
      </c>
    </row>
    <row r="30" spans="2:3" x14ac:dyDescent="0.2">
      <c r="B30" t="s">
        <v>61</v>
      </c>
    </row>
    <row r="31" spans="2:3" x14ac:dyDescent="0.2">
      <c r="B31" t="s">
        <v>88</v>
      </c>
    </row>
    <row r="32" spans="2:3" x14ac:dyDescent="0.2">
      <c r="B32" t="s">
        <v>56</v>
      </c>
    </row>
    <row r="33" spans="2:2" x14ac:dyDescent="0.2">
      <c r="B33" t="s">
        <v>76</v>
      </c>
    </row>
    <row r="34" spans="2:2" x14ac:dyDescent="0.2">
      <c r="B34" t="s">
        <v>58</v>
      </c>
    </row>
    <row r="35" spans="2:2" x14ac:dyDescent="0.2">
      <c r="B35" t="s">
        <v>105</v>
      </c>
    </row>
  </sheetData>
  <sheetProtection selectLockedCells="1" selectUnlockedCells="1"/>
  <mergeCells count="3">
    <mergeCell ref="B21:C21"/>
    <mergeCell ref="B22:C22"/>
    <mergeCell ref="B23:C23"/>
  </mergeCells>
  <pageMargins left="0.78749999999999998" right="0.78749999999999998" top="1.0249999999999999" bottom="1.0249999999999999" header="0.78749999999999998" footer="0.78749999999999998"/>
  <pageSetup orientation="portrait" useFirstPageNumber="1" horizontalDpi="300" verticalDpi="300" r:id="rId1"/>
  <headerFooter alignWithMargins="0">
    <oddHeader>&amp;C&amp;A</oddHeader>
    <oddFooter>&amp;CPage &amp;P</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J39"/>
  <sheetViews>
    <sheetView zoomScaleNormal="100" workbookViewId="0">
      <selection activeCell="B27" sqref="B27"/>
    </sheetView>
  </sheetViews>
  <sheetFormatPr defaultColWidth="11.5703125" defaultRowHeight="12.75" x14ac:dyDescent="0.2"/>
  <cols>
    <col min="2" max="2" width="12.28515625" customWidth="1"/>
    <col min="3" max="3" width="33.140625" customWidth="1"/>
    <col min="4" max="4" width="33.28515625" customWidth="1"/>
    <col min="5" max="5" width="11.140625" customWidth="1"/>
    <col min="6" max="6" width="15.7109375" customWidth="1"/>
    <col min="8" max="8" width="12.5703125" customWidth="1"/>
    <col min="9" max="9" width="12.42578125" bestFit="1" customWidth="1"/>
  </cols>
  <sheetData>
    <row r="2" spans="2:10" ht="23.25" x14ac:dyDescent="0.2">
      <c r="B2" s="6" t="s">
        <v>64</v>
      </c>
    </row>
    <row r="4" spans="2:10" ht="15" x14ac:dyDescent="0.2">
      <c r="B4" s="4" t="s">
        <v>6</v>
      </c>
    </row>
    <row r="5" spans="2:10" ht="15" x14ac:dyDescent="0.2">
      <c r="B5" s="4" t="s">
        <v>7</v>
      </c>
    </row>
    <row r="7" spans="2:10" ht="15" x14ac:dyDescent="0.2">
      <c r="B7" s="13" t="s">
        <v>0</v>
      </c>
      <c r="G7" s="17" t="s">
        <v>17</v>
      </c>
    </row>
    <row r="8" spans="2:10" ht="15.75" thickBot="1" x14ac:dyDescent="0.25">
      <c r="B8" s="1">
        <v>1.84E-2</v>
      </c>
      <c r="C8" s="39" t="s">
        <v>1</v>
      </c>
      <c r="D8" s="40"/>
    </row>
    <row r="9" spans="2:10" ht="15.75" thickTop="1" x14ac:dyDescent="0.2">
      <c r="B9" s="1">
        <v>3</v>
      </c>
      <c r="C9" s="39" t="s">
        <v>2</v>
      </c>
      <c r="D9" s="40"/>
      <c r="H9" s="16" t="s">
        <v>18</v>
      </c>
      <c r="I9" s="20" t="s">
        <v>19</v>
      </c>
    </row>
    <row r="10" spans="2:10" ht="15.75" thickBot="1" x14ac:dyDescent="0.25">
      <c r="B10" s="4"/>
      <c r="C10" s="4"/>
      <c r="G10" s="16" t="s">
        <v>14</v>
      </c>
      <c r="H10" s="3">
        <v>0.25</v>
      </c>
      <c r="I10" s="21">
        <f>(1/H10)/(1/H$12)*I$12</f>
        <v>0.36440734338029795</v>
      </c>
    </row>
    <row r="11" spans="2:10" ht="15.75" thickTop="1" x14ac:dyDescent="0.2">
      <c r="B11" s="13" t="s">
        <v>3</v>
      </c>
      <c r="G11" s="16" t="s">
        <v>15</v>
      </c>
      <c r="H11" s="3">
        <v>0.06</v>
      </c>
      <c r="I11" s="5">
        <f>(1/H11)/(1/H$12)*I$12</f>
        <v>1.5183639307512415</v>
      </c>
    </row>
    <row r="12" spans="2:10" ht="15" x14ac:dyDescent="0.2">
      <c r="B12" s="5">
        <f>SQRT(B8/B9)</f>
        <v>7.8315600829804877E-2</v>
      </c>
      <c r="C12" s="4" t="s">
        <v>4</v>
      </c>
      <c r="F12" s="5"/>
      <c r="G12" s="16" t="s">
        <v>16</v>
      </c>
      <c r="H12">
        <f>1/(1/H10+1/H11)</f>
        <v>4.8387096774193547E-2</v>
      </c>
      <c r="I12" s="5">
        <f>D16</f>
        <v>1.8827712741315394</v>
      </c>
    </row>
    <row r="13" spans="2:10" ht="15" x14ac:dyDescent="0.2">
      <c r="B13" s="5">
        <f>SQRT(B8*B9)</f>
        <v>0.2349468024894146</v>
      </c>
      <c r="C13" s="4" t="s">
        <v>5</v>
      </c>
      <c r="F13" s="5"/>
    </row>
    <row r="14" spans="2:10" ht="27" customHeight="1" x14ac:dyDescent="0.2">
      <c r="B14" s="14" t="s">
        <v>8</v>
      </c>
      <c r="C14" s="14" t="s">
        <v>53</v>
      </c>
      <c r="D14" s="14" t="s">
        <v>9</v>
      </c>
      <c r="E14" s="15" t="s">
        <v>12</v>
      </c>
      <c r="F14" s="43"/>
      <c r="G14" s="16" t="s">
        <v>20</v>
      </c>
      <c r="I14" s="43"/>
      <c r="J14" s="43"/>
    </row>
    <row r="15" spans="2:10" ht="15" x14ac:dyDescent="0.2">
      <c r="B15" s="8">
        <v>23000</v>
      </c>
      <c r="C15" s="9">
        <f>C16 * COSH($B$12 *B15 / 1000) + (D16) * $B$13 * SINH($B$12 * B15/ 1000)</f>
        <v>1.5866395485654532</v>
      </c>
      <c r="D15" s="9">
        <f>C16 / $B$13 * SINH($B$12 *B15 / 1000) +( D16) * COSH($B$12 * B15 / 1000)</f>
        <v>7</v>
      </c>
    </row>
    <row r="16" spans="2:10" ht="15" x14ac:dyDescent="0.2">
      <c r="B16" s="10"/>
      <c r="C16" s="11">
        <v>9.1101835845074489E-2</v>
      </c>
      <c r="D16" s="9">
        <f>C16/E16</f>
        <v>1.8827712741315394</v>
      </c>
      <c r="E16" s="19">
        <f>H12</f>
        <v>4.8387096774193547E-2</v>
      </c>
      <c r="F16" t="s">
        <v>73</v>
      </c>
      <c r="G16" s="24" t="s">
        <v>69</v>
      </c>
      <c r="H16" s="5"/>
    </row>
    <row r="17" spans="2:7" x14ac:dyDescent="0.2">
      <c r="G17" s="24" t="s">
        <v>26</v>
      </c>
    </row>
    <row r="18" spans="2:7" x14ac:dyDescent="0.2">
      <c r="B18" s="12" t="s">
        <v>11</v>
      </c>
      <c r="G18" s="24"/>
    </row>
    <row r="19" spans="2:7" x14ac:dyDescent="0.2">
      <c r="B19" s="12" t="s">
        <v>55</v>
      </c>
      <c r="G19" s="24" t="s">
        <v>70</v>
      </c>
    </row>
    <row r="21" spans="2:7" x14ac:dyDescent="0.2">
      <c r="B21" s="193" t="s">
        <v>47</v>
      </c>
      <c r="C21" s="193"/>
    </row>
    <row r="22" spans="2:7" x14ac:dyDescent="0.2">
      <c r="B22" s="194" t="s">
        <v>48</v>
      </c>
      <c r="C22" s="194"/>
    </row>
    <row r="23" spans="2:7" x14ac:dyDescent="0.2">
      <c r="B23" s="194" t="s">
        <v>49</v>
      </c>
      <c r="C23" s="194"/>
    </row>
    <row r="25" spans="2:7" x14ac:dyDescent="0.2">
      <c r="B25" t="s">
        <v>54</v>
      </c>
    </row>
    <row r="27" spans="2:7" x14ac:dyDescent="0.2">
      <c r="B27" s="2" t="s">
        <v>60</v>
      </c>
      <c r="C27" s="2"/>
    </row>
    <row r="28" spans="2:7" x14ac:dyDescent="0.2">
      <c r="B28" t="s">
        <v>68</v>
      </c>
    </row>
    <row r="29" spans="2:7" x14ac:dyDescent="0.2">
      <c r="B29" t="s">
        <v>71</v>
      </c>
    </row>
    <row r="30" spans="2:7" x14ac:dyDescent="0.2">
      <c r="B30" t="s">
        <v>72</v>
      </c>
    </row>
    <row r="31" spans="2:7" x14ac:dyDescent="0.2">
      <c r="B31" t="s">
        <v>74</v>
      </c>
    </row>
    <row r="32" spans="2:7" x14ac:dyDescent="0.2">
      <c r="B32" t="s">
        <v>78</v>
      </c>
    </row>
    <row r="33" spans="2:2" x14ac:dyDescent="0.2">
      <c r="B33" t="s">
        <v>79</v>
      </c>
    </row>
    <row r="34" spans="2:2" x14ac:dyDescent="0.2">
      <c r="B34" t="s">
        <v>61</v>
      </c>
    </row>
    <row r="35" spans="2:2" x14ac:dyDescent="0.2">
      <c r="B35" t="s">
        <v>87</v>
      </c>
    </row>
    <row r="36" spans="2:2" x14ac:dyDescent="0.2">
      <c r="B36" t="s">
        <v>80</v>
      </c>
    </row>
    <row r="37" spans="2:2" x14ac:dyDescent="0.2">
      <c r="B37" t="s">
        <v>81</v>
      </c>
    </row>
    <row r="38" spans="2:2" x14ac:dyDescent="0.2">
      <c r="B38" t="s">
        <v>82</v>
      </c>
    </row>
    <row r="39" spans="2:2" x14ac:dyDescent="0.2">
      <c r="B39" t="s">
        <v>77</v>
      </c>
    </row>
  </sheetData>
  <sheetProtection selectLockedCells="1" selectUnlockedCells="1"/>
  <mergeCells count="3">
    <mergeCell ref="B21:C21"/>
    <mergeCell ref="B22:C22"/>
    <mergeCell ref="B23:C23"/>
  </mergeCells>
  <pageMargins left="0.78749999999999998" right="0.78749999999999998" top="1.0249999999999999" bottom="1.0249999999999999" header="0.78749999999999998" footer="0.78749999999999998"/>
  <pageSetup orientation="portrait" useFirstPageNumber="1" horizontalDpi="300" verticalDpi="300" r:id="rId1"/>
  <headerFooter alignWithMargins="0">
    <oddHeader>&amp;C&amp;A</oddHeader>
    <oddFooter>&amp;CPage &amp;P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J35"/>
  <sheetViews>
    <sheetView zoomScaleNormal="100" workbookViewId="0">
      <selection activeCell="B27" sqref="B27"/>
    </sheetView>
  </sheetViews>
  <sheetFormatPr defaultColWidth="11.5703125" defaultRowHeight="12.75" x14ac:dyDescent="0.2"/>
  <cols>
    <col min="2" max="2" width="12.28515625" customWidth="1"/>
    <col min="3" max="3" width="33.140625" customWidth="1"/>
    <col min="4" max="4" width="33.28515625" customWidth="1"/>
    <col min="5" max="5" width="11.140625" customWidth="1"/>
    <col min="6" max="6" width="15.7109375" customWidth="1"/>
    <col min="8" max="8" width="12.85546875" customWidth="1"/>
  </cols>
  <sheetData>
    <row r="2" spans="2:10" ht="23.25" x14ac:dyDescent="0.2">
      <c r="B2" s="6" t="s">
        <v>65</v>
      </c>
    </row>
    <row r="3" spans="2:10" ht="12.75" customHeight="1" x14ac:dyDescent="0.2">
      <c r="B3" s="6"/>
    </row>
    <row r="4" spans="2:10" ht="12.75" customHeight="1" x14ac:dyDescent="0.2">
      <c r="B4" s="4" t="s">
        <v>6</v>
      </c>
    </row>
    <row r="5" spans="2:10" ht="12.75" customHeight="1" x14ac:dyDescent="0.2">
      <c r="B5" s="4" t="s">
        <v>7</v>
      </c>
    </row>
    <row r="7" spans="2:10" ht="15" x14ac:dyDescent="0.2">
      <c r="B7" s="13" t="s">
        <v>0</v>
      </c>
      <c r="G7" s="17" t="s">
        <v>21</v>
      </c>
    </row>
    <row r="8" spans="2:10" ht="15" x14ac:dyDescent="0.2">
      <c r="B8" s="1">
        <v>1.84E-2</v>
      </c>
      <c r="C8" s="39" t="s">
        <v>1</v>
      </c>
      <c r="D8" s="40"/>
    </row>
    <row r="9" spans="2:10" ht="15" x14ac:dyDescent="0.2">
      <c r="B9" s="1">
        <v>15</v>
      </c>
      <c r="C9" s="39" t="s">
        <v>13</v>
      </c>
      <c r="D9" s="40"/>
      <c r="H9" s="16" t="s">
        <v>18</v>
      </c>
      <c r="I9" s="18" t="s">
        <v>19</v>
      </c>
    </row>
    <row r="10" spans="2:10" ht="15" x14ac:dyDescent="0.2">
      <c r="B10" s="4"/>
      <c r="C10" s="4"/>
      <c r="G10" s="16" t="s">
        <v>14</v>
      </c>
      <c r="H10" s="3">
        <v>0.25</v>
      </c>
      <c r="I10" s="5">
        <f>(1/H10)/(1/H$12)*I$12</f>
        <v>3.9580679895822994</v>
      </c>
    </row>
    <row r="11" spans="2:10" ht="15" x14ac:dyDescent="0.2">
      <c r="B11" s="13" t="s">
        <v>3</v>
      </c>
      <c r="G11" s="16" t="s">
        <v>15</v>
      </c>
      <c r="H11" s="3">
        <v>9999999999</v>
      </c>
      <c r="I11" s="5">
        <f>(1/H11)/(1/H$12)*I$12</f>
        <v>9.8951699749452644E-11</v>
      </c>
    </row>
    <row r="12" spans="2:10" ht="15" x14ac:dyDescent="0.2">
      <c r="B12" s="5">
        <f>SQRT(B8/B9)</f>
        <v>3.5023801430836526E-2</v>
      </c>
      <c r="C12" s="4" t="s">
        <v>4</v>
      </c>
      <c r="F12" s="5"/>
      <c r="G12" s="16" t="s">
        <v>16</v>
      </c>
      <c r="H12">
        <f>1/(1/H10+1/H11)</f>
        <v>0.24999999999375</v>
      </c>
      <c r="I12" s="5">
        <f>D16</f>
        <v>3.958067989681251</v>
      </c>
    </row>
    <row r="13" spans="2:10" ht="15" x14ac:dyDescent="0.2">
      <c r="B13" s="5">
        <f>SQRT(B8*B9)</f>
        <v>0.52535702146254792</v>
      </c>
      <c r="C13" s="4" t="s">
        <v>5</v>
      </c>
      <c r="F13" s="5"/>
    </row>
    <row r="14" spans="2:10" ht="27" customHeight="1" x14ac:dyDescent="0.2">
      <c r="B14" s="14" t="s">
        <v>8</v>
      </c>
      <c r="C14" s="14" t="s">
        <v>53</v>
      </c>
      <c r="D14" s="14" t="s">
        <v>9</v>
      </c>
      <c r="E14" s="15" t="s">
        <v>12</v>
      </c>
      <c r="F14" s="43"/>
      <c r="G14" s="16" t="s">
        <v>20</v>
      </c>
      <c r="I14" s="43"/>
      <c r="J14" s="43"/>
    </row>
    <row r="15" spans="2:10" ht="15" x14ac:dyDescent="0.2">
      <c r="B15" s="8">
        <v>23000</v>
      </c>
      <c r="C15" s="9">
        <f>C16 * COSH($B$12 *B15 / 1000) + (D16) * $B$13 * SINH($B$12 * B15/ 1000)</f>
        <v>3.1904928268083417</v>
      </c>
      <c r="D15" s="9">
        <f>C16 / $B$13 * SINH($B$12 *B15 / 1000) +( D16) * COSH($B$12 * B15 / 1000)</f>
        <v>7</v>
      </c>
      <c r="G15" s="16" t="s">
        <v>67</v>
      </c>
    </row>
    <row r="16" spans="2:10" ht="15" x14ac:dyDescent="0.2">
      <c r="B16" s="10"/>
      <c r="C16" s="11">
        <v>0.98951699739557486</v>
      </c>
      <c r="D16" s="9">
        <f>C16/E16</f>
        <v>3.958067989681251</v>
      </c>
      <c r="E16" s="19">
        <f>H12</f>
        <v>0.24999999999375</v>
      </c>
      <c r="F16" t="s">
        <v>10</v>
      </c>
      <c r="H16" s="5"/>
    </row>
    <row r="18" spans="2:3" x14ac:dyDescent="0.2">
      <c r="B18" s="12" t="s">
        <v>11</v>
      </c>
    </row>
    <row r="19" spans="2:3" x14ac:dyDescent="0.2">
      <c r="B19" s="12" t="s">
        <v>55</v>
      </c>
    </row>
    <row r="21" spans="2:3" x14ac:dyDescent="0.2">
      <c r="B21" s="193" t="s">
        <v>47</v>
      </c>
      <c r="C21" s="193"/>
    </row>
    <row r="22" spans="2:3" x14ac:dyDescent="0.2">
      <c r="B22" s="194" t="s">
        <v>48</v>
      </c>
      <c r="C22" s="194"/>
    </row>
    <row r="23" spans="2:3" x14ac:dyDescent="0.2">
      <c r="B23" s="194" t="s">
        <v>49</v>
      </c>
      <c r="C23" s="194"/>
    </row>
    <row r="25" spans="2:3" x14ac:dyDescent="0.2">
      <c r="B25" t="s">
        <v>54</v>
      </c>
    </row>
    <row r="27" spans="2:3" x14ac:dyDescent="0.2">
      <c r="B27" s="2" t="s">
        <v>60</v>
      </c>
      <c r="C27" s="3"/>
    </row>
    <row r="28" spans="2:3" x14ac:dyDescent="0.2">
      <c r="B28" t="s">
        <v>83</v>
      </c>
    </row>
    <row r="29" spans="2:3" x14ac:dyDescent="0.2">
      <c r="B29" t="s">
        <v>78</v>
      </c>
    </row>
    <row r="30" spans="2:3" x14ac:dyDescent="0.2">
      <c r="B30" t="s">
        <v>84</v>
      </c>
    </row>
    <row r="31" spans="2:3" x14ac:dyDescent="0.2">
      <c r="B31" t="s">
        <v>85</v>
      </c>
    </row>
    <row r="32" spans="2:3" x14ac:dyDescent="0.2">
      <c r="B32" t="s">
        <v>101</v>
      </c>
    </row>
    <row r="33" spans="2:2" x14ac:dyDescent="0.2">
      <c r="B33" t="s">
        <v>106</v>
      </c>
    </row>
    <row r="34" spans="2:2" x14ac:dyDescent="0.2">
      <c r="B34" t="s">
        <v>107</v>
      </c>
    </row>
    <row r="35" spans="2:2" x14ac:dyDescent="0.2">
      <c r="B35" t="s">
        <v>108</v>
      </c>
    </row>
  </sheetData>
  <sheetProtection selectLockedCells="1" selectUnlockedCells="1"/>
  <mergeCells count="3">
    <mergeCell ref="B21:C21"/>
    <mergeCell ref="B22:C22"/>
    <mergeCell ref="B23:C23"/>
  </mergeCells>
  <pageMargins left="0.78749999999999998" right="0.78749999999999998" top="1.0249999999999999" bottom="1.0249999999999999" header="0.78749999999999998" footer="0.78749999999999998"/>
  <pageSetup orientation="portrait" useFirstPageNumber="1" horizontalDpi="300" verticalDpi="300" r:id="rId1"/>
  <headerFooter alignWithMargins="0">
    <oddHeader>&amp;C&amp;A</oddHeader>
    <oddFooter>&amp;CPage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ABOUT THIS WORKBOOK</vt:lpstr>
      <vt:lpstr>Ex 1 - Wet Ballast UnShunt</vt:lpstr>
      <vt:lpstr>Ex 1 - Wet Ballast Shunted</vt:lpstr>
      <vt:lpstr>Ex 1 - Dry Ballast UnShunt</vt:lpstr>
      <vt:lpstr>Ex 1 - Dry Ballast Shunted</vt:lpstr>
      <vt:lpstr>Ex 1 +2 - Thresholds</vt:lpstr>
      <vt:lpstr>Ex 1 SENS - Wet Ballast UnShunt</vt:lpstr>
      <vt:lpstr>Ex 1 SENS - Wet Ballast Shunted</vt:lpstr>
      <vt:lpstr>Ex 1 SENS - Dry Ballast UnShunt</vt:lpstr>
      <vt:lpstr>Ex 1 SENS - Dry Ballast Shunted</vt:lpstr>
      <vt:lpstr>Ex 1 SENS - Thresholds</vt:lpstr>
      <vt:lpstr>Ex 2 - 23000 Multi-Part</vt:lpstr>
      <vt:lpstr>Ex 3- JLess Wet Ballast Noshunt</vt:lpstr>
      <vt:lpstr>Ex 3- JLess Wet Ballast SHUNT</vt:lpstr>
      <vt:lpstr>Ex 3- SINGLE COLUMN</vt:lpstr>
      <vt:lpstr> Ex 3 - MULTCOL WET BALL 15A</vt:lpstr>
      <vt:lpstr> Ex 3 - MULTCOL DRY BALL 15A</vt:lpstr>
      <vt:lpstr> Ex 3 - MULTCOL DRY BALL 1.06V</vt:lpstr>
      <vt:lpstr> Ex 3 - MULTCOL WET Hardshunt</vt:lpstr>
      <vt:lpstr> Ex 3 - MULTCOL DRY Heavy shunt</vt:lpstr>
      <vt:lpstr> Ex 4 - MULTCOL WET 75K</vt:lpstr>
      <vt:lpstr> Ex 4 - MULTCOL DRY 75K</vt:lpstr>
      <vt:lpstr> Ex 4 - MULTCOL WET 75K HS</vt:lpstr>
      <vt:lpstr> Ex 4 - MULTCOL DRY75K HS</vt:lpstr>
      <vt:lpstr> Ex 5 - LOWIMP WET</vt:lpstr>
      <vt:lpstr> Ex 5 - LOWIMP WET HARDSHUNT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cp:lastModifiedBy>
  <dcterms:created xsi:type="dcterms:W3CDTF">2020-03-29T02:50:24Z</dcterms:created>
  <dcterms:modified xsi:type="dcterms:W3CDTF">2020-05-02T12:03:22Z</dcterms:modified>
</cp:coreProperties>
</file>