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AllImportantDocuments\Chirag\AllImportantDocuments\001SaskPoly\SaskatchewanPolytechnic\COMP120-InformationSystems\ExcelModule\ExcelModule3\"/>
    </mc:Choice>
  </mc:AlternateContent>
  <xr:revisionPtr revIDLastSave="0" documentId="13_ncr:1_{DB83CC28-0977-4E12-B5EE-68A1A7BBC86C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Documentation" sheetId="6" r:id="rId1"/>
    <sheet name="Yield" sheetId="1" r:id="rId2"/>
    <sheet name="Yield History" sheetId="8" r:id="rId3"/>
    <sheet name="Growth" sheetId="9" r:id="rId4"/>
    <sheet name="Explanation of Formula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8" i="9" l="1"/>
  <c r="K112" i="9"/>
  <c r="K116" i="9"/>
  <c r="K120" i="9"/>
  <c r="K124" i="9"/>
  <c r="K128" i="9"/>
  <c r="K132" i="9"/>
  <c r="K136" i="9"/>
  <c r="K140" i="9"/>
  <c r="K144" i="9"/>
  <c r="K148" i="9"/>
  <c r="K152" i="9"/>
  <c r="K156" i="9"/>
  <c r="K160" i="9"/>
  <c r="K5" i="9"/>
  <c r="B18" i="9"/>
  <c r="K9" i="9" s="1"/>
  <c r="B17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B4" i="9"/>
  <c r="G6" i="9"/>
  <c r="I6" i="9" s="1"/>
  <c r="H6" i="9"/>
  <c r="G7" i="9"/>
  <c r="I7" i="9" s="1"/>
  <c r="H7" i="9"/>
  <c r="G8" i="9"/>
  <c r="H8" i="9"/>
  <c r="I8" i="9" s="1"/>
  <c r="G9" i="9"/>
  <c r="H9" i="9"/>
  <c r="I9" i="9"/>
  <c r="G10" i="9"/>
  <c r="I10" i="9" s="1"/>
  <c r="H10" i="9"/>
  <c r="G11" i="9"/>
  <c r="I11" i="9" s="1"/>
  <c r="H11" i="9"/>
  <c r="G12" i="9"/>
  <c r="H12" i="9"/>
  <c r="I12" i="9" s="1"/>
  <c r="G13" i="9"/>
  <c r="H13" i="9"/>
  <c r="I13" i="9"/>
  <c r="G14" i="9"/>
  <c r="I14" i="9" s="1"/>
  <c r="H14" i="9"/>
  <c r="G15" i="9"/>
  <c r="I15" i="9" s="1"/>
  <c r="H15" i="9"/>
  <c r="G16" i="9"/>
  <c r="H16" i="9"/>
  <c r="I16" i="9" s="1"/>
  <c r="G17" i="9"/>
  <c r="H17" i="9"/>
  <c r="I17" i="9"/>
  <c r="G18" i="9"/>
  <c r="I18" i="9" s="1"/>
  <c r="H18" i="9"/>
  <c r="G19" i="9"/>
  <c r="I19" i="9" s="1"/>
  <c r="H19" i="9"/>
  <c r="G20" i="9"/>
  <c r="H20" i="9"/>
  <c r="I20" i="9" s="1"/>
  <c r="G21" i="9"/>
  <c r="H21" i="9"/>
  <c r="I21" i="9"/>
  <c r="G22" i="9"/>
  <c r="I22" i="9" s="1"/>
  <c r="H22" i="9"/>
  <c r="G23" i="9"/>
  <c r="I23" i="9" s="1"/>
  <c r="H23" i="9"/>
  <c r="G24" i="9"/>
  <c r="H24" i="9"/>
  <c r="I24" i="9" s="1"/>
  <c r="G25" i="9"/>
  <c r="H25" i="9"/>
  <c r="I25" i="9"/>
  <c r="G26" i="9"/>
  <c r="I26" i="9" s="1"/>
  <c r="H26" i="9"/>
  <c r="G27" i="9"/>
  <c r="I27" i="9" s="1"/>
  <c r="H27" i="9"/>
  <c r="G28" i="9"/>
  <c r="H28" i="9"/>
  <c r="I28" i="9" s="1"/>
  <c r="G29" i="9"/>
  <c r="H29" i="9"/>
  <c r="I29" i="9"/>
  <c r="G30" i="9"/>
  <c r="I30" i="9" s="1"/>
  <c r="H30" i="9"/>
  <c r="G31" i="9"/>
  <c r="I31" i="9" s="1"/>
  <c r="H31" i="9"/>
  <c r="G32" i="9"/>
  <c r="H32" i="9"/>
  <c r="I32" i="9" s="1"/>
  <c r="G33" i="9"/>
  <c r="H33" i="9"/>
  <c r="I33" i="9"/>
  <c r="G34" i="9"/>
  <c r="I34" i="9" s="1"/>
  <c r="H34" i="9"/>
  <c r="G35" i="9"/>
  <c r="I35" i="9" s="1"/>
  <c r="H35" i="9"/>
  <c r="G36" i="9"/>
  <c r="H36" i="9"/>
  <c r="I36" i="9" s="1"/>
  <c r="G37" i="9"/>
  <c r="H37" i="9"/>
  <c r="I37" i="9"/>
  <c r="G38" i="9"/>
  <c r="I38" i="9" s="1"/>
  <c r="H38" i="9"/>
  <c r="G39" i="9"/>
  <c r="I39" i="9" s="1"/>
  <c r="H39" i="9"/>
  <c r="G40" i="9"/>
  <c r="H40" i="9"/>
  <c r="I40" i="9" s="1"/>
  <c r="G41" i="9"/>
  <c r="H41" i="9"/>
  <c r="I41" i="9"/>
  <c r="G42" i="9"/>
  <c r="I42" i="9" s="1"/>
  <c r="H42" i="9"/>
  <c r="G43" i="9"/>
  <c r="I43" i="9" s="1"/>
  <c r="H43" i="9"/>
  <c r="G44" i="9"/>
  <c r="H44" i="9"/>
  <c r="I44" i="9" s="1"/>
  <c r="G45" i="9"/>
  <c r="H45" i="9"/>
  <c r="I45" i="9"/>
  <c r="G46" i="9"/>
  <c r="I46" i="9" s="1"/>
  <c r="H46" i="9"/>
  <c r="G47" i="9"/>
  <c r="I47" i="9" s="1"/>
  <c r="H47" i="9"/>
  <c r="G48" i="9"/>
  <c r="H48" i="9"/>
  <c r="I48" i="9" s="1"/>
  <c r="G49" i="9"/>
  <c r="H49" i="9"/>
  <c r="I49" i="9"/>
  <c r="G50" i="9"/>
  <c r="I50" i="9" s="1"/>
  <c r="H50" i="9"/>
  <c r="G51" i="9"/>
  <c r="I51" i="9" s="1"/>
  <c r="H51" i="9"/>
  <c r="G52" i="9"/>
  <c r="H52" i="9"/>
  <c r="I52" i="9" s="1"/>
  <c r="G53" i="9"/>
  <c r="H53" i="9"/>
  <c r="I53" i="9"/>
  <c r="G54" i="9"/>
  <c r="I54" i="9" s="1"/>
  <c r="H54" i="9"/>
  <c r="G55" i="9"/>
  <c r="I55" i="9" s="1"/>
  <c r="H55" i="9"/>
  <c r="G56" i="9"/>
  <c r="H56" i="9"/>
  <c r="I56" i="9" s="1"/>
  <c r="G57" i="9"/>
  <c r="H57" i="9"/>
  <c r="I57" i="9"/>
  <c r="G58" i="9"/>
  <c r="I58" i="9" s="1"/>
  <c r="H58" i="9"/>
  <c r="G59" i="9"/>
  <c r="I59" i="9" s="1"/>
  <c r="H59" i="9"/>
  <c r="G60" i="9"/>
  <c r="H60" i="9"/>
  <c r="I60" i="9" s="1"/>
  <c r="G61" i="9"/>
  <c r="H61" i="9"/>
  <c r="I61" i="9"/>
  <c r="G62" i="9"/>
  <c r="I62" i="9" s="1"/>
  <c r="H62" i="9"/>
  <c r="G63" i="9"/>
  <c r="I63" i="9" s="1"/>
  <c r="H63" i="9"/>
  <c r="G64" i="9"/>
  <c r="H64" i="9"/>
  <c r="I64" i="9" s="1"/>
  <c r="G65" i="9"/>
  <c r="H65" i="9"/>
  <c r="I65" i="9"/>
  <c r="G66" i="9"/>
  <c r="I66" i="9" s="1"/>
  <c r="H66" i="9"/>
  <c r="G67" i="9"/>
  <c r="I67" i="9" s="1"/>
  <c r="H67" i="9"/>
  <c r="G68" i="9"/>
  <c r="H68" i="9"/>
  <c r="I68" i="9" s="1"/>
  <c r="G69" i="9"/>
  <c r="H69" i="9"/>
  <c r="I69" i="9"/>
  <c r="G70" i="9"/>
  <c r="I70" i="9" s="1"/>
  <c r="H70" i="9"/>
  <c r="G71" i="9"/>
  <c r="I71" i="9" s="1"/>
  <c r="H71" i="9"/>
  <c r="G72" i="9"/>
  <c r="H72" i="9"/>
  <c r="I72" i="9" s="1"/>
  <c r="G73" i="9"/>
  <c r="H73" i="9"/>
  <c r="I73" i="9"/>
  <c r="G74" i="9"/>
  <c r="I74" i="9" s="1"/>
  <c r="H74" i="9"/>
  <c r="G75" i="9"/>
  <c r="I75" i="9" s="1"/>
  <c r="H75" i="9"/>
  <c r="G76" i="9"/>
  <c r="H76" i="9"/>
  <c r="I76" i="9" s="1"/>
  <c r="G77" i="9"/>
  <c r="H77" i="9"/>
  <c r="I77" i="9"/>
  <c r="G78" i="9"/>
  <c r="I78" i="9" s="1"/>
  <c r="H78" i="9"/>
  <c r="G79" i="9"/>
  <c r="I79" i="9" s="1"/>
  <c r="H79" i="9"/>
  <c r="G80" i="9"/>
  <c r="H80" i="9"/>
  <c r="I80" i="9" s="1"/>
  <c r="G81" i="9"/>
  <c r="H81" i="9"/>
  <c r="I81" i="9"/>
  <c r="G82" i="9"/>
  <c r="I82" i="9" s="1"/>
  <c r="H82" i="9"/>
  <c r="G83" i="9"/>
  <c r="I83" i="9" s="1"/>
  <c r="H83" i="9"/>
  <c r="G84" i="9"/>
  <c r="H84" i="9"/>
  <c r="I84" i="9" s="1"/>
  <c r="G85" i="9"/>
  <c r="H85" i="9"/>
  <c r="I85" i="9"/>
  <c r="G86" i="9"/>
  <c r="I86" i="9" s="1"/>
  <c r="H86" i="9"/>
  <c r="G87" i="9"/>
  <c r="I87" i="9" s="1"/>
  <c r="H87" i="9"/>
  <c r="G88" i="9"/>
  <c r="H88" i="9"/>
  <c r="I88" i="9" s="1"/>
  <c r="G89" i="9"/>
  <c r="H89" i="9"/>
  <c r="I89" i="9"/>
  <c r="G90" i="9"/>
  <c r="I90" i="9" s="1"/>
  <c r="H90" i="9"/>
  <c r="G91" i="9"/>
  <c r="I91" i="9" s="1"/>
  <c r="H91" i="9"/>
  <c r="G92" i="9"/>
  <c r="H92" i="9"/>
  <c r="I92" i="9" s="1"/>
  <c r="G93" i="9"/>
  <c r="H93" i="9"/>
  <c r="I93" i="9"/>
  <c r="G94" i="9"/>
  <c r="I94" i="9" s="1"/>
  <c r="H94" i="9"/>
  <c r="G95" i="9"/>
  <c r="I95" i="9" s="1"/>
  <c r="H95" i="9"/>
  <c r="G96" i="9"/>
  <c r="H96" i="9"/>
  <c r="I96" i="9" s="1"/>
  <c r="G97" i="9"/>
  <c r="H97" i="9"/>
  <c r="I97" i="9"/>
  <c r="G98" i="9"/>
  <c r="I98" i="9" s="1"/>
  <c r="H98" i="9"/>
  <c r="G99" i="9"/>
  <c r="I99" i="9" s="1"/>
  <c r="H99" i="9"/>
  <c r="G100" i="9"/>
  <c r="H100" i="9"/>
  <c r="I100" i="9" s="1"/>
  <c r="G101" i="9"/>
  <c r="H101" i="9"/>
  <c r="I101" i="9"/>
  <c r="G102" i="9"/>
  <c r="I102" i="9" s="1"/>
  <c r="H102" i="9"/>
  <c r="G103" i="9"/>
  <c r="I103" i="9" s="1"/>
  <c r="H103" i="9"/>
  <c r="G104" i="9"/>
  <c r="H104" i="9"/>
  <c r="I104" i="9" s="1"/>
  <c r="G105" i="9"/>
  <c r="H105" i="9"/>
  <c r="I105" i="9"/>
  <c r="G106" i="9"/>
  <c r="I106" i="9" s="1"/>
  <c r="H106" i="9"/>
  <c r="G107" i="9"/>
  <c r="I107" i="9" s="1"/>
  <c r="H107" i="9"/>
  <c r="G108" i="9"/>
  <c r="H108" i="9"/>
  <c r="I108" i="9" s="1"/>
  <c r="G109" i="9"/>
  <c r="H109" i="9"/>
  <c r="I109" i="9"/>
  <c r="G110" i="9"/>
  <c r="I110" i="9" s="1"/>
  <c r="H110" i="9"/>
  <c r="G111" i="9"/>
  <c r="I111" i="9" s="1"/>
  <c r="H111" i="9"/>
  <c r="G112" i="9"/>
  <c r="H112" i="9"/>
  <c r="I112" i="9" s="1"/>
  <c r="G113" i="9"/>
  <c r="H113" i="9"/>
  <c r="I113" i="9"/>
  <c r="G114" i="9"/>
  <c r="I114" i="9" s="1"/>
  <c r="H114" i="9"/>
  <c r="G115" i="9"/>
  <c r="I115" i="9" s="1"/>
  <c r="H115" i="9"/>
  <c r="G116" i="9"/>
  <c r="H116" i="9"/>
  <c r="I116" i="9" s="1"/>
  <c r="G117" i="9"/>
  <c r="H117" i="9"/>
  <c r="I117" i="9"/>
  <c r="G118" i="9"/>
  <c r="I118" i="9" s="1"/>
  <c r="H118" i="9"/>
  <c r="G119" i="9"/>
  <c r="I119" i="9" s="1"/>
  <c r="H119" i="9"/>
  <c r="G120" i="9"/>
  <c r="H120" i="9"/>
  <c r="I120" i="9" s="1"/>
  <c r="G121" i="9"/>
  <c r="H121" i="9"/>
  <c r="I121" i="9"/>
  <c r="G122" i="9"/>
  <c r="I122" i="9" s="1"/>
  <c r="H122" i="9"/>
  <c r="G123" i="9"/>
  <c r="I123" i="9" s="1"/>
  <c r="H123" i="9"/>
  <c r="G124" i="9"/>
  <c r="H124" i="9"/>
  <c r="I124" i="9" s="1"/>
  <c r="G125" i="9"/>
  <c r="H125" i="9"/>
  <c r="I125" i="9"/>
  <c r="G126" i="9"/>
  <c r="I126" i="9" s="1"/>
  <c r="H126" i="9"/>
  <c r="G127" i="9"/>
  <c r="I127" i="9" s="1"/>
  <c r="H127" i="9"/>
  <c r="G128" i="9"/>
  <c r="H128" i="9"/>
  <c r="I128" i="9" s="1"/>
  <c r="G129" i="9"/>
  <c r="H129" i="9"/>
  <c r="I129" i="9"/>
  <c r="G130" i="9"/>
  <c r="I130" i="9" s="1"/>
  <c r="H130" i="9"/>
  <c r="G131" i="9"/>
  <c r="I131" i="9" s="1"/>
  <c r="H131" i="9"/>
  <c r="G132" i="9"/>
  <c r="H132" i="9"/>
  <c r="I132" i="9" s="1"/>
  <c r="G133" i="9"/>
  <c r="H133" i="9"/>
  <c r="I133" i="9"/>
  <c r="G134" i="9"/>
  <c r="I134" i="9" s="1"/>
  <c r="H134" i="9"/>
  <c r="G135" i="9"/>
  <c r="I135" i="9" s="1"/>
  <c r="H135" i="9"/>
  <c r="G136" i="9"/>
  <c r="H136" i="9"/>
  <c r="I136" i="9" s="1"/>
  <c r="G137" i="9"/>
  <c r="H137" i="9"/>
  <c r="I137" i="9"/>
  <c r="G138" i="9"/>
  <c r="I138" i="9" s="1"/>
  <c r="H138" i="9"/>
  <c r="G139" i="9"/>
  <c r="I139" i="9" s="1"/>
  <c r="H139" i="9"/>
  <c r="G140" i="9"/>
  <c r="H140" i="9"/>
  <c r="I140" i="9" s="1"/>
  <c r="G141" i="9"/>
  <c r="H141" i="9"/>
  <c r="I141" i="9"/>
  <c r="G142" i="9"/>
  <c r="I142" i="9" s="1"/>
  <c r="H142" i="9"/>
  <c r="G143" i="9"/>
  <c r="I143" i="9" s="1"/>
  <c r="H143" i="9"/>
  <c r="G144" i="9"/>
  <c r="H144" i="9"/>
  <c r="I144" i="9" s="1"/>
  <c r="G145" i="9"/>
  <c r="H145" i="9"/>
  <c r="I145" i="9"/>
  <c r="G146" i="9"/>
  <c r="I146" i="9" s="1"/>
  <c r="H146" i="9"/>
  <c r="G147" i="9"/>
  <c r="I147" i="9" s="1"/>
  <c r="H147" i="9"/>
  <c r="G148" i="9"/>
  <c r="H148" i="9"/>
  <c r="I148" i="9" s="1"/>
  <c r="G149" i="9"/>
  <c r="H149" i="9"/>
  <c r="I149" i="9"/>
  <c r="G150" i="9"/>
  <c r="I150" i="9" s="1"/>
  <c r="H150" i="9"/>
  <c r="G151" i="9"/>
  <c r="I151" i="9" s="1"/>
  <c r="H151" i="9"/>
  <c r="G152" i="9"/>
  <c r="H152" i="9"/>
  <c r="I152" i="9" s="1"/>
  <c r="G153" i="9"/>
  <c r="H153" i="9"/>
  <c r="I153" i="9"/>
  <c r="G154" i="9"/>
  <c r="I154" i="9" s="1"/>
  <c r="H154" i="9"/>
  <c r="G155" i="9"/>
  <c r="I155" i="9" s="1"/>
  <c r="H155" i="9"/>
  <c r="G156" i="9"/>
  <c r="H156" i="9"/>
  <c r="I156" i="9" s="1"/>
  <c r="G157" i="9"/>
  <c r="H157" i="9"/>
  <c r="I157" i="9"/>
  <c r="G158" i="9"/>
  <c r="I158" i="9" s="1"/>
  <c r="H158" i="9"/>
  <c r="G159" i="9"/>
  <c r="I159" i="9" s="1"/>
  <c r="H159" i="9"/>
  <c r="G160" i="9"/>
  <c r="H160" i="9"/>
  <c r="I160" i="9" s="1"/>
  <c r="G161" i="9"/>
  <c r="H161" i="9"/>
  <c r="I161" i="9"/>
  <c r="G162" i="9"/>
  <c r="I162" i="9" s="1"/>
  <c r="H162" i="9"/>
  <c r="G163" i="9"/>
  <c r="I163" i="9" s="1"/>
  <c r="H163" i="9"/>
  <c r="I5" i="9"/>
  <c r="H5" i="9"/>
  <c r="G5" i="9"/>
  <c r="B9" i="9"/>
  <c r="B10" i="9"/>
  <c r="B11" i="9"/>
  <c r="B12" i="9"/>
  <c r="B8" i="9"/>
  <c r="L6" i="9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L84" i="9" s="1"/>
  <c r="L85" i="9" s="1"/>
  <c r="L86" i="9" s="1"/>
  <c r="L87" i="9" s="1"/>
  <c r="L88" i="9" s="1"/>
  <c r="L89" i="9" s="1"/>
  <c r="L90" i="9" s="1"/>
  <c r="L91" i="9" s="1"/>
  <c r="L92" i="9" s="1"/>
  <c r="L93" i="9" s="1"/>
  <c r="L94" i="9" s="1"/>
  <c r="L95" i="9" s="1"/>
  <c r="L96" i="9" s="1"/>
  <c r="L97" i="9" s="1"/>
  <c r="L98" i="9" s="1"/>
  <c r="L99" i="9" s="1"/>
  <c r="L100" i="9" s="1"/>
  <c r="L101" i="9" s="1"/>
  <c r="L102" i="9" s="1"/>
  <c r="L103" i="9" s="1"/>
  <c r="L104" i="9" s="1"/>
  <c r="L105" i="9" s="1"/>
  <c r="L106" i="9" s="1"/>
  <c r="L107" i="9" s="1"/>
  <c r="L108" i="9" s="1"/>
  <c r="L109" i="9" s="1"/>
  <c r="L110" i="9" s="1"/>
  <c r="L111" i="9" s="1"/>
  <c r="L112" i="9" s="1"/>
  <c r="L113" i="9" s="1"/>
  <c r="L114" i="9" s="1"/>
  <c r="L115" i="9" s="1"/>
  <c r="L116" i="9" s="1"/>
  <c r="L117" i="9" s="1"/>
  <c r="L118" i="9" s="1"/>
  <c r="L119" i="9" s="1"/>
  <c r="L120" i="9" s="1"/>
  <c r="L121" i="9" s="1"/>
  <c r="L122" i="9" s="1"/>
  <c r="L123" i="9" s="1"/>
  <c r="L124" i="9" s="1"/>
  <c r="L125" i="9" s="1"/>
  <c r="L126" i="9" s="1"/>
  <c r="L127" i="9" s="1"/>
  <c r="L128" i="9" s="1"/>
  <c r="L129" i="9" s="1"/>
  <c r="L130" i="9" s="1"/>
  <c r="L131" i="9" s="1"/>
  <c r="L132" i="9" s="1"/>
  <c r="L133" i="9" s="1"/>
  <c r="L134" i="9" s="1"/>
  <c r="L135" i="9" s="1"/>
  <c r="L136" i="9" s="1"/>
  <c r="L137" i="9" s="1"/>
  <c r="L138" i="9" s="1"/>
  <c r="L139" i="9" s="1"/>
  <c r="L140" i="9" s="1"/>
  <c r="L141" i="9" s="1"/>
  <c r="L142" i="9" s="1"/>
  <c r="L143" i="9" s="1"/>
  <c r="L144" i="9" s="1"/>
  <c r="L145" i="9" s="1"/>
  <c r="L146" i="9" s="1"/>
  <c r="L147" i="9" s="1"/>
  <c r="L148" i="9" s="1"/>
  <c r="L149" i="9" s="1"/>
  <c r="L150" i="9" s="1"/>
  <c r="L151" i="9" s="1"/>
  <c r="L152" i="9" s="1"/>
  <c r="L153" i="9" s="1"/>
  <c r="L154" i="9" s="1"/>
  <c r="L155" i="9" s="1"/>
  <c r="L156" i="9" s="1"/>
  <c r="L157" i="9" s="1"/>
  <c r="L158" i="9" s="1"/>
  <c r="L159" i="9" s="1"/>
  <c r="L160" i="9" s="1"/>
  <c r="L161" i="9" s="1"/>
  <c r="L162" i="9" s="1"/>
  <c r="L163" i="9" s="1"/>
  <c r="L5" i="9"/>
  <c r="B9" i="8"/>
  <c r="B8" i="8"/>
  <c r="B7" i="8"/>
  <c r="B6" i="8"/>
  <c r="B5" i="8"/>
  <c r="B21" i="1"/>
  <c r="B23" i="1" s="1"/>
  <c r="B16" i="1"/>
  <c r="B19" i="1" s="1"/>
  <c r="B20" i="1" s="1"/>
  <c r="B15" i="1"/>
  <c r="B10" i="1"/>
  <c r="B16" i="9"/>
  <c r="K104" i="9" l="1"/>
  <c r="K100" i="9"/>
  <c r="K96" i="9"/>
  <c r="K92" i="9"/>
  <c r="K88" i="9"/>
  <c r="K84" i="9"/>
  <c r="K80" i="9"/>
  <c r="K76" i="9"/>
  <c r="K72" i="9"/>
  <c r="K68" i="9"/>
  <c r="K64" i="9"/>
  <c r="K60" i="9"/>
  <c r="K56" i="9"/>
  <c r="K52" i="9"/>
  <c r="K48" i="9"/>
  <c r="K44" i="9"/>
  <c r="K40" i="9"/>
  <c r="K36" i="9"/>
  <c r="K32" i="9"/>
  <c r="K28" i="9"/>
  <c r="K24" i="9"/>
  <c r="K20" i="9"/>
  <c r="K16" i="9"/>
  <c r="K12" i="9"/>
  <c r="K8" i="9"/>
  <c r="K163" i="9"/>
  <c r="K159" i="9"/>
  <c r="K155" i="9"/>
  <c r="K151" i="9"/>
  <c r="K147" i="9"/>
  <c r="K143" i="9"/>
  <c r="K139" i="9"/>
  <c r="K135" i="9"/>
  <c r="K131" i="9"/>
  <c r="K127" i="9"/>
  <c r="K123" i="9"/>
  <c r="K119" i="9"/>
  <c r="K115" i="9"/>
  <c r="K111" i="9"/>
  <c r="K107" i="9"/>
  <c r="K103" i="9"/>
  <c r="K99" i="9"/>
  <c r="K95" i="9"/>
  <c r="K91" i="9"/>
  <c r="K87" i="9"/>
  <c r="K83" i="9"/>
  <c r="K79" i="9"/>
  <c r="K75" i="9"/>
  <c r="K71" i="9"/>
  <c r="K67" i="9"/>
  <c r="K63" i="9"/>
  <c r="K59" i="9"/>
  <c r="K55" i="9"/>
  <c r="K51" i="9"/>
  <c r="K47" i="9"/>
  <c r="K43" i="9"/>
  <c r="K39" i="9"/>
  <c r="K35" i="9"/>
  <c r="K31" i="9"/>
  <c r="K27" i="9"/>
  <c r="K23" i="9"/>
  <c r="K19" i="9"/>
  <c r="K15" i="9"/>
  <c r="K11" i="9"/>
  <c r="K7" i="9"/>
  <c r="K162" i="9"/>
  <c r="K158" i="9"/>
  <c r="K154" i="9"/>
  <c r="K150" i="9"/>
  <c r="K146" i="9"/>
  <c r="K142" i="9"/>
  <c r="K138" i="9"/>
  <c r="K134" i="9"/>
  <c r="K130" i="9"/>
  <c r="K126" i="9"/>
  <c r="K122" i="9"/>
  <c r="K118" i="9"/>
  <c r="K114" i="9"/>
  <c r="K110" i="9"/>
  <c r="K106" i="9"/>
  <c r="K102" i="9"/>
  <c r="K98" i="9"/>
  <c r="K94" i="9"/>
  <c r="K90" i="9"/>
  <c r="K86" i="9"/>
  <c r="K82" i="9"/>
  <c r="K78" i="9"/>
  <c r="K74" i="9"/>
  <c r="K70" i="9"/>
  <c r="K66" i="9"/>
  <c r="K62" i="9"/>
  <c r="K58" i="9"/>
  <c r="K54" i="9"/>
  <c r="K50" i="9"/>
  <c r="K46" i="9"/>
  <c r="K42" i="9"/>
  <c r="K38" i="9"/>
  <c r="K34" i="9"/>
  <c r="K30" i="9"/>
  <c r="K26" i="9"/>
  <c r="K22" i="9"/>
  <c r="K18" i="9"/>
  <c r="K14" i="9"/>
  <c r="K10" i="9"/>
  <c r="K6" i="9"/>
  <c r="B21" i="9" s="1"/>
  <c r="K161" i="9"/>
  <c r="K157" i="9"/>
  <c r="K153" i="9"/>
  <c r="K149" i="9"/>
  <c r="K145" i="9"/>
  <c r="K141" i="9"/>
  <c r="K137" i="9"/>
  <c r="K133" i="9"/>
  <c r="K129" i="9"/>
  <c r="K125" i="9"/>
  <c r="K121" i="9"/>
  <c r="K117" i="9"/>
  <c r="K113" i="9"/>
  <c r="K109" i="9"/>
  <c r="K105" i="9"/>
  <c r="K101" i="9"/>
  <c r="K97" i="9"/>
  <c r="K93" i="9"/>
  <c r="K89" i="9"/>
  <c r="K85" i="9"/>
  <c r="K81" i="9"/>
  <c r="K77" i="9"/>
  <c r="K73" i="9"/>
  <c r="K69" i="9"/>
  <c r="K65" i="9"/>
  <c r="K61" i="9"/>
  <c r="K57" i="9"/>
  <c r="K53" i="9"/>
  <c r="K49" i="9"/>
  <c r="K45" i="9"/>
  <c r="K41" i="9"/>
  <c r="K37" i="9"/>
  <c r="K33" i="9"/>
  <c r="K29" i="9"/>
  <c r="K25" i="9"/>
  <c r="K21" i="9"/>
  <c r="K17" i="9"/>
  <c r="K13" i="9"/>
</calcChain>
</file>

<file path=xl/sharedStrings.xml><?xml version="1.0" encoding="utf-8"?>
<sst xmlns="http://schemas.openxmlformats.org/spreadsheetml/2006/main" count="298" uniqueCount="270">
  <si>
    <t>Corn Yield Calculator</t>
  </si>
  <si>
    <t>Row Width (ft.)</t>
  </si>
  <si>
    <t>where</t>
  </si>
  <si>
    <t>Dry Weight of Corn</t>
  </si>
  <si>
    <r>
      <t>dry weight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* (1 - </t>
    </r>
    <r>
      <rPr>
        <i/>
        <sz val="11"/>
        <color theme="1"/>
        <rFont val="Calibri"/>
        <family val="2"/>
        <scheme val="minor"/>
      </rPr>
      <t>moisture)</t>
    </r>
  </si>
  <si>
    <r>
      <rPr>
        <i/>
        <sz val="11"/>
        <color theme="1"/>
        <rFont val="Calibri"/>
        <family val="2"/>
        <scheme val="minor"/>
      </rPr>
      <t>dry weight</t>
    </r>
    <r>
      <rPr>
        <sz val="11"/>
        <color theme="1"/>
        <rFont val="Calibri"/>
        <family val="2"/>
        <scheme val="minor"/>
      </rPr>
      <t xml:space="preserve"> = dry weight of the corn</t>
    </r>
  </si>
  <si>
    <t>Bushels</t>
  </si>
  <si>
    <t>To convert the standard weight of corn to bushels, use the formula:</t>
  </si>
  <si>
    <t>Number of Rows</t>
  </si>
  <si>
    <t>Row Length (ft.)</t>
  </si>
  <si>
    <t>Agricultural Constants</t>
  </si>
  <si>
    <t>Square Feet in an Acre</t>
  </si>
  <si>
    <t>Corn Weight</t>
  </si>
  <si>
    <t>Moisture Content</t>
  </si>
  <si>
    <t>Dry Weight (lbs.)</t>
  </si>
  <si>
    <t>Yield</t>
  </si>
  <si>
    <t>Pounds of Corn in a Bushel</t>
  </si>
  <si>
    <t>Bushels per Acre</t>
  </si>
  <si>
    <t>Total Yield (bushels)</t>
  </si>
  <si>
    <t>Total Corn Crop (acres)</t>
  </si>
  <si>
    <t>Market Weight</t>
  </si>
  <si>
    <t>Notes</t>
  </si>
  <si>
    <t>Corn Growth Calculator</t>
  </si>
  <si>
    <t>Date</t>
  </si>
  <si>
    <t>Planting Date</t>
  </si>
  <si>
    <t>Base Temp</t>
  </si>
  <si>
    <t>Min Temp</t>
  </si>
  <si>
    <t>Max Temp</t>
  </si>
  <si>
    <t>Harvest Date</t>
  </si>
  <si>
    <t>Corn Hybrids</t>
  </si>
  <si>
    <t>Height</t>
  </si>
  <si>
    <t>Corn Hybrid</t>
  </si>
  <si>
    <t>Medium Tall</t>
  </si>
  <si>
    <t>Medium</t>
  </si>
  <si>
    <t>Good</t>
  </si>
  <si>
    <t>Very Good</t>
  </si>
  <si>
    <t>Excellent</t>
  </si>
  <si>
    <t>CS6389</t>
  </si>
  <si>
    <t>CS6403</t>
  </si>
  <si>
    <t>CS6478</t>
  </si>
  <si>
    <t>CS6488</t>
  </si>
  <si>
    <t>CS6489</t>
  </si>
  <si>
    <t>CS6492</t>
  </si>
  <si>
    <t>CS6538</t>
  </si>
  <si>
    <t>CS6300</t>
  </si>
  <si>
    <t>Sample Plot</t>
  </si>
  <si>
    <t>Projected Market Revenue</t>
  </si>
  <si>
    <t>Day</t>
  </si>
  <si>
    <t>Stalk Height</t>
  </si>
  <si>
    <t>Farm Day</t>
  </si>
  <si>
    <t>Tmin</t>
  </si>
  <si>
    <t>Tmax</t>
  </si>
  <si>
    <t>Current Date</t>
  </si>
  <si>
    <t>Stage</t>
  </si>
  <si>
    <t>Emergence</t>
  </si>
  <si>
    <t>First Leaf</t>
  </si>
  <si>
    <t>Pollination</t>
  </si>
  <si>
    <t>First Grains</t>
  </si>
  <si>
    <t>Hybrid Summary</t>
  </si>
  <si>
    <t>Harvesting</t>
  </si>
  <si>
    <t>Standard Corn Moisture Content</t>
  </si>
  <si>
    <t>Sample Area (acres)</t>
  </si>
  <si>
    <t>Author</t>
  </si>
  <si>
    <t>Purpose</t>
  </si>
  <si>
    <t>Harvest Ready</t>
  </si>
  <si>
    <t>Estimated Stage Dates</t>
  </si>
  <si>
    <t>Wingait Farm</t>
  </si>
  <si>
    <t>Sample Area</t>
  </si>
  <si>
    <t>Functions and Constants</t>
  </si>
  <si>
    <t>Sample Weight (lbs.)</t>
  </si>
  <si>
    <t>Market Weight (lbs.)</t>
  </si>
  <si>
    <t>Hybrid</t>
  </si>
  <si>
    <t>Stages of Corn Growth</t>
  </si>
  <si>
    <t>Growing Temperatures</t>
  </si>
  <si>
    <t>Range</t>
  </si>
  <si>
    <r>
      <t>Temp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</si>
  <si>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t>To calculate the yield and growth of a corn hybrid being grown on the farm</t>
  </si>
  <si>
    <r>
      <rPr>
        <i/>
        <sz val="11"/>
        <color theme="1"/>
        <rFont val="Calibri"/>
        <family val="2"/>
        <scheme val="minor"/>
      </rPr>
      <t>area</t>
    </r>
    <r>
      <rPr>
        <sz val="11"/>
        <color theme="1"/>
        <rFont val="Calibri"/>
        <family val="2"/>
        <scheme val="minor"/>
      </rPr>
      <t xml:space="preserve"> = 2 * </t>
    </r>
    <r>
      <rPr>
        <i/>
        <sz val="11"/>
        <color theme="1"/>
        <rFont val="Calibri"/>
        <family val="2"/>
        <scheme val="minor"/>
      </rPr>
      <t xml:space="preserve">rows </t>
    </r>
    <r>
      <rPr>
        <sz val="11"/>
        <color theme="1"/>
        <rFont val="Calibri"/>
        <family val="2"/>
        <scheme val="minor"/>
      </rPr>
      <t xml:space="preserve">* </t>
    </r>
    <r>
      <rPr>
        <i/>
        <sz val="11"/>
        <color theme="1"/>
        <rFont val="Calibri"/>
        <family val="2"/>
        <scheme val="minor"/>
      </rPr>
      <t xml:space="preserve">length </t>
    </r>
    <r>
      <rPr>
        <sz val="11"/>
        <color theme="1"/>
        <rFont val="Calibri"/>
        <family val="2"/>
        <scheme val="minor"/>
      </rPr>
      <t xml:space="preserve">* </t>
    </r>
    <r>
      <rPr>
        <i/>
        <sz val="11"/>
        <color theme="1"/>
        <rFont val="Calibri"/>
        <family val="2"/>
        <scheme val="minor"/>
      </rPr>
      <t xml:space="preserve">width </t>
    </r>
    <r>
      <rPr>
        <sz val="11"/>
        <color theme="1"/>
        <rFont val="Calibri"/>
        <family val="2"/>
        <scheme val="minor"/>
      </rPr>
      <t>/ 43560</t>
    </r>
  </si>
  <si>
    <r>
      <rPr>
        <i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= weight of the corn in pounds
</t>
    </r>
    <r>
      <rPr>
        <i/>
        <sz val="11"/>
        <color theme="1"/>
        <rFont val="Calibri"/>
        <family val="2"/>
        <scheme val="minor"/>
      </rPr>
      <t>moisture</t>
    </r>
    <r>
      <rPr>
        <sz val="11"/>
        <color theme="1"/>
        <rFont val="Calibri"/>
        <family val="2"/>
        <scheme val="minor"/>
      </rPr>
      <t xml:space="preserve"> = percentage of the corn weight due to moisture </t>
    </r>
  </si>
  <si>
    <t>Sample Bushels</t>
  </si>
  <si>
    <t>Market Price per Bushel</t>
  </si>
  <si>
    <r>
      <t>rows</t>
    </r>
    <r>
      <rPr>
        <sz val="11"/>
        <color theme="1"/>
        <rFont val="Calibri"/>
        <family val="2"/>
        <scheme val="minor"/>
      </rPr>
      <t xml:space="preserve"> = number of corn rows in the sample area</t>
    </r>
    <r>
      <rPr>
        <i/>
        <sz val="11"/>
        <color theme="1"/>
        <rFont val="Calibri"/>
        <family val="2"/>
        <scheme val="minor"/>
      </rPr>
      <t xml:space="preserve">
length</t>
    </r>
    <r>
      <rPr>
        <sz val="11"/>
        <color theme="1"/>
        <rFont val="Calibri"/>
        <family val="2"/>
        <scheme val="minor"/>
      </rPr>
      <t xml:space="preserve">= length of each row in feet
</t>
    </r>
    <r>
      <rPr>
        <i/>
        <sz val="11"/>
        <color theme="1"/>
        <rFont val="Calibri"/>
        <family val="2"/>
        <scheme val="minor"/>
      </rPr>
      <t>width</t>
    </r>
    <r>
      <rPr>
        <sz val="11"/>
        <color theme="1"/>
        <rFont val="Calibri"/>
        <family val="2"/>
        <scheme val="minor"/>
      </rPr>
      <t xml:space="preserve"> = width of each row in feet</t>
    </r>
  </si>
  <si>
    <r>
      <t xml:space="preserve">The </t>
    </r>
    <r>
      <rPr>
        <b/>
        <sz val="11"/>
        <color theme="1"/>
        <rFont val="Calibri"/>
        <family val="2"/>
        <scheme val="minor"/>
      </rPr>
      <t>market weight</t>
    </r>
    <r>
      <rPr>
        <sz val="11"/>
        <color theme="1"/>
        <rFont val="Calibri"/>
        <family val="2"/>
        <scheme val="minor"/>
      </rPr>
      <t xml:space="preserve"> (in pounds) of corn used to determine the market price is calculated as:</t>
    </r>
  </si>
  <si>
    <t>The size of the sample area (in acres) used to estimate corn yield is calculated as:</t>
  </si>
  <si>
    <r>
      <t>bushels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 xml:space="preserve">standard weight </t>
    </r>
    <r>
      <rPr>
        <sz val="11"/>
        <color theme="1"/>
        <rFont val="Calibri"/>
        <family val="2"/>
        <scheme val="minor"/>
      </rPr>
      <t>/ 56</t>
    </r>
  </si>
  <si>
    <r>
      <t xml:space="preserve">standard weight </t>
    </r>
    <r>
      <rPr>
        <sz val="11"/>
        <color theme="1"/>
        <rFont val="Calibri"/>
        <family val="2"/>
        <scheme val="minor"/>
      </rPr>
      <t xml:space="preserve">= </t>
    </r>
    <r>
      <rPr>
        <i/>
        <sz val="11"/>
        <color theme="1"/>
        <rFont val="Calibri"/>
        <family val="2"/>
        <scheme val="minor"/>
      </rPr>
      <t xml:space="preserve">dry weight </t>
    </r>
    <r>
      <rPr>
        <sz val="11"/>
        <color theme="1"/>
        <rFont val="Calibri"/>
        <family val="2"/>
        <scheme val="minor"/>
      </rPr>
      <t>/ (1 - 0.155)</t>
    </r>
  </si>
  <si>
    <r>
      <t xml:space="preserve">Note that 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cannot be lower or higher than a set value. For corn, 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cannot be lower than 50 and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cannot be higher than 86.</t>
    </r>
  </si>
  <si>
    <r>
      <t>Daily Low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</si>
  <si>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r>
      <t>Daily High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</si>
  <si>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t>Measures of Corn Yield</t>
  </si>
  <si>
    <t>Measures of Corn Growth</t>
  </si>
  <si>
    <r>
      <t>The</t>
    </r>
    <r>
      <rPr>
        <b/>
        <sz val="11"/>
        <color theme="1"/>
        <rFont val="Calibri"/>
        <family val="2"/>
        <scheme val="minor"/>
      </rPr>
      <t xml:space="preserve"> dry weight</t>
    </r>
    <r>
      <rPr>
        <sz val="11"/>
        <color theme="1"/>
        <rFont val="Calibri"/>
        <family val="2"/>
        <scheme val="minor"/>
      </rPr>
      <t xml:space="preserve"> (in pounds) is the weight of the corn kernels without the moisture content. Dry weight is calculated as:</t>
    </r>
  </si>
  <si>
    <t>GDD</t>
  </si>
  <si>
    <t>Cumulative GDD</t>
  </si>
  <si>
    <r>
      <t xml:space="preserve">The </t>
    </r>
    <r>
      <rPr>
        <b/>
        <sz val="11"/>
        <color theme="1"/>
        <rFont val="Calibri"/>
        <family val="2"/>
        <scheme val="minor"/>
      </rPr>
      <t>Growing Degree Day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GDD</t>
    </r>
    <r>
      <rPr>
        <sz val="11"/>
        <color theme="1"/>
        <rFont val="Calibri"/>
        <family val="2"/>
        <scheme val="minor"/>
      </rPr>
      <t xml:space="preserve"> measures the growth of a crop in response to changing temperature. GDD is calculated using the formula:</t>
    </r>
  </si>
  <si>
    <r>
      <t>GDD</t>
    </r>
    <r>
      <rPr>
        <sz val="11"/>
        <color theme="1"/>
        <rFont val="Calibri"/>
        <family val="2"/>
        <scheme val="minor"/>
      </rPr>
      <t xml:space="preserve"> = (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) / 2 - </t>
    </r>
    <r>
      <rPr>
        <i/>
        <sz val="11"/>
        <color theme="1"/>
        <rFont val="Calibri"/>
        <family val="2"/>
        <scheme val="minor"/>
      </rPr>
      <t>Base</t>
    </r>
  </si>
  <si>
    <t>Corn Yield History</t>
  </si>
  <si>
    <t>Years</t>
  </si>
  <si>
    <t>Average Yield</t>
  </si>
  <si>
    <t>Summary</t>
  </si>
  <si>
    <t>Minimum Yield</t>
  </si>
  <si>
    <t>Maximum Yield</t>
  </si>
  <si>
    <t>Median Yield</t>
  </si>
  <si>
    <t>Year</t>
  </si>
  <si>
    <t>Yield (Bushels/Acre)</t>
  </si>
  <si>
    <t>Maturity (GDD)</t>
  </si>
  <si>
    <r>
      <t>Tmin</t>
    </r>
    <r>
      <rPr>
        <sz val="11"/>
        <color theme="1"/>
        <rFont val="Calibri"/>
        <family val="2"/>
        <scheme val="minor"/>
      </rPr>
      <t xml:space="preserve"> = minimum daily temperature (</t>
    </r>
    <r>
      <rPr>
        <sz val="11"/>
        <color theme="1"/>
        <rFont val="Calibri"/>
        <family val="2"/>
      </rPr>
      <t>°</t>
    </r>
    <r>
      <rPr>
        <sz val="13.2"/>
        <color theme="1"/>
        <rFont val="Calibri"/>
        <family val="2"/>
      </rPr>
      <t>F)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= maximum daily temperature  (°F)
</t>
    </r>
    <r>
      <rPr>
        <i/>
        <sz val="11"/>
        <color theme="1"/>
        <rFont val="Calibri"/>
        <family val="2"/>
        <scheme val="minor"/>
      </rPr>
      <t>base</t>
    </r>
    <r>
      <rPr>
        <sz val="11"/>
        <color theme="1"/>
        <rFont val="Calibri"/>
        <family val="2"/>
        <scheme val="minor"/>
      </rPr>
      <t xml:space="preserve"> = baseline temperature  (°F) for the crop</t>
    </r>
  </si>
  <si>
    <t>In 2006, what would become Wingait Farm was undergoing foreclosure. While a corn crop was harvested that year, a reliable estimate of the 2006 yield is not available.</t>
  </si>
  <si>
    <t>Solid Grains</t>
  </si>
  <si>
    <t>Tall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</si>
  <si>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</si>
  <si>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</si>
  <si>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</si>
  <si>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</si>
  <si>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</si>
  <si>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</si>
  <si>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</si>
  <si>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</si>
  <si>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</si>
  <si>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</si>
  <si>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</si>
  <si>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</si>
  <si>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</si>
  <si>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</si>
  <si>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</si>
  <si>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</si>
  <si>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</si>
  <si>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</si>
  <si>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</si>
  <si>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</si>
  <si>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</si>
  <si>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</si>
  <si>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</si>
  <si>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</si>
  <si>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</si>
  <si>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</si>
  <si>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</si>
  <si>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</si>
  <si>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</si>
  <si>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</si>
  <si>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</si>
  <si>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</si>
  <si>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</si>
  <si>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</si>
  <si>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</si>
  <si>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</si>
  <si>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</si>
  <si>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</si>
  <si>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</si>
  <si>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</si>
  <si>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</si>
  <si>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</si>
  <si>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</si>
  <si>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</si>
  <si>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</si>
  <si>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</si>
  <si>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</si>
  <si>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</si>
  <si>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</si>
  <si>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</si>
  <si>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</si>
  <si>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</si>
  <si>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</si>
  <si>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</si>
  <si>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</si>
  <si>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</si>
  <si>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</si>
  <si>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</si>
  <si>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</si>
  <si>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</si>
  <si>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</si>
  <si>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</si>
  <si>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</si>
  <si>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</si>
  <si>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</si>
  <si>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</si>
  <si>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</si>
  <si>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</si>
  <si>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</si>
  <si>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</si>
  <si>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Day 71</t>
  </si>
  <si>
    <t>Day 72</t>
  </si>
  <si>
    <t>Day 73</t>
  </si>
  <si>
    <t>Day 74</t>
  </si>
  <si>
    <t>Day 75</t>
  </si>
  <si>
    <t>Day 76</t>
  </si>
  <si>
    <t>Day 77</t>
  </si>
  <si>
    <t>Day 78</t>
  </si>
  <si>
    <t>Day 79</t>
  </si>
  <si>
    <t>Day 80</t>
  </si>
  <si>
    <t>Day 81</t>
  </si>
  <si>
    <t>Day 82</t>
  </si>
  <si>
    <t>Day 83</t>
  </si>
  <si>
    <t>Day 84</t>
  </si>
  <si>
    <t>Day 85</t>
  </si>
  <si>
    <t>Day 86</t>
  </si>
  <si>
    <t>Day 87</t>
  </si>
  <si>
    <t>Day 88</t>
  </si>
  <si>
    <t>Day 89</t>
  </si>
  <si>
    <t>Day 90</t>
  </si>
  <si>
    <t>Day 91</t>
  </si>
  <si>
    <t>Day 92</t>
  </si>
  <si>
    <t>Day 93</t>
  </si>
  <si>
    <t>Day 94</t>
  </si>
  <si>
    <t>Day 95</t>
  </si>
  <si>
    <t>Day 96</t>
  </si>
  <si>
    <t>Day 97</t>
  </si>
  <si>
    <t>Day 98</t>
  </si>
  <si>
    <t>Day 99</t>
  </si>
  <si>
    <t>Day 100</t>
  </si>
  <si>
    <t>Day 101</t>
  </si>
  <si>
    <t>Day 102</t>
  </si>
  <si>
    <t>Day 103</t>
  </si>
  <si>
    <t>Day 104</t>
  </si>
  <si>
    <t>Day 105</t>
  </si>
  <si>
    <t>Day 106</t>
  </si>
  <si>
    <t>Day 107</t>
  </si>
  <si>
    <t>Day 108</t>
  </si>
  <si>
    <t>Day 109</t>
  </si>
  <si>
    <t>Day 110</t>
  </si>
  <si>
    <t>Day 111</t>
  </si>
  <si>
    <t>Day 112</t>
  </si>
  <si>
    <t>Day 113</t>
  </si>
  <si>
    <t>Day 114</t>
  </si>
  <si>
    <t>Day 115</t>
  </si>
  <si>
    <t>Day 116</t>
  </si>
  <si>
    <t>Day 117</t>
  </si>
  <si>
    <t>Day 118</t>
  </si>
  <si>
    <t>Day 119</t>
  </si>
  <si>
    <t>Day 120</t>
  </si>
  <si>
    <t>Day 121</t>
  </si>
  <si>
    <t>Day 122</t>
  </si>
  <si>
    <t>Day 123</t>
  </si>
  <si>
    <t>Day 124</t>
  </si>
  <si>
    <t>Day 125</t>
  </si>
  <si>
    <t>Day 126</t>
  </si>
  <si>
    <t>Day 127</t>
  </si>
  <si>
    <t>Day 128</t>
  </si>
  <si>
    <t>Day 129</t>
  </si>
  <si>
    <t>Day 130</t>
  </si>
  <si>
    <t>Day 131</t>
  </si>
  <si>
    <t>Day 132</t>
  </si>
  <si>
    <t>Day 133</t>
  </si>
  <si>
    <t>Day 134</t>
  </si>
  <si>
    <t>Day 135</t>
  </si>
  <si>
    <t>Day 136</t>
  </si>
  <si>
    <t>Day 137</t>
  </si>
  <si>
    <t>Day 138</t>
  </si>
  <si>
    <t>Day 139</t>
  </si>
  <si>
    <t>Day 140</t>
  </si>
  <si>
    <t>Day 141</t>
  </si>
  <si>
    <t>Day 142</t>
  </si>
  <si>
    <t>Day 143</t>
  </si>
  <si>
    <t>Day 144</t>
  </si>
  <si>
    <t>Day 145</t>
  </si>
  <si>
    <t>Day 146</t>
  </si>
  <si>
    <t>Day 147</t>
  </si>
  <si>
    <t>Day 148</t>
  </si>
  <si>
    <t>Day 149</t>
  </si>
  <si>
    <t>Day 150</t>
  </si>
  <si>
    <t>Day 151</t>
  </si>
  <si>
    <t>Day 152</t>
  </si>
  <si>
    <t>Day 153</t>
  </si>
  <si>
    <t>Day 154</t>
  </si>
  <si>
    <t>Day 155</t>
  </si>
  <si>
    <t>Day 156</t>
  </si>
  <si>
    <t>Day 157</t>
  </si>
  <si>
    <t>Day 158</t>
  </si>
  <si>
    <t>Day 159</t>
  </si>
  <si>
    <t>Chirag Valand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</si>
</sst>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&quot;$&quot;#,##0.00"/>
    <numFmt numFmtId="173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24"/>
      <color theme="7" tint="-0.249977111117893"/>
      <name val="Lucida Handwriting"/>
      <family val="4"/>
    </font>
    <font>
      <b/>
      <sz val="14"/>
      <color theme="7" tint="-0.249977111117893"/>
      <name val="Calibri Light"/>
      <family val="2"/>
      <scheme val="major"/>
    </font>
    <font>
      <b/>
      <sz val="16"/>
      <color theme="7" tint="-0.249977111117893"/>
      <name val="Calibri Light"/>
      <family val="2"/>
      <scheme val="major"/>
    </font>
    <font>
      <b/>
      <sz val="22"/>
      <color theme="9" tint="-0.499984740745262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sz val="13.2"/>
      <color theme="1"/>
      <name val="Calibri"/>
      <family val="2"/>
    </font>
    <font>
      <b/>
      <sz val="11"/>
      <color theme="7" tint="-0.249977111117893"/>
      <name val="Calibri"/>
      <family val="2"/>
      <scheme val="minor"/>
    </font>
    <font>
      <sz val="11"/>
      <color theme="0"/>
      <name val="Calibri"/>
      <family val="2"/>
    </font>
    <font>
      <sz val="13.2"/>
      <color theme="0"/>
      <name val="Calibri"/>
      <family val="2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2" applyNumberFormat="0" applyFon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6" fillId="8" borderId="1" applyNumberFormat="0" applyAlignment="0" applyProtection="0"/>
  </cellStyleXfs>
  <cellXfs count="47">
    <xf numFmtId="0" fontId="0" fillId="0" borderId="0" xfId="0"/>
    <xf numFmtId="0" fontId="7" fillId="0" borderId="0" xfId="1" applyFont="1"/>
    <xf numFmtId="0" fontId="9" fillId="0" borderId="0" xfId="0" applyFont="1"/>
    <xf numFmtId="0" fontId="0" fillId="0" borderId="0" xfId="0" applyAlignment="1">
      <alignment vertical="top"/>
    </xf>
    <xf numFmtId="0" fontId="10" fillId="0" borderId="0" xfId="1" applyFont="1" applyAlignment="1">
      <alignment vertical="top"/>
    </xf>
    <xf numFmtId="0" fontId="0" fillId="0" borderId="0" xfId="0" applyBorder="1" applyAlignment="1">
      <alignment vertical="top"/>
    </xf>
    <xf numFmtId="0" fontId="0" fillId="0" borderId="3" xfId="0" applyBorder="1" applyAlignment="1">
      <alignment vertical="top"/>
    </xf>
    <xf numFmtId="0" fontId="11" fillId="0" borderId="3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5" xfId="0" applyBorder="1"/>
    <xf numFmtId="0" fontId="8" fillId="0" borderId="0" xfId="1" applyFont="1"/>
    <xf numFmtId="0" fontId="0" fillId="0" borderId="5" xfId="0" applyBorder="1" applyAlignment="1">
      <alignment wrapText="1"/>
    </xf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1" fillId="0" borderId="0" xfId="0" applyFont="1" applyAlignment="1">
      <alignment vertical="top" wrapText="1"/>
    </xf>
    <xf numFmtId="14" fontId="0" fillId="0" borderId="5" xfId="0" applyNumberFormat="1" applyBorder="1"/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 vertical="top" wrapText="1"/>
    </xf>
    <xf numFmtId="0" fontId="5" fillId="6" borderId="5" xfId="4" applyFill="1" applyBorder="1" applyAlignment="1">
      <alignment vertical="top"/>
    </xf>
    <xf numFmtId="0" fontId="5" fillId="6" borderId="0" xfId="4" applyFill="1"/>
    <xf numFmtId="0" fontId="5" fillId="6" borderId="5" xfId="4" applyFill="1" applyBorder="1"/>
    <xf numFmtId="0" fontId="0" fillId="7" borderId="5" xfId="0" applyFill="1" applyBorder="1"/>
    <xf numFmtId="0" fontId="13" fillId="0" borderId="0" xfId="0" applyFont="1" applyAlignment="1">
      <alignment vertical="top"/>
    </xf>
    <xf numFmtId="0" fontId="5" fillId="6" borderId="5" xfId="4" applyFill="1" applyBorder="1" applyAlignment="1">
      <alignment horizontal="center"/>
    </xf>
    <xf numFmtId="0" fontId="5" fillId="6" borderId="0" xfId="4" applyFill="1" applyAlignment="1">
      <alignment horizontal="center"/>
    </xf>
    <xf numFmtId="0" fontId="0" fillId="0" borderId="5" xfId="0" applyNumberFormat="1" applyBorder="1"/>
    <xf numFmtId="0" fontId="5" fillId="6" borderId="5" xfId="5" applyFont="1" applyFill="1" applyBorder="1" applyAlignment="1">
      <alignment horizontal="center"/>
    </xf>
    <xf numFmtId="14" fontId="3" fillId="2" borderId="5" xfId="2" applyNumberFormat="1" applyBorder="1"/>
    <xf numFmtId="0" fontId="3" fillId="2" borderId="5" xfId="2" applyBorder="1"/>
    <xf numFmtId="0" fontId="0" fillId="0" borderId="5" xfId="0" applyFill="1" applyBorder="1"/>
    <xf numFmtId="0" fontId="0" fillId="3" borderId="2" xfId="3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6" borderId="0" xfId="4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3" fillId="2" borderId="1" xfId="2"/>
    <xf numFmtId="10" fontId="3" fillId="2" borderId="1" xfId="2" applyNumberFormat="1"/>
    <xf numFmtId="3" fontId="3" fillId="2" borderId="1" xfId="2" applyNumberFormat="1"/>
    <xf numFmtId="1" fontId="3" fillId="2" borderId="1" xfId="2" applyNumberFormat="1"/>
    <xf numFmtId="165" fontId="3" fillId="2" borderId="1" xfId="2" applyNumberFormat="1"/>
    <xf numFmtId="2" fontId="16" fillId="8" borderId="1" xfId="6" applyNumberFormat="1"/>
    <xf numFmtId="1" fontId="16" fillId="8" borderId="1" xfId="6" applyNumberFormat="1"/>
    <xf numFmtId="173" fontId="16" fillId="8" borderId="1" xfId="6" applyNumberFormat="1"/>
    <xf numFmtId="44" fontId="16" fillId="8" borderId="1" xfId="6" applyNumberFormat="1"/>
    <xf numFmtId="164" fontId="4" fillId="0" borderId="0" xfId="0" applyNumberFormat="1" applyFont="1"/>
  </cellXfs>
  <cellStyles count="7">
    <cellStyle name="40% - Accent2" xfId="5" builtinId="35"/>
    <cellStyle name="Accent2" xfId="4" builtinId="33"/>
    <cellStyle name="Calculation" xfId="6" builtinId="22"/>
    <cellStyle name="Input" xfId="2" builtinId="20"/>
    <cellStyle name="Normal" xfId="0" builtinId="0"/>
    <cellStyle name="Note" xfId="3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HDOfficeLightV0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="120" zoomScaleNormal="120" workbookViewId="0">
      <selection activeCell="B11" sqref="B11"/>
    </sheetView>
  </sheetViews>
  <sheetFormatPr defaultRowHeight="15" x14ac:dyDescent="0.25"/>
  <cols>
    <col min="1" max="1" width="15.28515625" customWidth="1"/>
    <col min="2" max="2" width="43.7109375" customWidth="1"/>
  </cols>
  <sheetData>
    <row r="1" spans="1:2" ht="33.75" x14ac:dyDescent="0.6">
      <c r="A1" s="1" t="s">
        <v>66</v>
      </c>
    </row>
    <row r="3" spans="1:2" x14ac:dyDescent="0.25">
      <c r="A3" s="21" t="s">
        <v>62</v>
      </c>
      <c r="B3" s="19" t="s">
        <v>269</v>
      </c>
    </row>
    <row r="4" spans="1:2" x14ac:dyDescent="0.25">
      <c r="A4" s="21" t="s">
        <v>23</v>
      </c>
      <c r="B4" s="20">
        <v>44281</v>
      </c>
    </row>
    <row r="5" spans="1:2" ht="30" x14ac:dyDescent="0.25">
      <c r="A5" s="21" t="s">
        <v>63</v>
      </c>
      <c r="B5" s="19" t="s">
        <v>76</v>
      </c>
    </row>
  </sheetData>
  <dataValidations count="1">
    <dataValidation allowBlank="1" error="pavI8MeUFtEyxX2I4tkyc2edb39b-6191-4a86-a033-904ec1210d20" sqref="A1:B5" xr:uid="{00000000-0002-0000-0000-000000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topLeftCell="A3" zoomScale="120" zoomScaleNormal="120" workbookViewId="0">
      <selection activeCell="B4" sqref="B4"/>
    </sheetView>
  </sheetViews>
  <sheetFormatPr defaultRowHeight="15" x14ac:dyDescent="0.25"/>
  <cols>
    <col min="1" max="1" width="25" customWidth="1"/>
    <col min="2" max="2" width="17.85546875" customWidth="1"/>
    <col min="3" max="3" width="3.5703125" customWidth="1"/>
    <col min="4" max="4" width="29.7109375" customWidth="1"/>
    <col min="5" max="5" width="10.85546875" bestFit="1" customWidth="1"/>
  </cols>
  <sheetData>
    <row r="1" spans="1:5" ht="33.75" x14ac:dyDescent="0.6">
      <c r="A1" s="1" t="s">
        <v>66</v>
      </c>
    </row>
    <row r="2" spans="1:5" ht="21" x14ac:dyDescent="0.35">
      <c r="A2" s="2" t="s">
        <v>0</v>
      </c>
    </row>
    <row r="4" spans="1:5" x14ac:dyDescent="0.25">
      <c r="A4" s="11" t="s">
        <v>19</v>
      </c>
      <c r="B4" s="37">
        <v>137</v>
      </c>
    </row>
    <row r="6" spans="1:5" ht="18.75" x14ac:dyDescent="0.3">
      <c r="A6" s="12" t="s">
        <v>45</v>
      </c>
      <c r="D6" s="12" t="s">
        <v>10</v>
      </c>
    </row>
    <row r="7" spans="1:5" x14ac:dyDescent="0.25">
      <c r="A7" s="11" t="s">
        <v>8</v>
      </c>
      <c r="B7" s="37">
        <v>6</v>
      </c>
      <c r="D7" s="13" t="s">
        <v>11</v>
      </c>
      <c r="E7" s="39">
        <v>43560</v>
      </c>
    </row>
    <row r="8" spans="1:5" ht="15" customHeight="1" x14ac:dyDescent="0.25">
      <c r="A8" s="11" t="s">
        <v>1</v>
      </c>
      <c r="B8" s="37">
        <v>2.5</v>
      </c>
      <c r="D8" s="13" t="s">
        <v>60</v>
      </c>
      <c r="E8" s="38">
        <v>0.155</v>
      </c>
    </row>
    <row r="9" spans="1:5" x14ac:dyDescent="0.25">
      <c r="A9" s="11" t="s">
        <v>9</v>
      </c>
      <c r="B9" s="37">
        <v>294</v>
      </c>
      <c r="D9" s="13" t="s">
        <v>16</v>
      </c>
      <c r="E9" s="40">
        <v>56</v>
      </c>
    </row>
    <row r="10" spans="1:5" x14ac:dyDescent="0.25">
      <c r="A10" s="11" t="s">
        <v>61</v>
      </c>
      <c r="B10" s="42">
        <f>2*B7*B8*B9/E7</f>
        <v>0.2024793388429752</v>
      </c>
      <c r="D10" s="13" t="s">
        <v>80</v>
      </c>
      <c r="E10" s="41">
        <v>3.85</v>
      </c>
    </row>
    <row r="12" spans="1:5" ht="18.75" customHeight="1" x14ac:dyDescent="0.3">
      <c r="A12" s="12" t="s">
        <v>12</v>
      </c>
    </row>
    <row r="13" spans="1:5" x14ac:dyDescent="0.25">
      <c r="A13" s="11" t="s">
        <v>69</v>
      </c>
      <c r="B13" s="37">
        <v>1922</v>
      </c>
    </row>
    <row r="14" spans="1:5" x14ac:dyDescent="0.25">
      <c r="A14" s="11" t="s">
        <v>13</v>
      </c>
      <c r="B14" s="38">
        <v>0.16300000000000001</v>
      </c>
    </row>
    <row r="15" spans="1:5" x14ac:dyDescent="0.25">
      <c r="A15" s="11" t="s">
        <v>14</v>
      </c>
      <c r="B15" s="43">
        <f>B13*(1-B14)</f>
        <v>1608.7139999999999</v>
      </c>
    </row>
    <row r="16" spans="1:5" x14ac:dyDescent="0.25">
      <c r="A16" s="11" t="s">
        <v>70</v>
      </c>
      <c r="B16" s="43">
        <f>B15/(1-E8)</f>
        <v>1903.803550295858</v>
      </c>
    </row>
    <row r="18" spans="1:2" ht="18.75" x14ac:dyDescent="0.3">
      <c r="A18" s="12" t="s">
        <v>15</v>
      </c>
    </row>
    <row r="19" spans="1:2" x14ac:dyDescent="0.25">
      <c r="A19" s="11" t="s">
        <v>79</v>
      </c>
      <c r="B19" s="43">
        <f>B16/E9</f>
        <v>33.996491969568893</v>
      </c>
    </row>
    <row r="20" spans="1:2" x14ac:dyDescent="0.25">
      <c r="A20" s="11" t="s">
        <v>17</v>
      </c>
      <c r="B20" s="43">
        <f>B19/B10</f>
        <v>167.90104197215658</v>
      </c>
    </row>
    <row r="21" spans="1:2" x14ac:dyDescent="0.25">
      <c r="A21" s="11" t="s">
        <v>18</v>
      </c>
      <c r="B21" s="44">
        <f>B20*B4</f>
        <v>23002.442750185452</v>
      </c>
    </row>
    <row r="23" spans="1:2" x14ac:dyDescent="0.25">
      <c r="A23" s="11" t="s">
        <v>46</v>
      </c>
      <c r="B23" s="45">
        <f>B21*E10</f>
        <v>88559.404588213991</v>
      </c>
    </row>
  </sheetData>
  <dataValidations count="1">
    <dataValidation allowBlank="1" error="pavI8MeUFtEyxX2I4tkyc2edb39b-6191-4a86-a033-904ec1210d20" sqref="A1:E23" xr:uid="{00000000-0002-0000-0100-000000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zoomScale="120" zoomScaleNormal="120" workbookViewId="0">
      <selection activeCell="B9" sqref="B9"/>
    </sheetView>
  </sheetViews>
  <sheetFormatPr defaultRowHeight="15" x14ac:dyDescent="0.25"/>
  <cols>
    <col min="1" max="1" width="18.140625" customWidth="1"/>
    <col min="2" max="2" width="11.42578125" customWidth="1"/>
    <col min="3" max="3" width="3.7109375" customWidth="1"/>
    <col min="4" max="4" width="8.7109375" customWidth="1"/>
    <col min="5" max="5" width="19.28515625" bestFit="1" customWidth="1"/>
    <col min="6" max="6" width="3.7109375" customWidth="1"/>
  </cols>
  <sheetData>
    <row r="1" spans="1:9" ht="33.75" x14ac:dyDescent="0.6">
      <c r="A1" s="1" t="s">
        <v>66</v>
      </c>
    </row>
    <row r="2" spans="1:9" ht="21" x14ac:dyDescent="0.35">
      <c r="A2" s="2" t="s">
        <v>96</v>
      </c>
    </row>
    <row r="4" spans="1:9" ht="18.75" x14ac:dyDescent="0.3">
      <c r="A4" s="12" t="s">
        <v>99</v>
      </c>
      <c r="D4" s="29" t="s">
        <v>103</v>
      </c>
      <c r="E4" s="29" t="s">
        <v>104</v>
      </c>
      <c r="G4" s="12" t="s">
        <v>21</v>
      </c>
    </row>
    <row r="5" spans="1:9" ht="15" customHeight="1" x14ac:dyDescent="0.25">
      <c r="A5" s="24" t="s">
        <v>97</v>
      </c>
      <c r="B5" s="28">
        <f>COUNT(E:E)</f>
        <v>22</v>
      </c>
      <c r="D5" s="11">
        <v>1995</v>
      </c>
      <c r="E5" s="11">
        <v>176</v>
      </c>
      <c r="G5" s="33" t="s">
        <v>107</v>
      </c>
      <c r="H5" s="33"/>
      <c r="I5" s="33"/>
    </row>
    <row r="6" spans="1:9" x14ac:dyDescent="0.25">
      <c r="A6" s="24" t="s">
        <v>98</v>
      </c>
      <c r="B6" s="28">
        <f>ROUND(AVERAGE(E:E),0)</f>
        <v>170</v>
      </c>
      <c r="D6" s="11">
        <v>1996</v>
      </c>
      <c r="E6" s="11">
        <v>151</v>
      </c>
      <c r="G6" s="33"/>
      <c r="H6" s="33"/>
      <c r="I6" s="33"/>
    </row>
    <row r="7" spans="1:9" x14ac:dyDescent="0.25">
      <c r="A7" s="24" t="s">
        <v>100</v>
      </c>
      <c r="B7" s="28">
        <f>MIN(E:E)</f>
        <v>102</v>
      </c>
      <c r="D7" s="11">
        <v>1997</v>
      </c>
      <c r="E7" s="11">
        <v>184</v>
      </c>
      <c r="G7" s="33"/>
      <c r="H7" s="33"/>
      <c r="I7" s="33"/>
    </row>
    <row r="8" spans="1:9" x14ac:dyDescent="0.25">
      <c r="A8" s="24" t="s">
        <v>101</v>
      </c>
      <c r="B8" s="28">
        <f>MAX(E:E)</f>
        <v>187</v>
      </c>
      <c r="D8" s="11">
        <v>1998</v>
      </c>
      <c r="E8" s="11">
        <v>172</v>
      </c>
      <c r="G8" s="33"/>
      <c r="H8" s="33"/>
      <c r="I8" s="33"/>
    </row>
    <row r="9" spans="1:9" x14ac:dyDescent="0.25">
      <c r="A9" s="24" t="s">
        <v>102</v>
      </c>
      <c r="B9" s="28">
        <f>MEDIAN(E:E)</f>
        <v>175</v>
      </c>
      <c r="D9" s="11">
        <v>1999</v>
      </c>
      <c r="E9" s="11">
        <v>177</v>
      </c>
      <c r="G9" s="33"/>
      <c r="H9" s="33"/>
      <c r="I9" s="33"/>
    </row>
    <row r="10" spans="1:9" x14ac:dyDescent="0.25">
      <c r="D10" s="11">
        <v>2000</v>
      </c>
      <c r="E10" s="11">
        <v>172</v>
      </c>
      <c r="G10" s="33"/>
      <c r="H10" s="33"/>
      <c r="I10" s="33"/>
    </row>
    <row r="11" spans="1:9" x14ac:dyDescent="0.25">
      <c r="D11" s="11">
        <v>2001</v>
      </c>
      <c r="E11" s="11">
        <v>158</v>
      </c>
      <c r="G11" s="33"/>
      <c r="H11" s="33"/>
      <c r="I11" s="33"/>
    </row>
    <row r="12" spans="1:9" x14ac:dyDescent="0.25">
      <c r="D12" s="11">
        <v>2002</v>
      </c>
      <c r="E12" s="11">
        <v>174</v>
      </c>
    </row>
    <row r="13" spans="1:9" x14ac:dyDescent="0.25">
      <c r="D13" s="11">
        <v>2003</v>
      </c>
      <c r="E13" s="11">
        <v>183</v>
      </c>
    </row>
    <row r="14" spans="1:9" x14ac:dyDescent="0.25">
      <c r="D14" s="11">
        <v>2004</v>
      </c>
      <c r="E14" s="11">
        <v>144</v>
      </c>
    </row>
    <row r="15" spans="1:9" x14ac:dyDescent="0.25">
      <c r="D15" s="11">
        <v>2005</v>
      </c>
      <c r="E15" s="11">
        <v>102</v>
      </c>
    </row>
    <row r="16" spans="1:9" x14ac:dyDescent="0.25">
      <c r="D16" s="11">
        <v>2006</v>
      </c>
      <c r="E16" s="11"/>
    </row>
    <row r="17" spans="4:5" x14ac:dyDescent="0.25">
      <c r="D17" s="11">
        <v>2007</v>
      </c>
      <c r="E17" s="11">
        <v>169</v>
      </c>
    </row>
    <row r="18" spans="4:5" x14ac:dyDescent="0.25">
      <c r="D18" s="11">
        <v>2008</v>
      </c>
      <c r="E18" s="11">
        <v>168</v>
      </c>
    </row>
    <row r="19" spans="4:5" x14ac:dyDescent="0.25">
      <c r="D19" s="11">
        <v>2009</v>
      </c>
      <c r="E19" s="11">
        <v>170</v>
      </c>
    </row>
    <row r="20" spans="4:5" x14ac:dyDescent="0.25">
      <c r="D20" s="11">
        <v>2010</v>
      </c>
      <c r="E20" s="11">
        <v>185</v>
      </c>
    </row>
    <row r="21" spans="4:5" ht="15" customHeight="1" x14ac:dyDescent="0.25">
      <c r="D21" s="11">
        <v>2011</v>
      </c>
      <c r="E21" s="11">
        <v>184</v>
      </c>
    </row>
    <row r="22" spans="4:5" x14ac:dyDescent="0.25">
      <c r="D22" s="11">
        <v>2012</v>
      </c>
      <c r="E22" s="11">
        <v>187</v>
      </c>
    </row>
    <row r="23" spans="4:5" x14ac:dyDescent="0.25">
      <c r="D23" s="11">
        <v>2013</v>
      </c>
      <c r="E23" s="11">
        <v>185</v>
      </c>
    </row>
    <row r="24" spans="4:5" x14ac:dyDescent="0.25">
      <c r="D24" s="11">
        <v>2014</v>
      </c>
      <c r="E24" s="11">
        <v>178</v>
      </c>
    </row>
    <row r="25" spans="4:5" x14ac:dyDescent="0.25">
      <c r="D25" s="11">
        <v>2015</v>
      </c>
      <c r="E25" s="11">
        <v>179</v>
      </c>
    </row>
    <row r="26" spans="4:5" x14ac:dyDescent="0.25">
      <c r="D26" s="11">
        <v>2016</v>
      </c>
      <c r="E26" s="11">
        <v>183</v>
      </c>
    </row>
    <row r="27" spans="4:5" x14ac:dyDescent="0.25">
      <c r="D27" s="11">
        <v>2017</v>
      </c>
      <c r="E27" s="11">
        <v>168</v>
      </c>
    </row>
  </sheetData>
  <mergeCells count="1">
    <mergeCell ref="G5:I11"/>
  </mergeCells>
  <dataValidations count="1">
    <dataValidation allowBlank="1" error="pavI8MeUFtEyxX2I4tkyc2edb39b-6191-4a86-a033-904ec1210d20" sqref="A1:I27" xr:uid="{00000000-0002-0000-0200-000000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4"/>
  <sheetViews>
    <sheetView topLeftCell="A13" zoomScale="120" zoomScaleNormal="120" workbookViewId="0">
      <selection activeCell="B16" sqref="B16"/>
    </sheetView>
  </sheetViews>
  <sheetFormatPr defaultRowHeight="15" x14ac:dyDescent="0.25"/>
  <cols>
    <col min="1" max="1" width="22.42578125" customWidth="1"/>
    <col min="2" max="2" width="13.5703125" customWidth="1"/>
    <col min="3" max="3" width="2.7109375" customWidth="1"/>
    <col min="4" max="4" width="10.42578125" customWidth="1"/>
    <col min="5" max="6" width="14.5703125" customWidth="1"/>
    <col min="7" max="8" width="11.42578125" customWidth="1"/>
    <col min="10" max="10" width="16.42578125" bestFit="1" customWidth="1"/>
    <col min="11" max="11" width="13.7109375" bestFit="1" customWidth="1"/>
    <col min="12" max="12" width="10.28515625" bestFit="1" customWidth="1"/>
    <col min="13" max="13" width="3.140625" customWidth="1"/>
    <col min="14" max="14" width="13.85546875" customWidth="1"/>
    <col min="15" max="15" width="12.7109375" customWidth="1"/>
    <col min="16" max="16" width="13.140625" customWidth="1"/>
    <col min="17" max="17" width="15.28515625" bestFit="1" customWidth="1"/>
  </cols>
  <sheetData>
    <row r="1" spans="1:15" ht="33.75" x14ac:dyDescent="0.6">
      <c r="A1" s="1" t="s">
        <v>66</v>
      </c>
    </row>
    <row r="2" spans="1:15" ht="21" x14ac:dyDescent="0.35">
      <c r="A2" s="2" t="s">
        <v>22</v>
      </c>
    </row>
    <row r="4" spans="1:15" ht="18.75" x14ac:dyDescent="0.3">
      <c r="A4" s="24" t="s">
        <v>52</v>
      </c>
      <c r="B4" s="18">
        <f ca="1">TODAY()</f>
        <v>44281</v>
      </c>
      <c r="D4" s="22" t="s">
        <v>49</v>
      </c>
      <c r="E4" s="27" t="s">
        <v>87</v>
      </c>
      <c r="F4" s="27" t="s">
        <v>88</v>
      </c>
      <c r="G4" s="27" t="s">
        <v>50</v>
      </c>
      <c r="H4" s="27" t="s">
        <v>51</v>
      </c>
      <c r="I4" s="27" t="s">
        <v>92</v>
      </c>
      <c r="J4" s="27" t="s">
        <v>93</v>
      </c>
      <c r="K4" s="27" t="s">
        <v>64</v>
      </c>
      <c r="L4" s="27" t="s">
        <v>23</v>
      </c>
      <c r="N4" s="12" t="s">
        <v>73</v>
      </c>
    </row>
    <row r="5" spans="1:15" ht="18" x14ac:dyDescent="0.3">
      <c r="D5" s="15" t="s">
        <v>110</v>
      </c>
      <c r="E5">
        <v>45</v>
      </c>
      <c r="F5">
        <v>52</v>
      </c>
      <c r="G5">
        <f>MAX(E5,$O$7)</f>
        <v>50</v>
      </c>
      <c r="H5">
        <f>MIN(F5,$O$8)</f>
        <v>52</v>
      </c>
      <c r="I5" s="16">
        <f>(G5+H5)/2-$O$6</f>
        <v>1</v>
      </c>
      <c r="J5" s="46">
        <f>SUM($I$5:I5)</f>
        <v>1</v>
      </c>
      <c r="K5" t="str">
        <f>IF(J5&gt;=$B$18,"YES","NO")</f>
        <v>NO</v>
      </c>
      <c r="L5" s="14">
        <f>B7</f>
        <v>42850</v>
      </c>
      <c r="N5" s="23" t="s">
        <v>74</v>
      </c>
      <c r="O5" s="26" t="s">
        <v>75</v>
      </c>
    </row>
    <row r="6" spans="1:15" ht="18.75" x14ac:dyDescent="0.3">
      <c r="A6" s="12" t="s">
        <v>65</v>
      </c>
      <c r="D6" s="15" t="s">
        <v>111</v>
      </c>
      <c r="E6">
        <v>42</v>
      </c>
      <c r="F6">
        <v>64</v>
      </c>
      <c r="G6">
        <f t="shared" ref="G6:G69" si="0">MAX(E6,$O$7)</f>
        <v>50</v>
      </c>
      <c r="H6">
        <f t="shared" ref="H6:H69" si="1">MIN(F6,$O$8)</f>
        <v>64</v>
      </c>
      <c r="I6" s="16">
        <f t="shared" ref="I6:I69" si="2">(G6+H6)/2-$O$6</f>
        <v>7</v>
      </c>
      <c r="J6" s="46">
        <f>SUM($I$5:I6)</f>
        <v>8</v>
      </c>
      <c r="K6" t="str">
        <f t="shared" ref="K6:K69" si="3">IF(J6&gt;=$B$18,"YES","NO")</f>
        <v>NO</v>
      </c>
      <c r="L6" s="14">
        <f>L5+1</f>
        <v>42851</v>
      </c>
      <c r="N6" s="24" t="s">
        <v>25</v>
      </c>
      <c r="O6" s="11">
        <v>50</v>
      </c>
    </row>
    <row r="7" spans="1:15" x14ac:dyDescent="0.25">
      <c r="A7" s="24" t="s">
        <v>24</v>
      </c>
      <c r="B7" s="30">
        <v>42850</v>
      </c>
      <c r="D7" s="15" t="s">
        <v>112</v>
      </c>
      <c r="E7">
        <v>38</v>
      </c>
      <c r="F7">
        <v>70</v>
      </c>
      <c r="G7">
        <f t="shared" si="0"/>
        <v>50</v>
      </c>
      <c r="H7">
        <f t="shared" si="1"/>
        <v>70</v>
      </c>
      <c r="I7" s="16">
        <f t="shared" si="2"/>
        <v>10</v>
      </c>
      <c r="J7" s="46">
        <f>SUM($I$5:I7)</f>
        <v>18</v>
      </c>
      <c r="K7" t="str">
        <f t="shared" si="3"/>
        <v>NO</v>
      </c>
      <c r="L7" s="14">
        <f t="shared" ref="L7:L70" si="4">L6+1</f>
        <v>42852</v>
      </c>
      <c r="N7" s="24" t="s">
        <v>26</v>
      </c>
      <c r="O7" s="11">
        <v>50</v>
      </c>
    </row>
    <row r="8" spans="1:15" x14ac:dyDescent="0.25">
      <c r="A8" s="24" t="s">
        <v>54</v>
      </c>
      <c r="B8" s="18">
        <f>$B$7+O12</f>
        <v>42855</v>
      </c>
      <c r="D8" s="15" t="s">
        <v>113</v>
      </c>
      <c r="E8">
        <v>43</v>
      </c>
      <c r="F8">
        <v>76</v>
      </c>
      <c r="G8">
        <f t="shared" si="0"/>
        <v>50</v>
      </c>
      <c r="H8">
        <f t="shared" si="1"/>
        <v>76</v>
      </c>
      <c r="I8" s="16">
        <f t="shared" si="2"/>
        <v>13</v>
      </c>
      <c r="J8" s="46">
        <f>SUM($I$5:I8)</f>
        <v>31</v>
      </c>
      <c r="K8" t="str">
        <f t="shared" si="3"/>
        <v>NO</v>
      </c>
      <c r="L8" s="14">
        <f t="shared" si="4"/>
        <v>42853</v>
      </c>
      <c r="N8" s="24" t="s">
        <v>27</v>
      </c>
      <c r="O8" s="11">
        <v>86</v>
      </c>
    </row>
    <row r="9" spans="1:15" x14ac:dyDescent="0.25">
      <c r="A9" s="24" t="s">
        <v>55</v>
      </c>
      <c r="B9" s="18">
        <f t="shared" ref="B9:B12" si="5">$B$7+O13</f>
        <v>42858</v>
      </c>
      <c r="D9" s="15" t="s">
        <v>114</v>
      </c>
      <c r="E9">
        <v>47</v>
      </c>
      <c r="F9">
        <v>74</v>
      </c>
      <c r="G9">
        <f t="shared" si="0"/>
        <v>50</v>
      </c>
      <c r="H9">
        <f t="shared" si="1"/>
        <v>74</v>
      </c>
      <c r="I9" s="16">
        <f t="shared" si="2"/>
        <v>12</v>
      </c>
      <c r="J9" s="46">
        <f>SUM($I$5:I9)</f>
        <v>43</v>
      </c>
      <c r="K9" t="str">
        <f t="shared" si="3"/>
        <v>NO</v>
      </c>
      <c r="L9" s="14">
        <f t="shared" si="4"/>
        <v>42854</v>
      </c>
    </row>
    <row r="10" spans="1:15" ht="18.75" x14ac:dyDescent="0.3">
      <c r="A10" s="24" t="s">
        <v>56</v>
      </c>
      <c r="B10" s="18">
        <f t="shared" si="5"/>
        <v>42922</v>
      </c>
      <c r="D10" s="15" t="s">
        <v>115</v>
      </c>
      <c r="E10">
        <v>45</v>
      </c>
      <c r="F10">
        <v>74</v>
      </c>
      <c r="G10">
        <f t="shared" si="0"/>
        <v>50</v>
      </c>
      <c r="H10">
        <f t="shared" si="1"/>
        <v>74</v>
      </c>
      <c r="I10" s="16">
        <f t="shared" si="2"/>
        <v>12</v>
      </c>
      <c r="J10" s="46">
        <f>SUM($I$5:I10)</f>
        <v>55</v>
      </c>
      <c r="K10" t="str">
        <f t="shared" si="3"/>
        <v>NO</v>
      </c>
      <c r="L10" s="14">
        <f t="shared" si="4"/>
        <v>42855</v>
      </c>
      <c r="N10" s="12" t="s">
        <v>72</v>
      </c>
    </row>
    <row r="11" spans="1:15" x14ac:dyDescent="0.25">
      <c r="A11" s="24" t="s">
        <v>57</v>
      </c>
      <c r="B11" s="18">
        <f t="shared" si="5"/>
        <v>42938</v>
      </c>
      <c r="D11" s="15" t="s">
        <v>116</v>
      </c>
      <c r="E11">
        <v>47</v>
      </c>
      <c r="F11">
        <v>71</v>
      </c>
      <c r="G11">
        <f t="shared" si="0"/>
        <v>50</v>
      </c>
      <c r="H11">
        <f t="shared" si="1"/>
        <v>71</v>
      </c>
      <c r="I11" s="16">
        <f t="shared" si="2"/>
        <v>10.5</v>
      </c>
      <c r="J11" s="46">
        <f>SUM($I$5:I11)</f>
        <v>65.5</v>
      </c>
      <c r="K11" t="str">
        <f t="shared" si="3"/>
        <v>NO</v>
      </c>
      <c r="L11" s="14">
        <f t="shared" si="4"/>
        <v>42856</v>
      </c>
      <c r="N11" s="23" t="s">
        <v>53</v>
      </c>
      <c r="O11" s="26" t="s">
        <v>47</v>
      </c>
    </row>
    <row r="12" spans="1:15" x14ac:dyDescent="0.25">
      <c r="A12" s="24" t="s">
        <v>108</v>
      </c>
      <c r="B12" s="18">
        <f t="shared" si="5"/>
        <v>42956</v>
      </c>
      <c r="D12" s="15" t="s">
        <v>117</v>
      </c>
      <c r="E12">
        <v>56</v>
      </c>
      <c r="F12">
        <v>68</v>
      </c>
      <c r="G12">
        <f t="shared" si="0"/>
        <v>56</v>
      </c>
      <c r="H12">
        <f t="shared" si="1"/>
        <v>68</v>
      </c>
      <c r="I12" s="16">
        <f t="shared" si="2"/>
        <v>12</v>
      </c>
      <c r="J12" s="46">
        <f>SUM($I$5:I12)</f>
        <v>77.5</v>
      </c>
      <c r="K12" t="str">
        <f t="shared" si="3"/>
        <v>NO</v>
      </c>
      <c r="L12" s="14">
        <f t="shared" si="4"/>
        <v>42857</v>
      </c>
      <c r="N12" s="24" t="s">
        <v>54</v>
      </c>
      <c r="O12" s="11">
        <v>5</v>
      </c>
    </row>
    <row r="13" spans="1:15" x14ac:dyDescent="0.25">
      <c r="D13" s="15" t="s">
        <v>118</v>
      </c>
      <c r="E13">
        <v>60</v>
      </c>
      <c r="F13">
        <v>85</v>
      </c>
      <c r="G13">
        <f t="shared" si="0"/>
        <v>60</v>
      </c>
      <c r="H13">
        <f t="shared" si="1"/>
        <v>85</v>
      </c>
      <c r="I13" s="16">
        <f t="shared" si="2"/>
        <v>22.5</v>
      </c>
      <c r="J13" s="46">
        <f>SUM($I$5:I13)</f>
        <v>100</v>
      </c>
      <c r="K13" t="str">
        <f t="shared" si="3"/>
        <v>NO</v>
      </c>
      <c r="L13" s="14">
        <f t="shared" si="4"/>
        <v>42858</v>
      </c>
      <c r="N13" s="24" t="s">
        <v>55</v>
      </c>
      <c r="O13" s="11">
        <v>8</v>
      </c>
    </row>
    <row r="14" spans="1:15" ht="18.75" x14ac:dyDescent="0.3">
      <c r="A14" s="12" t="s">
        <v>58</v>
      </c>
      <c r="D14" s="15" t="s">
        <v>119</v>
      </c>
      <c r="E14">
        <v>61</v>
      </c>
      <c r="F14">
        <v>71</v>
      </c>
      <c r="G14">
        <f t="shared" si="0"/>
        <v>61</v>
      </c>
      <c r="H14">
        <f t="shared" si="1"/>
        <v>71</v>
      </c>
      <c r="I14" s="16">
        <f t="shared" si="2"/>
        <v>16</v>
      </c>
      <c r="J14" s="46">
        <f>SUM($I$5:I14)</f>
        <v>116</v>
      </c>
      <c r="K14" t="str">
        <f t="shared" si="3"/>
        <v>NO</v>
      </c>
      <c r="L14" s="14">
        <f t="shared" si="4"/>
        <v>42859</v>
      </c>
      <c r="N14" s="24" t="s">
        <v>56</v>
      </c>
      <c r="O14" s="11">
        <v>72</v>
      </c>
    </row>
    <row r="15" spans="1:15" x14ac:dyDescent="0.25">
      <c r="A15" s="24" t="s">
        <v>31</v>
      </c>
      <c r="B15" s="31" t="s">
        <v>41</v>
      </c>
      <c r="D15" s="15" t="s">
        <v>120</v>
      </c>
      <c r="E15">
        <v>62</v>
      </c>
      <c r="F15">
        <v>80</v>
      </c>
      <c r="G15">
        <f t="shared" si="0"/>
        <v>62</v>
      </c>
      <c r="H15">
        <f t="shared" si="1"/>
        <v>80</v>
      </c>
      <c r="I15" s="16">
        <f t="shared" si="2"/>
        <v>21</v>
      </c>
      <c r="J15" s="46">
        <f>SUM($I$5:I15)</f>
        <v>137</v>
      </c>
      <c r="K15" t="str">
        <f t="shared" si="3"/>
        <v>NO</v>
      </c>
      <c r="L15" s="14">
        <f t="shared" si="4"/>
        <v>42860</v>
      </c>
      <c r="N15" s="24" t="s">
        <v>57</v>
      </c>
      <c r="O15" s="11">
        <v>88</v>
      </c>
    </row>
    <row r="16" spans="1:15" x14ac:dyDescent="0.25">
      <c r="A16" s="24" t="s">
        <v>15</v>
      </c>
      <c r="B16" s="11" t="str">
        <f>VLOOKUP($B$15,$N$20:$Q$27,2,FALSE)</f>
        <v>Excellent</v>
      </c>
      <c r="D16" s="15" t="s">
        <v>121</v>
      </c>
      <c r="E16">
        <v>65</v>
      </c>
      <c r="F16">
        <v>79</v>
      </c>
      <c r="G16">
        <f t="shared" si="0"/>
        <v>65</v>
      </c>
      <c r="H16">
        <f t="shared" si="1"/>
        <v>79</v>
      </c>
      <c r="I16" s="16">
        <f t="shared" si="2"/>
        <v>22</v>
      </c>
      <c r="J16" s="46">
        <f>SUM($I$5:I16)</f>
        <v>159</v>
      </c>
      <c r="K16" t="str">
        <f t="shared" si="3"/>
        <v>NO</v>
      </c>
      <c r="L16" s="14">
        <f t="shared" si="4"/>
        <v>42861</v>
      </c>
      <c r="N16" s="24" t="s">
        <v>108</v>
      </c>
      <c r="O16" s="32">
        <v>106</v>
      </c>
    </row>
    <row r="17" spans="1:17" x14ac:dyDescent="0.25">
      <c r="A17" s="24" t="s">
        <v>48</v>
      </c>
      <c r="B17" s="11" t="str">
        <f>VLOOKUP($B$15,$N$20:$Q$27,3,FALSE)</f>
        <v>Tall</v>
      </c>
      <c r="D17" s="15" t="s">
        <v>122</v>
      </c>
      <c r="E17">
        <v>67</v>
      </c>
      <c r="F17">
        <v>80</v>
      </c>
      <c r="G17">
        <f t="shared" si="0"/>
        <v>67</v>
      </c>
      <c r="H17">
        <f t="shared" si="1"/>
        <v>80</v>
      </c>
      <c r="I17" s="16">
        <f t="shared" si="2"/>
        <v>23.5</v>
      </c>
      <c r="J17" s="46">
        <f>SUM($I$5:I17)</f>
        <v>182.5</v>
      </c>
      <c r="K17" t="str">
        <f t="shared" si="3"/>
        <v>NO</v>
      </c>
      <c r="L17" s="14">
        <f t="shared" si="4"/>
        <v>42862</v>
      </c>
    </row>
    <row r="18" spans="1:17" ht="18.75" x14ac:dyDescent="0.3">
      <c r="A18" s="24" t="s">
        <v>105</v>
      </c>
      <c r="B18" s="11">
        <f>VLOOKUP($B$15,$N$20:$Q$27,4,FALSE)</f>
        <v>2920</v>
      </c>
      <c r="D18" s="15" t="s">
        <v>123</v>
      </c>
      <c r="E18">
        <v>56</v>
      </c>
      <c r="F18">
        <v>70</v>
      </c>
      <c r="G18">
        <f t="shared" si="0"/>
        <v>56</v>
      </c>
      <c r="H18">
        <f t="shared" si="1"/>
        <v>70</v>
      </c>
      <c r="I18" s="16">
        <f t="shared" si="2"/>
        <v>13</v>
      </c>
      <c r="J18" s="46">
        <f>SUM($I$5:I18)</f>
        <v>195.5</v>
      </c>
      <c r="K18" t="str">
        <f t="shared" si="3"/>
        <v>NO</v>
      </c>
      <c r="L18" s="14">
        <f t="shared" si="4"/>
        <v>42863</v>
      </c>
      <c r="N18" s="12" t="s">
        <v>29</v>
      </c>
    </row>
    <row r="19" spans="1:17" x14ac:dyDescent="0.25">
      <c r="D19" s="15" t="s">
        <v>124</v>
      </c>
      <c r="E19">
        <v>53</v>
      </c>
      <c r="F19">
        <v>75</v>
      </c>
      <c r="G19">
        <f t="shared" si="0"/>
        <v>53</v>
      </c>
      <c r="H19">
        <f t="shared" si="1"/>
        <v>75</v>
      </c>
      <c r="I19" s="16">
        <f t="shared" si="2"/>
        <v>14</v>
      </c>
      <c r="J19" s="46">
        <f>SUM($I$5:I19)</f>
        <v>209.5</v>
      </c>
      <c r="K19" t="str">
        <f t="shared" si="3"/>
        <v>NO</v>
      </c>
      <c r="L19" s="14">
        <f t="shared" si="4"/>
        <v>42864</v>
      </c>
      <c r="N19" s="23" t="s">
        <v>71</v>
      </c>
      <c r="O19" s="26" t="s">
        <v>15</v>
      </c>
      <c r="P19" s="26" t="s">
        <v>30</v>
      </c>
      <c r="Q19" s="26" t="s">
        <v>105</v>
      </c>
    </row>
    <row r="20" spans="1:17" ht="18.75" x14ac:dyDescent="0.3">
      <c r="A20" s="12" t="s">
        <v>59</v>
      </c>
      <c r="D20" s="15" t="s">
        <v>125</v>
      </c>
      <c r="E20">
        <v>59</v>
      </c>
      <c r="F20">
        <v>73</v>
      </c>
      <c r="G20">
        <f t="shared" si="0"/>
        <v>59</v>
      </c>
      <c r="H20">
        <f t="shared" si="1"/>
        <v>73</v>
      </c>
      <c r="I20" s="16">
        <f t="shared" si="2"/>
        <v>16</v>
      </c>
      <c r="J20" s="46">
        <f>SUM($I$5:I20)</f>
        <v>225.5</v>
      </c>
      <c r="K20" t="str">
        <f t="shared" si="3"/>
        <v>NO</v>
      </c>
      <c r="L20" s="14">
        <f t="shared" si="4"/>
        <v>42865</v>
      </c>
      <c r="N20" s="11" t="s">
        <v>44</v>
      </c>
      <c r="O20" s="11" t="s">
        <v>35</v>
      </c>
      <c r="P20" s="11" t="s">
        <v>32</v>
      </c>
      <c r="Q20" s="11">
        <v>2521</v>
      </c>
    </row>
    <row r="21" spans="1:17" x14ac:dyDescent="0.25">
      <c r="A21" s="24" t="s">
        <v>28</v>
      </c>
      <c r="B21" s="18">
        <f>VLOOKUP("YES",K:L,2,FALSE)</f>
        <v>42988</v>
      </c>
      <c r="D21" s="15" t="s">
        <v>126</v>
      </c>
      <c r="E21">
        <v>47</v>
      </c>
      <c r="F21">
        <v>59</v>
      </c>
      <c r="G21">
        <f t="shared" si="0"/>
        <v>50</v>
      </c>
      <c r="H21">
        <f t="shared" si="1"/>
        <v>59</v>
      </c>
      <c r="I21" s="16">
        <f t="shared" si="2"/>
        <v>4.5</v>
      </c>
      <c r="J21" s="46">
        <f>SUM($I$5:I21)</f>
        <v>230</v>
      </c>
      <c r="K21" t="str">
        <f t="shared" si="3"/>
        <v>NO</v>
      </c>
      <c r="L21" s="14">
        <f t="shared" si="4"/>
        <v>42866</v>
      </c>
      <c r="N21" s="11" t="s">
        <v>37</v>
      </c>
      <c r="O21" s="11" t="s">
        <v>34</v>
      </c>
      <c r="P21" s="11" t="s">
        <v>32</v>
      </c>
      <c r="Q21" s="11">
        <v>2640</v>
      </c>
    </row>
    <row r="22" spans="1:17" x14ac:dyDescent="0.25">
      <c r="D22" s="15" t="s">
        <v>127</v>
      </c>
      <c r="E22">
        <v>43</v>
      </c>
      <c r="F22">
        <v>69</v>
      </c>
      <c r="G22">
        <f t="shared" si="0"/>
        <v>50</v>
      </c>
      <c r="H22">
        <f t="shared" si="1"/>
        <v>69</v>
      </c>
      <c r="I22" s="16">
        <f t="shared" si="2"/>
        <v>9.5</v>
      </c>
      <c r="J22" s="46">
        <f>SUM($I$5:I22)</f>
        <v>239.5</v>
      </c>
      <c r="K22" t="str">
        <f t="shared" si="3"/>
        <v>NO</v>
      </c>
      <c r="L22" s="14">
        <f t="shared" si="4"/>
        <v>42867</v>
      </c>
      <c r="N22" s="11" t="s">
        <v>38</v>
      </c>
      <c r="O22" s="11" t="s">
        <v>35</v>
      </c>
      <c r="P22" s="11" t="s">
        <v>33</v>
      </c>
      <c r="Q22" s="11">
        <v>2725</v>
      </c>
    </row>
    <row r="23" spans="1:17" x14ac:dyDescent="0.25">
      <c r="D23" s="15" t="s">
        <v>128</v>
      </c>
      <c r="E23">
        <v>49</v>
      </c>
      <c r="F23">
        <v>73</v>
      </c>
      <c r="G23">
        <f t="shared" si="0"/>
        <v>50</v>
      </c>
      <c r="H23">
        <f t="shared" si="1"/>
        <v>73</v>
      </c>
      <c r="I23" s="16">
        <f t="shared" si="2"/>
        <v>11.5</v>
      </c>
      <c r="J23" s="46">
        <f>SUM($I$5:I23)</f>
        <v>251</v>
      </c>
      <c r="K23" t="str">
        <f t="shared" si="3"/>
        <v>NO</v>
      </c>
      <c r="L23" s="14">
        <f t="shared" si="4"/>
        <v>42868</v>
      </c>
      <c r="N23" s="11" t="s">
        <v>39</v>
      </c>
      <c r="O23" s="11" t="s">
        <v>35</v>
      </c>
      <c r="P23" s="11" t="s">
        <v>33</v>
      </c>
      <c r="Q23" s="11">
        <v>2795</v>
      </c>
    </row>
    <row r="24" spans="1:17" x14ac:dyDescent="0.25">
      <c r="D24" s="15" t="s">
        <v>129</v>
      </c>
      <c r="E24">
        <v>54</v>
      </c>
      <c r="F24">
        <v>62</v>
      </c>
      <c r="G24">
        <f t="shared" si="0"/>
        <v>54</v>
      </c>
      <c r="H24">
        <f t="shared" si="1"/>
        <v>62</v>
      </c>
      <c r="I24" s="16">
        <f t="shared" si="2"/>
        <v>8</v>
      </c>
      <c r="J24" s="46">
        <f>SUM($I$5:I24)</f>
        <v>259</v>
      </c>
      <c r="K24" t="str">
        <f t="shared" si="3"/>
        <v>NO</v>
      </c>
      <c r="L24" s="14">
        <f t="shared" si="4"/>
        <v>42869</v>
      </c>
      <c r="N24" s="11" t="s">
        <v>40</v>
      </c>
      <c r="O24" s="11" t="s">
        <v>36</v>
      </c>
      <c r="P24" s="11" t="s">
        <v>33</v>
      </c>
      <c r="Q24" s="11">
        <v>2790</v>
      </c>
    </row>
    <row r="25" spans="1:17" x14ac:dyDescent="0.25">
      <c r="D25" s="15" t="s">
        <v>130</v>
      </c>
      <c r="E25">
        <v>57</v>
      </c>
      <c r="F25">
        <v>76</v>
      </c>
      <c r="G25">
        <f t="shared" si="0"/>
        <v>57</v>
      </c>
      <c r="H25">
        <f t="shared" si="1"/>
        <v>76</v>
      </c>
      <c r="I25" s="16">
        <f t="shared" si="2"/>
        <v>16.5</v>
      </c>
      <c r="J25" s="46">
        <f>SUM($I$5:I25)</f>
        <v>275.5</v>
      </c>
      <c r="K25" t="str">
        <f t="shared" si="3"/>
        <v>NO</v>
      </c>
      <c r="L25" s="14">
        <f t="shared" si="4"/>
        <v>42870</v>
      </c>
      <c r="N25" s="11" t="s">
        <v>41</v>
      </c>
      <c r="O25" s="11" t="s">
        <v>36</v>
      </c>
      <c r="P25" s="11" t="s">
        <v>109</v>
      </c>
      <c r="Q25" s="11">
        <v>2920</v>
      </c>
    </row>
    <row r="26" spans="1:17" x14ac:dyDescent="0.25">
      <c r="D26" s="15" t="s">
        <v>131</v>
      </c>
      <c r="E26">
        <v>62</v>
      </c>
      <c r="F26">
        <v>82</v>
      </c>
      <c r="G26">
        <f t="shared" si="0"/>
        <v>62</v>
      </c>
      <c r="H26">
        <f t="shared" si="1"/>
        <v>82</v>
      </c>
      <c r="I26" s="16">
        <f t="shared" si="2"/>
        <v>22</v>
      </c>
      <c r="J26" s="46">
        <f>SUM($I$5:I26)</f>
        <v>297.5</v>
      </c>
      <c r="K26" t="str">
        <f t="shared" si="3"/>
        <v>NO</v>
      </c>
      <c r="L26" s="14">
        <f t="shared" si="4"/>
        <v>42871</v>
      </c>
      <c r="N26" s="11" t="s">
        <v>42</v>
      </c>
      <c r="O26" s="11" t="s">
        <v>36</v>
      </c>
      <c r="P26" s="11" t="s">
        <v>33</v>
      </c>
      <c r="Q26" s="11">
        <v>2768</v>
      </c>
    </row>
    <row r="27" spans="1:17" x14ac:dyDescent="0.25">
      <c r="D27" s="15" t="s">
        <v>132</v>
      </c>
      <c r="E27">
        <v>63</v>
      </c>
      <c r="F27">
        <v>78</v>
      </c>
      <c r="G27">
        <f t="shared" si="0"/>
        <v>63</v>
      </c>
      <c r="H27">
        <f t="shared" si="1"/>
        <v>78</v>
      </c>
      <c r="I27" s="16">
        <f t="shared" si="2"/>
        <v>20.5</v>
      </c>
      <c r="J27" s="46">
        <f>SUM($I$5:I27)</f>
        <v>318</v>
      </c>
      <c r="K27" t="str">
        <f t="shared" si="3"/>
        <v>NO</v>
      </c>
      <c r="L27" s="14">
        <f t="shared" si="4"/>
        <v>42872</v>
      </c>
      <c r="N27" s="11" t="s">
        <v>43</v>
      </c>
      <c r="O27" s="11" t="s">
        <v>36</v>
      </c>
      <c r="P27" s="11" t="s">
        <v>33</v>
      </c>
      <c r="Q27" s="11">
        <v>2847</v>
      </c>
    </row>
    <row r="28" spans="1:17" x14ac:dyDescent="0.25">
      <c r="D28" s="15" t="s">
        <v>133</v>
      </c>
      <c r="E28">
        <v>43</v>
      </c>
      <c r="F28">
        <v>63</v>
      </c>
      <c r="G28">
        <f t="shared" si="0"/>
        <v>50</v>
      </c>
      <c r="H28">
        <f t="shared" si="1"/>
        <v>63</v>
      </c>
      <c r="I28" s="16">
        <f t="shared" si="2"/>
        <v>6.5</v>
      </c>
      <c r="J28" s="46">
        <f>SUM($I$5:I28)</f>
        <v>324.5</v>
      </c>
      <c r="K28" t="str">
        <f t="shared" si="3"/>
        <v>NO</v>
      </c>
      <c r="L28" s="14">
        <f t="shared" si="4"/>
        <v>42873</v>
      </c>
    </row>
    <row r="29" spans="1:17" x14ac:dyDescent="0.25">
      <c r="D29" s="15" t="s">
        <v>134</v>
      </c>
      <c r="E29">
        <v>39</v>
      </c>
      <c r="F29">
        <v>59</v>
      </c>
      <c r="G29">
        <f t="shared" si="0"/>
        <v>50</v>
      </c>
      <c r="H29">
        <f t="shared" si="1"/>
        <v>59</v>
      </c>
      <c r="I29" s="16">
        <f t="shared" si="2"/>
        <v>4.5</v>
      </c>
      <c r="J29" s="46">
        <f>SUM($I$5:I29)</f>
        <v>329</v>
      </c>
      <c r="K29" t="str">
        <f t="shared" si="3"/>
        <v>NO</v>
      </c>
      <c r="L29" s="14">
        <f t="shared" si="4"/>
        <v>42874</v>
      </c>
    </row>
    <row r="30" spans="1:17" x14ac:dyDescent="0.25">
      <c r="D30" s="15" t="s">
        <v>135</v>
      </c>
      <c r="E30">
        <v>44</v>
      </c>
      <c r="F30">
        <v>53</v>
      </c>
      <c r="G30">
        <f t="shared" si="0"/>
        <v>50</v>
      </c>
      <c r="H30">
        <f t="shared" si="1"/>
        <v>53</v>
      </c>
      <c r="I30" s="16">
        <f t="shared" si="2"/>
        <v>1.5</v>
      </c>
      <c r="J30" s="46">
        <f>SUM($I$5:I30)</f>
        <v>330.5</v>
      </c>
      <c r="K30" t="str">
        <f t="shared" si="3"/>
        <v>NO</v>
      </c>
      <c r="L30" s="14">
        <f t="shared" si="4"/>
        <v>42875</v>
      </c>
    </row>
    <row r="31" spans="1:17" x14ac:dyDescent="0.25">
      <c r="D31" s="15" t="s">
        <v>136</v>
      </c>
      <c r="E31">
        <v>41</v>
      </c>
      <c r="F31">
        <v>77</v>
      </c>
      <c r="G31">
        <f t="shared" si="0"/>
        <v>50</v>
      </c>
      <c r="H31">
        <f t="shared" si="1"/>
        <v>77</v>
      </c>
      <c r="I31" s="16">
        <f t="shared" si="2"/>
        <v>13.5</v>
      </c>
      <c r="J31" s="46">
        <f>SUM($I$5:I31)</f>
        <v>344</v>
      </c>
      <c r="K31" t="str">
        <f t="shared" si="3"/>
        <v>NO</v>
      </c>
      <c r="L31" s="14">
        <f t="shared" si="4"/>
        <v>42876</v>
      </c>
    </row>
    <row r="32" spans="1:17" x14ac:dyDescent="0.25">
      <c r="D32" s="15" t="s">
        <v>137</v>
      </c>
      <c r="E32">
        <v>50</v>
      </c>
      <c r="F32">
        <v>78</v>
      </c>
      <c r="G32">
        <f t="shared" si="0"/>
        <v>50</v>
      </c>
      <c r="H32">
        <f t="shared" si="1"/>
        <v>78</v>
      </c>
      <c r="I32" s="16">
        <f t="shared" si="2"/>
        <v>14</v>
      </c>
      <c r="J32" s="46">
        <f>SUM($I$5:I32)</f>
        <v>358</v>
      </c>
      <c r="K32" t="str">
        <f t="shared" si="3"/>
        <v>NO</v>
      </c>
      <c r="L32" s="14">
        <f t="shared" si="4"/>
        <v>42877</v>
      </c>
    </row>
    <row r="33" spans="4:12" x14ac:dyDescent="0.25">
      <c r="D33" s="15" t="s">
        <v>138</v>
      </c>
      <c r="E33">
        <v>57</v>
      </c>
      <c r="F33">
        <v>76</v>
      </c>
      <c r="G33">
        <f t="shared" si="0"/>
        <v>57</v>
      </c>
      <c r="H33">
        <f t="shared" si="1"/>
        <v>76</v>
      </c>
      <c r="I33" s="16">
        <f t="shared" si="2"/>
        <v>16.5</v>
      </c>
      <c r="J33" s="46">
        <f>SUM($I$5:I33)</f>
        <v>374.5</v>
      </c>
      <c r="K33" t="str">
        <f t="shared" si="3"/>
        <v>NO</v>
      </c>
      <c r="L33" s="14">
        <f t="shared" si="4"/>
        <v>42878</v>
      </c>
    </row>
    <row r="34" spans="4:12" x14ac:dyDescent="0.25">
      <c r="D34" s="15" t="s">
        <v>139</v>
      </c>
      <c r="E34">
        <v>60</v>
      </c>
      <c r="F34">
        <v>72</v>
      </c>
      <c r="G34">
        <f t="shared" si="0"/>
        <v>60</v>
      </c>
      <c r="H34">
        <f t="shared" si="1"/>
        <v>72</v>
      </c>
      <c r="I34" s="16">
        <f t="shared" si="2"/>
        <v>16</v>
      </c>
      <c r="J34" s="46">
        <f>SUM($I$5:I34)</f>
        <v>390.5</v>
      </c>
      <c r="K34" t="str">
        <f t="shared" si="3"/>
        <v>NO</v>
      </c>
      <c r="L34" s="14">
        <f t="shared" si="4"/>
        <v>42879</v>
      </c>
    </row>
    <row r="35" spans="4:12" x14ac:dyDescent="0.25">
      <c r="D35" s="15" t="s">
        <v>140</v>
      </c>
      <c r="E35">
        <v>63</v>
      </c>
      <c r="F35">
        <v>81</v>
      </c>
      <c r="G35">
        <f t="shared" si="0"/>
        <v>63</v>
      </c>
      <c r="H35">
        <f t="shared" si="1"/>
        <v>81</v>
      </c>
      <c r="I35" s="16">
        <f t="shared" si="2"/>
        <v>22</v>
      </c>
      <c r="J35" s="46">
        <f>SUM($I$5:I35)</f>
        <v>412.5</v>
      </c>
      <c r="K35" t="str">
        <f t="shared" si="3"/>
        <v>NO</v>
      </c>
      <c r="L35" s="14">
        <f t="shared" si="4"/>
        <v>42880</v>
      </c>
    </row>
    <row r="36" spans="4:12" x14ac:dyDescent="0.25">
      <c r="D36" s="15" t="s">
        <v>141</v>
      </c>
      <c r="E36">
        <v>62</v>
      </c>
      <c r="F36">
        <v>71</v>
      </c>
      <c r="G36">
        <f t="shared" si="0"/>
        <v>62</v>
      </c>
      <c r="H36">
        <f t="shared" si="1"/>
        <v>71</v>
      </c>
      <c r="I36" s="16">
        <f t="shared" si="2"/>
        <v>16.5</v>
      </c>
      <c r="J36" s="46">
        <f>SUM($I$5:I36)</f>
        <v>429</v>
      </c>
      <c r="K36" t="str">
        <f t="shared" si="3"/>
        <v>NO</v>
      </c>
      <c r="L36" s="14">
        <f t="shared" si="4"/>
        <v>42881</v>
      </c>
    </row>
    <row r="37" spans="4:12" x14ac:dyDescent="0.25">
      <c r="D37" s="15" t="s">
        <v>142</v>
      </c>
      <c r="E37">
        <v>57</v>
      </c>
      <c r="F37">
        <v>82</v>
      </c>
      <c r="G37">
        <f t="shared" si="0"/>
        <v>57</v>
      </c>
      <c r="H37">
        <f t="shared" si="1"/>
        <v>82</v>
      </c>
      <c r="I37" s="16">
        <f t="shared" si="2"/>
        <v>19.5</v>
      </c>
      <c r="J37" s="46">
        <f>SUM($I$5:I37)</f>
        <v>448.5</v>
      </c>
      <c r="K37" t="str">
        <f t="shared" si="3"/>
        <v>NO</v>
      </c>
      <c r="L37" s="14">
        <f t="shared" si="4"/>
        <v>42882</v>
      </c>
    </row>
    <row r="38" spans="4:12" x14ac:dyDescent="0.25">
      <c r="D38" s="15" t="s">
        <v>143</v>
      </c>
      <c r="E38">
        <v>62</v>
      </c>
      <c r="F38">
        <v>78</v>
      </c>
      <c r="G38">
        <f t="shared" si="0"/>
        <v>62</v>
      </c>
      <c r="H38">
        <f t="shared" si="1"/>
        <v>78</v>
      </c>
      <c r="I38" s="16">
        <f t="shared" si="2"/>
        <v>20</v>
      </c>
      <c r="J38" s="46">
        <f>SUM($I$5:I38)</f>
        <v>468.5</v>
      </c>
      <c r="K38" t="str">
        <f t="shared" si="3"/>
        <v>NO</v>
      </c>
      <c r="L38" s="14">
        <f t="shared" si="4"/>
        <v>42883</v>
      </c>
    </row>
    <row r="39" spans="4:12" x14ac:dyDescent="0.25">
      <c r="D39" s="15" t="s">
        <v>144</v>
      </c>
      <c r="E39">
        <v>61</v>
      </c>
      <c r="F39">
        <v>76</v>
      </c>
      <c r="G39">
        <f t="shared" si="0"/>
        <v>61</v>
      </c>
      <c r="H39">
        <f t="shared" si="1"/>
        <v>76</v>
      </c>
      <c r="I39" s="16">
        <f t="shared" si="2"/>
        <v>18.5</v>
      </c>
      <c r="J39" s="46">
        <f>SUM($I$5:I39)</f>
        <v>487</v>
      </c>
      <c r="K39" t="str">
        <f t="shared" si="3"/>
        <v>NO</v>
      </c>
      <c r="L39" s="14">
        <f t="shared" si="4"/>
        <v>42884</v>
      </c>
    </row>
    <row r="40" spans="4:12" x14ac:dyDescent="0.25">
      <c r="D40" s="15" t="s">
        <v>145</v>
      </c>
      <c r="E40">
        <v>56</v>
      </c>
      <c r="F40">
        <v>64</v>
      </c>
      <c r="G40">
        <f t="shared" si="0"/>
        <v>56</v>
      </c>
      <c r="H40">
        <f t="shared" si="1"/>
        <v>64</v>
      </c>
      <c r="I40" s="16">
        <f t="shared" si="2"/>
        <v>10</v>
      </c>
      <c r="J40" s="46">
        <f>SUM($I$5:I40)</f>
        <v>497</v>
      </c>
      <c r="K40" t="str">
        <f t="shared" si="3"/>
        <v>NO</v>
      </c>
      <c r="L40" s="14">
        <f t="shared" si="4"/>
        <v>42885</v>
      </c>
    </row>
    <row r="41" spans="4:12" x14ac:dyDescent="0.25">
      <c r="D41" s="15" t="s">
        <v>146</v>
      </c>
      <c r="E41">
        <v>50</v>
      </c>
      <c r="F41">
        <v>71</v>
      </c>
      <c r="G41">
        <f t="shared" si="0"/>
        <v>50</v>
      </c>
      <c r="H41">
        <f t="shared" si="1"/>
        <v>71</v>
      </c>
      <c r="I41" s="16">
        <f t="shared" si="2"/>
        <v>10.5</v>
      </c>
      <c r="J41" s="46">
        <f>SUM($I$5:I41)</f>
        <v>507.5</v>
      </c>
      <c r="K41" t="str">
        <f t="shared" si="3"/>
        <v>NO</v>
      </c>
      <c r="L41" s="14">
        <f t="shared" si="4"/>
        <v>42886</v>
      </c>
    </row>
    <row r="42" spans="4:12" x14ac:dyDescent="0.25">
      <c r="D42" s="15" t="s">
        <v>147</v>
      </c>
      <c r="E42">
        <v>52</v>
      </c>
      <c r="F42">
        <v>73</v>
      </c>
      <c r="G42">
        <f t="shared" si="0"/>
        <v>52</v>
      </c>
      <c r="H42">
        <f t="shared" si="1"/>
        <v>73</v>
      </c>
      <c r="I42" s="16">
        <f t="shared" si="2"/>
        <v>12.5</v>
      </c>
      <c r="J42" s="46">
        <f>SUM($I$5:I42)</f>
        <v>520</v>
      </c>
      <c r="K42" t="str">
        <f t="shared" si="3"/>
        <v>NO</v>
      </c>
      <c r="L42" s="14">
        <f t="shared" si="4"/>
        <v>42887</v>
      </c>
    </row>
    <row r="43" spans="4:12" x14ac:dyDescent="0.25">
      <c r="D43" s="15" t="s">
        <v>148</v>
      </c>
      <c r="E43">
        <v>54</v>
      </c>
      <c r="F43">
        <v>73</v>
      </c>
      <c r="G43">
        <f t="shared" si="0"/>
        <v>54</v>
      </c>
      <c r="H43">
        <f t="shared" si="1"/>
        <v>73</v>
      </c>
      <c r="I43" s="16">
        <f t="shared" si="2"/>
        <v>13.5</v>
      </c>
      <c r="J43" s="46">
        <f>SUM($I$5:I43)</f>
        <v>533.5</v>
      </c>
      <c r="K43" t="str">
        <f t="shared" si="3"/>
        <v>NO</v>
      </c>
      <c r="L43" s="14">
        <f t="shared" si="4"/>
        <v>42888</v>
      </c>
    </row>
    <row r="44" spans="4:12" x14ac:dyDescent="0.25">
      <c r="D44" s="15" t="s">
        <v>149</v>
      </c>
      <c r="E44">
        <v>61</v>
      </c>
      <c r="F44">
        <v>78</v>
      </c>
      <c r="G44">
        <f t="shared" si="0"/>
        <v>61</v>
      </c>
      <c r="H44">
        <f t="shared" si="1"/>
        <v>78</v>
      </c>
      <c r="I44" s="16">
        <f t="shared" si="2"/>
        <v>19.5</v>
      </c>
      <c r="J44" s="46">
        <f>SUM($I$5:I44)</f>
        <v>553</v>
      </c>
      <c r="K44" t="str">
        <f t="shared" si="3"/>
        <v>NO</v>
      </c>
      <c r="L44" s="14">
        <f t="shared" si="4"/>
        <v>42889</v>
      </c>
    </row>
    <row r="45" spans="4:12" x14ac:dyDescent="0.25">
      <c r="D45" s="15" t="s">
        <v>150</v>
      </c>
      <c r="E45">
        <v>63</v>
      </c>
      <c r="F45">
        <v>80</v>
      </c>
      <c r="G45">
        <f t="shared" si="0"/>
        <v>63</v>
      </c>
      <c r="H45">
        <f t="shared" si="1"/>
        <v>80</v>
      </c>
      <c r="I45" s="16">
        <f t="shared" si="2"/>
        <v>21.5</v>
      </c>
      <c r="J45" s="46">
        <f>SUM($I$5:I45)</f>
        <v>574.5</v>
      </c>
      <c r="K45" t="str">
        <f t="shared" si="3"/>
        <v>NO</v>
      </c>
      <c r="L45" s="14">
        <f t="shared" si="4"/>
        <v>42890</v>
      </c>
    </row>
    <row r="46" spans="4:12" x14ac:dyDescent="0.25">
      <c r="D46" s="15" t="s">
        <v>151</v>
      </c>
      <c r="E46">
        <v>67</v>
      </c>
      <c r="F46">
        <v>86</v>
      </c>
      <c r="G46">
        <f t="shared" si="0"/>
        <v>67</v>
      </c>
      <c r="H46">
        <f t="shared" si="1"/>
        <v>86</v>
      </c>
      <c r="I46" s="16">
        <f t="shared" si="2"/>
        <v>26.5</v>
      </c>
      <c r="J46" s="46">
        <f>SUM($I$5:I46)</f>
        <v>601</v>
      </c>
      <c r="K46" t="str">
        <f t="shared" si="3"/>
        <v>NO</v>
      </c>
      <c r="L46" s="14">
        <f t="shared" si="4"/>
        <v>42891</v>
      </c>
    </row>
    <row r="47" spans="4:12" x14ac:dyDescent="0.25">
      <c r="D47" s="15" t="s">
        <v>152</v>
      </c>
      <c r="E47">
        <v>66</v>
      </c>
      <c r="F47">
        <v>77</v>
      </c>
      <c r="G47">
        <f t="shared" si="0"/>
        <v>66</v>
      </c>
      <c r="H47">
        <f t="shared" si="1"/>
        <v>77</v>
      </c>
      <c r="I47" s="16">
        <f t="shared" si="2"/>
        <v>21.5</v>
      </c>
      <c r="J47" s="46">
        <f>SUM($I$5:I47)</f>
        <v>622.5</v>
      </c>
      <c r="K47" t="str">
        <f t="shared" si="3"/>
        <v>NO</v>
      </c>
      <c r="L47" s="14">
        <f t="shared" si="4"/>
        <v>42892</v>
      </c>
    </row>
    <row r="48" spans="4:12" x14ac:dyDescent="0.25">
      <c r="D48" s="15" t="s">
        <v>153</v>
      </c>
      <c r="E48">
        <v>66</v>
      </c>
      <c r="F48">
        <v>87</v>
      </c>
      <c r="G48">
        <f t="shared" si="0"/>
        <v>66</v>
      </c>
      <c r="H48">
        <f t="shared" si="1"/>
        <v>86</v>
      </c>
      <c r="I48" s="16">
        <f t="shared" si="2"/>
        <v>26</v>
      </c>
      <c r="J48" s="46">
        <f>SUM($I$5:I48)</f>
        <v>648.5</v>
      </c>
      <c r="K48" t="str">
        <f t="shared" si="3"/>
        <v>NO</v>
      </c>
      <c r="L48" s="14">
        <f t="shared" si="4"/>
        <v>42893</v>
      </c>
    </row>
    <row r="49" spans="4:12" x14ac:dyDescent="0.25">
      <c r="D49" s="15" t="s">
        <v>154</v>
      </c>
      <c r="E49">
        <v>62</v>
      </c>
      <c r="F49">
        <v>89</v>
      </c>
      <c r="G49">
        <f t="shared" si="0"/>
        <v>62</v>
      </c>
      <c r="H49">
        <f t="shared" si="1"/>
        <v>86</v>
      </c>
      <c r="I49" s="16">
        <f t="shared" si="2"/>
        <v>24</v>
      </c>
      <c r="J49" s="46">
        <f>SUM($I$5:I49)</f>
        <v>672.5</v>
      </c>
      <c r="K49" t="str">
        <f t="shared" si="3"/>
        <v>NO</v>
      </c>
      <c r="L49" s="14">
        <f t="shared" si="4"/>
        <v>42894</v>
      </c>
    </row>
    <row r="50" spans="4:12" x14ac:dyDescent="0.25">
      <c r="D50" s="15" t="s">
        <v>155</v>
      </c>
      <c r="E50">
        <v>65</v>
      </c>
      <c r="F50">
        <v>95</v>
      </c>
      <c r="G50">
        <f t="shared" si="0"/>
        <v>65</v>
      </c>
      <c r="H50">
        <f t="shared" si="1"/>
        <v>86</v>
      </c>
      <c r="I50" s="16">
        <f t="shared" si="2"/>
        <v>25.5</v>
      </c>
      <c r="J50" s="46">
        <f>SUM($I$5:I50)</f>
        <v>698</v>
      </c>
      <c r="K50" t="str">
        <f t="shared" si="3"/>
        <v>NO</v>
      </c>
      <c r="L50" s="14">
        <f t="shared" si="4"/>
        <v>42895</v>
      </c>
    </row>
    <row r="51" spans="4:12" x14ac:dyDescent="0.25">
      <c r="D51" s="15" t="s">
        <v>156</v>
      </c>
      <c r="E51">
        <v>73</v>
      </c>
      <c r="F51">
        <v>91</v>
      </c>
      <c r="G51">
        <f t="shared" si="0"/>
        <v>73</v>
      </c>
      <c r="H51">
        <f t="shared" si="1"/>
        <v>86</v>
      </c>
      <c r="I51" s="16">
        <f t="shared" si="2"/>
        <v>29.5</v>
      </c>
      <c r="J51" s="46">
        <f>SUM($I$5:I51)</f>
        <v>727.5</v>
      </c>
      <c r="K51" t="str">
        <f t="shared" si="3"/>
        <v>NO</v>
      </c>
      <c r="L51" s="14">
        <f t="shared" si="4"/>
        <v>42896</v>
      </c>
    </row>
    <row r="52" spans="4:12" x14ac:dyDescent="0.25">
      <c r="D52" s="15" t="s">
        <v>157</v>
      </c>
      <c r="E52">
        <v>65</v>
      </c>
      <c r="F52">
        <v>77</v>
      </c>
      <c r="G52">
        <f t="shared" si="0"/>
        <v>65</v>
      </c>
      <c r="H52">
        <f t="shared" si="1"/>
        <v>77</v>
      </c>
      <c r="I52" s="16">
        <f t="shared" si="2"/>
        <v>21</v>
      </c>
      <c r="J52" s="46">
        <f>SUM($I$5:I52)</f>
        <v>748.5</v>
      </c>
      <c r="K52" t="str">
        <f t="shared" si="3"/>
        <v>NO</v>
      </c>
      <c r="L52" s="14">
        <f t="shared" si="4"/>
        <v>42897</v>
      </c>
    </row>
    <row r="53" spans="4:12" x14ac:dyDescent="0.25">
      <c r="D53" s="15" t="s">
        <v>158</v>
      </c>
      <c r="E53">
        <v>63</v>
      </c>
      <c r="F53">
        <v>70</v>
      </c>
      <c r="G53">
        <f t="shared" si="0"/>
        <v>63</v>
      </c>
      <c r="H53">
        <f t="shared" si="1"/>
        <v>70</v>
      </c>
      <c r="I53" s="16">
        <f t="shared" si="2"/>
        <v>16.5</v>
      </c>
      <c r="J53" s="46">
        <f>SUM($I$5:I53)</f>
        <v>765</v>
      </c>
      <c r="K53" t="str">
        <f t="shared" si="3"/>
        <v>NO</v>
      </c>
      <c r="L53" s="14">
        <f t="shared" si="4"/>
        <v>42898</v>
      </c>
    </row>
    <row r="54" spans="4:12" x14ac:dyDescent="0.25">
      <c r="D54" s="15" t="s">
        <v>159</v>
      </c>
      <c r="E54">
        <v>65</v>
      </c>
      <c r="F54">
        <v>77</v>
      </c>
      <c r="G54">
        <f t="shared" si="0"/>
        <v>65</v>
      </c>
      <c r="H54">
        <f t="shared" si="1"/>
        <v>77</v>
      </c>
      <c r="I54" s="16">
        <f t="shared" si="2"/>
        <v>21</v>
      </c>
      <c r="J54" s="46">
        <f>SUM($I$5:I54)</f>
        <v>786</v>
      </c>
      <c r="K54" t="str">
        <f t="shared" si="3"/>
        <v>NO</v>
      </c>
      <c r="L54" s="14">
        <f t="shared" si="4"/>
        <v>42899</v>
      </c>
    </row>
    <row r="55" spans="4:12" x14ac:dyDescent="0.25">
      <c r="D55" s="15" t="s">
        <v>160</v>
      </c>
      <c r="E55">
        <v>70</v>
      </c>
      <c r="F55">
        <v>81</v>
      </c>
      <c r="G55">
        <f t="shared" si="0"/>
        <v>70</v>
      </c>
      <c r="H55">
        <f t="shared" si="1"/>
        <v>81</v>
      </c>
      <c r="I55" s="16">
        <f t="shared" si="2"/>
        <v>25.5</v>
      </c>
      <c r="J55" s="46">
        <f>SUM($I$5:I55)</f>
        <v>811.5</v>
      </c>
      <c r="K55" t="str">
        <f t="shared" si="3"/>
        <v>NO</v>
      </c>
      <c r="L55" s="14">
        <f t="shared" si="4"/>
        <v>42900</v>
      </c>
    </row>
    <row r="56" spans="4:12" x14ac:dyDescent="0.25">
      <c r="D56" s="15" t="s">
        <v>161</v>
      </c>
      <c r="E56">
        <v>64</v>
      </c>
      <c r="F56">
        <v>76</v>
      </c>
      <c r="G56">
        <f t="shared" si="0"/>
        <v>64</v>
      </c>
      <c r="H56">
        <f t="shared" si="1"/>
        <v>76</v>
      </c>
      <c r="I56" s="16">
        <f t="shared" si="2"/>
        <v>20</v>
      </c>
      <c r="J56" s="46">
        <f>SUM($I$5:I56)</f>
        <v>831.5</v>
      </c>
      <c r="K56" t="str">
        <f t="shared" si="3"/>
        <v>NO</v>
      </c>
      <c r="L56" s="14">
        <f t="shared" si="4"/>
        <v>42901</v>
      </c>
    </row>
    <row r="57" spans="4:12" x14ac:dyDescent="0.25">
      <c r="D57" s="15" t="s">
        <v>162</v>
      </c>
      <c r="E57">
        <v>60</v>
      </c>
      <c r="F57">
        <v>81</v>
      </c>
      <c r="G57">
        <f t="shared" si="0"/>
        <v>60</v>
      </c>
      <c r="H57">
        <f t="shared" si="1"/>
        <v>81</v>
      </c>
      <c r="I57" s="16">
        <f t="shared" si="2"/>
        <v>20.5</v>
      </c>
      <c r="J57" s="46">
        <f>SUM($I$5:I57)</f>
        <v>852</v>
      </c>
      <c r="K57" t="str">
        <f t="shared" si="3"/>
        <v>NO</v>
      </c>
      <c r="L57" s="14">
        <f t="shared" si="4"/>
        <v>42902</v>
      </c>
    </row>
    <row r="58" spans="4:12" x14ac:dyDescent="0.25">
      <c r="D58" s="15" t="s">
        <v>163</v>
      </c>
      <c r="E58">
        <v>69</v>
      </c>
      <c r="F58">
        <v>85</v>
      </c>
      <c r="G58">
        <f t="shared" si="0"/>
        <v>69</v>
      </c>
      <c r="H58">
        <f t="shared" si="1"/>
        <v>85</v>
      </c>
      <c r="I58" s="16">
        <f t="shared" si="2"/>
        <v>27</v>
      </c>
      <c r="J58" s="46">
        <f>SUM($I$5:I58)</f>
        <v>879</v>
      </c>
      <c r="K58" t="str">
        <f t="shared" si="3"/>
        <v>NO</v>
      </c>
      <c r="L58" s="14">
        <f t="shared" si="4"/>
        <v>42903</v>
      </c>
    </row>
    <row r="59" spans="4:12" x14ac:dyDescent="0.25">
      <c r="D59" s="15" t="s">
        <v>164</v>
      </c>
      <c r="E59">
        <v>64</v>
      </c>
      <c r="F59">
        <v>79</v>
      </c>
      <c r="G59">
        <f t="shared" si="0"/>
        <v>64</v>
      </c>
      <c r="H59">
        <f t="shared" si="1"/>
        <v>79</v>
      </c>
      <c r="I59" s="16">
        <f t="shared" si="2"/>
        <v>21.5</v>
      </c>
      <c r="J59" s="46">
        <f>SUM($I$5:I59)</f>
        <v>900.5</v>
      </c>
      <c r="K59" t="str">
        <f t="shared" si="3"/>
        <v>NO</v>
      </c>
      <c r="L59" s="14">
        <f t="shared" si="4"/>
        <v>42904</v>
      </c>
    </row>
    <row r="60" spans="4:12" x14ac:dyDescent="0.25">
      <c r="D60" s="15" t="s">
        <v>165</v>
      </c>
      <c r="E60">
        <v>63</v>
      </c>
      <c r="F60">
        <v>82</v>
      </c>
      <c r="G60">
        <f t="shared" si="0"/>
        <v>63</v>
      </c>
      <c r="H60">
        <f t="shared" si="1"/>
        <v>82</v>
      </c>
      <c r="I60" s="16">
        <f t="shared" si="2"/>
        <v>22.5</v>
      </c>
      <c r="J60" s="46">
        <f>SUM($I$5:I60)</f>
        <v>923</v>
      </c>
      <c r="K60" t="str">
        <f t="shared" si="3"/>
        <v>NO</v>
      </c>
      <c r="L60" s="14">
        <f t="shared" si="4"/>
        <v>42905</v>
      </c>
    </row>
    <row r="61" spans="4:12" x14ac:dyDescent="0.25">
      <c r="D61" s="15" t="s">
        <v>166</v>
      </c>
      <c r="E61">
        <v>64</v>
      </c>
      <c r="F61">
        <v>93</v>
      </c>
      <c r="G61">
        <f t="shared" si="0"/>
        <v>64</v>
      </c>
      <c r="H61">
        <f t="shared" si="1"/>
        <v>86</v>
      </c>
      <c r="I61" s="16">
        <f t="shared" si="2"/>
        <v>25</v>
      </c>
      <c r="J61" s="46">
        <f>SUM($I$5:I61)</f>
        <v>948</v>
      </c>
      <c r="K61" t="str">
        <f t="shared" si="3"/>
        <v>NO</v>
      </c>
      <c r="L61" s="14">
        <f t="shared" si="4"/>
        <v>42906</v>
      </c>
    </row>
    <row r="62" spans="4:12" x14ac:dyDescent="0.25">
      <c r="D62" s="15" t="s">
        <v>167</v>
      </c>
      <c r="E62">
        <v>68</v>
      </c>
      <c r="F62">
        <v>85</v>
      </c>
      <c r="G62">
        <f t="shared" si="0"/>
        <v>68</v>
      </c>
      <c r="H62">
        <f t="shared" si="1"/>
        <v>85</v>
      </c>
      <c r="I62" s="16">
        <f t="shared" si="2"/>
        <v>26.5</v>
      </c>
      <c r="J62" s="46">
        <f>SUM($I$5:I62)</f>
        <v>974.5</v>
      </c>
      <c r="K62" t="str">
        <f t="shared" si="3"/>
        <v>NO</v>
      </c>
      <c r="L62" s="14">
        <f t="shared" si="4"/>
        <v>42907</v>
      </c>
    </row>
    <row r="63" spans="4:12" x14ac:dyDescent="0.25">
      <c r="D63" s="15" t="s">
        <v>168</v>
      </c>
      <c r="E63">
        <v>72</v>
      </c>
      <c r="F63">
        <v>89</v>
      </c>
      <c r="G63">
        <f t="shared" si="0"/>
        <v>72</v>
      </c>
      <c r="H63">
        <f t="shared" si="1"/>
        <v>86</v>
      </c>
      <c r="I63" s="16">
        <f t="shared" si="2"/>
        <v>29</v>
      </c>
      <c r="J63" s="46">
        <f>SUM($I$5:I63)</f>
        <v>1003.5</v>
      </c>
      <c r="K63" t="str">
        <f t="shared" si="3"/>
        <v>NO</v>
      </c>
      <c r="L63" s="14">
        <f t="shared" si="4"/>
        <v>42908</v>
      </c>
    </row>
    <row r="64" spans="4:12" x14ac:dyDescent="0.25">
      <c r="D64" s="15" t="s">
        <v>169</v>
      </c>
      <c r="E64">
        <v>62</v>
      </c>
      <c r="F64">
        <v>83</v>
      </c>
      <c r="G64">
        <f t="shared" si="0"/>
        <v>62</v>
      </c>
      <c r="H64">
        <f t="shared" si="1"/>
        <v>83</v>
      </c>
      <c r="I64" s="16">
        <f t="shared" si="2"/>
        <v>22.5</v>
      </c>
      <c r="J64" s="46">
        <f>SUM($I$5:I64)</f>
        <v>1026</v>
      </c>
      <c r="K64" t="str">
        <f t="shared" si="3"/>
        <v>NO</v>
      </c>
      <c r="L64" s="14">
        <f t="shared" si="4"/>
        <v>42909</v>
      </c>
    </row>
    <row r="65" spans="4:12" x14ac:dyDescent="0.25">
      <c r="D65" s="15" t="s">
        <v>170</v>
      </c>
      <c r="E65">
        <v>64</v>
      </c>
      <c r="F65">
        <v>79</v>
      </c>
      <c r="G65">
        <f t="shared" si="0"/>
        <v>64</v>
      </c>
      <c r="H65">
        <f t="shared" si="1"/>
        <v>79</v>
      </c>
      <c r="I65" s="16">
        <f t="shared" si="2"/>
        <v>21.5</v>
      </c>
      <c r="J65" s="46">
        <f>SUM($I$5:I65)</f>
        <v>1047.5</v>
      </c>
      <c r="K65" t="str">
        <f t="shared" si="3"/>
        <v>NO</v>
      </c>
      <c r="L65" s="14">
        <f t="shared" si="4"/>
        <v>42910</v>
      </c>
    </row>
    <row r="66" spans="4:12" x14ac:dyDescent="0.25">
      <c r="D66" s="15" t="s">
        <v>171</v>
      </c>
      <c r="E66">
        <v>67</v>
      </c>
      <c r="F66">
        <v>79</v>
      </c>
      <c r="G66">
        <f t="shared" si="0"/>
        <v>67</v>
      </c>
      <c r="H66">
        <f t="shared" si="1"/>
        <v>79</v>
      </c>
      <c r="I66" s="16">
        <f t="shared" si="2"/>
        <v>23</v>
      </c>
      <c r="J66" s="46">
        <f>SUM($I$5:I66)</f>
        <v>1070.5</v>
      </c>
      <c r="K66" t="str">
        <f t="shared" si="3"/>
        <v>NO</v>
      </c>
      <c r="L66" s="14">
        <f t="shared" si="4"/>
        <v>42911</v>
      </c>
    </row>
    <row r="67" spans="4:12" x14ac:dyDescent="0.25">
      <c r="D67" s="15" t="s">
        <v>172</v>
      </c>
      <c r="E67">
        <v>64</v>
      </c>
      <c r="F67">
        <v>77</v>
      </c>
      <c r="G67">
        <f t="shared" si="0"/>
        <v>64</v>
      </c>
      <c r="H67">
        <f t="shared" si="1"/>
        <v>77</v>
      </c>
      <c r="I67" s="16">
        <f t="shared" si="2"/>
        <v>20.5</v>
      </c>
      <c r="J67" s="46">
        <f>SUM($I$5:I67)</f>
        <v>1091</v>
      </c>
      <c r="K67" t="str">
        <f t="shared" si="3"/>
        <v>NO</v>
      </c>
      <c r="L67" s="14">
        <f t="shared" si="4"/>
        <v>42912</v>
      </c>
    </row>
    <row r="68" spans="4:12" x14ac:dyDescent="0.25">
      <c r="D68" s="15" t="s">
        <v>173</v>
      </c>
      <c r="E68">
        <v>61</v>
      </c>
      <c r="F68">
        <v>84</v>
      </c>
      <c r="G68">
        <f t="shared" si="0"/>
        <v>61</v>
      </c>
      <c r="H68">
        <f t="shared" si="1"/>
        <v>84</v>
      </c>
      <c r="I68" s="16">
        <f t="shared" si="2"/>
        <v>22.5</v>
      </c>
      <c r="J68" s="46">
        <f>SUM($I$5:I68)</f>
        <v>1113.5</v>
      </c>
      <c r="K68" t="str">
        <f t="shared" si="3"/>
        <v>NO</v>
      </c>
      <c r="L68" s="14">
        <f t="shared" si="4"/>
        <v>42913</v>
      </c>
    </row>
    <row r="69" spans="4:12" x14ac:dyDescent="0.25">
      <c r="D69" s="15" t="s">
        <v>174</v>
      </c>
      <c r="E69">
        <v>64</v>
      </c>
      <c r="F69">
        <v>86</v>
      </c>
      <c r="G69">
        <f t="shared" si="0"/>
        <v>64</v>
      </c>
      <c r="H69">
        <f t="shared" si="1"/>
        <v>86</v>
      </c>
      <c r="I69" s="16">
        <f t="shared" si="2"/>
        <v>25</v>
      </c>
      <c r="J69" s="46">
        <f>SUM($I$5:I69)</f>
        <v>1138.5</v>
      </c>
      <c r="K69" t="str">
        <f t="shared" si="3"/>
        <v>NO</v>
      </c>
      <c r="L69" s="14">
        <f t="shared" si="4"/>
        <v>42914</v>
      </c>
    </row>
    <row r="70" spans="4:12" x14ac:dyDescent="0.25">
      <c r="D70" s="15" t="s">
        <v>175</v>
      </c>
      <c r="E70">
        <v>65</v>
      </c>
      <c r="F70">
        <v>83</v>
      </c>
      <c r="G70">
        <f t="shared" ref="G70:G133" si="6">MAX(E70,$O$7)</f>
        <v>65</v>
      </c>
      <c r="H70">
        <f t="shared" ref="H70:H133" si="7">MIN(F70,$O$8)</f>
        <v>83</v>
      </c>
      <c r="I70" s="16">
        <f t="shared" ref="I70:I133" si="8">(G70+H70)/2-$O$6</f>
        <v>24</v>
      </c>
      <c r="J70" s="46">
        <f>SUM($I$5:I70)</f>
        <v>1162.5</v>
      </c>
      <c r="K70" t="str">
        <f t="shared" ref="K70:K133" si="9">IF(J70&gt;=$B$18,"YES","NO")</f>
        <v>NO</v>
      </c>
      <c r="L70" s="14">
        <f t="shared" si="4"/>
        <v>42915</v>
      </c>
    </row>
    <row r="71" spans="4:12" x14ac:dyDescent="0.25">
      <c r="D71" s="15" t="s">
        <v>176</v>
      </c>
      <c r="E71">
        <v>67</v>
      </c>
      <c r="F71">
        <v>82</v>
      </c>
      <c r="G71">
        <f t="shared" si="6"/>
        <v>67</v>
      </c>
      <c r="H71">
        <f t="shared" si="7"/>
        <v>82</v>
      </c>
      <c r="I71" s="16">
        <f t="shared" si="8"/>
        <v>24.5</v>
      </c>
      <c r="J71" s="46">
        <f>SUM($I$5:I71)</f>
        <v>1187</v>
      </c>
      <c r="K71" t="str">
        <f t="shared" si="9"/>
        <v>NO</v>
      </c>
      <c r="L71" s="14">
        <f t="shared" ref="L71:L134" si="10">L70+1</f>
        <v>42916</v>
      </c>
    </row>
    <row r="72" spans="4:12" x14ac:dyDescent="0.25">
      <c r="D72" s="15" t="s">
        <v>177</v>
      </c>
      <c r="E72">
        <v>63</v>
      </c>
      <c r="F72">
        <v>76</v>
      </c>
      <c r="G72">
        <f t="shared" si="6"/>
        <v>63</v>
      </c>
      <c r="H72">
        <f t="shared" si="7"/>
        <v>76</v>
      </c>
      <c r="I72" s="16">
        <f t="shared" si="8"/>
        <v>19.5</v>
      </c>
      <c r="J72" s="46">
        <f>SUM($I$5:I72)</f>
        <v>1206.5</v>
      </c>
      <c r="K72" t="str">
        <f t="shared" si="9"/>
        <v>NO</v>
      </c>
      <c r="L72" s="14">
        <f t="shared" si="10"/>
        <v>42917</v>
      </c>
    </row>
    <row r="73" spans="4:12" x14ac:dyDescent="0.25">
      <c r="D73" s="15" t="s">
        <v>178</v>
      </c>
      <c r="E73">
        <v>59</v>
      </c>
      <c r="F73">
        <v>71</v>
      </c>
      <c r="G73">
        <f t="shared" si="6"/>
        <v>59</v>
      </c>
      <c r="H73">
        <f t="shared" si="7"/>
        <v>71</v>
      </c>
      <c r="I73" s="16">
        <f t="shared" si="8"/>
        <v>15</v>
      </c>
      <c r="J73" s="46">
        <f>SUM($I$5:I73)</f>
        <v>1221.5</v>
      </c>
      <c r="K73" t="str">
        <f t="shared" si="9"/>
        <v>NO</v>
      </c>
      <c r="L73" s="14">
        <f t="shared" si="10"/>
        <v>42918</v>
      </c>
    </row>
    <row r="74" spans="4:12" x14ac:dyDescent="0.25">
      <c r="D74" s="15" t="s">
        <v>179</v>
      </c>
      <c r="E74">
        <v>59</v>
      </c>
      <c r="F74">
        <v>80</v>
      </c>
      <c r="G74">
        <f t="shared" si="6"/>
        <v>59</v>
      </c>
      <c r="H74">
        <f t="shared" si="7"/>
        <v>80</v>
      </c>
      <c r="I74" s="16">
        <f t="shared" si="8"/>
        <v>19.5</v>
      </c>
      <c r="J74" s="46">
        <f>SUM($I$5:I74)</f>
        <v>1241</v>
      </c>
      <c r="K74" t="str">
        <f t="shared" si="9"/>
        <v>NO</v>
      </c>
      <c r="L74" s="14">
        <f t="shared" si="10"/>
        <v>42919</v>
      </c>
    </row>
    <row r="75" spans="4:12" x14ac:dyDescent="0.25">
      <c r="D75" s="15" t="s">
        <v>180</v>
      </c>
      <c r="E75">
        <v>61</v>
      </c>
      <c r="F75">
        <v>82</v>
      </c>
      <c r="G75">
        <f t="shared" si="6"/>
        <v>61</v>
      </c>
      <c r="H75">
        <f t="shared" si="7"/>
        <v>82</v>
      </c>
      <c r="I75" s="16">
        <f t="shared" si="8"/>
        <v>21.5</v>
      </c>
      <c r="J75" s="46">
        <f>SUM($I$5:I75)</f>
        <v>1262.5</v>
      </c>
      <c r="K75" t="str">
        <f t="shared" si="9"/>
        <v>NO</v>
      </c>
      <c r="L75" s="14">
        <f t="shared" si="10"/>
        <v>42920</v>
      </c>
    </row>
    <row r="76" spans="4:12" x14ac:dyDescent="0.25">
      <c r="D76" s="15" t="s">
        <v>181</v>
      </c>
      <c r="E76">
        <v>65</v>
      </c>
      <c r="F76">
        <v>89</v>
      </c>
      <c r="G76">
        <f t="shared" si="6"/>
        <v>65</v>
      </c>
      <c r="H76">
        <f t="shared" si="7"/>
        <v>86</v>
      </c>
      <c r="I76" s="16">
        <f t="shared" si="8"/>
        <v>25.5</v>
      </c>
      <c r="J76" s="46">
        <f>SUM($I$5:I76)</f>
        <v>1288</v>
      </c>
      <c r="K76" t="str">
        <f t="shared" si="9"/>
        <v>NO</v>
      </c>
      <c r="L76" s="14">
        <f t="shared" si="10"/>
        <v>42921</v>
      </c>
    </row>
    <row r="77" spans="4:12" x14ac:dyDescent="0.25">
      <c r="D77" s="15" t="s">
        <v>182</v>
      </c>
      <c r="E77">
        <v>66</v>
      </c>
      <c r="F77">
        <v>79</v>
      </c>
      <c r="G77">
        <f t="shared" si="6"/>
        <v>66</v>
      </c>
      <c r="H77">
        <f t="shared" si="7"/>
        <v>79</v>
      </c>
      <c r="I77" s="16">
        <f t="shared" si="8"/>
        <v>22.5</v>
      </c>
      <c r="J77" s="46">
        <f>SUM($I$5:I77)</f>
        <v>1310.5</v>
      </c>
      <c r="K77" t="str">
        <f t="shared" si="9"/>
        <v>NO</v>
      </c>
      <c r="L77" s="14">
        <f t="shared" si="10"/>
        <v>42922</v>
      </c>
    </row>
    <row r="78" spans="4:12" x14ac:dyDescent="0.25">
      <c r="D78" s="15" t="s">
        <v>183</v>
      </c>
      <c r="E78">
        <v>58</v>
      </c>
      <c r="F78">
        <v>74</v>
      </c>
      <c r="G78">
        <f t="shared" si="6"/>
        <v>58</v>
      </c>
      <c r="H78">
        <f t="shared" si="7"/>
        <v>74</v>
      </c>
      <c r="I78" s="16">
        <f t="shared" si="8"/>
        <v>16</v>
      </c>
      <c r="J78" s="46">
        <f>SUM($I$5:I78)</f>
        <v>1326.5</v>
      </c>
      <c r="K78" t="str">
        <f t="shared" si="9"/>
        <v>NO</v>
      </c>
      <c r="L78" s="14">
        <f t="shared" si="10"/>
        <v>42923</v>
      </c>
    </row>
    <row r="79" spans="4:12" x14ac:dyDescent="0.25">
      <c r="D79" s="15" t="s">
        <v>184</v>
      </c>
      <c r="E79">
        <v>60</v>
      </c>
      <c r="F79">
        <v>70</v>
      </c>
      <c r="G79">
        <f t="shared" si="6"/>
        <v>60</v>
      </c>
      <c r="H79">
        <f t="shared" si="7"/>
        <v>70</v>
      </c>
      <c r="I79" s="16">
        <f t="shared" si="8"/>
        <v>15</v>
      </c>
      <c r="J79" s="46">
        <f>SUM($I$5:I79)</f>
        <v>1341.5</v>
      </c>
      <c r="K79" t="str">
        <f t="shared" si="9"/>
        <v>NO</v>
      </c>
      <c r="L79" s="14">
        <f t="shared" si="10"/>
        <v>42924</v>
      </c>
    </row>
    <row r="80" spans="4:12" x14ac:dyDescent="0.25">
      <c r="D80" s="15" t="s">
        <v>185</v>
      </c>
      <c r="E80">
        <v>58</v>
      </c>
      <c r="F80">
        <v>82</v>
      </c>
      <c r="G80">
        <f t="shared" si="6"/>
        <v>58</v>
      </c>
      <c r="H80">
        <f t="shared" si="7"/>
        <v>82</v>
      </c>
      <c r="I80" s="16">
        <f t="shared" si="8"/>
        <v>20</v>
      </c>
      <c r="J80" s="46">
        <f>SUM($I$5:I80)</f>
        <v>1361.5</v>
      </c>
      <c r="K80" t="str">
        <f t="shared" si="9"/>
        <v>NO</v>
      </c>
      <c r="L80" s="14">
        <f t="shared" si="10"/>
        <v>42925</v>
      </c>
    </row>
    <row r="81" spans="4:12" x14ac:dyDescent="0.25">
      <c r="D81" s="15" t="s">
        <v>186</v>
      </c>
      <c r="E81">
        <v>63</v>
      </c>
      <c r="F81">
        <v>82</v>
      </c>
      <c r="G81">
        <f t="shared" si="6"/>
        <v>63</v>
      </c>
      <c r="H81">
        <f t="shared" si="7"/>
        <v>82</v>
      </c>
      <c r="I81" s="16">
        <f t="shared" si="8"/>
        <v>22.5</v>
      </c>
      <c r="J81" s="46">
        <f>SUM($I$5:I81)</f>
        <v>1384</v>
      </c>
      <c r="K81" t="str">
        <f t="shared" si="9"/>
        <v>NO</v>
      </c>
      <c r="L81" s="14">
        <f t="shared" si="10"/>
        <v>42926</v>
      </c>
    </row>
    <row r="82" spans="4:12" x14ac:dyDescent="0.25">
      <c r="D82" s="15" t="s">
        <v>187</v>
      </c>
      <c r="E82">
        <v>70</v>
      </c>
      <c r="F82">
        <v>86</v>
      </c>
      <c r="G82">
        <f t="shared" si="6"/>
        <v>70</v>
      </c>
      <c r="H82">
        <f t="shared" si="7"/>
        <v>86</v>
      </c>
      <c r="I82" s="16">
        <f t="shared" si="8"/>
        <v>28</v>
      </c>
      <c r="J82" s="46">
        <f>SUM($I$5:I82)</f>
        <v>1412</v>
      </c>
      <c r="K82" t="str">
        <f t="shared" si="9"/>
        <v>NO</v>
      </c>
      <c r="L82" s="14">
        <f t="shared" si="10"/>
        <v>42927</v>
      </c>
    </row>
    <row r="83" spans="4:12" x14ac:dyDescent="0.25">
      <c r="D83" s="15" t="s">
        <v>188</v>
      </c>
      <c r="E83">
        <v>74</v>
      </c>
      <c r="F83">
        <v>93</v>
      </c>
      <c r="G83">
        <f t="shared" si="6"/>
        <v>74</v>
      </c>
      <c r="H83">
        <f t="shared" si="7"/>
        <v>86</v>
      </c>
      <c r="I83" s="16">
        <f t="shared" si="8"/>
        <v>30</v>
      </c>
      <c r="J83" s="46">
        <f>SUM($I$5:I83)</f>
        <v>1442</v>
      </c>
      <c r="K83" t="str">
        <f t="shared" si="9"/>
        <v>NO</v>
      </c>
      <c r="L83" s="14">
        <f t="shared" si="10"/>
        <v>42928</v>
      </c>
    </row>
    <row r="84" spans="4:12" x14ac:dyDescent="0.25">
      <c r="D84" s="15" t="s">
        <v>189</v>
      </c>
      <c r="E84">
        <v>77</v>
      </c>
      <c r="F84">
        <v>97</v>
      </c>
      <c r="G84">
        <f t="shared" si="6"/>
        <v>77</v>
      </c>
      <c r="H84">
        <f t="shared" si="7"/>
        <v>86</v>
      </c>
      <c r="I84" s="16">
        <f t="shared" si="8"/>
        <v>31.5</v>
      </c>
      <c r="J84" s="46">
        <f>SUM($I$5:I84)</f>
        <v>1473.5</v>
      </c>
      <c r="K84" t="str">
        <f t="shared" si="9"/>
        <v>NO</v>
      </c>
      <c r="L84" s="14">
        <f t="shared" si="10"/>
        <v>42929</v>
      </c>
    </row>
    <row r="85" spans="4:12" x14ac:dyDescent="0.25">
      <c r="D85" s="15" t="s">
        <v>190</v>
      </c>
      <c r="E85">
        <v>73</v>
      </c>
      <c r="F85">
        <v>91</v>
      </c>
      <c r="G85">
        <f t="shared" si="6"/>
        <v>73</v>
      </c>
      <c r="H85">
        <f t="shared" si="7"/>
        <v>86</v>
      </c>
      <c r="I85" s="16">
        <f t="shared" si="8"/>
        <v>29.5</v>
      </c>
      <c r="J85" s="46">
        <f>SUM($I$5:I85)</f>
        <v>1503</v>
      </c>
      <c r="K85" t="str">
        <f t="shared" si="9"/>
        <v>NO</v>
      </c>
      <c r="L85" s="14">
        <f t="shared" si="10"/>
        <v>42930</v>
      </c>
    </row>
    <row r="86" spans="4:12" x14ac:dyDescent="0.25">
      <c r="D86" s="15" t="s">
        <v>191</v>
      </c>
      <c r="E86">
        <v>72</v>
      </c>
      <c r="F86">
        <v>80</v>
      </c>
      <c r="G86">
        <f t="shared" si="6"/>
        <v>72</v>
      </c>
      <c r="H86">
        <f t="shared" si="7"/>
        <v>80</v>
      </c>
      <c r="I86" s="16">
        <f t="shared" si="8"/>
        <v>26</v>
      </c>
      <c r="J86" s="46">
        <f>SUM($I$5:I86)</f>
        <v>1529</v>
      </c>
      <c r="K86" t="str">
        <f t="shared" si="9"/>
        <v>NO</v>
      </c>
      <c r="L86" s="14">
        <f t="shared" si="10"/>
        <v>42931</v>
      </c>
    </row>
    <row r="87" spans="4:12" x14ac:dyDescent="0.25">
      <c r="D87" s="15" t="s">
        <v>192</v>
      </c>
      <c r="E87">
        <v>71</v>
      </c>
      <c r="F87">
        <v>88</v>
      </c>
      <c r="G87">
        <f t="shared" si="6"/>
        <v>71</v>
      </c>
      <c r="H87">
        <f t="shared" si="7"/>
        <v>86</v>
      </c>
      <c r="I87" s="16">
        <f t="shared" si="8"/>
        <v>28.5</v>
      </c>
      <c r="J87" s="46">
        <f>SUM($I$5:I87)</f>
        <v>1557.5</v>
      </c>
      <c r="K87" t="str">
        <f t="shared" si="9"/>
        <v>NO</v>
      </c>
      <c r="L87" s="14">
        <f t="shared" si="10"/>
        <v>42932</v>
      </c>
    </row>
    <row r="88" spans="4:12" x14ac:dyDescent="0.25">
      <c r="D88" s="15" t="s">
        <v>193</v>
      </c>
      <c r="E88">
        <v>74</v>
      </c>
      <c r="F88">
        <v>95</v>
      </c>
      <c r="G88">
        <f t="shared" si="6"/>
        <v>74</v>
      </c>
      <c r="H88">
        <f t="shared" si="7"/>
        <v>86</v>
      </c>
      <c r="I88" s="16">
        <f t="shared" si="8"/>
        <v>30</v>
      </c>
      <c r="J88" s="46">
        <f>SUM($I$5:I88)</f>
        <v>1587.5</v>
      </c>
      <c r="K88" t="str">
        <f t="shared" si="9"/>
        <v>NO</v>
      </c>
      <c r="L88" s="14">
        <f t="shared" si="10"/>
        <v>42933</v>
      </c>
    </row>
    <row r="89" spans="4:12" x14ac:dyDescent="0.25">
      <c r="D89" s="15" t="s">
        <v>194</v>
      </c>
      <c r="E89">
        <v>76</v>
      </c>
      <c r="F89">
        <v>90</v>
      </c>
      <c r="G89">
        <f t="shared" si="6"/>
        <v>76</v>
      </c>
      <c r="H89">
        <f t="shared" si="7"/>
        <v>86</v>
      </c>
      <c r="I89" s="16">
        <f t="shared" si="8"/>
        <v>31</v>
      </c>
      <c r="J89" s="46">
        <f>SUM($I$5:I89)</f>
        <v>1618.5</v>
      </c>
      <c r="K89" t="str">
        <f t="shared" si="9"/>
        <v>NO</v>
      </c>
      <c r="L89" s="14">
        <f t="shared" si="10"/>
        <v>42934</v>
      </c>
    </row>
    <row r="90" spans="4:12" x14ac:dyDescent="0.25">
      <c r="D90" s="15" t="s">
        <v>195</v>
      </c>
      <c r="E90">
        <v>72</v>
      </c>
      <c r="F90">
        <v>85</v>
      </c>
      <c r="G90">
        <f t="shared" si="6"/>
        <v>72</v>
      </c>
      <c r="H90">
        <f t="shared" si="7"/>
        <v>85</v>
      </c>
      <c r="I90" s="16">
        <f t="shared" si="8"/>
        <v>28.5</v>
      </c>
      <c r="J90" s="46">
        <f>SUM($I$5:I90)</f>
        <v>1647</v>
      </c>
      <c r="K90" t="str">
        <f t="shared" si="9"/>
        <v>NO</v>
      </c>
      <c r="L90" s="14">
        <f t="shared" si="10"/>
        <v>42935</v>
      </c>
    </row>
    <row r="91" spans="4:12" x14ac:dyDescent="0.25">
      <c r="D91" s="15" t="s">
        <v>196</v>
      </c>
      <c r="E91">
        <v>68</v>
      </c>
      <c r="F91">
        <v>87</v>
      </c>
      <c r="G91">
        <f t="shared" si="6"/>
        <v>68</v>
      </c>
      <c r="H91">
        <f t="shared" si="7"/>
        <v>86</v>
      </c>
      <c r="I91" s="16">
        <f t="shared" si="8"/>
        <v>27</v>
      </c>
      <c r="J91" s="46">
        <f>SUM($I$5:I91)</f>
        <v>1674</v>
      </c>
      <c r="K91" t="str">
        <f t="shared" si="9"/>
        <v>NO</v>
      </c>
      <c r="L91" s="14">
        <f t="shared" si="10"/>
        <v>42936</v>
      </c>
    </row>
    <row r="92" spans="4:12" x14ac:dyDescent="0.25">
      <c r="D92" s="15" t="s">
        <v>197</v>
      </c>
      <c r="E92">
        <v>62</v>
      </c>
      <c r="F92">
        <v>82</v>
      </c>
      <c r="G92">
        <f t="shared" si="6"/>
        <v>62</v>
      </c>
      <c r="H92">
        <f t="shared" si="7"/>
        <v>82</v>
      </c>
      <c r="I92" s="16">
        <f t="shared" si="8"/>
        <v>22</v>
      </c>
      <c r="J92" s="46">
        <f>SUM($I$5:I92)</f>
        <v>1696</v>
      </c>
      <c r="K92" t="str">
        <f t="shared" si="9"/>
        <v>NO</v>
      </c>
      <c r="L92" s="14">
        <f t="shared" si="10"/>
        <v>42937</v>
      </c>
    </row>
    <row r="93" spans="4:12" x14ac:dyDescent="0.25">
      <c r="D93" s="15" t="s">
        <v>198</v>
      </c>
      <c r="E93">
        <v>63</v>
      </c>
      <c r="F93">
        <v>80</v>
      </c>
      <c r="G93">
        <f t="shared" si="6"/>
        <v>63</v>
      </c>
      <c r="H93">
        <f t="shared" si="7"/>
        <v>80</v>
      </c>
      <c r="I93" s="16">
        <f t="shared" si="8"/>
        <v>21.5</v>
      </c>
      <c r="J93" s="46">
        <f>SUM($I$5:I93)</f>
        <v>1717.5</v>
      </c>
      <c r="K93" t="str">
        <f t="shared" si="9"/>
        <v>NO</v>
      </c>
      <c r="L93" s="14">
        <f t="shared" si="10"/>
        <v>42938</v>
      </c>
    </row>
    <row r="94" spans="4:12" x14ac:dyDescent="0.25">
      <c r="D94" s="15" t="s">
        <v>199</v>
      </c>
      <c r="E94">
        <v>67</v>
      </c>
      <c r="F94">
        <v>86</v>
      </c>
      <c r="G94">
        <f t="shared" si="6"/>
        <v>67</v>
      </c>
      <c r="H94">
        <f t="shared" si="7"/>
        <v>86</v>
      </c>
      <c r="I94" s="16">
        <f t="shared" si="8"/>
        <v>26.5</v>
      </c>
      <c r="J94" s="46">
        <f>SUM($I$5:I94)</f>
        <v>1744</v>
      </c>
      <c r="K94" t="str">
        <f t="shared" si="9"/>
        <v>NO</v>
      </c>
      <c r="L94" s="14">
        <f t="shared" si="10"/>
        <v>42939</v>
      </c>
    </row>
    <row r="95" spans="4:12" x14ac:dyDescent="0.25">
      <c r="D95" s="15" t="s">
        <v>200</v>
      </c>
      <c r="E95">
        <v>70</v>
      </c>
      <c r="F95">
        <v>88</v>
      </c>
      <c r="G95">
        <f t="shared" si="6"/>
        <v>70</v>
      </c>
      <c r="H95">
        <f t="shared" si="7"/>
        <v>86</v>
      </c>
      <c r="I95" s="16">
        <f t="shared" si="8"/>
        <v>28</v>
      </c>
      <c r="J95" s="46">
        <f>SUM($I$5:I95)</f>
        <v>1772</v>
      </c>
      <c r="K95" t="str">
        <f t="shared" si="9"/>
        <v>NO</v>
      </c>
      <c r="L95" s="14">
        <f t="shared" si="10"/>
        <v>42940</v>
      </c>
    </row>
    <row r="96" spans="4:12" x14ac:dyDescent="0.25">
      <c r="D96" s="15" t="s">
        <v>201</v>
      </c>
      <c r="E96">
        <v>74</v>
      </c>
      <c r="F96">
        <v>89</v>
      </c>
      <c r="G96">
        <f t="shared" si="6"/>
        <v>74</v>
      </c>
      <c r="H96">
        <f t="shared" si="7"/>
        <v>86</v>
      </c>
      <c r="I96" s="16">
        <f t="shared" si="8"/>
        <v>30</v>
      </c>
      <c r="J96" s="46">
        <f>SUM($I$5:I96)</f>
        <v>1802</v>
      </c>
      <c r="K96" t="str">
        <f t="shared" si="9"/>
        <v>NO</v>
      </c>
      <c r="L96" s="14">
        <f t="shared" si="10"/>
        <v>42941</v>
      </c>
    </row>
    <row r="97" spans="4:12" x14ac:dyDescent="0.25">
      <c r="D97" s="15" t="s">
        <v>202</v>
      </c>
      <c r="E97">
        <v>70</v>
      </c>
      <c r="F97">
        <v>90</v>
      </c>
      <c r="G97">
        <f t="shared" si="6"/>
        <v>70</v>
      </c>
      <c r="H97">
        <f t="shared" si="7"/>
        <v>86</v>
      </c>
      <c r="I97" s="16">
        <f t="shared" si="8"/>
        <v>28</v>
      </c>
      <c r="J97" s="46">
        <f>SUM($I$5:I97)</f>
        <v>1830</v>
      </c>
      <c r="K97" t="str">
        <f t="shared" si="9"/>
        <v>NO</v>
      </c>
      <c r="L97" s="14">
        <f t="shared" si="10"/>
        <v>42942</v>
      </c>
    </row>
    <row r="98" spans="4:12" x14ac:dyDescent="0.25">
      <c r="D98" s="15" t="s">
        <v>203</v>
      </c>
      <c r="E98">
        <v>71</v>
      </c>
      <c r="F98">
        <v>86</v>
      </c>
      <c r="G98">
        <f t="shared" si="6"/>
        <v>71</v>
      </c>
      <c r="H98">
        <f t="shared" si="7"/>
        <v>86</v>
      </c>
      <c r="I98" s="16">
        <f t="shared" si="8"/>
        <v>28.5</v>
      </c>
      <c r="J98" s="46">
        <f>SUM($I$5:I98)</f>
        <v>1858.5</v>
      </c>
      <c r="K98" t="str">
        <f t="shared" si="9"/>
        <v>NO</v>
      </c>
      <c r="L98" s="14">
        <f t="shared" si="10"/>
        <v>42943</v>
      </c>
    </row>
    <row r="99" spans="4:12" x14ac:dyDescent="0.25">
      <c r="D99" s="15" t="s">
        <v>204</v>
      </c>
      <c r="E99">
        <v>71</v>
      </c>
      <c r="F99">
        <v>89</v>
      </c>
      <c r="G99">
        <f t="shared" si="6"/>
        <v>71</v>
      </c>
      <c r="H99">
        <f t="shared" si="7"/>
        <v>86</v>
      </c>
      <c r="I99" s="16">
        <f t="shared" si="8"/>
        <v>28.5</v>
      </c>
      <c r="J99" s="46">
        <f>SUM($I$5:I99)</f>
        <v>1887</v>
      </c>
      <c r="K99" t="str">
        <f t="shared" si="9"/>
        <v>NO</v>
      </c>
      <c r="L99" s="14">
        <f t="shared" si="10"/>
        <v>42944</v>
      </c>
    </row>
    <row r="100" spans="4:12" x14ac:dyDescent="0.25">
      <c r="D100" s="15" t="s">
        <v>205</v>
      </c>
      <c r="E100">
        <v>68</v>
      </c>
      <c r="F100">
        <v>86</v>
      </c>
      <c r="G100">
        <f t="shared" si="6"/>
        <v>68</v>
      </c>
      <c r="H100">
        <f t="shared" si="7"/>
        <v>86</v>
      </c>
      <c r="I100" s="16">
        <f t="shared" si="8"/>
        <v>27</v>
      </c>
      <c r="J100" s="46">
        <f>SUM($I$5:I100)</f>
        <v>1914</v>
      </c>
      <c r="K100" t="str">
        <f t="shared" si="9"/>
        <v>NO</v>
      </c>
      <c r="L100" s="14">
        <f t="shared" si="10"/>
        <v>42945</v>
      </c>
    </row>
    <row r="101" spans="4:12" x14ac:dyDescent="0.25">
      <c r="D101" s="15" t="s">
        <v>206</v>
      </c>
      <c r="E101">
        <v>64</v>
      </c>
      <c r="F101">
        <v>89</v>
      </c>
      <c r="G101">
        <f t="shared" si="6"/>
        <v>64</v>
      </c>
      <c r="H101">
        <f t="shared" si="7"/>
        <v>86</v>
      </c>
      <c r="I101" s="16">
        <f t="shared" si="8"/>
        <v>25</v>
      </c>
      <c r="J101" s="46">
        <f>SUM($I$5:I101)</f>
        <v>1939</v>
      </c>
      <c r="K101" t="str">
        <f t="shared" si="9"/>
        <v>NO</v>
      </c>
      <c r="L101" s="14">
        <f t="shared" si="10"/>
        <v>42946</v>
      </c>
    </row>
    <row r="102" spans="4:12" x14ac:dyDescent="0.25">
      <c r="D102" s="15" t="s">
        <v>207</v>
      </c>
      <c r="E102">
        <v>69</v>
      </c>
      <c r="F102">
        <v>90</v>
      </c>
      <c r="G102">
        <f t="shared" si="6"/>
        <v>69</v>
      </c>
      <c r="H102">
        <f t="shared" si="7"/>
        <v>86</v>
      </c>
      <c r="I102" s="16">
        <f t="shared" si="8"/>
        <v>27.5</v>
      </c>
      <c r="J102" s="46">
        <f>SUM($I$5:I102)</f>
        <v>1966.5</v>
      </c>
      <c r="K102" t="str">
        <f t="shared" si="9"/>
        <v>NO</v>
      </c>
      <c r="L102" s="14">
        <f t="shared" si="10"/>
        <v>42947</v>
      </c>
    </row>
    <row r="103" spans="4:12" x14ac:dyDescent="0.25">
      <c r="D103" s="15" t="s">
        <v>208</v>
      </c>
      <c r="E103">
        <v>68</v>
      </c>
      <c r="F103">
        <v>88</v>
      </c>
      <c r="G103">
        <f t="shared" si="6"/>
        <v>68</v>
      </c>
      <c r="H103">
        <f t="shared" si="7"/>
        <v>86</v>
      </c>
      <c r="I103" s="16">
        <f t="shared" si="8"/>
        <v>27</v>
      </c>
      <c r="J103" s="46">
        <f>SUM($I$5:I103)</f>
        <v>1993.5</v>
      </c>
      <c r="K103" t="str">
        <f t="shared" si="9"/>
        <v>NO</v>
      </c>
      <c r="L103" s="14">
        <f t="shared" si="10"/>
        <v>42948</v>
      </c>
    </row>
    <row r="104" spans="4:12" x14ac:dyDescent="0.25">
      <c r="D104" s="15" t="s">
        <v>209</v>
      </c>
      <c r="E104">
        <v>73</v>
      </c>
      <c r="F104">
        <v>93</v>
      </c>
      <c r="G104">
        <f t="shared" si="6"/>
        <v>73</v>
      </c>
      <c r="H104">
        <f t="shared" si="7"/>
        <v>86</v>
      </c>
      <c r="I104" s="16">
        <f t="shared" si="8"/>
        <v>29.5</v>
      </c>
      <c r="J104" s="46">
        <f>SUM($I$5:I104)</f>
        <v>2023</v>
      </c>
      <c r="K104" t="str">
        <f t="shared" si="9"/>
        <v>NO</v>
      </c>
      <c r="L104" s="14">
        <f t="shared" si="10"/>
        <v>42949</v>
      </c>
    </row>
    <row r="105" spans="4:12" x14ac:dyDescent="0.25">
      <c r="D105" s="15" t="s">
        <v>210</v>
      </c>
      <c r="E105">
        <v>67</v>
      </c>
      <c r="F105">
        <v>84</v>
      </c>
      <c r="G105">
        <f t="shared" si="6"/>
        <v>67</v>
      </c>
      <c r="H105">
        <f t="shared" si="7"/>
        <v>84</v>
      </c>
      <c r="I105" s="16">
        <f t="shared" si="8"/>
        <v>25.5</v>
      </c>
      <c r="J105" s="46">
        <f>SUM($I$5:I105)</f>
        <v>2048.5</v>
      </c>
      <c r="K105" t="str">
        <f t="shared" si="9"/>
        <v>NO</v>
      </c>
      <c r="L105" s="14">
        <f t="shared" si="10"/>
        <v>42950</v>
      </c>
    </row>
    <row r="106" spans="4:12" x14ac:dyDescent="0.25">
      <c r="D106" s="15" t="s">
        <v>211</v>
      </c>
      <c r="E106">
        <v>66</v>
      </c>
      <c r="F106">
        <v>79</v>
      </c>
      <c r="G106">
        <f t="shared" si="6"/>
        <v>66</v>
      </c>
      <c r="H106">
        <f t="shared" si="7"/>
        <v>79</v>
      </c>
      <c r="I106" s="16">
        <f t="shared" si="8"/>
        <v>22.5</v>
      </c>
      <c r="J106" s="46">
        <f>SUM($I$5:I106)</f>
        <v>2071</v>
      </c>
      <c r="K106" t="str">
        <f t="shared" si="9"/>
        <v>NO</v>
      </c>
      <c r="L106" s="14">
        <f t="shared" si="10"/>
        <v>42951</v>
      </c>
    </row>
    <row r="107" spans="4:12" x14ac:dyDescent="0.25">
      <c r="D107" s="15" t="s">
        <v>212</v>
      </c>
      <c r="E107">
        <v>69</v>
      </c>
      <c r="F107">
        <v>81</v>
      </c>
      <c r="G107">
        <f t="shared" si="6"/>
        <v>69</v>
      </c>
      <c r="H107">
        <f t="shared" si="7"/>
        <v>81</v>
      </c>
      <c r="I107" s="16">
        <f t="shared" si="8"/>
        <v>25</v>
      </c>
      <c r="J107" s="46">
        <f>SUM($I$5:I107)</f>
        <v>2096</v>
      </c>
      <c r="K107" t="str">
        <f t="shared" si="9"/>
        <v>NO</v>
      </c>
      <c r="L107" s="14">
        <f t="shared" si="10"/>
        <v>42952</v>
      </c>
    </row>
    <row r="108" spans="4:12" x14ac:dyDescent="0.25">
      <c r="D108" s="15" t="s">
        <v>213</v>
      </c>
      <c r="E108">
        <v>67</v>
      </c>
      <c r="F108">
        <v>84</v>
      </c>
      <c r="G108">
        <f t="shared" si="6"/>
        <v>67</v>
      </c>
      <c r="H108">
        <f t="shared" si="7"/>
        <v>84</v>
      </c>
      <c r="I108" s="16">
        <f t="shared" si="8"/>
        <v>25.5</v>
      </c>
      <c r="J108" s="46">
        <f>SUM($I$5:I108)</f>
        <v>2121.5</v>
      </c>
      <c r="K108" t="str">
        <f t="shared" si="9"/>
        <v>NO</v>
      </c>
      <c r="L108" s="14">
        <f t="shared" si="10"/>
        <v>42953</v>
      </c>
    </row>
    <row r="109" spans="4:12" x14ac:dyDescent="0.25">
      <c r="D109" s="15" t="s">
        <v>214</v>
      </c>
      <c r="E109">
        <v>69</v>
      </c>
      <c r="F109">
        <v>90</v>
      </c>
      <c r="G109">
        <f t="shared" si="6"/>
        <v>69</v>
      </c>
      <c r="H109">
        <f t="shared" si="7"/>
        <v>86</v>
      </c>
      <c r="I109" s="16">
        <f t="shared" si="8"/>
        <v>27.5</v>
      </c>
      <c r="J109" s="46">
        <f>SUM($I$5:I109)</f>
        <v>2149</v>
      </c>
      <c r="K109" t="str">
        <f t="shared" si="9"/>
        <v>NO</v>
      </c>
      <c r="L109" s="14">
        <f t="shared" si="10"/>
        <v>42954</v>
      </c>
    </row>
    <row r="110" spans="4:12" x14ac:dyDescent="0.25">
      <c r="D110" s="15" t="s">
        <v>215</v>
      </c>
      <c r="E110">
        <v>72</v>
      </c>
      <c r="F110">
        <v>84</v>
      </c>
      <c r="G110">
        <f t="shared" si="6"/>
        <v>72</v>
      </c>
      <c r="H110">
        <f t="shared" si="7"/>
        <v>84</v>
      </c>
      <c r="I110" s="16">
        <f t="shared" si="8"/>
        <v>28</v>
      </c>
      <c r="J110" s="46">
        <f>SUM($I$5:I110)</f>
        <v>2177</v>
      </c>
      <c r="K110" t="str">
        <f t="shared" si="9"/>
        <v>NO</v>
      </c>
      <c r="L110" s="14">
        <f t="shared" si="10"/>
        <v>42955</v>
      </c>
    </row>
    <row r="111" spans="4:12" x14ac:dyDescent="0.25">
      <c r="D111" s="15" t="s">
        <v>216</v>
      </c>
      <c r="E111">
        <v>71</v>
      </c>
      <c r="F111">
        <v>85</v>
      </c>
      <c r="G111">
        <f t="shared" si="6"/>
        <v>71</v>
      </c>
      <c r="H111">
        <f t="shared" si="7"/>
        <v>85</v>
      </c>
      <c r="I111" s="16">
        <f t="shared" si="8"/>
        <v>28</v>
      </c>
      <c r="J111" s="46">
        <f>SUM($I$5:I111)</f>
        <v>2205</v>
      </c>
      <c r="K111" t="str">
        <f t="shared" si="9"/>
        <v>NO</v>
      </c>
      <c r="L111" s="14">
        <f t="shared" si="10"/>
        <v>42956</v>
      </c>
    </row>
    <row r="112" spans="4:12" x14ac:dyDescent="0.25">
      <c r="D112" s="15" t="s">
        <v>217</v>
      </c>
      <c r="E112">
        <v>67</v>
      </c>
      <c r="F112">
        <v>85</v>
      </c>
      <c r="G112">
        <f t="shared" si="6"/>
        <v>67</v>
      </c>
      <c r="H112">
        <f t="shared" si="7"/>
        <v>85</v>
      </c>
      <c r="I112" s="16">
        <f t="shared" si="8"/>
        <v>26</v>
      </c>
      <c r="J112" s="46">
        <f>SUM($I$5:I112)</f>
        <v>2231</v>
      </c>
      <c r="K112" t="str">
        <f t="shared" si="9"/>
        <v>NO</v>
      </c>
      <c r="L112" s="14">
        <f t="shared" si="10"/>
        <v>42957</v>
      </c>
    </row>
    <row r="113" spans="4:12" x14ac:dyDescent="0.25">
      <c r="D113" s="15" t="s">
        <v>218</v>
      </c>
      <c r="E113">
        <v>63</v>
      </c>
      <c r="F113">
        <v>86</v>
      </c>
      <c r="G113">
        <f t="shared" si="6"/>
        <v>63</v>
      </c>
      <c r="H113">
        <f t="shared" si="7"/>
        <v>86</v>
      </c>
      <c r="I113" s="16">
        <f t="shared" si="8"/>
        <v>24.5</v>
      </c>
      <c r="J113" s="46">
        <f>SUM($I$5:I113)</f>
        <v>2255.5</v>
      </c>
      <c r="K113" t="str">
        <f t="shared" si="9"/>
        <v>NO</v>
      </c>
      <c r="L113" s="14">
        <f t="shared" si="10"/>
        <v>42958</v>
      </c>
    </row>
    <row r="114" spans="4:12" x14ac:dyDescent="0.25">
      <c r="D114" s="15" t="s">
        <v>219</v>
      </c>
      <c r="E114">
        <v>65</v>
      </c>
      <c r="F114">
        <v>87</v>
      </c>
      <c r="G114">
        <f t="shared" si="6"/>
        <v>65</v>
      </c>
      <c r="H114">
        <f t="shared" si="7"/>
        <v>86</v>
      </c>
      <c r="I114" s="16">
        <f t="shared" si="8"/>
        <v>25.5</v>
      </c>
      <c r="J114" s="46">
        <f>SUM($I$5:I114)</f>
        <v>2281</v>
      </c>
      <c r="K114" t="str">
        <f t="shared" si="9"/>
        <v>NO</v>
      </c>
      <c r="L114" s="14">
        <f t="shared" si="10"/>
        <v>42959</v>
      </c>
    </row>
    <row r="115" spans="4:12" x14ac:dyDescent="0.25">
      <c r="D115" s="15" t="s">
        <v>220</v>
      </c>
      <c r="E115">
        <v>66</v>
      </c>
      <c r="F115">
        <v>87</v>
      </c>
      <c r="G115">
        <f t="shared" si="6"/>
        <v>66</v>
      </c>
      <c r="H115">
        <f t="shared" si="7"/>
        <v>86</v>
      </c>
      <c r="I115" s="16">
        <f t="shared" si="8"/>
        <v>26</v>
      </c>
      <c r="J115" s="46">
        <f>SUM($I$5:I115)</f>
        <v>2307</v>
      </c>
      <c r="K115" t="str">
        <f t="shared" si="9"/>
        <v>NO</v>
      </c>
      <c r="L115" s="14">
        <f t="shared" si="10"/>
        <v>42960</v>
      </c>
    </row>
    <row r="116" spans="4:12" x14ac:dyDescent="0.25">
      <c r="D116" s="15" t="s">
        <v>221</v>
      </c>
      <c r="E116">
        <v>71</v>
      </c>
      <c r="F116">
        <v>89</v>
      </c>
      <c r="G116">
        <f t="shared" si="6"/>
        <v>71</v>
      </c>
      <c r="H116">
        <f t="shared" si="7"/>
        <v>86</v>
      </c>
      <c r="I116" s="16">
        <f t="shared" si="8"/>
        <v>28.5</v>
      </c>
      <c r="J116" s="46">
        <f>SUM($I$5:I116)</f>
        <v>2335.5</v>
      </c>
      <c r="K116" t="str">
        <f t="shared" si="9"/>
        <v>NO</v>
      </c>
      <c r="L116" s="14">
        <f t="shared" si="10"/>
        <v>42961</v>
      </c>
    </row>
    <row r="117" spans="4:12" x14ac:dyDescent="0.25">
      <c r="D117" s="15" t="s">
        <v>222</v>
      </c>
      <c r="E117">
        <v>69</v>
      </c>
      <c r="F117">
        <v>88</v>
      </c>
      <c r="G117">
        <f t="shared" si="6"/>
        <v>69</v>
      </c>
      <c r="H117">
        <f t="shared" si="7"/>
        <v>86</v>
      </c>
      <c r="I117" s="16">
        <f t="shared" si="8"/>
        <v>27.5</v>
      </c>
      <c r="J117" s="46">
        <f>SUM($I$5:I117)</f>
        <v>2363</v>
      </c>
      <c r="K117" t="str">
        <f t="shared" si="9"/>
        <v>NO</v>
      </c>
      <c r="L117" s="14">
        <f t="shared" si="10"/>
        <v>42962</v>
      </c>
    </row>
    <row r="118" spans="4:12" x14ac:dyDescent="0.25">
      <c r="D118" s="15" t="s">
        <v>223</v>
      </c>
      <c r="E118">
        <v>69</v>
      </c>
      <c r="F118">
        <v>89</v>
      </c>
      <c r="G118">
        <f t="shared" si="6"/>
        <v>69</v>
      </c>
      <c r="H118">
        <f t="shared" si="7"/>
        <v>86</v>
      </c>
      <c r="I118" s="16">
        <f t="shared" si="8"/>
        <v>27.5</v>
      </c>
      <c r="J118" s="46">
        <f>SUM($I$5:I118)</f>
        <v>2390.5</v>
      </c>
      <c r="K118" t="str">
        <f t="shared" si="9"/>
        <v>NO</v>
      </c>
      <c r="L118" s="14">
        <f t="shared" si="10"/>
        <v>42963</v>
      </c>
    </row>
    <row r="119" spans="4:12" x14ac:dyDescent="0.25">
      <c r="D119" s="15" t="s">
        <v>224</v>
      </c>
      <c r="E119">
        <v>71</v>
      </c>
      <c r="F119">
        <v>78</v>
      </c>
      <c r="G119">
        <f t="shared" si="6"/>
        <v>71</v>
      </c>
      <c r="H119">
        <f t="shared" si="7"/>
        <v>78</v>
      </c>
      <c r="I119" s="16">
        <f t="shared" si="8"/>
        <v>24.5</v>
      </c>
      <c r="J119" s="46">
        <f>SUM($I$5:I119)</f>
        <v>2415</v>
      </c>
      <c r="K119" t="str">
        <f t="shared" si="9"/>
        <v>NO</v>
      </c>
      <c r="L119" s="14">
        <f t="shared" si="10"/>
        <v>42964</v>
      </c>
    </row>
    <row r="120" spans="4:12" x14ac:dyDescent="0.25">
      <c r="D120" s="15" t="s">
        <v>225</v>
      </c>
      <c r="E120">
        <v>60</v>
      </c>
      <c r="F120">
        <v>72</v>
      </c>
      <c r="G120">
        <f t="shared" si="6"/>
        <v>60</v>
      </c>
      <c r="H120">
        <f t="shared" si="7"/>
        <v>72</v>
      </c>
      <c r="I120" s="16">
        <f t="shared" si="8"/>
        <v>16</v>
      </c>
      <c r="J120" s="46">
        <f>SUM($I$5:I120)</f>
        <v>2431</v>
      </c>
      <c r="K120" t="str">
        <f t="shared" si="9"/>
        <v>NO</v>
      </c>
      <c r="L120" s="14">
        <f t="shared" si="10"/>
        <v>42965</v>
      </c>
    </row>
    <row r="121" spans="4:12" x14ac:dyDescent="0.25">
      <c r="D121" s="15" t="s">
        <v>226</v>
      </c>
      <c r="E121">
        <v>57</v>
      </c>
      <c r="F121">
        <v>68</v>
      </c>
      <c r="G121">
        <f t="shared" si="6"/>
        <v>57</v>
      </c>
      <c r="H121">
        <f t="shared" si="7"/>
        <v>68</v>
      </c>
      <c r="I121" s="16">
        <f t="shared" si="8"/>
        <v>12.5</v>
      </c>
      <c r="J121" s="46">
        <f>SUM($I$5:I121)</f>
        <v>2443.5</v>
      </c>
      <c r="K121" t="str">
        <f t="shared" si="9"/>
        <v>NO</v>
      </c>
      <c r="L121" s="14">
        <f t="shared" si="10"/>
        <v>42966</v>
      </c>
    </row>
    <row r="122" spans="4:12" x14ac:dyDescent="0.25">
      <c r="D122" s="15" t="s">
        <v>227</v>
      </c>
      <c r="E122">
        <v>53</v>
      </c>
      <c r="F122">
        <v>80</v>
      </c>
      <c r="G122">
        <f t="shared" si="6"/>
        <v>53</v>
      </c>
      <c r="H122">
        <f t="shared" si="7"/>
        <v>80</v>
      </c>
      <c r="I122" s="16">
        <f t="shared" si="8"/>
        <v>16.5</v>
      </c>
      <c r="J122" s="46">
        <f>SUM($I$5:I122)</f>
        <v>2460</v>
      </c>
      <c r="K122" t="str">
        <f t="shared" si="9"/>
        <v>NO</v>
      </c>
      <c r="L122" s="14">
        <f t="shared" si="10"/>
        <v>42967</v>
      </c>
    </row>
    <row r="123" spans="4:12" x14ac:dyDescent="0.25">
      <c r="D123" s="15" t="s">
        <v>228</v>
      </c>
      <c r="E123">
        <v>63</v>
      </c>
      <c r="F123">
        <v>83</v>
      </c>
      <c r="G123">
        <f t="shared" si="6"/>
        <v>63</v>
      </c>
      <c r="H123">
        <f t="shared" si="7"/>
        <v>83</v>
      </c>
      <c r="I123" s="16">
        <f t="shared" si="8"/>
        <v>23</v>
      </c>
      <c r="J123" s="46">
        <f>SUM($I$5:I123)</f>
        <v>2483</v>
      </c>
      <c r="K123" t="str">
        <f t="shared" si="9"/>
        <v>NO</v>
      </c>
      <c r="L123" s="14">
        <f t="shared" si="10"/>
        <v>42968</v>
      </c>
    </row>
    <row r="124" spans="4:12" x14ac:dyDescent="0.25">
      <c r="D124" s="15" t="s">
        <v>229</v>
      </c>
      <c r="E124">
        <v>65</v>
      </c>
      <c r="F124">
        <v>84</v>
      </c>
      <c r="G124">
        <f t="shared" si="6"/>
        <v>65</v>
      </c>
      <c r="H124">
        <f t="shared" si="7"/>
        <v>84</v>
      </c>
      <c r="I124" s="16">
        <f t="shared" si="8"/>
        <v>24.5</v>
      </c>
      <c r="J124" s="46">
        <f>SUM($I$5:I124)</f>
        <v>2507.5</v>
      </c>
      <c r="K124" t="str">
        <f t="shared" si="9"/>
        <v>NO</v>
      </c>
      <c r="L124" s="14">
        <f t="shared" si="10"/>
        <v>42969</v>
      </c>
    </row>
    <row r="125" spans="4:12" x14ac:dyDescent="0.25">
      <c r="D125" s="15" t="s">
        <v>230</v>
      </c>
      <c r="E125">
        <v>56</v>
      </c>
      <c r="F125">
        <v>73</v>
      </c>
      <c r="G125">
        <f t="shared" si="6"/>
        <v>56</v>
      </c>
      <c r="H125">
        <f t="shared" si="7"/>
        <v>73</v>
      </c>
      <c r="I125" s="16">
        <f t="shared" si="8"/>
        <v>14.5</v>
      </c>
      <c r="J125" s="46">
        <f>SUM($I$5:I125)</f>
        <v>2522</v>
      </c>
      <c r="K125" t="str">
        <f t="shared" si="9"/>
        <v>NO</v>
      </c>
      <c r="L125" s="14">
        <f t="shared" si="10"/>
        <v>42970</v>
      </c>
    </row>
    <row r="126" spans="4:12" x14ac:dyDescent="0.25">
      <c r="D126" s="15" t="s">
        <v>231</v>
      </c>
      <c r="E126">
        <v>53</v>
      </c>
      <c r="F126">
        <v>76</v>
      </c>
      <c r="G126">
        <f t="shared" si="6"/>
        <v>53</v>
      </c>
      <c r="H126">
        <f t="shared" si="7"/>
        <v>76</v>
      </c>
      <c r="I126" s="16">
        <f t="shared" si="8"/>
        <v>14.5</v>
      </c>
      <c r="J126" s="46">
        <f>SUM($I$5:I126)</f>
        <v>2536.5</v>
      </c>
      <c r="K126" t="str">
        <f t="shared" si="9"/>
        <v>NO</v>
      </c>
      <c r="L126" s="14">
        <f t="shared" si="10"/>
        <v>42971</v>
      </c>
    </row>
    <row r="127" spans="4:12" x14ac:dyDescent="0.25">
      <c r="D127" s="15" t="s">
        <v>232</v>
      </c>
      <c r="E127">
        <v>53</v>
      </c>
      <c r="F127">
        <v>77</v>
      </c>
      <c r="G127">
        <f t="shared" si="6"/>
        <v>53</v>
      </c>
      <c r="H127">
        <f t="shared" si="7"/>
        <v>77</v>
      </c>
      <c r="I127" s="16">
        <f t="shared" si="8"/>
        <v>15</v>
      </c>
      <c r="J127" s="46">
        <f>SUM($I$5:I127)</f>
        <v>2551.5</v>
      </c>
      <c r="K127" t="str">
        <f t="shared" si="9"/>
        <v>NO</v>
      </c>
      <c r="L127" s="14">
        <f t="shared" si="10"/>
        <v>42972</v>
      </c>
    </row>
    <row r="128" spans="4:12" x14ac:dyDescent="0.25">
      <c r="D128" s="15" t="s">
        <v>233</v>
      </c>
      <c r="E128">
        <v>53</v>
      </c>
      <c r="F128">
        <v>79</v>
      </c>
      <c r="G128">
        <f t="shared" si="6"/>
        <v>53</v>
      </c>
      <c r="H128">
        <f t="shared" si="7"/>
        <v>79</v>
      </c>
      <c r="I128" s="16">
        <f t="shared" si="8"/>
        <v>16</v>
      </c>
      <c r="J128" s="46">
        <f>SUM($I$5:I128)</f>
        <v>2567.5</v>
      </c>
      <c r="K128" t="str">
        <f t="shared" si="9"/>
        <v>NO</v>
      </c>
      <c r="L128" s="14">
        <f t="shared" si="10"/>
        <v>42973</v>
      </c>
    </row>
    <row r="129" spans="4:12" x14ac:dyDescent="0.25">
      <c r="D129" s="15" t="s">
        <v>234</v>
      </c>
      <c r="E129">
        <v>57</v>
      </c>
      <c r="F129">
        <v>76</v>
      </c>
      <c r="G129">
        <f t="shared" si="6"/>
        <v>57</v>
      </c>
      <c r="H129">
        <f t="shared" si="7"/>
        <v>76</v>
      </c>
      <c r="I129" s="16">
        <f t="shared" si="8"/>
        <v>16.5</v>
      </c>
      <c r="J129" s="46">
        <f>SUM($I$5:I129)</f>
        <v>2584</v>
      </c>
      <c r="K129" t="str">
        <f t="shared" si="9"/>
        <v>NO</v>
      </c>
      <c r="L129" s="14">
        <f t="shared" si="10"/>
        <v>42974</v>
      </c>
    </row>
    <row r="130" spans="4:12" x14ac:dyDescent="0.25">
      <c r="D130" s="15" t="s">
        <v>235</v>
      </c>
      <c r="E130">
        <v>64</v>
      </c>
      <c r="F130">
        <v>79</v>
      </c>
      <c r="G130">
        <f t="shared" si="6"/>
        <v>64</v>
      </c>
      <c r="H130">
        <f t="shared" si="7"/>
        <v>79</v>
      </c>
      <c r="I130" s="16">
        <f t="shared" si="8"/>
        <v>21.5</v>
      </c>
      <c r="J130" s="46">
        <f>SUM($I$5:I130)</f>
        <v>2605.5</v>
      </c>
      <c r="K130" t="str">
        <f t="shared" si="9"/>
        <v>NO</v>
      </c>
      <c r="L130" s="14">
        <f t="shared" si="10"/>
        <v>42975</v>
      </c>
    </row>
    <row r="131" spans="4:12" x14ac:dyDescent="0.25">
      <c r="D131" s="15" t="s">
        <v>236</v>
      </c>
      <c r="E131">
        <v>64</v>
      </c>
      <c r="F131">
        <v>73</v>
      </c>
      <c r="G131">
        <f t="shared" si="6"/>
        <v>64</v>
      </c>
      <c r="H131">
        <f t="shared" si="7"/>
        <v>73</v>
      </c>
      <c r="I131" s="16">
        <f t="shared" si="8"/>
        <v>18.5</v>
      </c>
      <c r="J131" s="46">
        <f>SUM($I$5:I131)</f>
        <v>2624</v>
      </c>
      <c r="K131" t="str">
        <f t="shared" si="9"/>
        <v>NO</v>
      </c>
      <c r="L131" s="14">
        <f t="shared" si="10"/>
        <v>42976</v>
      </c>
    </row>
    <row r="132" spans="4:12" x14ac:dyDescent="0.25">
      <c r="D132" s="15" t="s">
        <v>237</v>
      </c>
      <c r="E132">
        <v>60</v>
      </c>
      <c r="F132">
        <v>79</v>
      </c>
      <c r="G132">
        <f t="shared" si="6"/>
        <v>60</v>
      </c>
      <c r="H132">
        <f t="shared" si="7"/>
        <v>79</v>
      </c>
      <c r="I132" s="16">
        <f t="shared" si="8"/>
        <v>19.5</v>
      </c>
      <c r="J132" s="46">
        <f>SUM($I$5:I132)</f>
        <v>2643.5</v>
      </c>
      <c r="K132" t="str">
        <f t="shared" si="9"/>
        <v>NO</v>
      </c>
      <c r="L132" s="14">
        <f t="shared" si="10"/>
        <v>42977</v>
      </c>
    </row>
    <row r="133" spans="4:12" x14ac:dyDescent="0.25">
      <c r="D133" s="15" t="s">
        <v>238</v>
      </c>
      <c r="E133">
        <v>68</v>
      </c>
      <c r="F133">
        <v>88</v>
      </c>
      <c r="G133">
        <f t="shared" si="6"/>
        <v>68</v>
      </c>
      <c r="H133">
        <f t="shared" si="7"/>
        <v>86</v>
      </c>
      <c r="I133" s="16">
        <f t="shared" si="8"/>
        <v>27</v>
      </c>
      <c r="J133" s="46">
        <f>SUM($I$5:I133)</f>
        <v>2670.5</v>
      </c>
      <c r="K133" t="str">
        <f t="shared" si="9"/>
        <v>NO</v>
      </c>
      <c r="L133" s="14">
        <f t="shared" si="10"/>
        <v>42978</v>
      </c>
    </row>
    <row r="134" spans="4:12" x14ac:dyDescent="0.25">
      <c r="D134" s="15" t="s">
        <v>239</v>
      </c>
      <c r="E134">
        <v>69</v>
      </c>
      <c r="F134">
        <v>90</v>
      </c>
      <c r="G134">
        <f t="shared" ref="G134:G163" si="11">MAX(E134,$O$7)</f>
        <v>69</v>
      </c>
      <c r="H134">
        <f t="shared" ref="H134:H163" si="12">MIN(F134,$O$8)</f>
        <v>86</v>
      </c>
      <c r="I134" s="16">
        <f t="shared" ref="I134:I163" si="13">(G134+H134)/2-$O$6</f>
        <v>27.5</v>
      </c>
      <c r="J134" s="46">
        <f>SUM($I$5:I134)</f>
        <v>2698</v>
      </c>
      <c r="K134" t="str">
        <f t="shared" ref="K134:K163" si="14">IF(J134&gt;=$B$18,"YES","NO")</f>
        <v>NO</v>
      </c>
      <c r="L134" s="14">
        <f t="shared" si="10"/>
        <v>42979</v>
      </c>
    </row>
    <row r="135" spans="4:12" x14ac:dyDescent="0.25">
      <c r="D135" s="15" t="s">
        <v>240</v>
      </c>
      <c r="E135">
        <v>71</v>
      </c>
      <c r="F135">
        <v>89</v>
      </c>
      <c r="G135">
        <f t="shared" si="11"/>
        <v>71</v>
      </c>
      <c r="H135">
        <f t="shared" si="12"/>
        <v>86</v>
      </c>
      <c r="I135" s="16">
        <f t="shared" si="13"/>
        <v>28.5</v>
      </c>
      <c r="J135" s="46">
        <f>SUM($I$5:I135)</f>
        <v>2726.5</v>
      </c>
      <c r="K135" t="str">
        <f t="shared" si="14"/>
        <v>NO</v>
      </c>
      <c r="L135" s="14">
        <f t="shared" ref="L135:L163" si="15">L134+1</f>
        <v>42980</v>
      </c>
    </row>
    <row r="136" spans="4:12" x14ac:dyDescent="0.25">
      <c r="D136" s="15" t="s">
        <v>241</v>
      </c>
      <c r="E136">
        <v>73</v>
      </c>
      <c r="F136">
        <v>91</v>
      </c>
      <c r="G136">
        <f t="shared" si="11"/>
        <v>73</v>
      </c>
      <c r="H136">
        <f t="shared" si="12"/>
        <v>86</v>
      </c>
      <c r="I136" s="16">
        <f t="shared" si="13"/>
        <v>29.5</v>
      </c>
      <c r="J136" s="46">
        <f>SUM($I$5:I136)</f>
        <v>2756</v>
      </c>
      <c r="K136" t="str">
        <f t="shared" si="14"/>
        <v>NO</v>
      </c>
      <c r="L136" s="14">
        <f t="shared" si="15"/>
        <v>42981</v>
      </c>
    </row>
    <row r="137" spans="4:12" x14ac:dyDescent="0.25">
      <c r="D137" s="15" t="s">
        <v>242</v>
      </c>
      <c r="E137">
        <v>71</v>
      </c>
      <c r="F137">
        <v>91</v>
      </c>
      <c r="G137">
        <f t="shared" si="11"/>
        <v>71</v>
      </c>
      <c r="H137">
        <f t="shared" si="12"/>
        <v>86</v>
      </c>
      <c r="I137" s="16">
        <f t="shared" si="13"/>
        <v>28.5</v>
      </c>
      <c r="J137" s="46">
        <f>SUM($I$5:I137)</f>
        <v>2784.5</v>
      </c>
      <c r="K137" t="str">
        <f t="shared" si="14"/>
        <v>NO</v>
      </c>
      <c r="L137" s="14">
        <f t="shared" si="15"/>
        <v>42982</v>
      </c>
    </row>
    <row r="138" spans="4:12" x14ac:dyDescent="0.25">
      <c r="D138" s="15" t="s">
        <v>243</v>
      </c>
      <c r="E138">
        <v>73</v>
      </c>
      <c r="F138">
        <v>93</v>
      </c>
      <c r="G138">
        <f t="shared" si="11"/>
        <v>73</v>
      </c>
      <c r="H138">
        <f t="shared" si="12"/>
        <v>86</v>
      </c>
      <c r="I138" s="16">
        <f t="shared" si="13"/>
        <v>29.5</v>
      </c>
      <c r="J138" s="46">
        <f>SUM($I$5:I138)</f>
        <v>2814</v>
      </c>
      <c r="K138" t="str">
        <f t="shared" si="14"/>
        <v>NO</v>
      </c>
      <c r="L138" s="14">
        <f t="shared" si="15"/>
        <v>42983</v>
      </c>
    </row>
    <row r="139" spans="4:12" x14ac:dyDescent="0.25">
      <c r="D139" s="15" t="s">
        <v>244</v>
      </c>
      <c r="E139">
        <v>72</v>
      </c>
      <c r="F139">
        <v>94</v>
      </c>
      <c r="G139">
        <f t="shared" si="11"/>
        <v>72</v>
      </c>
      <c r="H139">
        <f t="shared" si="12"/>
        <v>86</v>
      </c>
      <c r="I139" s="16">
        <f t="shared" si="13"/>
        <v>29</v>
      </c>
      <c r="J139" s="46">
        <f>SUM($I$5:I139)</f>
        <v>2843</v>
      </c>
      <c r="K139" t="str">
        <f t="shared" si="14"/>
        <v>NO</v>
      </c>
      <c r="L139" s="14">
        <f t="shared" si="15"/>
        <v>42984</v>
      </c>
    </row>
    <row r="140" spans="4:12" x14ac:dyDescent="0.25">
      <c r="D140" s="15" t="s">
        <v>245</v>
      </c>
      <c r="E140">
        <v>71</v>
      </c>
      <c r="F140">
        <v>87</v>
      </c>
      <c r="G140">
        <f t="shared" si="11"/>
        <v>71</v>
      </c>
      <c r="H140">
        <f t="shared" si="12"/>
        <v>86</v>
      </c>
      <c r="I140" s="16">
        <f t="shared" si="13"/>
        <v>28.5</v>
      </c>
      <c r="J140" s="46">
        <f>SUM($I$5:I140)</f>
        <v>2871.5</v>
      </c>
      <c r="K140" t="str">
        <f t="shared" si="14"/>
        <v>NO</v>
      </c>
      <c r="L140" s="14">
        <f t="shared" si="15"/>
        <v>42985</v>
      </c>
    </row>
    <row r="141" spans="4:12" x14ac:dyDescent="0.25">
      <c r="D141" s="15" t="s">
        <v>246</v>
      </c>
      <c r="E141">
        <v>67</v>
      </c>
      <c r="F141">
        <v>82</v>
      </c>
      <c r="G141">
        <f t="shared" si="11"/>
        <v>67</v>
      </c>
      <c r="H141">
        <f t="shared" si="12"/>
        <v>82</v>
      </c>
      <c r="I141" s="16">
        <f t="shared" si="13"/>
        <v>24.5</v>
      </c>
      <c r="J141" s="46">
        <f>SUM($I$5:I141)</f>
        <v>2896</v>
      </c>
      <c r="K141" t="str">
        <f t="shared" si="14"/>
        <v>NO</v>
      </c>
      <c r="L141" s="14">
        <f t="shared" si="15"/>
        <v>42986</v>
      </c>
    </row>
    <row r="142" spans="4:12" x14ac:dyDescent="0.25">
      <c r="D142" s="15" t="s">
        <v>247</v>
      </c>
      <c r="E142">
        <v>64</v>
      </c>
      <c r="F142">
        <v>82</v>
      </c>
      <c r="G142">
        <f t="shared" si="11"/>
        <v>64</v>
      </c>
      <c r="H142">
        <f t="shared" si="12"/>
        <v>82</v>
      </c>
      <c r="I142" s="16">
        <f t="shared" si="13"/>
        <v>23</v>
      </c>
      <c r="J142" s="46">
        <f>SUM($I$5:I142)</f>
        <v>2919</v>
      </c>
      <c r="K142" t="str">
        <f t="shared" si="14"/>
        <v>NO</v>
      </c>
      <c r="L142" s="14">
        <f t="shared" si="15"/>
        <v>42987</v>
      </c>
    </row>
    <row r="143" spans="4:12" x14ac:dyDescent="0.25">
      <c r="D143" s="15" t="s">
        <v>248</v>
      </c>
      <c r="E143">
        <v>65</v>
      </c>
      <c r="F143">
        <v>84</v>
      </c>
      <c r="G143">
        <f t="shared" si="11"/>
        <v>65</v>
      </c>
      <c r="H143">
        <f t="shared" si="12"/>
        <v>84</v>
      </c>
      <c r="I143" s="16">
        <f t="shared" si="13"/>
        <v>24.5</v>
      </c>
      <c r="J143" s="46">
        <f>SUM($I$5:I143)</f>
        <v>2943.5</v>
      </c>
      <c r="K143" t="str">
        <f t="shared" si="14"/>
        <v>YES</v>
      </c>
      <c r="L143" s="14">
        <f t="shared" si="15"/>
        <v>42988</v>
      </c>
    </row>
    <row r="144" spans="4:12" x14ac:dyDescent="0.25">
      <c r="D144" s="15" t="s">
        <v>249</v>
      </c>
      <c r="E144">
        <v>55</v>
      </c>
      <c r="F144">
        <v>70</v>
      </c>
      <c r="G144">
        <f t="shared" si="11"/>
        <v>55</v>
      </c>
      <c r="H144">
        <f t="shared" si="12"/>
        <v>70</v>
      </c>
      <c r="I144" s="16">
        <f t="shared" si="13"/>
        <v>12.5</v>
      </c>
      <c r="J144" s="46">
        <f>SUM($I$5:I144)</f>
        <v>2956</v>
      </c>
      <c r="K144" t="str">
        <f t="shared" si="14"/>
        <v>YES</v>
      </c>
      <c r="L144" s="14">
        <f t="shared" si="15"/>
        <v>42989</v>
      </c>
    </row>
    <row r="145" spans="4:12" x14ac:dyDescent="0.25">
      <c r="D145" s="15" t="s">
        <v>250</v>
      </c>
      <c r="E145">
        <v>49</v>
      </c>
      <c r="F145">
        <v>71</v>
      </c>
      <c r="G145">
        <f t="shared" si="11"/>
        <v>50</v>
      </c>
      <c r="H145">
        <f t="shared" si="12"/>
        <v>71</v>
      </c>
      <c r="I145" s="16">
        <f t="shared" si="13"/>
        <v>10.5</v>
      </c>
      <c r="J145" s="46">
        <f>SUM($I$5:I145)</f>
        <v>2966.5</v>
      </c>
      <c r="K145" t="str">
        <f t="shared" si="14"/>
        <v>YES</v>
      </c>
      <c r="L145" s="14">
        <f t="shared" si="15"/>
        <v>42990</v>
      </c>
    </row>
    <row r="146" spans="4:12" x14ac:dyDescent="0.25">
      <c r="D146" s="15" t="s">
        <v>251</v>
      </c>
      <c r="E146">
        <v>49</v>
      </c>
      <c r="F146">
        <v>75</v>
      </c>
      <c r="G146">
        <f t="shared" si="11"/>
        <v>50</v>
      </c>
      <c r="H146">
        <f t="shared" si="12"/>
        <v>75</v>
      </c>
      <c r="I146" s="16">
        <f t="shared" si="13"/>
        <v>12.5</v>
      </c>
      <c r="J146" s="46">
        <f>SUM($I$5:I146)</f>
        <v>2979</v>
      </c>
      <c r="K146" t="str">
        <f t="shared" si="14"/>
        <v>YES</v>
      </c>
      <c r="L146" s="14">
        <f t="shared" si="15"/>
        <v>42991</v>
      </c>
    </row>
    <row r="147" spans="4:12" x14ac:dyDescent="0.25">
      <c r="D147" s="15" t="s">
        <v>252</v>
      </c>
      <c r="E147">
        <v>60</v>
      </c>
      <c r="F147">
        <v>84</v>
      </c>
      <c r="G147">
        <f t="shared" si="11"/>
        <v>60</v>
      </c>
      <c r="H147">
        <f t="shared" si="12"/>
        <v>84</v>
      </c>
      <c r="I147" s="16">
        <f t="shared" si="13"/>
        <v>22</v>
      </c>
      <c r="J147" s="46">
        <f>SUM($I$5:I147)</f>
        <v>3001</v>
      </c>
      <c r="K147" t="str">
        <f t="shared" si="14"/>
        <v>YES</v>
      </c>
      <c r="L147" s="14">
        <f t="shared" si="15"/>
        <v>42992</v>
      </c>
    </row>
    <row r="148" spans="4:12" x14ac:dyDescent="0.25">
      <c r="D148" s="15" t="s">
        <v>253</v>
      </c>
      <c r="E148">
        <v>67</v>
      </c>
      <c r="F148">
        <v>87</v>
      </c>
      <c r="G148">
        <f t="shared" si="11"/>
        <v>67</v>
      </c>
      <c r="H148">
        <f t="shared" si="12"/>
        <v>86</v>
      </c>
      <c r="I148" s="16">
        <f t="shared" si="13"/>
        <v>26.5</v>
      </c>
      <c r="J148" s="46">
        <f>SUM($I$5:I148)</f>
        <v>3027.5</v>
      </c>
      <c r="K148" t="str">
        <f t="shared" si="14"/>
        <v>YES</v>
      </c>
      <c r="L148" s="14">
        <f t="shared" si="15"/>
        <v>42993</v>
      </c>
    </row>
    <row r="149" spans="4:12" x14ac:dyDescent="0.25">
      <c r="D149" s="15" t="s">
        <v>254</v>
      </c>
      <c r="E149">
        <v>66</v>
      </c>
      <c r="F149">
        <v>89</v>
      </c>
      <c r="G149">
        <f t="shared" si="11"/>
        <v>66</v>
      </c>
      <c r="H149">
        <f t="shared" si="12"/>
        <v>86</v>
      </c>
      <c r="I149" s="16">
        <f t="shared" si="13"/>
        <v>26</v>
      </c>
      <c r="J149" s="46">
        <f>SUM($I$5:I149)</f>
        <v>3053.5</v>
      </c>
      <c r="K149" t="str">
        <f t="shared" si="14"/>
        <v>YES</v>
      </c>
      <c r="L149" s="14">
        <f t="shared" si="15"/>
        <v>42994</v>
      </c>
    </row>
    <row r="150" spans="4:12" x14ac:dyDescent="0.25">
      <c r="D150" s="15" t="s">
        <v>255</v>
      </c>
      <c r="E150">
        <v>72</v>
      </c>
      <c r="F150">
        <v>87</v>
      </c>
      <c r="G150">
        <f t="shared" si="11"/>
        <v>72</v>
      </c>
      <c r="H150">
        <f t="shared" si="12"/>
        <v>86</v>
      </c>
      <c r="I150" s="16">
        <f t="shared" si="13"/>
        <v>29</v>
      </c>
      <c r="J150" s="46">
        <f>SUM($I$5:I150)</f>
        <v>3082.5</v>
      </c>
      <c r="K150" t="str">
        <f t="shared" si="14"/>
        <v>YES</v>
      </c>
      <c r="L150" s="14">
        <f t="shared" si="15"/>
        <v>42995</v>
      </c>
    </row>
    <row r="151" spans="4:12" x14ac:dyDescent="0.25">
      <c r="D151" s="15" t="s">
        <v>256</v>
      </c>
      <c r="E151">
        <v>53</v>
      </c>
      <c r="F151">
        <v>73</v>
      </c>
      <c r="G151">
        <f t="shared" si="11"/>
        <v>53</v>
      </c>
      <c r="H151">
        <f t="shared" si="12"/>
        <v>73</v>
      </c>
      <c r="I151" s="16">
        <f t="shared" si="13"/>
        <v>13</v>
      </c>
      <c r="J151" s="46">
        <f>SUM($I$5:I151)</f>
        <v>3095.5</v>
      </c>
      <c r="K151" t="str">
        <f t="shared" si="14"/>
        <v>YES</v>
      </c>
      <c r="L151" s="14">
        <f t="shared" si="15"/>
        <v>42996</v>
      </c>
    </row>
    <row r="152" spans="4:12" x14ac:dyDescent="0.25">
      <c r="D152" s="15" t="s">
        <v>257</v>
      </c>
      <c r="E152">
        <v>50</v>
      </c>
      <c r="F152">
        <v>71</v>
      </c>
      <c r="G152">
        <f t="shared" si="11"/>
        <v>50</v>
      </c>
      <c r="H152">
        <f t="shared" si="12"/>
        <v>71</v>
      </c>
      <c r="I152" s="16">
        <f t="shared" si="13"/>
        <v>10.5</v>
      </c>
      <c r="J152" s="46">
        <f>SUM($I$5:I152)</f>
        <v>3106</v>
      </c>
      <c r="K152" t="str">
        <f t="shared" si="14"/>
        <v>YES</v>
      </c>
      <c r="L152" s="14">
        <f t="shared" si="15"/>
        <v>42997</v>
      </c>
    </row>
    <row r="153" spans="4:12" x14ac:dyDescent="0.25">
      <c r="D153" s="15" t="s">
        <v>258</v>
      </c>
      <c r="E153">
        <v>50</v>
      </c>
      <c r="F153">
        <v>75</v>
      </c>
      <c r="G153">
        <f t="shared" si="11"/>
        <v>50</v>
      </c>
      <c r="H153">
        <f t="shared" si="12"/>
        <v>75</v>
      </c>
      <c r="I153" s="16">
        <f t="shared" si="13"/>
        <v>12.5</v>
      </c>
      <c r="J153" s="46">
        <f>SUM($I$5:I153)</f>
        <v>3118.5</v>
      </c>
      <c r="K153" t="str">
        <f t="shared" si="14"/>
        <v>YES</v>
      </c>
      <c r="L153" s="14">
        <f t="shared" si="15"/>
        <v>42998</v>
      </c>
    </row>
    <row r="154" spans="4:12" x14ac:dyDescent="0.25">
      <c r="D154" s="15" t="s">
        <v>259</v>
      </c>
      <c r="E154">
        <v>55</v>
      </c>
      <c r="F154">
        <v>78</v>
      </c>
      <c r="G154">
        <f t="shared" si="11"/>
        <v>55</v>
      </c>
      <c r="H154">
        <f t="shared" si="12"/>
        <v>78</v>
      </c>
      <c r="I154" s="16">
        <f t="shared" si="13"/>
        <v>16.5</v>
      </c>
      <c r="J154" s="46">
        <f>SUM($I$5:I154)</f>
        <v>3135</v>
      </c>
      <c r="K154" t="str">
        <f t="shared" si="14"/>
        <v>YES</v>
      </c>
      <c r="L154" s="14">
        <f t="shared" si="15"/>
        <v>42999</v>
      </c>
    </row>
    <row r="155" spans="4:12" x14ac:dyDescent="0.25">
      <c r="D155" s="15" t="s">
        <v>260</v>
      </c>
      <c r="E155">
        <v>66</v>
      </c>
      <c r="F155">
        <v>83</v>
      </c>
      <c r="G155">
        <f t="shared" si="11"/>
        <v>66</v>
      </c>
      <c r="H155">
        <f t="shared" si="12"/>
        <v>83</v>
      </c>
      <c r="I155" s="16">
        <f t="shared" si="13"/>
        <v>24.5</v>
      </c>
      <c r="J155" s="46">
        <f>SUM($I$5:I155)</f>
        <v>3159.5</v>
      </c>
      <c r="K155" t="str">
        <f t="shared" si="14"/>
        <v>YES</v>
      </c>
      <c r="L155" s="14">
        <f t="shared" si="15"/>
        <v>43000</v>
      </c>
    </row>
    <row r="156" spans="4:12" x14ac:dyDescent="0.25">
      <c r="D156" s="15" t="s">
        <v>261</v>
      </c>
      <c r="E156">
        <v>67</v>
      </c>
      <c r="F156">
        <v>78</v>
      </c>
      <c r="G156">
        <f t="shared" si="11"/>
        <v>67</v>
      </c>
      <c r="H156">
        <f t="shared" si="12"/>
        <v>78</v>
      </c>
      <c r="I156" s="16">
        <f t="shared" si="13"/>
        <v>22.5</v>
      </c>
      <c r="J156" s="46">
        <f>SUM($I$5:I156)</f>
        <v>3182</v>
      </c>
      <c r="K156" t="str">
        <f t="shared" si="14"/>
        <v>YES</v>
      </c>
      <c r="L156" s="14">
        <f t="shared" si="15"/>
        <v>43001</v>
      </c>
    </row>
    <row r="157" spans="4:12" x14ac:dyDescent="0.25">
      <c r="D157" s="15" t="s">
        <v>262</v>
      </c>
      <c r="E157">
        <v>67</v>
      </c>
      <c r="F157">
        <v>80</v>
      </c>
      <c r="G157">
        <f t="shared" si="11"/>
        <v>67</v>
      </c>
      <c r="H157">
        <f t="shared" si="12"/>
        <v>80</v>
      </c>
      <c r="I157" s="16">
        <f t="shared" si="13"/>
        <v>23.5</v>
      </c>
      <c r="J157" s="46">
        <f>SUM($I$5:I157)</f>
        <v>3205.5</v>
      </c>
      <c r="K157" t="str">
        <f t="shared" si="14"/>
        <v>YES</v>
      </c>
      <c r="L157" s="14">
        <f t="shared" si="15"/>
        <v>43002</v>
      </c>
    </row>
    <row r="158" spans="4:12" x14ac:dyDescent="0.25">
      <c r="D158" s="15" t="s">
        <v>263</v>
      </c>
      <c r="E158">
        <v>63</v>
      </c>
      <c r="F158">
        <v>82</v>
      </c>
      <c r="G158">
        <f t="shared" si="11"/>
        <v>63</v>
      </c>
      <c r="H158">
        <f t="shared" si="12"/>
        <v>82</v>
      </c>
      <c r="I158" s="16">
        <f t="shared" si="13"/>
        <v>22.5</v>
      </c>
      <c r="J158" s="46">
        <f>SUM($I$5:I158)</f>
        <v>3228</v>
      </c>
      <c r="K158" t="str">
        <f t="shared" si="14"/>
        <v>YES</v>
      </c>
      <c r="L158" s="14">
        <f t="shared" si="15"/>
        <v>43003</v>
      </c>
    </row>
    <row r="159" spans="4:12" x14ac:dyDescent="0.25">
      <c r="D159" s="15" t="s">
        <v>264</v>
      </c>
      <c r="E159">
        <v>59</v>
      </c>
      <c r="F159">
        <v>81</v>
      </c>
      <c r="G159">
        <f t="shared" si="11"/>
        <v>59</v>
      </c>
      <c r="H159">
        <f t="shared" si="12"/>
        <v>81</v>
      </c>
      <c r="I159" s="16">
        <f t="shared" si="13"/>
        <v>20</v>
      </c>
      <c r="J159" s="46">
        <f>SUM($I$5:I159)</f>
        <v>3248</v>
      </c>
      <c r="K159" t="str">
        <f t="shared" si="14"/>
        <v>YES</v>
      </c>
      <c r="L159" s="14">
        <f t="shared" si="15"/>
        <v>43004</v>
      </c>
    </row>
    <row r="160" spans="4:12" x14ac:dyDescent="0.25">
      <c r="D160" s="15" t="s">
        <v>265</v>
      </c>
      <c r="E160">
        <v>59</v>
      </c>
      <c r="F160">
        <v>81</v>
      </c>
      <c r="G160">
        <f t="shared" si="11"/>
        <v>59</v>
      </c>
      <c r="H160">
        <f t="shared" si="12"/>
        <v>81</v>
      </c>
      <c r="I160" s="16">
        <f t="shared" si="13"/>
        <v>20</v>
      </c>
      <c r="J160" s="46">
        <f>SUM($I$5:I160)</f>
        <v>3268</v>
      </c>
      <c r="K160" t="str">
        <f t="shared" si="14"/>
        <v>YES</v>
      </c>
      <c r="L160" s="14">
        <f t="shared" si="15"/>
        <v>43005</v>
      </c>
    </row>
    <row r="161" spans="4:12" x14ac:dyDescent="0.25">
      <c r="D161" s="15" t="s">
        <v>266</v>
      </c>
      <c r="E161">
        <v>60</v>
      </c>
      <c r="F161">
        <v>85</v>
      </c>
      <c r="G161">
        <f t="shared" si="11"/>
        <v>60</v>
      </c>
      <c r="H161">
        <f t="shared" si="12"/>
        <v>85</v>
      </c>
      <c r="I161" s="16">
        <f t="shared" si="13"/>
        <v>22.5</v>
      </c>
      <c r="J161" s="46">
        <f>SUM($I$5:I161)</f>
        <v>3290.5</v>
      </c>
      <c r="K161" t="str">
        <f t="shared" si="14"/>
        <v>YES</v>
      </c>
      <c r="L161" s="14">
        <f t="shared" si="15"/>
        <v>43006</v>
      </c>
    </row>
    <row r="162" spans="4:12" x14ac:dyDescent="0.25">
      <c r="D162" s="15" t="s">
        <v>267</v>
      </c>
      <c r="E162">
        <v>54</v>
      </c>
      <c r="F162">
        <v>72</v>
      </c>
      <c r="G162">
        <f t="shared" si="11"/>
        <v>54</v>
      </c>
      <c r="H162">
        <f t="shared" si="12"/>
        <v>72</v>
      </c>
      <c r="I162" s="16">
        <f t="shared" si="13"/>
        <v>13</v>
      </c>
      <c r="J162" s="46">
        <f>SUM($I$5:I162)</f>
        <v>3303.5</v>
      </c>
      <c r="K162" t="str">
        <f t="shared" si="14"/>
        <v>YES</v>
      </c>
      <c r="L162" s="14">
        <f t="shared" si="15"/>
        <v>43007</v>
      </c>
    </row>
    <row r="163" spans="4:12" x14ac:dyDescent="0.25">
      <c r="D163" s="15" t="s">
        <v>268</v>
      </c>
      <c r="E163">
        <v>47</v>
      </c>
      <c r="F163">
        <v>67</v>
      </c>
      <c r="G163">
        <f t="shared" si="11"/>
        <v>50</v>
      </c>
      <c r="H163">
        <f t="shared" si="12"/>
        <v>67</v>
      </c>
      <c r="I163" s="16">
        <f t="shared" si="13"/>
        <v>8.5</v>
      </c>
      <c r="J163" s="46">
        <f>SUM($I$5:I163)</f>
        <v>3312</v>
      </c>
      <c r="K163" t="str">
        <f t="shared" si="14"/>
        <v>YES</v>
      </c>
      <c r="L163" s="14">
        <f t="shared" si="15"/>
        <v>43008</v>
      </c>
    </row>
    <row r="164" spans="4:12" x14ac:dyDescent="0.25">
      <c r="I164" s="46"/>
    </row>
  </sheetData>
  <phoneticPr fontId="17" type="noConversion"/>
  <dataValidations count="1">
    <dataValidation allowBlank="1" error="pavI8MeUFtEyxX2I4tkyc2edb39b-6191-4a86-a033-904ec1210d20" sqref="J12:J163 A1:I163 J1:J4 K1:Q163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21"/>
  <sheetViews>
    <sheetView topLeftCell="A4" zoomScale="120" zoomScaleNormal="120" workbookViewId="0"/>
  </sheetViews>
  <sheetFormatPr defaultColWidth="8.85546875" defaultRowHeight="15" x14ac:dyDescent="0.25"/>
  <cols>
    <col min="1" max="1" width="21.85546875" style="3" customWidth="1"/>
    <col min="2" max="2" width="10.140625" style="3" customWidth="1"/>
    <col min="3" max="3" width="65.7109375" style="3" customWidth="1"/>
    <col min="4" max="4" width="8.85546875" style="3"/>
    <col min="5" max="5" width="35.5703125" style="3" customWidth="1"/>
    <col min="6" max="16384" width="8.85546875" style="3"/>
  </cols>
  <sheetData>
    <row r="1" spans="1:3" ht="33.75" x14ac:dyDescent="0.6">
      <c r="A1" s="1" t="s">
        <v>66</v>
      </c>
    </row>
    <row r="2" spans="1:3" ht="21" x14ac:dyDescent="0.35">
      <c r="A2" s="2" t="s">
        <v>68</v>
      </c>
    </row>
    <row r="3" spans="1:3" ht="15" customHeight="1" x14ac:dyDescent="0.25">
      <c r="A3" s="4"/>
    </row>
    <row r="4" spans="1:3" x14ac:dyDescent="0.25">
      <c r="A4" s="35" t="s">
        <v>89</v>
      </c>
      <c r="B4" s="35"/>
      <c r="C4" s="35"/>
    </row>
    <row r="5" spans="1:3" ht="22.5" customHeight="1" x14ac:dyDescent="0.25">
      <c r="A5" s="25" t="s">
        <v>67</v>
      </c>
      <c r="B5" s="34" t="s">
        <v>83</v>
      </c>
      <c r="C5" s="34"/>
    </row>
    <row r="6" spans="1:3" x14ac:dyDescent="0.25">
      <c r="A6" s="5"/>
      <c r="B6" s="5" t="s">
        <v>77</v>
      </c>
      <c r="C6" s="5"/>
    </row>
    <row r="7" spans="1:3" ht="45" x14ac:dyDescent="0.25">
      <c r="A7" s="6"/>
      <c r="B7" s="6" t="s">
        <v>2</v>
      </c>
      <c r="C7" s="7" t="s">
        <v>81</v>
      </c>
    </row>
    <row r="8" spans="1:3" ht="36.75" customHeight="1" x14ac:dyDescent="0.25">
      <c r="A8" s="25" t="s">
        <v>3</v>
      </c>
      <c r="B8" s="34" t="s">
        <v>91</v>
      </c>
      <c r="C8" s="34"/>
    </row>
    <row r="9" spans="1:3" x14ac:dyDescent="0.25">
      <c r="B9" s="10" t="s">
        <v>4</v>
      </c>
      <c r="C9" s="8"/>
    </row>
    <row r="10" spans="1:3" ht="30" x14ac:dyDescent="0.25">
      <c r="A10" s="6"/>
      <c r="B10" s="6" t="s">
        <v>2</v>
      </c>
      <c r="C10" s="9" t="s">
        <v>78</v>
      </c>
    </row>
    <row r="11" spans="1:3" ht="30.75" customHeight="1" x14ac:dyDescent="0.25">
      <c r="A11" s="25" t="s">
        <v>20</v>
      </c>
      <c r="B11" s="34" t="s">
        <v>82</v>
      </c>
      <c r="C11" s="34"/>
    </row>
    <row r="12" spans="1:3" x14ac:dyDescent="0.25">
      <c r="B12" s="10" t="s">
        <v>85</v>
      </c>
      <c r="C12" s="8"/>
    </row>
    <row r="13" spans="1:3" ht="21.6" customHeight="1" x14ac:dyDescent="0.25">
      <c r="A13" s="6"/>
      <c r="B13" s="6" t="s">
        <v>2</v>
      </c>
      <c r="C13" s="9" t="s">
        <v>5</v>
      </c>
    </row>
    <row r="14" spans="1:3" x14ac:dyDescent="0.25">
      <c r="A14" s="25" t="s">
        <v>6</v>
      </c>
      <c r="B14" s="36" t="s">
        <v>7</v>
      </c>
      <c r="C14" s="36"/>
    </row>
    <row r="15" spans="1:3" x14ac:dyDescent="0.25">
      <c r="B15" s="10" t="s">
        <v>84</v>
      </c>
    </row>
    <row r="17" spans="1:3" x14ac:dyDescent="0.25">
      <c r="A17" s="35" t="s">
        <v>90</v>
      </c>
      <c r="B17" s="35"/>
      <c r="C17" s="35"/>
    </row>
    <row r="18" spans="1:3" ht="36" customHeight="1" x14ac:dyDescent="0.25">
      <c r="A18" s="25" t="s">
        <v>92</v>
      </c>
      <c r="B18" s="34" t="s">
        <v>94</v>
      </c>
      <c r="C18" s="34"/>
    </row>
    <row r="19" spans="1:3" x14ac:dyDescent="0.25">
      <c r="B19" s="10" t="s">
        <v>95</v>
      </c>
    </row>
    <row r="20" spans="1:3" ht="48" x14ac:dyDescent="0.25">
      <c r="B20" s="3" t="s">
        <v>2</v>
      </c>
      <c r="C20" s="17" t="s">
        <v>106</v>
      </c>
    </row>
    <row r="21" spans="1:3" ht="36.75" customHeight="1" x14ac:dyDescent="0.25">
      <c r="B21" s="34" t="s">
        <v>86</v>
      </c>
      <c r="C21" s="34"/>
    </row>
  </sheetData>
  <mergeCells count="8">
    <mergeCell ref="B18:C18"/>
    <mergeCell ref="B21:C21"/>
    <mergeCell ref="A4:C4"/>
    <mergeCell ref="B5:C5"/>
    <mergeCell ref="B8:C8"/>
    <mergeCell ref="B11:C11"/>
    <mergeCell ref="B14:C14"/>
    <mergeCell ref="A17:C17"/>
  </mergeCells>
  <dataValidations count="1">
    <dataValidation allowBlank="1" error="pavI8MeUFtEyxX2I4tkyc2edb39b-6191-4a86-a033-904ec1210d20" sqref="A1:C21" xr:uid="{00000000-0002-0000-0400-000000000000}"/>
  </dataValidations>
  <pageMargins left="0.7" right="0.7" top="0.75" bottom="0.75" header="0.3" footer="0.3"/>
  <pageSetup scale="9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{c2edb39b-6191-4a86-a033-904ec1210d20}</UserID>
  <AssignmentID>{c2edb39b-6191-4a86-a033-904ec1210d20}</AssignmentID>
</GradingEngineProps>
</file>

<file path=customXml/itemProps1.xml><?xml version="1.0" encoding="utf-8"?>
<ds:datastoreItem xmlns:ds="http://schemas.openxmlformats.org/officeDocument/2006/customXml" ds:itemID="{904CB353-716C-41E2-BF72-E60FA0C94740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Yield</vt:lpstr>
      <vt:lpstr>Yield History</vt:lpstr>
      <vt:lpstr>Growth</vt:lpstr>
      <vt:lpstr>Explanation of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lakhatariya siraj</cp:lastModifiedBy>
  <dcterms:created xsi:type="dcterms:W3CDTF">2015-10-26T14:30:42Z</dcterms:created>
  <dcterms:modified xsi:type="dcterms:W3CDTF">2021-03-27T01:09:25Z</dcterms:modified>
</cp:coreProperties>
</file>