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iragchopra/Desktop/"/>
    </mc:Choice>
  </mc:AlternateContent>
  <xr:revisionPtr revIDLastSave="0" documentId="8_{30DD65C5-A499-EF49-99FA-B513CA638C7B}" xr6:coauthVersionLast="47" xr6:coauthVersionMax="47" xr10:uidLastSave="{00000000-0000-0000-0000-000000000000}"/>
  <bookViews>
    <workbookView xWindow="0" yWindow="500" windowWidth="28800" windowHeight="16140" activeTab="5" xr2:uid="{DB2D9761-B49D-2A44-AA50-C154C603D7AE}"/>
  </bookViews>
  <sheets>
    <sheet name="P&amp;L Growth" sheetId="1" r:id="rId1"/>
    <sheet name="Balance Sheet " sheetId="2" r:id="rId2"/>
    <sheet name="Cash Flow" sheetId="5" r:id="rId3"/>
    <sheet name="Key Ratios" sheetId="3" r:id="rId4"/>
    <sheet name="Common size statements" sheetId="4" r:id="rId5"/>
    <sheet name="Analysis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3" i="4" l="1"/>
  <c r="N14" i="4"/>
  <c r="N15" i="4"/>
  <c r="N16" i="4"/>
  <c r="N17" i="4"/>
  <c r="N18" i="4"/>
  <c r="N12" i="4"/>
  <c r="M13" i="4"/>
  <c r="M14" i="4"/>
  <c r="M15" i="4"/>
  <c r="M16" i="4"/>
  <c r="M17" i="4"/>
  <c r="M18" i="4"/>
  <c r="M12" i="4"/>
  <c r="L13" i="4"/>
  <c r="L14" i="4"/>
  <c r="L15" i="4"/>
  <c r="L16" i="4"/>
  <c r="L17" i="4"/>
  <c r="L18" i="4"/>
  <c r="L12" i="4"/>
  <c r="K13" i="4"/>
  <c r="K14" i="4"/>
  <c r="K15" i="4"/>
  <c r="K16" i="4"/>
  <c r="K17" i="4"/>
  <c r="K18" i="4"/>
  <c r="K12" i="4"/>
  <c r="L19" i="4"/>
  <c r="M19" i="4"/>
  <c r="N19" i="4"/>
  <c r="K19" i="4"/>
  <c r="N7" i="4"/>
  <c r="N8" i="4"/>
  <c r="N9" i="4"/>
  <c r="N6" i="4"/>
  <c r="M7" i="4"/>
  <c r="M8" i="4"/>
  <c r="M9" i="4"/>
  <c r="M6" i="4"/>
  <c r="L7" i="4"/>
  <c r="L8" i="4"/>
  <c r="L9" i="4"/>
  <c r="L6" i="4"/>
  <c r="K7" i="4"/>
  <c r="K8" i="4"/>
  <c r="K9" i="4"/>
  <c r="K6" i="4"/>
  <c r="L10" i="4"/>
  <c r="M10" i="4"/>
  <c r="N10" i="4"/>
  <c r="K10" i="4"/>
  <c r="F6" i="4"/>
  <c r="F7" i="4"/>
  <c r="F8" i="4"/>
  <c r="F9" i="4"/>
  <c r="F13" i="4"/>
  <c r="F15" i="4"/>
  <c r="F16" i="4"/>
  <c r="F5" i="4"/>
  <c r="E12" i="4"/>
  <c r="E6" i="4"/>
  <c r="E7" i="4"/>
  <c r="E8" i="4"/>
  <c r="E9" i="4"/>
  <c r="E14" i="4"/>
  <c r="E15" i="4"/>
  <c r="E5" i="4"/>
  <c r="D6" i="4"/>
  <c r="D7" i="4"/>
  <c r="D9" i="4"/>
  <c r="D12" i="4"/>
  <c r="D14" i="4"/>
  <c r="D15" i="4"/>
  <c r="D5" i="4"/>
  <c r="C7" i="4"/>
  <c r="C8" i="4"/>
  <c r="C10" i="4"/>
  <c r="C12" i="4"/>
  <c r="C13" i="4"/>
  <c r="C15" i="4"/>
  <c r="C6" i="4"/>
  <c r="C5" i="4"/>
  <c r="D13" i="3"/>
  <c r="E13" i="3"/>
  <c r="C13" i="3"/>
  <c r="G13" i="3" s="1"/>
  <c r="D10" i="2"/>
  <c r="D20" i="2" s="1"/>
  <c r="E10" i="2"/>
  <c r="E20" i="2" s="1"/>
  <c r="F10" i="2"/>
  <c r="F20" i="2" s="1"/>
  <c r="C10" i="2"/>
  <c r="C20" i="2" s="1"/>
  <c r="J8" i="1"/>
  <c r="E4" i="3" s="1"/>
  <c r="J16" i="1"/>
  <c r="J21" i="1"/>
  <c r="I21" i="1"/>
  <c r="H21" i="1"/>
  <c r="J19" i="1"/>
  <c r="I19" i="1"/>
  <c r="H19" i="1"/>
  <c r="J18" i="1"/>
  <c r="I18" i="1"/>
  <c r="H18" i="1"/>
  <c r="I16" i="1"/>
  <c r="H16" i="1"/>
  <c r="J12" i="1"/>
  <c r="I12" i="1"/>
  <c r="H12" i="1"/>
  <c r="J10" i="1"/>
  <c r="I10" i="1"/>
  <c r="H10" i="1"/>
  <c r="I9" i="1"/>
  <c r="J9" i="1"/>
  <c r="H9" i="1"/>
  <c r="H8" i="1"/>
  <c r="C4" i="3" s="1"/>
  <c r="I8" i="1"/>
  <c r="D4" i="3" s="1"/>
  <c r="F14" i="1"/>
  <c r="F17" i="1" s="1"/>
  <c r="D14" i="1"/>
  <c r="D15" i="1" s="1"/>
  <c r="C9" i="3" s="1"/>
  <c r="E14" i="1"/>
  <c r="E15" i="1" s="1"/>
  <c r="I15" i="1" s="1"/>
  <c r="C14" i="1"/>
  <c r="C15" i="1" s="1"/>
  <c r="D13" i="1"/>
  <c r="E13" i="1"/>
  <c r="F13" i="1"/>
  <c r="F10" i="4" s="1"/>
  <c r="C13" i="1"/>
  <c r="E11" i="1"/>
  <c r="F11" i="1"/>
  <c r="D11" i="1"/>
  <c r="D8" i="4" s="1"/>
  <c r="F13" i="3" l="1"/>
  <c r="E10" i="3"/>
  <c r="F14" i="4"/>
  <c r="E11" i="4"/>
  <c r="E10" i="4"/>
  <c r="F15" i="1"/>
  <c r="C9" i="4"/>
  <c r="D11" i="4"/>
  <c r="F11" i="4"/>
  <c r="C17" i="1"/>
  <c r="D10" i="4"/>
  <c r="G4" i="3"/>
  <c r="F4" i="3"/>
  <c r="D17" i="1"/>
  <c r="E17" i="1"/>
  <c r="D9" i="3"/>
  <c r="J14" i="1"/>
  <c r="H13" i="1"/>
  <c r="H15" i="1"/>
  <c r="J13" i="1"/>
  <c r="F20" i="1"/>
  <c r="J15" i="1"/>
  <c r="I13" i="1"/>
  <c r="H14" i="1"/>
  <c r="I14" i="1"/>
  <c r="J17" i="1" l="1"/>
  <c r="D10" i="3"/>
  <c r="E13" i="4"/>
  <c r="C5" i="3"/>
  <c r="D13" i="4"/>
  <c r="C10" i="3"/>
  <c r="E9" i="3"/>
  <c r="G9" i="3" s="1"/>
  <c r="F12" i="4"/>
  <c r="D20" i="1"/>
  <c r="C20" i="1"/>
  <c r="C11" i="4"/>
  <c r="H17" i="1"/>
  <c r="E20" i="1"/>
  <c r="I20" i="1" s="1"/>
  <c r="D5" i="3"/>
  <c r="I17" i="1"/>
  <c r="E5" i="3"/>
  <c r="F22" i="1"/>
  <c r="E11" i="3" s="1"/>
  <c r="H20" i="1"/>
  <c r="F9" i="3" l="1"/>
  <c r="G10" i="3"/>
  <c r="F10" i="3"/>
  <c r="C22" i="1"/>
  <c r="C16" i="4" s="1"/>
  <c r="C14" i="4"/>
  <c r="F5" i="3"/>
  <c r="D22" i="1"/>
  <c r="D16" i="4"/>
  <c r="E22" i="1"/>
  <c r="E16" i="4"/>
  <c r="G5" i="3"/>
  <c r="J20" i="1"/>
  <c r="E6" i="3"/>
  <c r="J22" i="1"/>
  <c r="C11" i="3" l="1"/>
  <c r="H22" i="1"/>
  <c r="C6" i="3"/>
  <c r="D6" i="3"/>
  <c r="D11" i="3"/>
  <c r="I22" i="1"/>
  <c r="F6" i="3" l="1"/>
  <c r="G6" i="3"/>
  <c r="F11" i="3"/>
  <c r="G11" i="3"/>
</calcChain>
</file>

<file path=xl/sharedStrings.xml><?xml version="1.0" encoding="utf-8"?>
<sst xmlns="http://schemas.openxmlformats.org/spreadsheetml/2006/main" count="119" uniqueCount="85">
  <si>
    <t>Sales </t>
  </si>
  <si>
    <t>Particulars</t>
  </si>
  <si>
    <t>Other income</t>
  </si>
  <si>
    <t>Total income</t>
  </si>
  <si>
    <t>COGS</t>
  </si>
  <si>
    <t>Income Growth %</t>
  </si>
  <si>
    <t>COGS % Sales</t>
  </si>
  <si>
    <t>Gross Profit</t>
  </si>
  <si>
    <t>Gross Margin</t>
  </si>
  <si>
    <t>Selling&amp;Other expenses</t>
  </si>
  <si>
    <t>EBITDA</t>
  </si>
  <si>
    <t>Depreciation</t>
  </si>
  <si>
    <t>Interest</t>
  </si>
  <si>
    <t>EBT</t>
  </si>
  <si>
    <t>Tax</t>
  </si>
  <si>
    <t>Net Income</t>
  </si>
  <si>
    <t>Historical Profit and Loss Statement</t>
  </si>
  <si>
    <t>Year on Year Growth</t>
  </si>
  <si>
    <t>Liabilities</t>
  </si>
  <si>
    <t>Equity Share Capital</t>
  </si>
  <si>
    <t>Reserves</t>
  </si>
  <si>
    <t>Borrowings</t>
  </si>
  <si>
    <t>Other Liabilities</t>
  </si>
  <si>
    <t>Total Liabilities</t>
  </si>
  <si>
    <t>Assets</t>
  </si>
  <si>
    <t>Net Block</t>
  </si>
  <si>
    <t>Capital Work in Progress</t>
  </si>
  <si>
    <t>Investments</t>
  </si>
  <si>
    <t>Other Assets</t>
  </si>
  <si>
    <t>Receivables</t>
  </si>
  <si>
    <t>Inventory</t>
  </si>
  <si>
    <t>Cash &amp; Bank</t>
  </si>
  <si>
    <t>Total Assets</t>
  </si>
  <si>
    <t>Check</t>
  </si>
  <si>
    <t>Sales Growth</t>
  </si>
  <si>
    <t>EBITDA Growth</t>
  </si>
  <si>
    <t>Net Profit Growth</t>
  </si>
  <si>
    <t>Average</t>
  </si>
  <si>
    <t>Median</t>
  </si>
  <si>
    <t>EBITDA Margin</t>
  </si>
  <si>
    <t>Net Profit Margin</t>
  </si>
  <si>
    <t>Balance Sheet</t>
  </si>
  <si>
    <t xml:space="preserve"> Historical Balance Sheet</t>
  </si>
  <si>
    <t>Debt to Equity</t>
  </si>
  <si>
    <t>Profit and Loss Statement</t>
  </si>
  <si>
    <t>Fsn E-Commerce Ventures Ltd</t>
  </si>
  <si>
    <t>NYKAA</t>
  </si>
  <si>
    <t>Share price - 201</t>
  </si>
  <si>
    <t>Operating Activity</t>
  </si>
  <si>
    <t>Profit from operations</t>
  </si>
  <si>
    <t>Payables</t>
  </si>
  <si>
    <t>Loans Advances</t>
  </si>
  <si>
    <t>Other WC items</t>
  </si>
  <si>
    <t>Working capital changes</t>
  </si>
  <si>
    <t>Direct taxes</t>
  </si>
  <si>
    <t>Cash Flow From Operating Activity</t>
  </si>
  <si>
    <t>Investing Activity</t>
  </si>
  <si>
    <t>Fixed assets purchased</t>
  </si>
  <si>
    <t>Investments purchased</t>
  </si>
  <si>
    <t>Investments sold</t>
  </si>
  <si>
    <t>Interest received</t>
  </si>
  <si>
    <t>Invest in subsidiaries</t>
  </si>
  <si>
    <t>Investment in group cos</t>
  </si>
  <si>
    <t>Acquisition of companies</t>
  </si>
  <si>
    <t>Other investing items</t>
  </si>
  <si>
    <t>Cash Flow From Investing Activity</t>
  </si>
  <si>
    <t>Financing Activity</t>
  </si>
  <si>
    <t>Proceeds from shares</t>
  </si>
  <si>
    <t>Proceeds from borrowings</t>
  </si>
  <si>
    <t>Repayment of borrowings</t>
  </si>
  <si>
    <t>Interest paid fin</t>
  </si>
  <si>
    <t>Financial liabilities</t>
  </si>
  <si>
    <t>Other financing items</t>
  </si>
  <si>
    <t>Cash Flow From Financing Activity</t>
  </si>
  <si>
    <t>Selling expenses grew significantly, eating into margins.</t>
  </si>
  <si>
    <t>Profit dropped sharply in FY22–23 and partially recovered in FY24.</t>
  </si>
  <si>
    <t>Analysis</t>
  </si>
  <si>
    <t>Inventory build-up is significant, which is capital intensive and risky (especially in fashion/beauty).</t>
  </si>
  <si>
    <t>Cash reserves fell in FY23, but recovered slightly in FY24.</t>
  </si>
  <si>
    <t>Nykaa's revenue is growing consistently but growth rate is decelerating.</t>
  </si>
  <si>
    <t>Margins improved due to better product mix, scale, or vendor negotiations.</t>
  </si>
  <si>
    <t>Operating leverage is working, but margin is still low for a digital-first firm.</t>
  </si>
  <si>
    <t>High Fixed Costs: Depreciation (₹224 Cr in FY24) and interest (₹84 Cr) are rising.</t>
  </si>
  <si>
    <t>Debt has grown significantly, especially in FY24 (+21%), pushing D/E ratio up.</t>
  </si>
  <si>
    <t>Receivables almost tripled in 3 years, indicating slower collection or more credit given (maybe for fashion/B2B).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</si>
</sst>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color rgb="FF3C3C3E"/>
      <name val="Calibri"/>
      <family val="2"/>
      <scheme val="minor"/>
    </font>
    <font>
      <sz val="14"/>
      <color rgb="FF22222F"/>
      <name val="Calibri"/>
      <family val="2"/>
      <scheme val="minor"/>
    </font>
    <font>
      <sz val="14"/>
      <color rgb="FF3C3C3E"/>
      <name val="Calibri"/>
      <family val="2"/>
      <scheme val="minor"/>
    </font>
    <font>
      <sz val="14"/>
      <color rgb="FF333333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1"/>
      <name val="Helvetica"/>
      <family val="2"/>
    </font>
    <font>
      <b/>
      <sz val="14"/>
      <color rgb="FF3C3C3E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20"/>
      <color rgb="FF7030A0"/>
      <name val="Calibri (Body)"/>
    </font>
    <font>
      <sz val="28"/>
      <color rgb="FF7030A0"/>
      <name val="Calibri"/>
      <family val="2"/>
      <scheme val="minor"/>
    </font>
    <font>
      <sz val="12"/>
      <color rgb="FF7030A0"/>
      <name val="Calibri"/>
      <family val="2"/>
      <scheme val="minor"/>
    </font>
    <font>
      <b/>
      <sz val="16"/>
      <color rgb="FF7030A0"/>
      <name val="Calibri"/>
      <family val="2"/>
      <scheme val="minor"/>
    </font>
    <font>
      <sz val="12"/>
      <color theme="1"/>
      <name val="Helvetica"/>
      <family val="2"/>
    </font>
    <font>
      <sz val="14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6">
    <xf numFmtId="0" fontId="0" fillId="0" borderId="0" xfId="0"/>
    <xf numFmtId="0" fontId="4" fillId="2" borderId="0" xfId="0" applyFont="1" applyFill="1"/>
    <xf numFmtId="9" fontId="0" fillId="0" borderId="0" xfId="1" applyFont="1"/>
    <xf numFmtId="0" fontId="5" fillId="0" borderId="0" xfId="1" applyNumberFormat="1" applyFont="1"/>
    <xf numFmtId="0" fontId="5" fillId="0" borderId="0" xfId="0" applyFont="1"/>
    <xf numFmtId="164" fontId="5" fillId="0" borderId="0" xfId="1" applyNumberFormat="1" applyFont="1"/>
    <xf numFmtId="0" fontId="5" fillId="0" borderId="4" xfId="0" applyFont="1" applyBorder="1"/>
    <xf numFmtId="3" fontId="5" fillId="0" borderId="4" xfId="0" applyNumberFormat="1" applyFont="1" applyBorder="1"/>
    <xf numFmtId="9" fontId="5" fillId="0" borderId="0" xfId="1" applyFont="1"/>
    <xf numFmtId="0" fontId="3" fillId="0" borderId="0" xfId="0" applyFont="1"/>
    <xf numFmtId="0" fontId="6" fillId="0" borderId="0" xfId="0" applyFont="1"/>
    <xf numFmtId="9" fontId="0" fillId="0" borderId="0" xfId="0" applyNumberFormat="1"/>
    <xf numFmtId="9" fontId="7" fillId="0" borderId="1" xfId="1" applyFont="1" applyBorder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17" fontId="12" fillId="2" borderId="0" xfId="0" applyNumberFormat="1" applyFont="1" applyFill="1"/>
    <xf numFmtId="3" fontId="9" fillId="0" borderId="0" xfId="0" applyNumberFormat="1" applyFont="1"/>
    <xf numFmtId="3" fontId="11" fillId="0" borderId="1" xfId="0" applyNumberFormat="1" applyFont="1" applyBorder="1"/>
    <xf numFmtId="3" fontId="5" fillId="0" borderId="0" xfId="0" applyNumberFormat="1" applyFont="1"/>
    <xf numFmtId="3" fontId="11" fillId="0" borderId="0" xfId="0" applyNumberFormat="1" applyFont="1"/>
    <xf numFmtId="4" fontId="5" fillId="0" borderId="0" xfId="0" applyNumberFormat="1" applyFont="1"/>
    <xf numFmtId="0" fontId="0" fillId="0" borderId="4" xfId="0" applyBorder="1"/>
    <xf numFmtId="0" fontId="0" fillId="0" borderId="0" xfId="0" applyAlignment="1">
      <alignment horizontal="center"/>
    </xf>
    <xf numFmtId="0" fontId="2" fillId="0" borderId="0" xfId="0" applyFont="1"/>
    <xf numFmtId="17" fontId="12" fillId="2" borderId="0" xfId="0" applyNumberFormat="1" applyFont="1" applyFill="1" applyAlignment="1">
      <alignment horizontal="center"/>
    </xf>
    <xf numFmtId="0" fontId="13" fillId="0" borderId="0" xfId="0" applyFont="1"/>
    <xf numFmtId="17" fontId="4" fillId="2" borderId="0" xfId="0" applyNumberFormat="1" applyFont="1" applyFill="1"/>
    <xf numFmtId="9" fontId="1" fillId="0" borderId="0" xfId="1" applyFont="1"/>
    <xf numFmtId="0" fontId="1" fillId="0" borderId="0" xfId="1" applyNumberFormat="1" applyFont="1"/>
    <xf numFmtId="9" fontId="1" fillId="0" borderId="1" xfId="1" applyFont="1" applyBorder="1"/>
    <xf numFmtId="164" fontId="0" fillId="0" borderId="0" xfId="1" applyNumberFormat="1" applyFont="1"/>
    <xf numFmtId="3" fontId="5" fillId="0" borderId="2" xfId="0" applyNumberFormat="1" applyFont="1" applyBorder="1"/>
    <xf numFmtId="0" fontId="5" fillId="0" borderId="2" xfId="0" applyFont="1" applyBorder="1"/>
    <xf numFmtId="0" fontId="6" fillId="0" borderId="3" xfId="0" applyFont="1" applyBorder="1"/>
    <xf numFmtId="0" fontId="14" fillId="0" borderId="1" xfId="0" applyFont="1" applyBorder="1"/>
    <xf numFmtId="2" fontId="0" fillId="0" borderId="0" xfId="1" applyNumberFormat="1" applyFont="1"/>
    <xf numFmtId="2" fontId="0" fillId="0" borderId="0" xfId="0" applyNumberFormat="1"/>
    <xf numFmtId="0" fontId="3" fillId="0" borderId="4" xfId="0" applyFont="1" applyBorder="1"/>
    <xf numFmtId="0" fontId="6" fillId="0" borderId="1" xfId="0" applyFont="1" applyBorder="1"/>
    <xf numFmtId="0" fontId="15" fillId="2" borderId="0" xfId="0" applyFont="1" applyFill="1"/>
    <xf numFmtId="17" fontId="15" fillId="2" borderId="0" xfId="0" applyNumberFormat="1" applyFont="1" applyFill="1"/>
    <xf numFmtId="164" fontId="5" fillId="0" borderId="1" xfId="1" applyNumberFormat="1" applyFont="1" applyBorder="1"/>
    <xf numFmtId="0" fontId="17" fillId="0" borderId="0" xfId="0" applyFont="1"/>
    <xf numFmtId="0" fontId="18" fillId="0" borderId="0" xfId="0" applyFont="1"/>
    <xf numFmtId="0" fontId="20" fillId="0" borderId="0" xfId="0" applyFont="1"/>
    <xf numFmtId="0" fontId="13" fillId="0" borderId="1" xfId="0" applyFont="1" applyBorder="1"/>
    <xf numFmtId="0" fontId="20" fillId="0" borderId="1" xfId="0" applyFont="1" applyBorder="1"/>
    <xf numFmtId="0" fontId="6" fillId="0" borderId="0" xfId="0" applyFont="1" applyAlignment="1">
      <alignment horizontal="center" vertical="center"/>
    </xf>
    <xf numFmtId="0" fontId="16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5" fillId="3" borderId="0" xfId="0" applyFont="1" applyFill="1"/>
    <xf numFmtId="0" fontId="6" fillId="3" borderId="0" xfId="0" applyFont="1" applyFill="1" applyAlignment="1">
      <alignment horizontal="center"/>
    </xf>
    <xf numFmtId="0" fontId="21" fillId="3" borderId="0" xfId="0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D80EF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81693-F86D-E248-985D-C3504671CDF1}">
  <dimension ref="B2:L22"/>
  <sheetViews>
    <sheetView topLeftCell="A3" zoomScale="135" workbookViewId="0">
      <selection activeCell="C21" sqref="C21"/>
    </sheetView>
  </sheetViews>
  <sheetFormatPr baseColWidth="10" defaultRowHeight="16" x14ac:dyDescent="0.2"/>
  <cols>
    <col min="1" max="1" width="3.83203125" customWidth="1"/>
    <col min="2" max="2" width="18.1640625" bestFit="1" customWidth="1"/>
    <col min="3" max="3" width="13.6640625" bestFit="1" customWidth="1"/>
    <col min="4" max="4" width="11" bestFit="1" customWidth="1"/>
    <col min="5" max="6" width="12" bestFit="1" customWidth="1"/>
    <col min="7" max="7" width="5" customWidth="1"/>
  </cols>
  <sheetData>
    <row r="2" spans="2:12" ht="26" customHeight="1" x14ac:dyDescent="0.3">
      <c r="B2" s="50" t="s">
        <v>46</v>
      </c>
      <c r="C2" s="50"/>
      <c r="D2" s="50"/>
      <c r="E2" s="50"/>
      <c r="F2" s="50"/>
    </row>
    <row r="3" spans="2:12" ht="37" customHeight="1" x14ac:dyDescent="0.45">
      <c r="B3" s="44" t="s">
        <v>45</v>
      </c>
      <c r="C3" s="45"/>
      <c r="D3" s="45"/>
      <c r="E3" s="45"/>
      <c r="F3" s="45"/>
      <c r="I3" s="51" t="s">
        <v>47</v>
      </c>
      <c r="J3" s="51"/>
    </row>
    <row r="5" spans="2:12" ht="19" x14ac:dyDescent="0.2">
      <c r="B5" s="49" t="s">
        <v>16</v>
      </c>
      <c r="C5" s="49"/>
      <c r="D5" s="49"/>
      <c r="E5" s="49"/>
      <c r="F5" s="49"/>
      <c r="H5" s="49" t="s">
        <v>17</v>
      </c>
      <c r="I5" s="49"/>
      <c r="J5" s="49"/>
    </row>
    <row r="6" spans="2:12" x14ac:dyDescent="0.2">
      <c r="B6" s="13"/>
    </row>
    <row r="7" spans="2:12" x14ac:dyDescent="0.2">
      <c r="B7" s="1" t="s">
        <v>1</v>
      </c>
      <c r="C7" s="28">
        <v>44256</v>
      </c>
      <c r="D7" s="28">
        <v>44621</v>
      </c>
      <c r="E7" s="28">
        <v>44986</v>
      </c>
      <c r="F7" s="28">
        <v>45352</v>
      </c>
      <c r="H7" s="28">
        <v>44621</v>
      </c>
      <c r="I7" s="28">
        <v>44986</v>
      </c>
      <c r="J7" s="28">
        <v>45352</v>
      </c>
    </row>
    <row r="8" spans="2:12" ht="19" x14ac:dyDescent="0.25">
      <c r="B8" s="14" t="s">
        <v>0</v>
      </c>
      <c r="C8" s="18">
        <v>2441</v>
      </c>
      <c r="D8" s="18">
        <v>3774</v>
      </c>
      <c r="E8" s="18">
        <v>5144</v>
      </c>
      <c r="F8" s="18">
        <v>6386</v>
      </c>
      <c r="H8" s="29">
        <f>D8/C8-1</f>
        <v>0.54608766898811956</v>
      </c>
      <c r="I8" s="29">
        <f t="shared" ref="I8:J9" si="0">E8/D8-1</f>
        <v>0.36301006889242182</v>
      </c>
      <c r="J8" s="29">
        <f>F8/E8-1</f>
        <v>0.24144634525660957</v>
      </c>
    </row>
    <row r="9" spans="2:12" ht="19" x14ac:dyDescent="0.25">
      <c r="B9" s="15" t="s">
        <v>2</v>
      </c>
      <c r="C9" s="3">
        <v>11</v>
      </c>
      <c r="D9" s="3">
        <v>26</v>
      </c>
      <c r="E9" s="3">
        <v>29</v>
      </c>
      <c r="F9" s="3">
        <v>30</v>
      </c>
      <c r="G9" s="30"/>
      <c r="H9" s="29">
        <f>D9/C9-1</f>
        <v>1.3636363636363638</v>
      </c>
      <c r="I9" s="29">
        <f t="shared" si="0"/>
        <v>0.11538461538461542</v>
      </c>
      <c r="J9" s="29">
        <f t="shared" si="0"/>
        <v>3.4482758620689724E-2</v>
      </c>
    </row>
    <row r="10" spans="2:12" ht="19" x14ac:dyDescent="0.25">
      <c r="B10" s="36" t="s">
        <v>3</v>
      </c>
      <c r="C10" s="19">
        <v>2452</v>
      </c>
      <c r="D10" s="19">
        <v>3800</v>
      </c>
      <c r="E10" s="19">
        <v>5174</v>
      </c>
      <c r="F10" s="19">
        <v>6415</v>
      </c>
      <c r="G10" s="30"/>
      <c r="H10" s="12">
        <f t="shared" ref="H10:H21" si="1">D10/C10-1</f>
        <v>0.54975530179445342</v>
      </c>
      <c r="I10" s="31">
        <f t="shared" ref="I10:I22" si="2">E10/D10-1</f>
        <v>0.361578947368421</v>
      </c>
      <c r="J10" s="31">
        <f t="shared" ref="J10:J21" si="3">F10/E10-1</f>
        <v>0.23985311171240808</v>
      </c>
    </row>
    <row r="11" spans="2:12" ht="19" x14ac:dyDescent="0.25">
      <c r="B11" s="4" t="s">
        <v>5</v>
      </c>
      <c r="C11" s="4"/>
      <c r="D11" s="5">
        <f>D10/C10-1</f>
        <v>0.54975530179445342</v>
      </c>
      <c r="E11" s="5">
        <f t="shared" ref="E11:F11" si="4">E10/D10-1</f>
        <v>0.361578947368421</v>
      </c>
      <c r="F11" s="5">
        <f t="shared" si="4"/>
        <v>0.23985311171240808</v>
      </c>
      <c r="H11" s="29"/>
      <c r="I11" s="29"/>
      <c r="J11" s="29"/>
    </row>
    <row r="12" spans="2:12" ht="19" x14ac:dyDescent="0.25">
      <c r="B12" s="16" t="s">
        <v>4</v>
      </c>
      <c r="C12" s="20">
        <v>1867.38</v>
      </c>
      <c r="D12" s="20">
        <v>2698.03</v>
      </c>
      <c r="E12" s="20">
        <v>3573.2</v>
      </c>
      <c r="F12" s="20">
        <v>4422.08</v>
      </c>
      <c r="H12" s="29">
        <f t="shared" si="1"/>
        <v>0.44482108622776306</v>
      </c>
      <c r="I12" s="29">
        <f t="shared" si="2"/>
        <v>0.32437370970671187</v>
      </c>
      <c r="J12" s="29">
        <f t="shared" si="3"/>
        <v>0.2375685659912683</v>
      </c>
    </row>
    <row r="13" spans="2:12" ht="19" x14ac:dyDescent="0.25">
      <c r="B13" s="16" t="s">
        <v>6</v>
      </c>
      <c r="C13" s="5">
        <f>C12/C8</f>
        <v>0.76500614502253184</v>
      </c>
      <c r="D13" s="5">
        <f t="shared" ref="D13:F13" si="5">D12/D8</f>
        <v>0.71489931107578175</v>
      </c>
      <c r="E13" s="5">
        <f t="shared" si="5"/>
        <v>0.69463452566096417</v>
      </c>
      <c r="F13" s="5">
        <f t="shared" si="5"/>
        <v>0.69246476667710621</v>
      </c>
      <c r="H13" s="29">
        <f t="shared" si="1"/>
        <v>-6.5498603210924933E-2</v>
      </c>
      <c r="I13" s="29">
        <f t="shared" si="2"/>
        <v>-2.834634906043354E-2</v>
      </c>
      <c r="J13" s="29">
        <f t="shared" si="3"/>
        <v>-3.1235979550445769E-3</v>
      </c>
    </row>
    <row r="14" spans="2:12" ht="19" x14ac:dyDescent="0.25">
      <c r="B14" s="35" t="s">
        <v>7</v>
      </c>
      <c r="C14" s="7">
        <f>C10-C12</f>
        <v>584.61999999999989</v>
      </c>
      <c r="D14" s="7">
        <f t="shared" ref="D14:E14" si="6">D10-D12</f>
        <v>1101.9699999999998</v>
      </c>
      <c r="E14" s="7">
        <f t="shared" si="6"/>
        <v>1600.8000000000002</v>
      </c>
      <c r="F14" s="33">
        <f>F10-F12</f>
        <v>1992.92</v>
      </c>
      <c r="H14" s="31">
        <f t="shared" si="1"/>
        <v>0.88493380315418557</v>
      </c>
      <c r="I14" s="31">
        <f t="shared" si="2"/>
        <v>0.4526711253482405</v>
      </c>
      <c r="J14" s="31">
        <f t="shared" si="3"/>
        <v>0.24495252373813092</v>
      </c>
      <c r="L14" s="21"/>
    </row>
    <row r="15" spans="2:12" ht="19" x14ac:dyDescent="0.25">
      <c r="B15" s="4" t="s">
        <v>8</v>
      </c>
      <c r="C15" s="8">
        <f>C14/C8</f>
        <v>0.23950020483408435</v>
      </c>
      <c r="D15" s="8">
        <f t="shared" ref="D15:F15" si="7">D14/D8</f>
        <v>0.29198993110757809</v>
      </c>
      <c r="E15" s="8">
        <f t="shared" si="7"/>
        <v>0.31119751166407467</v>
      </c>
      <c r="F15" s="8">
        <f t="shared" si="7"/>
        <v>0.31207641716254308</v>
      </c>
      <c r="H15" s="29">
        <f t="shared" si="1"/>
        <v>0.21916359658170825</v>
      </c>
      <c r="I15" s="29">
        <f t="shared" si="2"/>
        <v>6.5781653783876237E-2</v>
      </c>
      <c r="J15" s="29">
        <f>F15/E15-1</f>
        <v>2.8242690430544393E-3</v>
      </c>
    </row>
    <row r="16" spans="2:12" ht="19" x14ac:dyDescent="0.25">
      <c r="B16" s="4" t="s">
        <v>9</v>
      </c>
      <c r="C16" s="4">
        <v>389.05</v>
      </c>
      <c r="D16" s="4">
        <v>886.02</v>
      </c>
      <c r="E16" s="22">
        <v>1300.56</v>
      </c>
      <c r="F16" s="22">
        <v>1591.29</v>
      </c>
      <c r="H16" s="29">
        <f t="shared" si="1"/>
        <v>1.2773936512016451</v>
      </c>
      <c r="I16" s="29">
        <f t="shared" si="2"/>
        <v>0.46786754249339735</v>
      </c>
      <c r="J16" s="29">
        <f>F16/E16-1</f>
        <v>0.22354216645137481</v>
      </c>
    </row>
    <row r="17" spans="2:10" ht="19" x14ac:dyDescent="0.25">
      <c r="B17" s="35" t="s">
        <v>10</v>
      </c>
      <c r="C17" s="6">
        <f>C14-C16</f>
        <v>195.56999999999988</v>
      </c>
      <c r="D17" s="6">
        <f t="shared" ref="D17:E17" si="8">D14-D16</f>
        <v>215.94999999999982</v>
      </c>
      <c r="E17" s="6">
        <f t="shared" si="8"/>
        <v>300.24000000000024</v>
      </c>
      <c r="F17" s="33">
        <f>F14-F16</f>
        <v>401.63000000000011</v>
      </c>
      <c r="H17" s="31">
        <f t="shared" si="1"/>
        <v>0.10420821189343954</v>
      </c>
      <c r="I17" s="31">
        <f t="shared" si="2"/>
        <v>0.39032183375781648</v>
      </c>
      <c r="J17" s="31">
        <f t="shared" si="3"/>
        <v>0.33769650945909868</v>
      </c>
    </row>
    <row r="18" spans="2:10" ht="19" x14ac:dyDescent="0.25">
      <c r="B18" s="4" t="s">
        <v>11</v>
      </c>
      <c r="C18" s="4">
        <v>71.59</v>
      </c>
      <c r="D18" s="4">
        <v>96.41</v>
      </c>
      <c r="E18" s="4">
        <v>173.26</v>
      </c>
      <c r="F18" s="4">
        <v>224.23</v>
      </c>
      <c r="H18" s="29">
        <f t="shared" si="1"/>
        <v>0.34669646598686965</v>
      </c>
      <c r="I18" s="29">
        <f t="shared" si="2"/>
        <v>0.7971164816927705</v>
      </c>
      <c r="J18" s="29">
        <f t="shared" si="3"/>
        <v>0.29418215398822589</v>
      </c>
    </row>
    <row r="19" spans="2:10" ht="19" x14ac:dyDescent="0.25">
      <c r="B19" s="4" t="s">
        <v>12</v>
      </c>
      <c r="C19" s="4">
        <v>32.29</v>
      </c>
      <c r="D19" s="4">
        <v>47.3</v>
      </c>
      <c r="E19" s="4">
        <v>75.62</v>
      </c>
      <c r="F19" s="4">
        <v>83.56</v>
      </c>
      <c r="H19" s="29">
        <f t="shared" si="1"/>
        <v>0.46484979869928766</v>
      </c>
      <c r="I19" s="29">
        <f t="shared" si="2"/>
        <v>0.59873150105708262</v>
      </c>
      <c r="J19" s="29">
        <f t="shared" si="3"/>
        <v>0.10499867759851877</v>
      </c>
    </row>
    <row r="20" spans="2:10" ht="19" x14ac:dyDescent="0.25">
      <c r="B20" s="4" t="s">
        <v>13</v>
      </c>
      <c r="C20" s="4">
        <f>C17-C18-C19</f>
        <v>91.689999999999884</v>
      </c>
      <c r="D20" s="4">
        <f t="shared" ref="D20:E20" si="9">D17-D18-D19</f>
        <v>72.239999999999824</v>
      </c>
      <c r="E20" s="4">
        <f t="shared" si="9"/>
        <v>51.360000000000241</v>
      </c>
      <c r="F20" s="4">
        <f>F17-F18-F19</f>
        <v>93.840000000000117</v>
      </c>
      <c r="H20" s="29">
        <f t="shared" si="1"/>
        <v>-0.21212782200894409</v>
      </c>
      <c r="I20" s="29">
        <f t="shared" si="2"/>
        <v>-0.28903654485049324</v>
      </c>
      <c r="J20" s="29">
        <f t="shared" si="3"/>
        <v>0.82710280373831147</v>
      </c>
    </row>
    <row r="21" spans="2:10" ht="19" x14ac:dyDescent="0.25">
      <c r="B21" s="4" t="s">
        <v>14</v>
      </c>
      <c r="C21" s="4">
        <v>4.4800000000000004</v>
      </c>
      <c r="D21" s="4">
        <v>6.02</v>
      </c>
      <c r="E21" s="4">
        <v>13.57</v>
      </c>
      <c r="F21" s="4">
        <v>25.32</v>
      </c>
      <c r="H21" s="29">
        <f t="shared" si="1"/>
        <v>0.34374999999999978</v>
      </c>
      <c r="I21" s="29">
        <f t="shared" si="2"/>
        <v>1.2541528239202662</v>
      </c>
      <c r="J21" s="29">
        <f t="shared" si="3"/>
        <v>0.86588061901252766</v>
      </c>
    </row>
    <row r="22" spans="2:10" ht="19" x14ac:dyDescent="0.25">
      <c r="B22" s="35" t="s">
        <v>15</v>
      </c>
      <c r="C22" s="6">
        <f>C20-C21</f>
        <v>87.20999999999988</v>
      </c>
      <c r="D22" s="6">
        <f t="shared" ref="D22:F22" si="10">D20-D21</f>
        <v>66.219999999999828</v>
      </c>
      <c r="E22" s="6">
        <f t="shared" si="10"/>
        <v>37.790000000000241</v>
      </c>
      <c r="F22" s="34">
        <f t="shared" si="10"/>
        <v>68.520000000000124</v>
      </c>
      <c r="H22" s="31">
        <f>D22/C22-1</f>
        <v>-0.24068340786607134</v>
      </c>
      <c r="I22" s="31">
        <f t="shared" si="2"/>
        <v>-0.4293264874660172</v>
      </c>
      <c r="J22" s="31">
        <f>F22/E22-1</f>
        <v>0.81317808944164294</v>
      </c>
    </row>
  </sheetData>
  <mergeCells count="4">
    <mergeCell ref="B5:F5"/>
    <mergeCell ref="H5:J5"/>
    <mergeCell ref="B2:F2"/>
    <mergeCell ref="I3:J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039D9-9F7A-AF4D-8FB8-D764BDFA68A1}">
  <dimension ref="B2:F20"/>
  <sheetViews>
    <sheetView zoomScale="140" workbookViewId="0">
      <selection activeCell="C24" sqref="C24"/>
    </sheetView>
  </sheetViews>
  <sheetFormatPr baseColWidth="10" defaultRowHeight="16" x14ac:dyDescent="0.2"/>
  <cols>
    <col min="1" max="1" width="4.5" customWidth="1"/>
    <col min="2" max="2" width="21.5" bestFit="1" customWidth="1"/>
  </cols>
  <sheetData>
    <row r="2" spans="2:6" ht="19" x14ac:dyDescent="0.2">
      <c r="B2" s="49" t="s">
        <v>42</v>
      </c>
      <c r="C2" s="49"/>
      <c r="D2" s="49"/>
      <c r="E2" s="49"/>
      <c r="F2" s="49"/>
    </row>
    <row r="4" spans="2:6" x14ac:dyDescent="0.2">
      <c r="B4" s="1" t="s">
        <v>1</v>
      </c>
      <c r="C4" s="17">
        <v>44256</v>
      </c>
      <c r="D4" s="17">
        <v>44621</v>
      </c>
      <c r="E4" s="17">
        <v>44986</v>
      </c>
      <c r="F4" s="17">
        <v>45352</v>
      </c>
    </row>
    <row r="5" spans="2:6" x14ac:dyDescent="0.2">
      <c r="B5" s="9" t="s">
        <v>18</v>
      </c>
    </row>
    <row r="6" spans="2:6" x14ac:dyDescent="0.2">
      <c r="B6" t="s">
        <v>19</v>
      </c>
      <c r="C6">
        <v>15.06</v>
      </c>
      <c r="D6">
        <v>47.41</v>
      </c>
      <c r="E6">
        <v>285.25</v>
      </c>
      <c r="F6">
        <v>285.60000000000002</v>
      </c>
    </row>
    <row r="7" spans="2:6" x14ac:dyDescent="0.2">
      <c r="B7" t="s">
        <v>20</v>
      </c>
      <c r="C7">
        <v>474.51</v>
      </c>
      <c r="D7">
        <v>1292.49</v>
      </c>
      <c r="E7">
        <v>1092.77</v>
      </c>
      <c r="F7">
        <v>976.63</v>
      </c>
    </row>
    <row r="8" spans="2:6" x14ac:dyDescent="0.2">
      <c r="B8" t="s">
        <v>21</v>
      </c>
      <c r="C8">
        <v>333</v>
      </c>
      <c r="D8">
        <v>592.62</v>
      </c>
      <c r="E8">
        <v>798.5</v>
      </c>
      <c r="F8">
        <v>969.49</v>
      </c>
    </row>
    <row r="9" spans="2:6" x14ac:dyDescent="0.2">
      <c r="B9" t="s">
        <v>22</v>
      </c>
      <c r="C9">
        <v>479.37</v>
      </c>
      <c r="D9">
        <v>713.52</v>
      </c>
      <c r="E9">
        <v>773.45</v>
      </c>
      <c r="F9">
        <v>1168.9100000000001</v>
      </c>
    </row>
    <row r="10" spans="2:6" x14ac:dyDescent="0.2">
      <c r="B10" s="39" t="s">
        <v>23</v>
      </c>
      <c r="C10" s="23">
        <f>SUM(C6:C9)</f>
        <v>1301.94</v>
      </c>
      <c r="D10" s="23">
        <f t="shared" ref="D10:F10" si="0">SUM(D6:D9)</f>
        <v>2646.04</v>
      </c>
      <c r="E10" s="23">
        <f t="shared" si="0"/>
        <v>2949.9700000000003</v>
      </c>
      <c r="F10" s="23">
        <f t="shared" si="0"/>
        <v>3400.63</v>
      </c>
    </row>
    <row r="11" spans="2:6" x14ac:dyDescent="0.2">
      <c r="B11" s="9" t="s">
        <v>24</v>
      </c>
    </row>
    <row r="12" spans="2:6" x14ac:dyDescent="0.2">
      <c r="B12" t="s">
        <v>25</v>
      </c>
      <c r="C12">
        <v>231.13</v>
      </c>
      <c r="D12">
        <v>483.25</v>
      </c>
      <c r="E12">
        <v>698.82</v>
      </c>
      <c r="F12">
        <v>668.16</v>
      </c>
    </row>
    <row r="13" spans="2:6" x14ac:dyDescent="0.2">
      <c r="B13" t="s">
        <v>26</v>
      </c>
      <c r="C13">
        <v>2.36</v>
      </c>
      <c r="D13">
        <v>24.5</v>
      </c>
      <c r="E13">
        <v>30.88</v>
      </c>
      <c r="F13">
        <v>29.78</v>
      </c>
    </row>
    <row r="14" spans="2:6" x14ac:dyDescent="0.2">
      <c r="B14" t="s">
        <v>27</v>
      </c>
      <c r="C14">
        <v>1.32</v>
      </c>
      <c r="D14">
        <v>0</v>
      </c>
      <c r="E14">
        <v>38.119999999999997</v>
      </c>
      <c r="F14">
        <v>34.31</v>
      </c>
    </row>
    <row r="15" spans="2:6" x14ac:dyDescent="0.2">
      <c r="B15" t="s">
        <v>28</v>
      </c>
      <c r="C15">
        <v>244.73</v>
      </c>
      <c r="D15">
        <v>901.1</v>
      </c>
      <c r="E15">
        <v>864.74</v>
      </c>
      <c r="F15">
        <v>994.87</v>
      </c>
    </row>
    <row r="16" spans="2:6" x14ac:dyDescent="0.2">
      <c r="B16" t="s">
        <v>29</v>
      </c>
      <c r="C16">
        <v>76.64</v>
      </c>
      <c r="D16">
        <v>94.53</v>
      </c>
      <c r="E16">
        <v>163.53</v>
      </c>
      <c r="F16">
        <v>241.6</v>
      </c>
    </row>
    <row r="17" spans="2:6" x14ac:dyDescent="0.2">
      <c r="B17" t="s">
        <v>30</v>
      </c>
      <c r="C17">
        <v>498.09</v>
      </c>
      <c r="D17">
        <v>875.62</v>
      </c>
      <c r="E17">
        <v>1005.14</v>
      </c>
      <c r="F17">
        <v>1192.05</v>
      </c>
    </row>
    <row r="18" spans="2:6" x14ac:dyDescent="0.2">
      <c r="B18" t="s">
        <v>31</v>
      </c>
      <c r="C18">
        <v>247.67</v>
      </c>
      <c r="D18">
        <v>267.04000000000002</v>
      </c>
      <c r="E18">
        <v>148.74</v>
      </c>
      <c r="F18">
        <v>239.86</v>
      </c>
    </row>
    <row r="19" spans="2:6" x14ac:dyDescent="0.2">
      <c r="B19" s="39" t="s">
        <v>32</v>
      </c>
      <c r="C19" s="23">
        <v>1301.94</v>
      </c>
      <c r="D19" s="23">
        <v>2646.04</v>
      </c>
      <c r="E19" s="23">
        <v>2949.97</v>
      </c>
      <c r="F19" s="23">
        <v>3400.63</v>
      </c>
    </row>
    <row r="20" spans="2:6" x14ac:dyDescent="0.2">
      <c r="B20" s="25" t="s">
        <v>33</v>
      </c>
      <c r="C20" s="24" t="str">
        <f>IF(C19=C10,"TRUE","FALSE")</f>
        <v>TRUE</v>
      </c>
      <c r="D20" s="24" t="str">
        <f t="shared" ref="D20:F20" si="1">IF(D19=D10,"TRUE","FALSE")</f>
        <v>TRUE</v>
      </c>
      <c r="E20" s="24" t="str">
        <f t="shared" si="1"/>
        <v>TRUE</v>
      </c>
      <c r="F20" s="24" t="str">
        <f t="shared" si="1"/>
        <v>TRUE</v>
      </c>
    </row>
  </sheetData>
  <mergeCells count="1">
    <mergeCell ref="B2:F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7C1CF-B69D-D24E-960A-A22888D682BC}">
  <dimension ref="C4:K32"/>
  <sheetViews>
    <sheetView zoomScale="91" workbookViewId="0">
      <selection activeCell="B1" sqref="B1"/>
    </sheetView>
  </sheetViews>
  <sheetFormatPr baseColWidth="10" defaultRowHeight="16" x14ac:dyDescent="0.2"/>
  <cols>
    <col min="1" max="1" width="3.6640625" customWidth="1"/>
    <col min="3" max="3" width="35.6640625" bestFit="1" customWidth="1"/>
  </cols>
  <sheetData>
    <row r="4" spans="3:7" x14ac:dyDescent="0.2">
      <c r="C4" s="1" t="s">
        <v>1</v>
      </c>
      <c r="D4" s="17">
        <v>44256</v>
      </c>
      <c r="E4" s="17">
        <v>44621</v>
      </c>
      <c r="F4" s="17">
        <v>44986</v>
      </c>
      <c r="G4" s="17">
        <v>45352</v>
      </c>
    </row>
    <row r="5" spans="3:7" x14ac:dyDescent="0.2">
      <c r="C5" s="27" t="s">
        <v>48</v>
      </c>
    </row>
    <row r="6" spans="3:7" x14ac:dyDescent="0.2">
      <c r="C6" s="46" t="s">
        <v>49</v>
      </c>
      <c r="D6" s="46">
        <v>186</v>
      </c>
      <c r="E6" s="46">
        <v>183</v>
      </c>
      <c r="F6" s="46">
        <v>284</v>
      </c>
      <c r="G6" s="46">
        <v>383</v>
      </c>
    </row>
    <row r="7" spans="3:7" x14ac:dyDescent="0.2">
      <c r="C7" s="46" t="s">
        <v>29</v>
      </c>
      <c r="D7" s="46">
        <v>15</v>
      </c>
      <c r="E7" s="46">
        <v>-14</v>
      </c>
      <c r="F7" s="46">
        <v>-72</v>
      </c>
      <c r="G7" s="46">
        <v>-89</v>
      </c>
    </row>
    <row r="8" spans="3:7" x14ac:dyDescent="0.2">
      <c r="C8" s="46" t="s">
        <v>30</v>
      </c>
      <c r="D8" s="46">
        <v>-47</v>
      </c>
      <c r="E8" s="46">
        <v>-372</v>
      </c>
      <c r="F8" s="46">
        <v>-130</v>
      </c>
      <c r="G8" s="46">
        <v>-187</v>
      </c>
    </row>
    <row r="9" spans="3:7" x14ac:dyDescent="0.2">
      <c r="C9" s="46" t="s">
        <v>50</v>
      </c>
      <c r="D9" s="46">
        <v>2</v>
      </c>
      <c r="E9" s="46">
        <v>41</v>
      </c>
      <c r="F9" s="46">
        <v>-99</v>
      </c>
      <c r="G9" s="46">
        <v>122</v>
      </c>
    </row>
    <row r="10" spans="3:7" x14ac:dyDescent="0.2">
      <c r="C10" s="46" t="s">
        <v>51</v>
      </c>
      <c r="D10" s="46"/>
      <c r="E10" s="46"/>
      <c r="F10" s="46"/>
      <c r="G10" s="46"/>
    </row>
    <row r="11" spans="3:7" x14ac:dyDescent="0.2">
      <c r="C11" s="46" t="s">
        <v>52</v>
      </c>
      <c r="D11" s="46">
        <v>-9</v>
      </c>
      <c r="E11" s="46">
        <v>-121</v>
      </c>
      <c r="F11" s="46">
        <v>-29</v>
      </c>
      <c r="G11" s="46">
        <v>-97</v>
      </c>
    </row>
    <row r="12" spans="3:7" x14ac:dyDescent="0.2">
      <c r="C12" s="46" t="s">
        <v>53</v>
      </c>
      <c r="D12" s="46">
        <v>-39</v>
      </c>
      <c r="E12" s="46">
        <v>-465</v>
      </c>
      <c r="F12" s="46">
        <v>-329</v>
      </c>
      <c r="G12" s="46">
        <v>-251</v>
      </c>
    </row>
    <row r="13" spans="3:7" x14ac:dyDescent="0.2">
      <c r="C13" s="46" t="s">
        <v>54</v>
      </c>
      <c r="D13" s="46">
        <v>-13</v>
      </c>
      <c r="E13" s="46">
        <v>-72</v>
      </c>
      <c r="F13" s="46">
        <v>-95</v>
      </c>
      <c r="G13" s="46">
        <v>-131</v>
      </c>
    </row>
    <row r="14" spans="3:7" x14ac:dyDescent="0.2">
      <c r="C14" s="47" t="s">
        <v>55</v>
      </c>
      <c r="D14" s="48">
        <v>95</v>
      </c>
      <c r="E14" s="48">
        <v>-820</v>
      </c>
      <c r="F14" s="48">
        <v>-470</v>
      </c>
      <c r="G14" s="48">
        <v>-250</v>
      </c>
    </row>
    <row r="15" spans="3:7" x14ac:dyDescent="0.2">
      <c r="C15" s="27" t="s">
        <v>56</v>
      </c>
    </row>
    <row r="16" spans="3:7" x14ac:dyDescent="0.2">
      <c r="C16" s="46" t="s">
        <v>57</v>
      </c>
      <c r="D16" s="46">
        <v>-42</v>
      </c>
      <c r="E16" s="46">
        <v>-94</v>
      </c>
      <c r="F16" s="46">
        <v>-208</v>
      </c>
      <c r="G16" s="46">
        <v>-111</v>
      </c>
    </row>
    <row r="17" spans="3:11" x14ac:dyDescent="0.2">
      <c r="C17" s="46" t="s">
        <v>58</v>
      </c>
      <c r="D17" s="46"/>
      <c r="E17" s="46"/>
      <c r="F17" s="46"/>
      <c r="G17" s="46"/>
    </row>
    <row r="18" spans="3:11" x14ac:dyDescent="0.2">
      <c r="C18" s="46" t="s">
        <v>59</v>
      </c>
      <c r="D18" s="46"/>
      <c r="E18" s="46">
        <v>1</v>
      </c>
      <c r="F18" s="46"/>
      <c r="G18" s="46"/>
    </row>
    <row r="19" spans="3:11" x14ac:dyDescent="0.2">
      <c r="C19" s="46" t="s">
        <v>60</v>
      </c>
      <c r="D19" s="46">
        <v>4</v>
      </c>
      <c r="E19" s="46">
        <v>17</v>
      </c>
      <c r="F19" s="46">
        <v>18</v>
      </c>
      <c r="G19" s="46">
        <v>22</v>
      </c>
    </row>
    <row r="20" spans="3:11" x14ac:dyDescent="0.2">
      <c r="C20" s="46" t="s">
        <v>61</v>
      </c>
      <c r="D20" s="46"/>
      <c r="E20" s="46"/>
      <c r="F20" s="46">
        <v>-29</v>
      </c>
      <c r="G20" s="46"/>
    </row>
    <row r="21" spans="3:11" x14ac:dyDescent="0.2">
      <c r="C21" s="46" t="s">
        <v>62</v>
      </c>
      <c r="D21" s="46"/>
      <c r="E21" s="46"/>
      <c r="F21" s="46">
        <v>-42</v>
      </c>
      <c r="G21" s="46"/>
    </row>
    <row r="22" spans="3:11" x14ac:dyDescent="0.2">
      <c r="C22" s="46" t="s">
        <v>63</v>
      </c>
      <c r="D22" s="46"/>
      <c r="E22" s="46">
        <v>-51</v>
      </c>
      <c r="F22" s="46"/>
      <c r="G22" s="46"/>
    </row>
    <row r="23" spans="3:11" x14ac:dyDescent="0.2">
      <c r="C23" s="46" t="s">
        <v>64</v>
      </c>
      <c r="D23" s="46">
        <v>-91</v>
      </c>
      <c r="E23" s="46">
        <v>-475</v>
      </c>
      <c r="F23" s="46">
        <v>400</v>
      </c>
      <c r="G23" s="46">
        <v>79</v>
      </c>
    </row>
    <row r="24" spans="3:11" x14ac:dyDescent="0.2">
      <c r="C24" s="47" t="s">
        <v>65</v>
      </c>
      <c r="D24" s="48">
        <v>-129</v>
      </c>
      <c r="E24" s="48">
        <v>-602</v>
      </c>
      <c r="F24" s="48">
        <v>139</v>
      </c>
      <c r="G24" s="48">
        <v>-10</v>
      </c>
    </row>
    <row r="25" spans="3:11" x14ac:dyDescent="0.2">
      <c r="C25" s="27" t="s">
        <v>66</v>
      </c>
    </row>
    <row r="26" spans="3:11" x14ac:dyDescent="0.2">
      <c r="C26" s="46" t="s">
        <v>67</v>
      </c>
      <c r="D26" s="46">
        <v>103</v>
      </c>
      <c r="E26" s="46">
        <v>873</v>
      </c>
      <c r="F26" s="46">
        <v>29</v>
      </c>
      <c r="G26" s="46">
        <v>17</v>
      </c>
    </row>
    <row r="27" spans="3:11" x14ac:dyDescent="0.2">
      <c r="C27" s="46" t="s">
        <v>68</v>
      </c>
      <c r="D27" s="46">
        <v>2</v>
      </c>
      <c r="E27" s="46">
        <v>146</v>
      </c>
      <c r="F27" s="46">
        <v>127</v>
      </c>
      <c r="G27" s="46">
        <v>220</v>
      </c>
    </row>
    <row r="28" spans="3:11" x14ac:dyDescent="0.2">
      <c r="C28" s="46" t="s">
        <v>69</v>
      </c>
      <c r="D28" s="46">
        <v>-82</v>
      </c>
      <c r="E28" s="46">
        <v>-1</v>
      </c>
      <c r="F28" s="46">
        <v>-1</v>
      </c>
      <c r="G28" s="46"/>
    </row>
    <row r="29" spans="3:11" x14ac:dyDescent="0.2">
      <c r="C29" s="46" t="s">
        <v>70</v>
      </c>
      <c r="D29" s="46">
        <v>-31</v>
      </c>
      <c r="E29" s="46">
        <v>-46</v>
      </c>
      <c r="F29" s="46">
        <v>-68</v>
      </c>
      <c r="G29" s="46">
        <v>-87</v>
      </c>
    </row>
    <row r="30" spans="3:11" x14ac:dyDescent="0.2">
      <c r="C30" s="46" t="s">
        <v>71</v>
      </c>
      <c r="D30" s="46">
        <v>-30</v>
      </c>
      <c r="E30" s="46">
        <v>-45</v>
      </c>
      <c r="F30" s="46">
        <v>-82</v>
      </c>
      <c r="G30" s="46">
        <v>-117</v>
      </c>
    </row>
    <row r="31" spans="3:11" x14ac:dyDescent="0.2">
      <c r="C31" s="46" t="s">
        <v>72</v>
      </c>
      <c r="G31" s="46">
        <v>11</v>
      </c>
    </row>
    <row r="32" spans="3:11" x14ac:dyDescent="0.2">
      <c r="C32" s="47" t="s">
        <v>73</v>
      </c>
      <c r="D32" s="48">
        <v>-38</v>
      </c>
      <c r="E32" s="48">
        <v>927</v>
      </c>
      <c r="F32" s="48">
        <v>5</v>
      </c>
      <c r="G32" s="48">
        <v>44</v>
      </c>
      <c r="H32" s="46"/>
      <c r="I32" s="46"/>
      <c r="J32" s="46"/>
      <c r="K32" s="4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12A15-F35C-A24C-AC33-B4742A7CAC31}">
  <dimension ref="B3:G13"/>
  <sheetViews>
    <sheetView zoomScale="139" workbookViewId="0"/>
  </sheetViews>
  <sheetFormatPr baseColWidth="10" defaultRowHeight="16" x14ac:dyDescent="0.2"/>
  <cols>
    <col min="1" max="1" width="4.5" customWidth="1"/>
    <col min="2" max="2" width="17.6640625" bestFit="1" customWidth="1"/>
  </cols>
  <sheetData>
    <row r="3" spans="2:7" x14ac:dyDescent="0.2">
      <c r="C3" s="26">
        <v>44621</v>
      </c>
      <c r="D3" s="26">
        <v>44986</v>
      </c>
      <c r="E3" s="26">
        <v>45352</v>
      </c>
      <c r="F3" s="26" t="s">
        <v>37</v>
      </c>
      <c r="G3" s="26" t="s">
        <v>38</v>
      </c>
    </row>
    <row r="4" spans="2:7" x14ac:dyDescent="0.2">
      <c r="B4" s="9" t="s">
        <v>34</v>
      </c>
      <c r="C4" s="11">
        <f>'P&amp;L Growth'!H8</f>
        <v>0.54608766898811956</v>
      </c>
      <c r="D4" s="11">
        <f>'P&amp;L Growth'!I8</f>
        <v>0.36301006889242182</v>
      </c>
      <c r="E4" s="11">
        <f>'P&amp;L Growth'!J8</f>
        <v>0.24144634525660957</v>
      </c>
      <c r="F4" s="11">
        <f>AVERAGE(C4:E4)</f>
        <v>0.38351469437905034</v>
      </c>
      <c r="G4" s="11">
        <f>MEDIAN(C4:E4)</f>
        <v>0.36301006889242182</v>
      </c>
    </row>
    <row r="5" spans="2:7" x14ac:dyDescent="0.2">
      <c r="B5" s="9" t="s">
        <v>35</v>
      </c>
      <c r="C5" s="2">
        <f>'P&amp;L Growth'!D17/'P&amp;L Growth'!C17-1</f>
        <v>0.10420821189343954</v>
      </c>
      <c r="D5" s="2">
        <f>'P&amp;L Growth'!E17/'P&amp;L Growth'!D17-1</f>
        <v>0.39032183375781648</v>
      </c>
      <c r="E5" s="2">
        <f>'P&amp;L Growth'!F17/'P&amp;L Growth'!E17-1</f>
        <v>0.33769650945909868</v>
      </c>
      <c r="F5" s="11">
        <f t="shared" ref="F5" si="0">AVERAGE(C5:E5)</f>
        <v>0.27740885170345159</v>
      </c>
      <c r="G5" s="11">
        <f t="shared" ref="G5:G6" si="1">MEDIAN(C5:E5)</f>
        <v>0.33769650945909868</v>
      </c>
    </row>
    <row r="6" spans="2:7" x14ac:dyDescent="0.2">
      <c r="B6" s="9" t="s">
        <v>36</v>
      </c>
      <c r="C6" s="2">
        <f>'P&amp;L Growth'!D22/'P&amp;L Growth'!C22-1</f>
        <v>-0.24068340786607134</v>
      </c>
      <c r="D6" s="2">
        <f>'P&amp;L Growth'!E22/'P&amp;L Growth'!D22-1</f>
        <v>-0.4293264874660172</v>
      </c>
      <c r="E6" s="2">
        <f>'P&amp;L Growth'!F22/'P&amp;L Growth'!E22-1</f>
        <v>0.81317808944164294</v>
      </c>
      <c r="F6" s="11">
        <f>AVERAGE(C6:E6)</f>
        <v>4.7722731369851466E-2</v>
      </c>
      <c r="G6" s="11">
        <f t="shared" si="1"/>
        <v>-0.24068340786607134</v>
      </c>
    </row>
    <row r="9" spans="2:7" x14ac:dyDescent="0.2">
      <c r="B9" s="9" t="s">
        <v>8</v>
      </c>
      <c r="C9" s="11">
        <f>'P&amp;L Growth'!D15</f>
        <v>0.29198993110757809</v>
      </c>
      <c r="D9" s="11">
        <f>'P&amp;L Growth'!E15</f>
        <v>0.31119751166407467</v>
      </c>
      <c r="E9" s="11">
        <f>'P&amp;L Growth'!F15</f>
        <v>0.31207641716254308</v>
      </c>
      <c r="F9" s="11">
        <f>AVERAGE(C9:E9)</f>
        <v>0.30508795331139865</v>
      </c>
      <c r="G9" s="11">
        <f>MEDIAN(C9:E9)</f>
        <v>0.31119751166407467</v>
      </c>
    </row>
    <row r="10" spans="2:7" x14ac:dyDescent="0.2">
      <c r="B10" s="9" t="s">
        <v>39</v>
      </c>
      <c r="C10" s="32">
        <f>'P&amp;L Growth'!D17/'P&amp;L Growth'!D10</f>
        <v>5.6828947368421007E-2</v>
      </c>
      <c r="D10" s="32">
        <f>'P&amp;L Growth'!E17/'P&amp;L Growth'!E10</f>
        <v>5.8028604561267925E-2</v>
      </c>
      <c r="E10" s="32">
        <f>'P&amp;L Growth'!F17/'P&amp;L Growth'!F10</f>
        <v>6.2607950116913502E-2</v>
      </c>
      <c r="F10" s="32">
        <f>AVERAGE(C10:E10)</f>
        <v>5.9155167348867478E-2</v>
      </c>
      <c r="G10" s="32">
        <f>MEDIAN(C10:E10)</f>
        <v>5.8028604561267925E-2</v>
      </c>
    </row>
    <row r="11" spans="2:7" x14ac:dyDescent="0.2">
      <c r="B11" s="9" t="s">
        <v>40</v>
      </c>
      <c r="C11" s="32">
        <f>'P&amp;L Growth'!D22/'P&amp;L Growth'!D10</f>
        <v>1.742631578947364E-2</v>
      </c>
      <c r="D11" s="32">
        <f>'P&amp;L Growth'!E22/'P&amp;L Growth'!E10</f>
        <v>7.3038268264399384E-3</v>
      </c>
      <c r="E11" s="32">
        <f>'P&amp;L Growth'!F22/'P&amp;L Growth'!F10</f>
        <v>1.0681215900233847E-2</v>
      </c>
      <c r="F11" s="32">
        <f>AVERAGE(C11:E11)</f>
        <v>1.1803786172049142E-2</v>
      </c>
      <c r="G11" s="32">
        <f>MEDIAN(C11:E11)</f>
        <v>1.0681215900233847E-2</v>
      </c>
    </row>
    <row r="12" spans="2:7" x14ac:dyDescent="0.2">
      <c r="F12" s="32"/>
      <c r="G12" s="32"/>
    </row>
    <row r="13" spans="2:7" x14ac:dyDescent="0.2">
      <c r="B13" s="9" t="s">
        <v>43</v>
      </c>
      <c r="C13" s="37">
        <f>SUM('Balance Sheet '!D8:D9)/'Balance Sheet '!D6</f>
        <v>27.549883990719255</v>
      </c>
      <c r="D13" s="37">
        <f>SUM('Balance Sheet '!E8:E9)/'Balance Sheet '!E6</f>
        <v>5.510780017528484</v>
      </c>
      <c r="E13" s="37">
        <f>SUM('Balance Sheet '!F8:F9)/'Balance Sheet '!F6</f>
        <v>7.4873949579831933</v>
      </c>
      <c r="F13" s="37">
        <f>AVERAGE(C13:E13)</f>
        <v>13.516019655410311</v>
      </c>
      <c r="G13" s="38">
        <f>MEDIAN(C13:E13)</f>
        <v>7.4873949579831933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DEB08-73CE-514F-BA27-9FF3EEC7ADFA}">
  <dimension ref="B2:N19"/>
  <sheetViews>
    <sheetView zoomScale="125" workbookViewId="0">
      <selection activeCell="H13" sqref="H13"/>
    </sheetView>
  </sheetViews>
  <sheetFormatPr baseColWidth="10" defaultRowHeight="19" x14ac:dyDescent="0.25"/>
  <cols>
    <col min="1" max="1" width="4.83203125" style="4" customWidth="1"/>
    <col min="2" max="2" width="24.33203125" style="4" bestFit="1" customWidth="1"/>
    <col min="3" max="9" width="10.83203125" style="4"/>
    <col min="10" max="10" width="25" style="4" bestFit="1" customWidth="1"/>
    <col min="11" max="16384" width="10.83203125" style="4"/>
  </cols>
  <sheetData>
    <row r="2" spans="2:14" x14ac:dyDescent="0.25">
      <c r="B2" s="49" t="s">
        <v>44</v>
      </c>
      <c r="C2" s="49"/>
      <c r="D2" s="49"/>
      <c r="E2" s="49"/>
      <c r="F2" s="49"/>
      <c r="J2" s="52" t="s">
        <v>41</v>
      </c>
      <c r="K2" s="52"/>
      <c r="L2" s="52"/>
      <c r="M2" s="52"/>
      <c r="N2" s="52"/>
    </row>
    <row r="4" spans="2:14" x14ac:dyDescent="0.25">
      <c r="B4" s="41" t="s">
        <v>1</v>
      </c>
      <c r="C4" s="42">
        <v>44256</v>
      </c>
      <c r="D4" s="42">
        <v>44621</v>
      </c>
      <c r="E4" s="42">
        <v>44986</v>
      </c>
      <c r="F4" s="42">
        <v>45352</v>
      </c>
      <c r="J4" s="41" t="s">
        <v>1</v>
      </c>
      <c r="K4" s="42">
        <v>44256</v>
      </c>
      <c r="L4" s="42">
        <v>44621</v>
      </c>
      <c r="M4" s="42">
        <v>44986</v>
      </c>
      <c r="N4" s="42">
        <v>45352</v>
      </c>
    </row>
    <row r="5" spans="2:14" x14ac:dyDescent="0.25">
      <c r="B5" s="14" t="s">
        <v>0</v>
      </c>
      <c r="C5" s="8">
        <f>'P&amp;L Growth'!C8/'P&amp;L Growth'!$C$8</f>
        <v>1</v>
      </c>
      <c r="D5" s="5">
        <f>'P&amp;L Growth'!D8/'P&amp;L Growth'!$D$8</f>
        <v>1</v>
      </c>
      <c r="E5" s="5">
        <f>'P&amp;L Growth'!E8/'P&amp;L Growth'!$E$8</f>
        <v>1</v>
      </c>
      <c r="F5" s="5">
        <f>'P&amp;L Growth'!F8/'P&amp;L Growth'!$F$8</f>
        <v>1</v>
      </c>
      <c r="J5" s="10" t="s">
        <v>18</v>
      </c>
    </row>
    <row r="6" spans="2:14" x14ac:dyDescent="0.25">
      <c r="B6" s="15" t="s">
        <v>2</v>
      </c>
      <c r="C6" s="5">
        <f>'P&amp;L Growth'!C9/'P&amp;L Growth'!$C$8</f>
        <v>4.5063498566161406E-3</v>
      </c>
      <c r="D6" s="5">
        <f>'P&amp;L Growth'!D9/'P&amp;L Growth'!$D$8</f>
        <v>6.8892421833598302E-3</v>
      </c>
      <c r="E6" s="5">
        <f>'P&amp;L Growth'!E9/'P&amp;L Growth'!$E$8</f>
        <v>5.6376360808709173E-3</v>
      </c>
      <c r="F6" s="5">
        <f>'P&amp;L Growth'!F9/'P&amp;L Growth'!$F$8</f>
        <v>4.6977763858440337E-3</v>
      </c>
      <c r="J6" s="4" t="s">
        <v>19</v>
      </c>
      <c r="K6" s="5">
        <f>'Balance Sheet '!C6/'Balance Sheet '!$C$10</f>
        <v>1.1567353334255034E-2</v>
      </c>
      <c r="L6" s="5">
        <f>'Balance Sheet '!D6/'Balance Sheet '!$D$10</f>
        <v>1.7917340629771281E-2</v>
      </c>
      <c r="M6" s="5">
        <f>'Balance Sheet '!E6/'Balance Sheet '!$E$10</f>
        <v>9.6695898602358665E-2</v>
      </c>
      <c r="N6" s="5">
        <f>'Balance Sheet '!F6/'Balance Sheet '!$F$10</f>
        <v>8.3984438177631793E-2</v>
      </c>
    </row>
    <row r="7" spans="2:14" x14ac:dyDescent="0.25">
      <c r="B7" s="36" t="s">
        <v>3</v>
      </c>
      <c r="C7" s="43">
        <f>'P&amp;L Growth'!C10/'P&amp;L Growth'!$C$8</f>
        <v>1.0045063498566162</v>
      </c>
      <c r="D7" s="43">
        <f>'P&amp;L Growth'!D10/'P&amp;L Growth'!$D$8</f>
        <v>1.0068892421833597</v>
      </c>
      <c r="E7" s="43">
        <f>'P&amp;L Growth'!E10/'P&amp;L Growth'!$E$8</f>
        <v>1.0058320373250389</v>
      </c>
      <c r="F7" s="43">
        <f>'P&amp;L Growth'!F10/'P&amp;L Growth'!$F$8</f>
        <v>1.0045411838396492</v>
      </c>
      <c r="J7" s="4" t="s">
        <v>20</v>
      </c>
      <c r="K7" s="5">
        <f>'Balance Sheet '!C7/'Balance Sheet '!$C$10</f>
        <v>0.36446380017512325</v>
      </c>
      <c r="L7" s="5">
        <f>'Balance Sheet '!D7/'Balance Sheet '!$D$10</f>
        <v>0.48846200359782921</v>
      </c>
      <c r="M7" s="5">
        <f>'Balance Sheet '!E7/'Balance Sheet '!$E$10</f>
        <v>0.37043427560280268</v>
      </c>
      <c r="N7" s="5">
        <f>'Balance Sheet '!F7/'Balance Sheet '!$F$10</f>
        <v>0.28719090286211674</v>
      </c>
    </row>
    <row r="8" spans="2:14" x14ac:dyDescent="0.25">
      <c r="B8" s="16" t="s">
        <v>4</v>
      </c>
      <c r="C8" s="5">
        <f>'P&amp;L Growth'!C12/'P&amp;L Growth'!$C$8</f>
        <v>0.76500614502253184</v>
      </c>
      <c r="D8" s="5">
        <f>'P&amp;L Growth'!D11/'P&amp;L Growth'!$D$8</f>
        <v>1.4566913137107934E-4</v>
      </c>
      <c r="E8" s="5">
        <f>'P&amp;L Growth'!E11/'P&amp;L Growth'!$E$8</f>
        <v>7.0291397233363331E-5</v>
      </c>
      <c r="F8" s="5">
        <f>'P&amp;L Growth'!F11/'P&amp;L Growth'!$F$8</f>
        <v>3.7559209475792056E-5</v>
      </c>
      <c r="J8" s="4" t="s">
        <v>21</v>
      </c>
      <c r="K8" s="5">
        <f>'Balance Sheet '!C8/'Balance Sheet '!$C$10</f>
        <v>0.25577215539886627</v>
      </c>
      <c r="L8" s="5">
        <f>'Balance Sheet '!D8/'Balance Sheet '!$D$10</f>
        <v>0.22396486825595985</v>
      </c>
      <c r="M8" s="5">
        <f>'Balance Sheet '!E8/'Balance Sheet '!$E$10</f>
        <v>0.2706807187869707</v>
      </c>
      <c r="N8" s="5">
        <f>'Balance Sheet '!F8/'Balance Sheet '!$F$10</f>
        <v>0.2850912919076759</v>
      </c>
    </row>
    <row r="9" spans="2:14" x14ac:dyDescent="0.25">
      <c r="B9" s="40" t="s">
        <v>7</v>
      </c>
      <c r="C9" s="43">
        <f>'P&amp;L Growth'!C14/'P&amp;L Growth'!$C$8</f>
        <v>0.23950020483408435</v>
      </c>
      <c r="D9" s="43">
        <f>'P&amp;L Growth'!D12/'P&amp;L Growth'!$D$8</f>
        <v>0.71489931107578175</v>
      </c>
      <c r="E9" s="43">
        <f>'P&amp;L Growth'!E12/'P&amp;L Growth'!$E$8</f>
        <v>0.69463452566096417</v>
      </c>
      <c r="F9" s="43">
        <f>'P&amp;L Growth'!F12/'P&amp;L Growth'!$F$8</f>
        <v>0.69246476667710621</v>
      </c>
      <c r="J9" s="4" t="s">
        <v>22</v>
      </c>
      <c r="K9" s="5">
        <f>'Balance Sheet '!C9/'Balance Sheet '!$C$10</f>
        <v>0.36819669109175535</v>
      </c>
      <c r="L9" s="5">
        <f>'Balance Sheet '!D9/'Balance Sheet '!$D$10</f>
        <v>0.26965578751643965</v>
      </c>
      <c r="M9" s="5">
        <f>'Balance Sheet '!E9/'Balance Sheet '!$E$10</f>
        <v>0.26218910700786785</v>
      </c>
      <c r="N9" s="5">
        <f>'Balance Sheet '!F9/'Balance Sheet '!$F$10</f>
        <v>0.34373336705257557</v>
      </c>
    </row>
    <row r="10" spans="2:14" x14ac:dyDescent="0.25">
      <c r="B10" s="4" t="s">
        <v>9</v>
      </c>
      <c r="C10" s="5">
        <f>'P&amp;L Growth'!C16/'P&amp;L Growth'!$C$8</f>
        <v>0.15938140106513723</v>
      </c>
      <c r="D10" s="5">
        <f>'P&amp;L Growth'!D14/'P&amp;L Growth'!$D$8</f>
        <v>0.29198993110757809</v>
      </c>
      <c r="E10" s="5">
        <f>'P&amp;L Growth'!E14/'P&amp;L Growth'!$E$8</f>
        <v>0.31119751166407467</v>
      </c>
      <c r="F10" s="5">
        <f>'P&amp;L Growth'!F13/'P&amp;L Growth'!$F$8</f>
        <v>1.0843482096415694E-4</v>
      </c>
      <c r="J10" s="40" t="s">
        <v>23</v>
      </c>
      <c r="K10" s="43">
        <f>'Balance Sheet '!C10/'Balance Sheet '!C10</f>
        <v>1</v>
      </c>
      <c r="L10" s="43">
        <f>'Balance Sheet '!D10/'Balance Sheet '!D10</f>
        <v>1</v>
      </c>
      <c r="M10" s="43">
        <f>'Balance Sheet '!E10/'Balance Sheet '!E10</f>
        <v>1</v>
      </c>
      <c r="N10" s="43">
        <f>'Balance Sheet '!F10/'Balance Sheet '!F10</f>
        <v>1</v>
      </c>
    </row>
    <row r="11" spans="2:14" x14ac:dyDescent="0.25">
      <c r="B11" s="40" t="s">
        <v>10</v>
      </c>
      <c r="C11" s="43">
        <f>'P&amp;L Growth'!C17/'P&amp;L Growth'!$C$8</f>
        <v>8.0118803768947103E-2</v>
      </c>
      <c r="D11" s="43">
        <f>'P&amp;L Growth'!D15/'P&amp;L Growth'!$D$8</f>
        <v>7.7368821173179147E-5</v>
      </c>
      <c r="E11" s="43">
        <f>'P&amp;L Growth'!E15/'P&amp;L Growth'!$E$8</f>
        <v>6.0497183449470194E-5</v>
      </c>
      <c r="F11" s="43">
        <f>'P&amp;L Growth'!F14/'P&amp;L Growth'!$F$8</f>
        <v>0.31207641716254308</v>
      </c>
      <c r="J11" s="10" t="s">
        <v>24</v>
      </c>
    </row>
    <row r="12" spans="2:14" x14ac:dyDescent="0.25">
      <c r="B12" s="4" t="s">
        <v>11</v>
      </c>
      <c r="C12" s="5">
        <f>'P&amp;L Growth'!C18/'P&amp;L Growth'!$C$8</f>
        <v>2.9328144203195412E-2</v>
      </c>
      <c r="D12" s="5">
        <f>'P&amp;L Growth'!D16/'P&amp;L Growth'!$D$8</f>
        <v>0.23476947535771064</v>
      </c>
      <c r="E12" s="5">
        <f>'P&amp;L Growth'!E16/'P&amp;L Growth'!$E$8</f>
        <v>0.25283048211508552</v>
      </c>
      <c r="F12" s="5">
        <f>'P&amp;L Growth'!F15/'P&amp;L Growth'!$F$8</f>
        <v>4.8868840770833557E-5</v>
      </c>
      <c r="J12" s="4" t="s">
        <v>25</v>
      </c>
      <c r="K12" s="5">
        <f>'Balance Sheet '!C12/'Balance Sheet '!$C$19</f>
        <v>0.17752738221423414</v>
      </c>
      <c r="L12" s="5">
        <f>'Balance Sheet '!D12/'Balance Sheet '!$D$19</f>
        <v>0.18263140390923796</v>
      </c>
      <c r="M12" s="5">
        <f>'Balance Sheet '!E12/'Balance Sheet '!$E$19</f>
        <v>0.23689054464960663</v>
      </c>
      <c r="N12" s="5">
        <f>'Balance Sheet '!F12/'Balance Sheet '!$F$19</f>
        <v>0.1964812402407789</v>
      </c>
    </row>
    <row r="13" spans="2:14" x14ac:dyDescent="0.25">
      <c r="B13" s="4" t="s">
        <v>12</v>
      </c>
      <c r="C13" s="5">
        <f>'P&amp;L Growth'!C19/'P&amp;L Growth'!$C$8</f>
        <v>1.3228185170012289E-2</v>
      </c>
      <c r="D13" s="5">
        <f>'P&amp;L Growth'!D17/'P&amp;L Growth'!$D$8</f>
        <v>5.7220455749867463E-2</v>
      </c>
      <c r="E13" s="5">
        <f>'P&amp;L Growth'!E17/'P&amp;L Growth'!$E$8</f>
        <v>5.8367029548989161E-2</v>
      </c>
      <c r="F13" s="5">
        <f>'P&amp;L Growth'!F16/'P&amp;L Growth'!$F$8</f>
        <v>0.24918415283432507</v>
      </c>
      <c r="J13" s="4" t="s">
        <v>26</v>
      </c>
      <c r="K13" s="5">
        <f>'Balance Sheet '!C13/'Balance Sheet '!$C$19</f>
        <v>1.8126795397637369E-3</v>
      </c>
      <c r="L13" s="5">
        <f>'Balance Sheet '!D13/'Balance Sheet '!$D$19</f>
        <v>9.2591192876902845E-3</v>
      </c>
      <c r="M13" s="5">
        <f>'Balance Sheet '!E13/'Balance Sheet '!$E$19</f>
        <v>1.0467903063420984E-2</v>
      </c>
      <c r="N13" s="5">
        <f>'Balance Sheet '!F13/'Balance Sheet '!$F$19</f>
        <v>8.7572008716032025E-3</v>
      </c>
    </row>
    <row r="14" spans="2:14" x14ac:dyDescent="0.25">
      <c r="B14" s="4" t="s">
        <v>13</v>
      </c>
      <c r="C14" s="5">
        <f>'P&amp;L Growth'!C20/'P&amp;L Growth'!$C$8</f>
        <v>3.7562474395739405E-2</v>
      </c>
      <c r="D14" s="5">
        <f>'P&amp;L Growth'!D18/'P&amp;L Growth'!$D$8</f>
        <v>2.5545839957604663E-2</v>
      </c>
      <c r="E14" s="5">
        <f>'P&amp;L Growth'!E18/'P&amp;L Growth'!$E$8</f>
        <v>3.368195956454121E-2</v>
      </c>
      <c r="F14" s="5">
        <f>'P&amp;L Growth'!F17/'P&amp;L Growth'!$F$8</f>
        <v>6.2892264328217998E-2</v>
      </c>
      <c r="J14" s="4" t="s">
        <v>27</v>
      </c>
      <c r="K14" s="5">
        <f>'Balance Sheet '!C14/'Balance Sheet '!$C$19</f>
        <v>1.013871606986497E-3</v>
      </c>
      <c r="L14" s="5">
        <f>'Balance Sheet '!D14/'Balance Sheet '!$D$19</f>
        <v>0</v>
      </c>
      <c r="M14" s="5">
        <f>'Balance Sheet '!E14/'Balance Sheet '!$E$19</f>
        <v>1.2922165310155697E-2</v>
      </c>
      <c r="N14" s="5">
        <f>'Balance Sheet '!F14/'Balance Sheet '!$F$19</f>
        <v>1.0089306981353456E-2</v>
      </c>
    </row>
    <row r="15" spans="2:14" x14ac:dyDescent="0.25">
      <c r="B15" s="4" t="s">
        <v>14</v>
      </c>
      <c r="C15" s="5">
        <f>'P&amp;L Growth'!C21/'P&amp;L Growth'!$C$8</f>
        <v>1.8353133961491195E-3</v>
      </c>
      <c r="D15" s="5">
        <f>'P&amp;L Growth'!D19/'P&amp;L Growth'!$D$8</f>
        <v>1.2533121356650767E-2</v>
      </c>
      <c r="E15" s="5">
        <f>'P&amp;L Growth'!E19/'P&amp;L Growth'!$E$8</f>
        <v>1.4700622083981338E-2</v>
      </c>
      <c r="F15" s="5">
        <f>'P&amp;L Growth'!F18/'P&amp;L Growth'!$F$8</f>
        <v>3.5112746633260257E-2</v>
      </c>
      <c r="J15" s="4" t="s">
        <v>28</v>
      </c>
      <c r="K15" s="5">
        <f>'Balance Sheet '!C15/'Balance Sheet '!$C$19</f>
        <v>0.18797333210439804</v>
      </c>
      <c r="L15" s="5">
        <f>'Balance Sheet '!D15/'Balance Sheet '!$D$19</f>
        <v>0.34054662816888637</v>
      </c>
      <c r="M15" s="5">
        <f>'Balance Sheet '!E15/'Balance Sheet '!$E$19</f>
        <v>0.29313518442560438</v>
      </c>
      <c r="N15" s="5">
        <f>'Balance Sheet '!F15/'Balance Sheet '!$F$19</f>
        <v>0.29255461488018397</v>
      </c>
    </row>
    <row r="16" spans="2:14" x14ac:dyDescent="0.25">
      <c r="B16" s="40" t="s">
        <v>15</v>
      </c>
      <c r="C16" s="43">
        <f>'P&amp;L Growth'!C22/'P&amp;L Growth'!$C$8</f>
        <v>3.5727160999590279E-2</v>
      </c>
      <c r="D16" s="43">
        <f>'P&amp;L Growth'!D20/'P&amp;L Growth'!$D$8</f>
        <v>1.9141494435612035E-2</v>
      </c>
      <c r="E16" s="43">
        <f>'P&amp;L Growth'!E20/'P&amp;L Growth'!$E$8</f>
        <v>9.9844479004666097E-3</v>
      </c>
      <c r="F16" s="43">
        <f>'P&amp;L Growth'!F19/'P&amp;L Growth'!$F$8</f>
        <v>1.3084873160037582E-2</v>
      </c>
      <c r="J16" s="4" t="s">
        <v>29</v>
      </c>
      <c r="K16" s="5">
        <f>'Balance Sheet '!C16/'Balance Sheet '!$C$19</f>
        <v>5.8865999969276613E-2</v>
      </c>
      <c r="L16" s="5">
        <f>'Balance Sheet '!D16/'Balance Sheet '!$D$19</f>
        <v>3.5725083521035206E-2</v>
      </c>
      <c r="M16" s="5">
        <f>'Balance Sheet '!E16/'Balance Sheet '!$E$19</f>
        <v>5.5434462045376734E-2</v>
      </c>
      <c r="N16" s="5">
        <f>'Balance Sheet '!F16/'Balance Sheet '!$F$19</f>
        <v>7.1045659186680113E-2</v>
      </c>
    </row>
    <row r="17" spans="10:14" x14ac:dyDescent="0.25">
      <c r="J17" s="4" t="s">
        <v>30</v>
      </c>
      <c r="K17" s="5">
        <f>'Balance Sheet '!C17/'Balance Sheet '!$C$19</f>
        <v>0.38257523388174569</v>
      </c>
      <c r="L17" s="5">
        <f>'Balance Sheet '!D17/'Balance Sheet '!$D$19</f>
        <v>0.33091714410968842</v>
      </c>
      <c r="M17" s="5">
        <f>'Balance Sheet '!E17/'Balance Sheet '!$E$19</f>
        <v>0.34072888876836038</v>
      </c>
      <c r="N17" s="5">
        <f>'Balance Sheet '!F17/'Balance Sheet '!$F$19</f>
        <v>0.35053798854918056</v>
      </c>
    </row>
    <row r="18" spans="10:14" x14ac:dyDescent="0.25">
      <c r="J18" s="4" t="s">
        <v>31</v>
      </c>
      <c r="K18" s="5">
        <f>'Balance Sheet '!C18/'Balance Sheet '!$C$19</f>
        <v>0.19023150068359523</v>
      </c>
      <c r="L18" s="5">
        <f>'Balance Sheet '!D18/'Balance Sheet '!$D$19</f>
        <v>0.10092062100346179</v>
      </c>
      <c r="M18" s="5">
        <f>'Balance Sheet '!E18/'Balance Sheet '!$E$19</f>
        <v>5.0420851737475306E-2</v>
      </c>
      <c r="N18" s="5">
        <f>'Balance Sheet '!F18/'Balance Sheet '!$F$19</f>
        <v>7.0533989290219756E-2</v>
      </c>
    </row>
    <row r="19" spans="10:14" x14ac:dyDescent="0.25">
      <c r="J19" s="40" t="s">
        <v>32</v>
      </c>
      <c r="K19" s="43">
        <f>'Balance Sheet '!C19/'Balance Sheet '!C19</f>
        <v>1</v>
      </c>
      <c r="L19" s="43">
        <f>'Balance Sheet '!D19/'Balance Sheet '!D19</f>
        <v>1</v>
      </c>
      <c r="M19" s="43">
        <f>'Balance Sheet '!E19/'Balance Sheet '!E19</f>
        <v>1</v>
      </c>
      <c r="N19" s="43">
        <f>'Balance Sheet '!F19/'Balance Sheet '!F19</f>
        <v>1</v>
      </c>
    </row>
  </sheetData>
  <mergeCells count="2">
    <mergeCell ref="B2:F2"/>
    <mergeCell ref="J2:N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93D2F-F643-9241-8835-6927F2CD836D}">
  <dimension ref="B2:E22"/>
  <sheetViews>
    <sheetView tabSelected="1" zoomScale="106" workbookViewId="0">
      <selection activeCell="C13" sqref="C13"/>
    </sheetView>
  </sheetViews>
  <sheetFormatPr baseColWidth="10" defaultRowHeight="19" x14ac:dyDescent="0.25"/>
  <cols>
    <col min="1" max="1" width="5.83203125" style="53" customWidth="1"/>
    <col min="2" max="16384" width="10.83203125" style="53"/>
  </cols>
  <sheetData>
    <row r="2" spans="2:5" x14ac:dyDescent="0.25">
      <c r="C2" s="54" t="s">
        <v>76</v>
      </c>
      <c r="D2" s="54"/>
      <c r="E2" s="54"/>
    </row>
    <row r="4" spans="2:5" x14ac:dyDescent="0.25">
      <c r="B4" s="55" t="s">
        <v>79</v>
      </c>
    </row>
    <row r="6" spans="2:5" x14ac:dyDescent="0.25">
      <c r="B6" s="55" t="s">
        <v>80</v>
      </c>
    </row>
    <row r="8" spans="2:5" x14ac:dyDescent="0.25">
      <c r="B8" s="55" t="s">
        <v>74</v>
      </c>
    </row>
    <row r="10" spans="2:5" x14ac:dyDescent="0.25">
      <c r="B10" s="55" t="s">
        <v>81</v>
      </c>
    </row>
    <row r="12" spans="2:5" x14ac:dyDescent="0.25">
      <c r="B12" s="55" t="s">
        <v>75</v>
      </c>
    </row>
    <row r="14" spans="2:5" x14ac:dyDescent="0.25">
      <c r="B14" s="55" t="s">
        <v>82</v>
      </c>
    </row>
    <row r="16" spans="2:5" x14ac:dyDescent="0.25">
      <c r="B16" s="55" t="s">
        <v>83</v>
      </c>
    </row>
    <row r="18" spans="2:2" x14ac:dyDescent="0.25">
      <c r="B18" s="55" t="s">
        <v>84</v>
      </c>
    </row>
    <row r="20" spans="2:2" x14ac:dyDescent="0.25">
      <c r="B20" s="55" t="s">
        <v>77</v>
      </c>
    </row>
    <row r="22" spans="2:2" x14ac:dyDescent="0.25">
      <c r="B22" s="55" t="s">
        <v>78</v>
      </c>
    </row>
  </sheetData>
  <mergeCells count="1">
    <mergeCell ref="C2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P&amp;L Growth</vt:lpstr>
      <vt:lpstr>Balance Sheet </vt:lpstr>
      <vt:lpstr>Cash Flow</vt:lpstr>
      <vt:lpstr>Key Ratios</vt:lpstr>
      <vt:lpstr>Common size statements</vt:lpstr>
      <vt:lpstr>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Chirag Chopra</dc:creator>
  <cp:lastModifiedBy>Chirag Chopra</cp:lastModifiedBy>
  <dcterms:created xsi:type="dcterms:W3CDTF">2025-05-13T08:15:21Z</dcterms:created>
  <dcterms:modified xsi:type="dcterms:W3CDTF">2025-05-16T07:38:42Z</dcterms:modified>
</cp:coreProperties>
</file>