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rimary" sheetId="3" r:id="rId1"/>
  </sheets>
  <definedNames>
    <definedName name="_xlnm._FilterDatabase" localSheetId="0" hidden="1">Primary!#REF!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<sst xmlns="http://schemas.openxmlformats.org/spreadsheetml/2006/main" count="284" uniqueCount="170">
  <si>
    <t>uploadid</t>
  </si>
  <si>
    <t>reporting_period</t>
  </si>
  <si>
    <t>policy_number</t>
  </si>
  <si>
    <t>expiring_policy_number</t>
  </si>
  <si>
    <t>policy_effective_date</t>
  </si>
  <si>
    <t>policy_expiration_date</t>
  </si>
  <si>
    <t>policy_type</t>
  </si>
  <si>
    <t>transaction_effective_date</t>
  </si>
  <si>
    <t>transaction_expiration_date</t>
  </si>
  <si>
    <t>transaction_type</t>
  </si>
  <si>
    <t>transaction_number</t>
  </si>
  <si>
    <t>transaction_description</t>
  </si>
  <si>
    <t>written_premium_ex_tria_gl</t>
  </si>
  <si>
    <t>written_premium_ex_tria_auto</t>
  </si>
  <si>
    <t>written_premium_ex_tria_garagekeepers</t>
  </si>
  <si>
    <t>written_premium_ex_tria_other</t>
  </si>
  <si>
    <t>written_premium_tria_gl_other</t>
  </si>
  <si>
    <t>written_premium_tria_auto</t>
  </si>
  <si>
    <t>written_premium_tria_garagekeepers</t>
  </si>
  <si>
    <t>mga_participation</t>
  </si>
  <si>
    <t>ascot_share</t>
  </si>
  <si>
    <t>exposure_number_of_rooms</t>
  </si>
  <si>
    <t>exposure_gross_sales_hotel</t>
  </si>
  <si>
    <t>exposure_gross_sales_restaurant</t>
  </si>
  <si>
    <t>exposure_gross_sales_liquor</t>
  </si>
  <si>
    <t>exposure_number_of_land_parcels</t>
  </si>
  <si>
    <t>underwriter</t>
  </si>
  <si>
    <t>line_of_business</t>
  </si>
  <si>
    <t>coverage</t>
  </si>
  <si>
    <t>limit_occurrence_gl</t>
  </si>
  <si>
    <t>limit_aggregate_gl</t>
  </si>
  <si>
    <t>limit_occurrence_liquor</t>
  </si>
  <si>
    <t>limit_aggregate_liquor</t>
  </si>
  <si>
    <t>limit_occurrence_auto</t>
  </si>
  <si>
    <t>limit_occurrence_employment_benefit</t>
  </si>
  <si>
    <t>limit_aggregate_employment_benefit</t>
  </si>
  <si>
    <t>limit_occurrence_garagekeepers</t>
  </si>
  <si>
    <t>limit_occurrence_medical</t>
  </si>
  <si>
    <t>limit_occurrence_fire_legal</t>
  </si>
  <si>
    <t>attachment_point</t>
  </si>
  <si>
    <t>deductible_gl</t>
  </si>
  <si>
    <t>deductible_employment_benefit</t>
  </si>
  <si>
    <t>commission_retail</t>
  </si>
  <si>
    <t>commission_mga</t>
  </si>
  <si>
    <t>commission</t>
  </si>
  <si>
    <t>benchmark_premium_ex_tria_hotal_units</t>
  </si>
  <si>
    <t>benchmark_premium_ex_tria_restaurant</t>
  </si>
  <si>
    <t>benchmark_premium_ex_tria_liquor</t>
  </si>
  <si>
    <t>benchmark_premium_ex_tria_vacant_land</t>
  </si>
  <si>
    <t>benchmark_premium_ex_tria_hotal_sales</t>
  </si>
  <si>
    <t>schedule_modifier</t>
  </si>
  <si>
    <t>schedule_modifier_basis</t>
  </si>
  <si>
    <t>schedule_modifier_notes</t>
  </si>
  <si>
    <t>technical_premium_gl</t>
  </si>
  <si>
    <t>referral_flag</t>
  </si>
  <si>
    <t>referral_approved_by</t>
  </si>
  <si>
    <t>referral_approved_date</t>
  </si>
  <si>
    <t>referral_notes</t>
  </si>
  <si>
    <t>referral_trigger_restaurant_sales_percent</t>
  </si>
  <si>
    <t>referral_trigger_liquor_sales_percent</t>
  </si>
  <si>
    <t>referral_trigger_unit_to_sales_premium_ratio</t>
  </si>
  <si>
    <t>referral_trigger_average_occupancy</t>
  </si>
  <si>
    <t>referral_trigger_min_room_rate_motel</t>
  </si>
  <si>
    <t>referral_trigger_max_long_term_rental</t>
  </si>
  <si>
    <t>referral_trigger_average_crime_score</t>
  </si>
  <si>
    <t>referral_trigger_min_trip_advisor_rating</t>
  </si>
  <si>
    <t>risk_location_address_1</t>
  </si>
  <si>
    <t>risk_location_address_2</t>
  </si>
  <si>
    <t>risk_state_code</t>
  </si>
  <si>
    <t>risk_location_zip</t>
  </si>
  <si>
    <t>insured_name</t>
  </si>
  <si>
    <t>insured_address_1</t>
  </si>
  <si>
    <t>insured_address_2</t>
  </si>
  <si>
    <t>insured_city</t>
  </si>
  <si>
    <t>insured_state</t>
  </si>
  <si>
    <t>insured_zip</t>
  </si>
  <si>
    <t>risk_industry_code</t>
  </si>
  <si>
    <t>risk_industry_code_type</t>
  </si>
  <si>
    <t>admitted_surcharge</t>
  </si>
  <si>
    <t>surplus_lines_license_number</t>
  </si>
  <si>
    <t>producer_firm_name</t>
  </si>
  <si>
    <t>producer_address_1</t>
  </si>
  <si>
    <t>producer_state</t>
  </si>
  <si>
    <t>nj_sla_number</t>
  </si>
  <si>
    <t>minimum_premium</t>
  </si>
  <si>
    <t>historical_loss_years</t>
  </si>
  <si>
    <t>historical_loss_count</t>
  </si>
  <si>
    <t>historical_loss_amount</t>
  </si>
  <si>
    <t>historical_loss_ratio</t>
  </si>
  <si>
    <t>SHUGL0029-00</t>
  </si>
  <si>
    <t>New</t>
  </si>
  <si>
    <t>Endorsement</t>
  </si>
  <si>
    <t>Commercial General Liability</t>
  </si>
  <si>
    <t>General Liability</t>
  </si>
  <si>
    <t>Raja Hospitality LLC; Raja Hospitality DE dba Holiday Inn Express</t>
  </si>
  <si>
    <t>1156 Hill Farm Rd</t>
  </si>
  <si>
    <t>Kinston</t>
  </si>
  <si>
    <t>NC</t>
  </si>
  <si>
    <t>5542881</t>
  </si>
  <si>
    <t>Tammy Walton</t>
  </si>
  <si>
    <t>5039 Executive Drive Morehead City, NC, 28557</t>
  </si>
  <si>
    <t>SHUGL0054-00</t>
  </si>
  <si>
    <t>Keshav Associates LLC and JDP Tampa LLC dba Holiday Inn Express &amp; Suites</t>
  </si>
  <si>
    <t>2055 N Dale Mabry Hwy</t>
  </si>
  <si>
    <t>Tampa</t>
  </si>
  <si>
    <t>FL</t>
  </si>
  <si>
    <t>L032445</t>
  </si>
  <si>
    <t>Marcia Whisman</t>
  </si>
  <si>
    <t>7700 West Camino Real Suite# 201 Boca Raton, FL 33433</t>
  </si>
  <si>
    <t>SHUGL0055-00</t>
  </si>
  <si>
    <t>Pavansut Hotels LLC dba Staybridge Suites-Ft Worth, TX</t>
  </si>
  <si>
    <t>229 Clifford Center Dr</t>
  </si>
  <si>
    <t>Fort Worth</t>
  </si>
  <si>
    <t>TX</t>
  </si>
  <si>
    <t>18530</t>
  </si>
  <si>
    <t>Corporate</t>
  </si>
  <si>
    <t>One Metroplex Drive, Suite 400 Birmingham, AL 35209</t>
  </si>
  <si>
    <t>SHUGL0056-00</t>
  </si>
  <si>
    <t>Mooresville Hotel Inc dba Hilton Garden Inn</t>
  </si>
  <si>
    <t>2011 Veasley St</t>
  </si>
  <si>
    <t>Greensboro</t>
  </si>
  <si>
    <t>SHUGL0057-00</t>
  </si>
  <si>
    <t>Sri Hospitality &amp; Resort LP dba Fairfield Inn</t>
  </si>
  <si>
    <t>7118 Cresta Bulivar</t>
  </si>
  <si>
    <t>San Antonio</t>
  </si>
  <si>
    <t>SHUGL0058-00</t>
  </si>
  <si>
    <t>KSSGH1, LLC dba Candlewood Suites - League City, TX</t>
  </si>
  <si>
    <t>2350 Gulf Freeway South</t>
  </si>
  <si>
    <t>League City</t>
  </si>
  <si>
    <t>SHUGL0059-00</t>
  </si>
  <si>
    <t>Aishan LLC &amp; Om Hotels La Palma LLC dba La Quinta Inn &amp; Suites</t>
  </si>
  <si>
    <t>3 Centerpointe Dr</t>
  </si>
  <si>
    <t>La Palma</t>
  </si>
  <si>
    <t>CA</t>
  </si>
  <si>
    <t>0778135</t>
  </si>
  <si>
    <t>SHUGL0060-00</t>
  </si>
  <si>
    <t>Novel Hospitality Group LLC dba Best Western Plus Waller</t>
  </si>
  <si>
    <t>19720 Stokes Rd</t>
  </si>
  <si>
    <t>Waller</t>
  </si>
  <si>
    <t>SHUGL0061-00</t>
  </si>
  <si>
    <t>J &amp; B Lodge LLC dba Homewood Suites</t>
  </si>
  <si>
    <t>14450 Park Row Drive</t>
  </si>
  <si>
    <t>Houston</t>
  </si>
  <si>
    <t>SHUGL0062-00</t>
  </si>
  <si>
    <t>Prisha Hotels LLC dba La Quinta Inn &amp; Suites Houston</t>
  </si>
  <si>
    <t>9034 West Sam Houston Parkway N</t>
  </si>
  <si>
    <t>SHUGL0063-00</t>
  </si>
  <si>
    <t>Siya Hospitality Group LLC</t>
  </si>
  <si>
    <t>112 Sarona Circle</t>
  </si>
  <si>
    <t>West Palm Beach</t>
  </si>
  <si>
    <t>SHUGL0064-00</t>
  </si>
  <si>
    <t>SRS Hospitality LLC dba Sleep Inn Port Wentworth</t>
  </si>
  <si>
    <t>7206 Hwy 21 North</t>
  </si>
  <si>
    <t>Port Wentworth</t>
  </si>
  <si>
    <t>GA</t>
  </si>
  <si>
    <t>450410</t>
  </si>
  <si>
    <t>Frederick William Buck</t>
  </si>
  <si>
    <t>5555 Triangle Parkway, Ste 400 Norcross, GA 30092</t>
  </si>
  <si>
    <t>SHUGL0065-00</t>
  </si>
  <si>
    <t>SNI 5618 Investment LP  dba Holiday Inn</t>
  </si>
  <si>
    <t>5618 7th street</t>
  </si>
  <si>
    <t>Bay City</t>
  </si>
  <si>
    <t>SHUGL0066-00</t>
  </si>
  <si>
    <t>Sun Port LLC dba Country Inn &amp; Suites</t>
  </si>
  <si>
    <t>5802 Journey's End Way</t>
  </si>
  <si>
    <t>Port Orange</t>
  </si>
  <si>
    <t>SHUGL0067-00</t>
  </si>
  <si>
    <t>Diya Development Inc dba La Quinta Inn &amp; Suites</t>
  </si>
  <si>
    <t>22025 US 59</t>
  </si>
  <si>
    <t>New Caney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</si>
</sst>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$-409]#,##0.00;[Red][$$-409]#,##0.00"/>
    <numFmt numFmtId="182" formatCode="[$$-409]#,##0.00"/>
    <numFmt numFmtId="183" formatCode="0;[Red]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180" fontId="0" fillId="2" borderId="0" xfId="0" applyNumberFormat="1" applyFill="1"/>
    <xf numFmtId="180" fontId="0" fillId="0" borderId="0" xfId="0" applyNumberFormat="1"/>
    <xf numFmtId="0" fontId="0" fillId="2" borderId="0" xfId="0" applyNumberFormat="1" applyFill="1"/>
    <xf numFmtId="181" fontId="0" fillId="2" borderId="0" xfId="0" applyNumberFormat="1" applyFill="1"/>
    <xf numFmtId="182" fontId="0" fillId="2" borderId="0" xfId="0" applyNumberFormat="1" applyFill="1"/>
    <xf numFmtId="0" fontId="0" fillId="0" borderId="0" xfId="0" applyNumberFormat="1"/>
    <xf numFmtId="181" fontId="0" fillId="0" borderId="0" xfId="0" applyNumberFormat="1"/>
    <xf numFmtId="182" fontId="0" fillId="0" borderId="0" xfId="0" applyNumberFormat="1"/>
    <xf numFmtId="10" fontId="0" fillId="2" borderId="0" xfId="0" applyNumberFormat="1" applyFill="1"/>
    <xf numFmtId="183" fontId="0" fillId="2" borderId="0" xfId="0" applyNumberFormat="1" applyFill="1"/>
    <xf numFmtId="10" fontId="0" fillId="0" borderId="0" xfId="0" applyNumberFormat="1"/>
    <xf numFmtId="183" fontId="0" fillId="0" borderId="0" xfId="0" applyNumberFormat="1"/>
    <xf numFmtId="0" fontId="1" fillId="0" borderId="0" xfId="0" applyFont="1" applyFill="1"/>
    <xf numFmtId="0" fontId="1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6"/>
  <sheetViews>
    <sheetView tabSelected="1" topLeftCell="L1" workbookViewId="0">
      <pane ySplit="1" topLeftCell="A2" activePane="bottomLeft" state="frozen"/>
      <selection/>
      <selection pane="bottomLeft" activeCell="Q14" sqref="Q14"/>
    </sheetView>
  </sheetViews>
  <sheetFormatPr defaultColWidth="9" defaultRowHeight="14.4"/>
  <cols>
    <col min="1" max="1" width="8.4537037037037" customWidth="1"/>
    <col min="2" max="2" width="15.5462962962963" customWidth="1"/>
    <col min="3" max="3" width="15.6296296296296" customWidth="1"/>
    <col min="4" max="4" width="21.9074074074074" customWidth="1"/>
    <col min="5" max="5" width="19.6296296296296" customWidth="1"/>
    <col min="6" max="6" width="20.8148148148148" customWidth="1"/>
    <col min="7" max="7" width="12.2685185185185" customWidth="1"/>
    <col min="8" max="8" width="24.0925925925926" customWidth="1"/>
    <col min="9" max="9" width="25.3611111111111" customWidth="1"/>
    <col min="10" max="10" width="15.2685185185185" customWidth="1"/>
    <col min="11" max="11" width="18.2685185185185" customWidth="1"/>
    <col min="12" max="12" width="21.2685185185185" customWidth="1"/>
    <col min="13" max="13" width="25.7222222222222" customWidth="1"/>
    <col min="14" max="14" width="28.0925925925926" customWidth="1"/>
    <col min="15" max="15" width="37.0925925925926" customWidth="1"/>
    <col min="16" max="16" width="29" customWidth="1"/>
    <col min="17" max="17" width="28.4537037037037" customWidth="1"/>
    <col min="18" max="18" width="25.0925925925926" customWidth="1"/>
    <col min="19" max="19" width="33.9074074074074" customWidth="1"/>
    <col min="20" max="20" width="16.4537037037037" customWidth="1"/>
    <col min="21" max="21" width="10.9074074074074" customWidth="1"/>
    <col min="22" max="22" width="26" customWidth="1"/>
    <col min="23" max="23" width="25.3611111111111" customWidth="1"/>
    <col min="24" max="24" width="29.7222222222222" customWidth="1"/>
    <col min="25" max="25" width="25.9074074074074" customWidth="1"/>
    <col min="26" max="26" width="31.4537037037037" customWidth="1"/>
    <col min="27" max="27" width="11.1759259259259" customWidth="1"/>
    <col min="28" max="28" width="25.7222222222222" customWidth="1"/>
    <col min="29" max="29" width="14.8148148148148" customWidth="1"/>
    <col min="30" max="30" width="17.8148148148148" customWidth="1"/>
    <col min="31" max="31" width="16.9074074074074" customWidth="1"/>
    <col min="32" max="32" width="21.5462962962963" customWidth="1"/>
    <col min="33" max="33" width="20.5462962962963" customWidth="1"/>
    <col min="34" max="34" width="20.1759259259259" customWidth="1"/>
    <col min="35" max="35" width="35" customWidth="1"/>
    <col min="36" max="36" width="34.0925925925926" customWidth="1"/>
    <col min="37" max="37" width="29.1759259259259" customWidth="1"/>
    <col min="38" max="38" width="23.1759259259259" customWidth="1"/>
    <col min="39" max="39" width="24.6296296296296" customWidth="1"/>
    <col min="40" max="40" width="16.1759259259259" customWidth="1"/>
    <col min="41" max="41" width="12.6296296296296" customWidth="1"/>
    <col min="42" max="42" width="29.8148148148148" customWidth="1"/>
    <col min="43" max="43" width="16.7222222222222" customWidth="1"/>
    <col min="44" max="44" width="15.6296296296296" customWidth="1"/>
    <col min="45" max="45" width="11" customWidth="1"/>
    <col min="46" max="46" width="37.3611111111111" customWidth="1"/>
    <col min="47" max="47" width="36.5462962962963" customWidth="1"/>
    <col min="48" max="48" width="32.7222222222222" customWidth="1"/>
    <col min="49" max="49" width="37.9074074074074" customWidth="1"/>
    <col min="50" max="50" width="37.3611111111111" customWidth="1"/>
    <col min="51" max="51" width="17.1759259259259" customWidth="1"/>
    <col min="52" max="52" width="22.4537037037037" customWidth="1"/>
    <col min="53" max="53" width="51.0925925925926" customWidth="1"/>
    <col min="54" max="54" width="20" customWidth="1"/>
    <col min="55" max="55" width="11.4537037037037" customWidth="1"/>
    <col min="56" max="56" width="19.6296296296296" customWidth="1"/>
    <col min="57" max="57" width="21.5462962962963" customWidth="1"/>
    <col min="58" max="58" width="54.6296296296296" customWidth="1"/>
    <col min="59" max="59" width="37.1759259259259" customWidth="1"/>
    <col min="60" max="60" width="33.3611111111111" customWidth="1"/>
    <col min="61" max="61" width="40.9074074074074" customWidth="1"/>
    <col min="62" max="62" width="31.9074074074074" customWidth="1"/>
    <col min="63" max="63" width="34.7222222222222" customWidth="1"/>
    <col min="64" max="64" width="34.9074074074074" customWidth="1"/>
    <col min="65" max="65" width="33.5462962962963" customWidth="1"/>
    <col min="66" max="66" width="35.8148148148148" customWidth="1"/>
    <col min="67" max="68" width="21.5462962962963" customWidth="1"/>
    <col min="69" max="69" width="14.2685185185185" customWidth="1"/>
    <col min="70" max="70" width="15.2685185185185" customWidth="1"/>
    <col min="71" max="71" width="80.8148148148148" customWidth="1"/>
    <col min="72" max="72" width="27.5462962962963" customWidth="1"/>
    <col min="73" max="74" width="17" customWidth="1"/>
    <col min="75" max="75" width="12.6296296296296" customWidth="1"/>
    <col min="76" max="76" width="10.7222222222222" customWidth="1"/>
    <col min="77" max="77" width="17.1759259259259" customWidth="1"/>
    <col min="78" max="78" width="22.0925925925926" customWidth="1"/>
    <col min="79" max="79" width="18.0925925925926" customWidth="1"/>
    <col min="80" max="80" width="27.2685185185185" customWidth="1"/>
    <col min="81" max="81" width="28.3611111111111" style="1" customWidth="1"/>
    <col min="82" max="82" width="48.3611111111111" style="1" customWidth="1"/>
    <col min="83" max="84" width="27.2685185185185" style="1" customWidth="1"/>
    <col min="85" max="85" width="18.0925925925926" customWidth="1"/>
    <col min="86" max="86" width="18.6296296296296" customWidth="1"/>
    <col min="87" max="87" width="18.9074074074074" customWidth="1"/>
    <col min="88" max="88" width="20.8148148148148" customWidth="1"/>
    <col min="89" max="89" width="18.0925925925926" customWidth="1"/>
  </cols>
  <sheetData>
    <row r="1" spans="1:8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18" t="s">
        <v>88</v>
      </c>
    </row>
    <row r="2" spans="3:89">
      <c r="C2" s="4" t="s">
        <v>89</v>
      </c>
      <c r="D2" s="4"/>
      <c r="E2" s="5">
        <v>45135</v>
      </c>
      <c r="F2" s="5">
        <v>45501</v>
      </c>
      <c r="G2" s="4" t="s">
        <v>90</v>
      </c>
      <c r="H2" s="5">
        <v>45135</v>
      </c>
      <c r="I2" s="4"/>
      <c r="J2" s="4" t="s">
        <v>91</v>
      </c>
      <c r="K2" s="7">
        <v>2</v>
      </c>
      <c r="L2" s="4"/>
      <c r="M2" s="8">
        <v>0</v>
      </c>
      <c r="N2" s="8">
        <v>0</v>
      </c>
      <c r="O2" s="9">
        <v>0</v>
      </c>
      <c r="P2" s="4"/>
      <c r="Q2" s="9">
        <v>0</v>
      </c>
      <c r="R2" s="9">
        <v>0</v>
      </c>
      <c r="S2" s="9">
        <v>0</v>
      </c>
      <c r="T2" s="13">
        <v>1</v>
      </c>
      <c r="U2" s="13">
        <v>1</v>
      </c>
      <c r="V2" s="14">
        <v>74</v>
      </c>
      <c r="W2" s="4"/>
      <c r="X2" s="4"/>
      <c r="Y2" s="4"/>
      <c r="Z2" s="4"/>
      <c r="AA2" s="4"/>
      <c r="AB2" s="4" t="s">
        <v>92</v>
      </c>
      <c r="AC2" s="4" t="s">
        <v>93</v>
      </c>
      <c r="AD2" s="9">
        <v>1000000</v>
      </c>
      <c r="AE2" s="9">
        <v>2000000</v>
      </c>
      <c r="AF2" s="9">
        <v>0</v>
      </c>
      <c r="AG2" s="9">
        <v>0</v>
      </c>
      <c r="AH2" s="9">
        <v>1000000</v>
      </c>
      <c r="AI2" s="4"/>
      <c r="AJ2" s="4"/>
      <c r="AK2" s="4"/>
      <c r="AL2" s="4"/>
      <c r="AM2" s="4"/>
      <c r="AN2" s="9">
        <v>0</v>
      </c>
      <c r="AO2" s="9">
        <v>0</v>
      </c>
      <c r="AP2" s="4"/>
      <c r="AQ2" s="9">
        <v>0</v>
      </c>
      <c r="AR2" s="9">
        <v>0</v>
      </c>
      <c r="AS2" s="9">
        <f>SUM(AQ2:AR2)</f>
        <v>0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 t="s">
        <v>94</v>
      </c>
      <c r="BT2" s="4" t="s">
        <v>95</v>
      </c>
      <c r="BU2" s="4"/>
      <c r="BV2" s="4" t="s">
        <v>96</v>
      </c>
      <c r="BW2" s="4" t="s">
        <v>97</v>
      </c>
      <c r="BX2" s="7">
        <v>28504</v>
      </c>
      <c r="BY2" s="7">
        <v>45192</v>
      </c>
      <c r="BZ2" s="4"/>
      <c r="CA2" s="4"/>
      <c r="CB2" s="4" t="s">
        <v>98</v>
      </c>
      <c r="CC2" s="4" t="s">
        <v>99</v>
      </c>
      <c r="CD2" s="4" t="s">
        <v>100</v>
      </c>
      <c r="CE2" s="4" t="s">
        <v>97</v>
      </c>
      <c r="CF2" s="4"/>
      <c r="CG2" s="9">
        <v>5000</v>
      </c>
      <c r="CH2" s="4"/>
      <c r="CI2" s="4"/>
      <c r="CJ2" s="4"/>
      <c r="CK2" s="4"/>
    </row>
    <row r="3" spans="3:89">
      <c r="C3" s="4" t="s">
        <v>101</v>
      </c>
      <c r="D3" s="4"/>
      <c r="E3" s="5">
        <v>45166</v>
      </c>
      <c r="F3" s="5">
        <v>45532</v>
      </c>
      <c r="G3" s="4" t="s">
        <v>90</v>
      </c>
      <c r="H3" s="5">
        <v>45166</v>
      </c>
      <c r="I3" s="4"/>
      <c r="J3" s="4" t="s">
        <v>91</v>
      </c>
      <c r="K3" s="7">
        <v>2</v>
      </c>
      <c r="L3" s="4"/>
      <c r="M3" s="8">
        <v>0</v>
      </c>
      <c r="N3" s="8">
        <v>0</v>
      </c>
      <c r="O3" s="9">
        <v>0</v>
      </c>
      <c r="P3" s="4"/>
      <c r="Q3" s="9">
        <v>0</v>
      </c>
      <c r="R3" s="9">
        <v>0</v>
      </c>
      <c r="S3" s="9">
        <v>0</v>
      </c>
      <c r="T3" s="13">
        <v>1</v>
      </c>
      <c r="U3" s="13">
        <v>1</v>
      </c>
      <c r="V3" s="14">
        <v>97</v>
      </c>
      <c r="W3" s="4"/>
      <c r="X3" s="4"/>
      <c r="Y3" s="4"/>
      <c r="Z3" s="4"/>
      <c r="AA3" s="4"/>
      <c r="AB3" s="4" t="s">
        <v>92</v>
      </c>
      <c r="AC3" s="4" t="s">
        <v>93</v>
      </c>
      <c r="AD3" s="9">
        <v>1000000</v>
      </c>
      <c r="AE3" s="9">
        <v>2000000</v>
      </c>
      <c r="AF3" s="9">
        <v>0</v>
      </c>
      <c r="AG3" s="9">
        <v>0</v>
      </c>
      <c r="AH3" s="9">
        <v>1000000</v>
      </c>
      <c r="AI3" s="4"/>
      <c r="AJ3" s="4"/>
      <c r="AK3" s="4"/>
      <c r="AL3" s="4"/>
      <c r="AM3" s="4"/>
      <c r="AN3" s="9">
        <v>0</v>
      </c>
      <c r="AO3" s="9">
        <v>0</v>
      </c>
      <c r="AP3" s="4"/>
      <c r="AQ3" s="9">
        <v>0</v>
      </c>
      <c r="AR3" s="9">
        <v>0</v>
      </c>
      <c r="AS3" s="9">
        <f t="shared" ref="AS3:AS16" si="0">SUM(AQ3:AR3)</f>
        <v>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102</v>
      </c>
      <c r="BT3" s="4" t="s">
        <v>103</v>
      </c>
      <c r="BU3" s="4"/>
      <c r="BV3" s="4" t="s">
        <v>104</v>
      </c>
      <c r="BW3" s="4" t="s">
        <v>105</v>
      </c>
      <c r="BX3" s="7">
        <v>33607</v>
      </c>
      <c r="BY3" s="7">
        <v>45190</v>
      </c>
      <c r="BZ3" s="4"/>
      <c r="CA3" s="4"/>
      <c r="CB3" s="4" t="s">
        <v>106</v>
      </c>
      <c r="CC3" s="4" t="s">
        <v>107</v>
      </c>
      <c r="CD3" s="4" t="s">
        <v>108</v>
      </c>
      <c r="CE3" s="4" t="s">
        <v>105</v>
      </c>
      <c r="CF3" s="4"/>
      <c r="CG3" s="9">
        <v>5000</v>
      </c>
      <c r="CH3" s="4"/>
      <c r="CI3" s="4"/>
      <c r="CJ3" s="4"/>
      <c r="CK3" s="4"/>
    </row>
    <row r="4" spans="3:85">
      <c r="C4" t="s">
        <v>109</v>
      </c>
      <c r="E4" s="6">
        <v>45170</v>
      </c>
      <c r="F4" s="6">
        <v>45536</v>
      </c>
      <c r="G4" t="s">
        <v>90</v>
      </c>
      <c r="H4" s="6">
        <v>45170</v>
      </c>
      <c r="J4" t="s">
        <v>90</v>
      </c>
      <c r="K4" s="10">
        <v>1</v>
      </c>
      <c r="M4" s="11">
        <f>9357-295</f>
        <v>9062</v>
      </c>
      <c r="N4" s="12">
        <v>295</v>
      </c>
      <c r="O4" s="12">
        <v>0</v>
      </c>
      <c r="Q4" s="12">
        <v>0</v>
      </c>
      <c r="R4" s="12">
        <v>0</v>
      </c>
      <c r="S4" s="12">
        <v>0</v>
      </c>
      <c r="T4" s="15">
        <v>1</v>
      </c>
      <c r="U4" s="15">
        <v>1</v>
      </c>
      <c r="V4" s="16">
        <v>86</v>
      </c>
      <c r="AB4" t="s">
        <v>92</v>
      </c>
      <c r="AC4" t="s">
        <v>93</v>
      </c>
      <c r="AD4" s="12">
        <v>1000000</v>
      </c>
      <c r="AE4" s="12">
        <v>2000000</v>
      </c>
      <c r="AF4" s="12">
        <v>0</v>
      </c>
      <c r="AG4" s="12">
        <v>0</v>
      </c>
      <c r="AH4" s="12">
        <v>1000000</v>
      </c>
      <c r="AN4" s="12">
        <v>0</v>
      </c>
      <c r="AO4" s="12">
        <v>0</v>
      </c>
      <c r="AQ4" s="11">
        <v>935.7</v>
      </c>
      <c r="AR4" s="11">
        <f>2339.25-AQ4</f>
        <v>1403.55</v>
      </c>
      <c r="AS4" s="12">
        <f t="shared" si="0"/>
        <v>2339.25</v>
      </c>
      <c r="BS4" t="s">
        <v>110</v>
      </c>
      <c r="BT4" t="s">
        <v>111</v>
      </c>
      <c r="BV4" t="s">
        <v>112</v>
      </c>
      <c r="BW4" t="s">
        <v>113</v>
      </c>
      <c r="BX4" s="10">
        <v>76108</v>
      </c>
      <c r="BY4" s="10">
        <v>45190</v>
      </c>
      <c r="CB4" t="s">
        <v>114</v>
      </c>
      <c r="CC4" t="s">
        <v>115</v>
      </c>
      <c r="CD4" t="s">
        <v>116</v>
      </c>
      <c r="CE4" t="s">
        <v>113</v>
      </c>
      <c r="CG4" s="12">
        <v>5000</v>
      </c>
    </row>
    <row r="5" spans="3:85">
      <c r="C5" t="s">
        <v>117</v>
      </c>
      <c r="E5" s="6">
        <v>45170</v>
      </c>
      <c r="F5" s="6">
        <v>45536</v>
      </c>
      <c r="G5" t="s">
        <v>90</v>
      </c>
      <c r="H5" s="6">
        <v>45170</v>
      </c>
      <c r="J5" t="s">
        <v>90</v>
      </c>
      <c r="K5" s="10">
        <v>1</v>
      </c>
      <c r="M5" s="11">
        <f>32007-295</f>
        <v>31712</v>
      </c>
      <c r="N5" s="12">
        <v>295</v>
      </c>
      <c r="O5" s="12">
        <v>0</v>
      </c>
      <c r="Q5" s="12">
        <v>0</v>
      </c>
      <c r="R5" s="12">
        <v>0</v>
      </c>
      <c r="S5" s="12">
        <v>0</v>
      </c>
      <c r="T5" s="15">
        <v>1</v>
      </c>
      <c r="U5" s="15">
        <v>1</v>
      </c>
      <c r="V5" s="16">
        <v>130</v>
      </c>
      <c r="AB5" t="s">
        <v>92</v>
      </c>
      <c r="AC5" t="s">
        <v>93</v>
      </c>
      <c r="AD5" s="12">
        <v>1000000</v>
      </c>
      <c r="AE5" s="12">
        <v>2000000</v>
      </c>
      <c r="AF5" s="12">
        <v>1000000</v>
      </c>
      <c r="AG5" s="12">
        <v>2000000</v>
      </c>
      <c r="AH5" s="12">
        <v>1000000</v>
      </c>
      <c r="AN5" s="12">
        <v>0</v>
      </c>
      <c r="AO5" s="12">
        <v>0</v>
      </c>
      <c r="AQ5" s="11">
        <v>3200.7</v>
      </c>
      <c r="AR5" s="11">
        <f>8001.75-AQ5</f>
        <v>4801.05</v>
      </c>
      <c r="AS5" s="12">
        <f t="shared" si="0"/>
        <v>8001.75</v>
      </c>
      <c r="BS5" t="s">
        <v>118</v>
      </c>
      <c r="BT5" t="s">
        <v>119</v>
      </c>
      <c r="BV5" t="s">
        <v>120</v>
      </c>
      <c r="BW5" t="s">
        <v>97</v>
      </c>
      <c r="BX5" s="10">
        <v>27407</v>
      </c>
      <c r="BY5" s="10">
        <v>45190</v>
      </c>
      <c r="CB5" t="s">
        <v>106</v>
      </c>
      <c r="CC5" t="s">
        <v>107</v>
      </c>
      <c r="CD5" t="s">
        <v>108</v>
      </c>
      <c r="CE5" t="s">
        <v>105</v>
      </c>
      <c r="CG5" s="12">
        <v>5000</v>
      </c>
    </row>
    <row r="6" spans="3:85">
      <c r="C6" t="s">
        <v>121</v>
      </c>
      <c r="E6" s="6">
        <v>45170</v>
      </c>
      <c r="F6" s="6">
        <v>45536</v>
      </c>
      <c r="G6" t="s">
        <v>90</v>
      </c>
      <c r="H6" s="6">
        <v>45170</v>
      </c>
      <c r="J6" t="s">
        <v>90</v>
      </c>
      <c r="K6" s="10">
        <v>1</v>
      </c>
      <c r="M6" s="11">
        <f>7264-295</f>
        <v>6969</v>
      </c>
      <c r="N6" s="12">
        <v>295</v>
      </c>
      <c r="O6" s="12">
        <v>0</v>
      </c>
      <c r="Q6" s="12">
        <v>145</v>
      </c>
      <c r="R6" s="12">
        <f t="shared" ref="R6:R16" si="1">N6*0.02</f>
        <v>5.9</v>
      </c>
      <c r="S6" s="12">
        <v>0</v>
      </c>
      <c r="T6" s="15">
        <v>1</v>
      </c>
      <c r="U6" s="15">
        <v>1</v>
      </c>
      <c r="V6" s="16">
        <v>240</v>
      </c>
      <c r="AB6" t="s">
        <v>92</v>
      </c>
      <c r="AC6" t="s">
        <v>93</v>
      </c>
      <c r="AD6" s="12">
        <v>1000000</v>
      </c>
      <c r="AE6" s="12">
        <v>2000000</v>
      </c>
      <c r="AF6" s="12">
        <v>0</v>
      </c>
      <c r="AG6" s="12">
        <v>0</v>
      </c>
      <c r="AH6" s="12">
        <v>1000000</v>
      </c>
      <c r="AN6" s="12">
        <v>0</v>
      </c>
      <c r="AO6" s="12">
        <v>0</v>
      </c>
      <c r="AQ6" s="11">
        <v>740.9</v>
      </c>
      <c r="AR6" s="11">
        <f>1852.25-AQ6</f>
        <v>1111.35</v>
      </c>
      <c r="AS6" s="12">
        <f t="shared" si="0"/>
        <v>1852.25</v>
      </c>
      <c r="BS6" t="s">
        <v>122</v>
      </c>
      <c r="BT6" t="s">
        <v>123</v>
      </c>
      <c r="BV6" t="s">
        <v>124</v>
      </c>
      <c r="BW6" t="s">
        <v>113</v>
      </c>
      <c r="BX6" s="10">
        <v>78258</v>
      </c>
      <c r="BY6" s="10">
        <v>45191</v>
      </c>
      <c r="CB6" t="s">
        <v>114</v>
      </c>
      <c r="CC6" t="s">
        <v>115</v>
      </c>
      <c r="CD6" t="s">
        <v>116</v>
      </c>
      <c r="CE6" t="s">
        <v>113</v>
      </c>
      <c r="CG6" s="12">
        <v>5000</v>
      </c>
    </row>
    <row r="7" spans="3:85">
      <c r="C7" t="s">
        <v>125</v>
      </c>
      <c r="E7" s="6">
        <v>45170</v>
      </c>
      <c r="F7" s="6">
        <v>45536</v>
      </c>
      <c r="G7" t="s">
        <v>90</v>
      </c>
      <c r="H7" s="6">
        <v>45170</v>
      </c>
      <c r="J7" t="s">
        <v>90</v>
      </c>
      <c r="K7" s="10">
        <v>1</v>
      </c>
      <c r="M7" s="11">
        <f>7980-295</f>
        <v>7685</v>
      </c>
      <c r="N7" s="12">
        <v>295</v>
      </c>
      <c r="O7" s="12">
        <v>0</v>
      </c>
      <c r="Q7" s="12">
        <v>0</v>
      </c>
      <c r="R7" s="12">
        <v>0</v>
      </c>
      <c r="S7" s="12">
        <v>0</v>
      </c>
      <c r="T7" s="15">
        <v>1</v>
      </c>
      <c r="U7" s="15">
        <v>1</v>
      </c>
      <c r="V7" s="16">
        <v>83</v>
      </c>
      <c r="AB7" t="s">
        <v>92</v>
      </c>
      <c r="AC7" t="s">
        <v>93</v>
      </c>
      <c r="AD7" s="12">
        <v>1000000</v>
      </c>
      <c r="AE7" s="12">
        <v>2000000</v>
      </c>
      <c r="AF7" s="12">
        <v>0</v>
      </c>
      <c r="AG7" s="12">
        <v>0</v>
      </c>
      <c r="AH7" s="12">
        <v>1000000</v>
      </c>
      <c r="AN7" s="12">
        <v>0</v>
      </c>
      <c r="AO7" s="12">
        <v>0</v>
      </c>
      <c r="AQ7" s="11">
        <v>798</v>
      </c>
      <c r="AR7" s="11">
        <f>1995-AQ7</f>
        <v>1197</v>
      </c>
      <c r="AS7" s="12">
        <f t="shared" si="0"/>
        <v>1995</v>
      </c>
      <c r="BS7" t="s">
        <v>126</v>
      </c>
      <c r="BT7" t="s">
        <v>127</v>
      </c>
      <c r="BV7" t="s">
        <v>128</v>
      </c>
      <c r="BW7" t="s">
        <v>113</v>
      </c>
      <c r="BX7" s="10">
        <v>77573</v>
      </c>
      <c r="BY7" s="10">
        <v>45190</v>
      </c>
      <c r="CB7" t="s">
        <v>114</v>
      </c>
      <c r="CC7" t="s">
        <v>115</v>
      </c>
      <c r="CD7" t="s">
        <v>116</v>
      </c>
      <c r="CE7" t="s">
        <v>113</v>
      </c>
      <c r="CG7" s="12">
        <v>5000</v>
      </c>
    </row>
    <row r="8" spans="3:85">
      <c r="C8" t="s">
        <v>129</v>
      </c>
      <c r="E8" s="6">
        <v>45177</v>
      </c>
      <c r="F8" s="6">
        <v>45543</v>
      </c>
      <c r="G8" t="s">
        <v>90</v>
      </c>
      <c r="H8" s="6">
        <v>45177</v>
      </c>
      <c r="J8" t="s">
        <v>90</v>
      </c>
      <c r="K8" s="10">
        <v>1</v>
      </c>
      <c r="M8" s="11">
        <f>18814-295</f>
        <v>18519</v>
      </c>
      <c r="N8" s="12">
        <v>295</v>
      </c>
      <c r="O8" s="12">
        <v>0</v>
      </c>
      <c r="Q8" s="12">
        <v>0</v>
      </c>
      <c r="R8" s="12">
        <v>0</v>
      </c>
      <c r="S8" s="12">
        <v>0</v>
      </c>
      <c r="T8" s="15">
        <v>1</v>
      </c>
      <c r="U8" s="15">
        <v>1</v>
      </c>
      <c r="V8" s="16">
        <v>160</v>
      </c>
      <c r="AB8" t="s">
        <v>92</v>
      </c>
      <c r="AC8" t="s">
        <v>93</v>
      </c>
      <c r="AD8" s="12">
        <v>1000000</v>
      </c>
      <c r="AE8" s="12">
        <v>2000000</v>
      </c>
      <c r="AF8" s="12">
        <v>0</v>
      </c>
      <c r="AG8" s="12">
        <v>0</v>
      </c>
      <c r="AH8" s="12">
        <v>1000000</v>
      </c>
      <c r="AN8" s="12">
        <v>0</v>
      </c>
      <c r="AO8" s="12">
        <v>0</v>
      </c>
      <c r="AQ8" s="11">
        <v>1881.4</v>
      </c>
      <c r="AR8" s="11">
        <f>4703.5-AQ8</f>
        <v>2822.1</v>
      </c>
      <c r="AS8" s="12">
        <f t="shared" si="0"/>
        <v>4703.5</v>
      </c>
      <c r="BS8" t="s">
        <v>130</v>
      </c>
      <c r="BT8" t="s">
        <v>131</v>
      </c>
      <c r="BV8" t="s">
        <v>132</v>
      </c>
      <c r="BW8" t="s">
        <v>133</v>
      </c>
      <c r="BX8" s="10">
        <v>90623</v>
      </c>
      <c r="BY8" s="10">
        <v>45190</v>
      </c>
      <c r="CB8" t="s">
        <v>134</v>
      </c>
      <c r="CC8" t="s">
        <v>115</v>
      </c>
      <c r="CD8" t="s">
        <v>116</v>
      </c>
      <c r="CE8" t="s">
        <v>133</v>
      </c>
      <c r="CG8" s="12">
        <v>5000</v>
      </c>
    </row>
    <row r="9" spans="3:85">
      <c r="C9" t="s">
        <v>135</v>
      </c>
      <c r="E9" s="6">
        <v>45183</v>
      </c>
      <c r="F9" s="6">
        <v>45549</v>
      </c>
      <c r="G9" t="s">
        <v>90</v>
      </c>
      <c r="H9" s="6">
        <v>45183</v>
      </c>
      <c r="J9" t="s">
        <v>90</v>
      </c>
      <c r="K9" s="10">
        <v>1</v>
      </c>
      <c r="M9" s="11">
        <f>6596-295</f>
        <v>6301</v>
      </c>
      <c r="N9" s="12">
        <v>295</v>
      </c>
      <c r="O9" s="12">
        <v>0</v>
      </c>
      <c r="Q9" s="12">
        <v>0</v>
      </c>
      <c r="R9" s="12">
        <v>0</v>
      </c>
      <c r="S9" s="12">
        <v>0</v>
      </c>
      <c r="T9" s="15">
        <v>1</v>
      </c>
      <c r="U9" s="15">
        <v>1</v>
      </c>
      <c r="V9" s="16">
        <v>59</v>
      </c>
      <c r="AB9" t="s">
        <v>92</v>
      </c>
      <c r="AC9" t="s">
        <v>93</v>
      </c>
      <c r="AD9" s="12">
        <v>1000000</v>
      </c>
      <c r="AE9" s="12">
        <v>2000000</v>
      </c>
      <c r="AF9" s="12">
        <v>0</v>
      </c>
      <c r="AG9" s="12">
        <v>0</v>
      </c>
      <c r="AH9" s="12">
        <v>1000000</v>
      </c>
      <c r="AN9" s="12">
        <v>0</v>
      </c>
      <c r="AO9" s="12">
        <v>0</v>
      </c>
      <c r="AQ9" s="11">
        <v>659.6</v>
      </c>
      <c r="AR9" s="11">
        <f>1649-AQ9</f>
        <v>989.4</v>
      </c>
      <c r="AS9" s="12">
        <f t="shared" si="0"/>
        <v>1649</v>
      </c>
      <c r="BS9" t="s">
        <v>136</v>
      </c>
      <c r="BT9" t="s">
        <v>137</v>
      </c>
      <c r="BV9" t="s">
        <v>138</v>
      </c>
      <c r="BW9" t="s">
        <v>113</v>
      </c>
      <c r="BX9" s="10">
        <v>77484</v>
      </c>
      <c r="BY9" s="10">
        <v>45190</v>
      </c>
      <c r="CB9" t="s">
        <v>114</v>
      </c>
      <c r="CC9" t="s">
        <v>115</v>
      </c>
      <c r="CD9" t="s">
        <v>116</v>
      </c>
      <c r="CE9" t="s">
        <v>113</v>
      </c>
      <c r="CG9" s="12">
        <v>5000</v>
      </c>
    </row>
    <row r="10" spans="3:85">
      <c r="C10" t="s">
        <v>139</v>
      </c>
      <c r="E10" s="6">
        <v>45185</v>
      </c>
      <c r="F10" s="6">
        <v>45551</v>
      </c>
      <c r="G10" t="s">
        <v>90</v>
      </c>
      <c r="H10" s="6">
        <v>45185</v>
      </c>
      <c r="J10" t="s">
        <v>90</v>
      </c>
      <c r="K10" s="10">
        <v>1</v>
      </c>
      <c r="M10" s="11">
        <f>7684-295</f>
        <v>7389</v>
      </c>
      <c r="N10" s="12">
        <v>295</v>
      </c>
      <c r="O10" s="12">
        <v>0</v>
      </c>
      <c r="Q10" s="12">
        <v>154</v>
      </c>
      <c r="R10" s="12">
        <f t="shared" si="1"/>
        <v>5.9</v>
      </c>
      <c r="S10" s="12">
        <v>0</v>
      </c>
      <c r="T10" s="15">
        <v>1</v>
      </c>
      <c r="U10" s="15">
        <v>1</v>
      </c>
      <c r="V10" s="16">
        <v>74</v>
      </c>
      <c r="AB10" t="s">
        <v>92</v>
      </c>
      <c r="AC10" t="s">
        <v>93</v>
      </c>
      <c r="AD10" s="12">
        <v>1000000</v>
      </c>
      <c r="AE10" s="12">
        <v>2000000</v>
      </c>
      <c r="AF10" s="12">
        <v>0</v>
      </c>
      <c r="AG10" s="12">
        <v>0</v>
      </c>
      <c r="AH10" s="12">
        <v>1000000</v>
      </c>
      <c r="AN10" s="12">
        <v>0</v>
      </c>
      <c r="AO10" s="12">
        <v>0</v>
      </c>
      <c r="AQ10" s="11">
        <v>783.8</v>
      </c>
      <c r="AR10" s="11">
        <f>1959.5-AQ10</f>
        <v>1175.7</v>
      </c>
      <c r="AS10" s="12">
        <f t="shared" si="0"/>
        <v>1959.5</v>
      </c>
      <c r="BS10" t="s">
        <v>140</v>
      </c>
      <c r="BT10" t="s">
        <v>141</v>
      </c>
      <c r="BV10" t="s">
        <v>142</v>
      </c>
      <c r="BW10" t="s">
        <v>113</v>
      </c>
      <c r="BX10" s="10">
        <v>77084</v>
      </c>
      <c r="BY10" s="10">
        <v>45190</v>
      </c>
      <c r="CB10" t="s">
        <v>114</v>
      </c>
      <c r="CC10" t="s">
        <v>115</v>
      </c>
      <c r="CD10" t="s">
        <v>116</v>
      </c>
      <c r="CE10" t="s">
        <v>113</v>
      </c>
      <c r="CG10" s="12">
        <v>5000</v>
      </c>
    </row>
    <row r="11" spans="3:85">
      <c r="C11" t="s">
        <v>143</v>
      </c>
      <c r="E11" s="6">
        <v>45187</v>
      </c>
      <c r="F11" s="6">
        <v>45553</v>
      </c>
      <c r="G11" t="s">
        <v>90</v>
      </c>
      <c r="H11" s="6">
        <v>45187</v>
      </c>
      <c r="J11" t="s">
        <v>90</v>
      </c>
      <c r="K11" s="10">
        <v>1</v>
      </c>
      <c r="M11" s="11">
        <f>6380-295</f>
        <v>6085</v>
      </c>
      <c r="N11" s="12">
        <v>295</v>
      </c>
      <c r="O11" s="12">
        <v>0</v>
      </c>
      <c r="Q11" s="12">
        <v>0</v>
      </c>
      <c r="R11" s="12">
        <v>0</v>
      </c>
      <c r="S11" s="12">
        <v>0</v>
      </c>
      <c r="T11" s="15">
        <v>1</v>
      </c>
      <c r="U11" s="15">
        <v>1</v>
      </c>
      <c r="V11" s="16">
        <v>72</v>
      </c>
      <c r="AB11" t="s">
        <v>92</v>
      </c>
      <c r="AC11" t="s">
        <v>93</v>
      </c>
      <c r="AD11" s="12">
        <v>1000000</v>
      </c>
      <c r="AE11" s="12">
        <v>2000000</v>
      </c>
      <c r="AF11" s="12">
        <v>0</v>
      </c>
      <c r="AG11" s="12">
        <v>0</v>
      </c>
      <c r="AH11" s="12">
        <v>1000000</v>
      </c>
      <c r="AN11" s="12">
        <v>0</v>
      </c>
      <c r="AO11" s="12">
        <v>0</v>
      </c>
      <c r="AQ11" s="11">
        <v>638</v>
      </c>
      <c r="AR11" s="11">
        <f>1595-AQ11</f>
        <v>957</v>
      </c>
      <c r="AS11" s="12">
        <f t="shared" si="0"/>
        <v>1595</v>
      </c>
      <c r="BS11" t="s">
        <v>144</v>
      </c>
      <c r="BT11" t="s">
        <v>145</v>
      </c>
      <c r="BV11" t="s">
        <v>142</v>
      </c>
      <c r="BW11" t="s">
        <v>113</v>
      </c>
      <c r="BX11" s="10">
        <v>77064</v>
      </c>
      <c r="BY11" s="10">
        <v>45191</v>
      </c>
      <c r="CB11" t="s">
        <v>114</v>
      </c>
      <c r="CC11" t="s">
        <v>115</v>
      </c>
      <c r="CD11" t="s">
        <v>116</v>
      </c>
      <c r="CE11" t="s">
        <v>113</v>
      </c>
      <c r="CG11" s="12">
        <v>5000</v>
      </c>
    </row>
    <row r="12" spans="3:85">
      <c r="C12" t="s">
        <v>146</v>
      </c>
      <c r="E12" s="6">
        <v>45185</v>
      </c>
      <c r="F12" s="6">
        <v>45551</v>
      </c>
      <c r="G12" t="s">
        <v>90</v>
      </c>
      <c r="H12" s="6">
        <v>45185</v>
      </c>
      <c r="J12" t="s">
        <v>90</v>
      </c>
      <c r="K12" s="10">
        <v>1</v>
      </c>
      <c r="M12" s="11">
        <f>15587-295</f>
        <v>15292</v>
      </c>
      <c r="N12" s="12">
        <v>295</v>
      </c>
      <c r="O12" s="12">
        <v>0</v>
      </c>
      <c r="Q12" s="12">
        <v>0</v>
      </c>
      <c r="R12" s="12">
        <v>0</v>
      </c>
      <c r="S12" s="12">
        <v>0</v>
      </c>
      <c r="T12" s="15">
        <v>1</v>
      </c>
      <c r="U12" s="15">
        <v>1</v>
      </c>
      <c r="V12" s="16">
        <v>83</v>
      </c>
      <c r="AB12" t="s">
        <v>92</v>
      </c>
      <c r="AC12" t="s">
        <v>93</v>
      </c>
      <c r="AD12" s="12">
        <v>1000000</v>
      </c>
      <c r="AE12" s="12">
        <v>2000000</v>
      </c>
      <c r="AF12" s="12">
        <v>0</v>
      </c>
      <c r="AG12" s="12">
        <v>0</v>
      </c>
      <c r="AH12" s="12">
        <v>1000000</v>
      </c>
      <c r="AN12" s="12">
        <v>0</v>
      </c>
      <c r="AO12" s="12">
        <v>0</v>
      </c>
      <c r="AQ12" s="11">
        <v>1558.7</v>
      </c>
      <c r="AR12" s="11">
        <f>3896.75-AQ12</f>
        <v>2338.05</v>
      </c>
      <c r="AS12" s="12">
        <f t="shared" si="0"/>
        <v>3896.75</v>
      </c>
      <c r="BS12" t="s">
        <v>147</v>
      </c>
      <c r="BT12" t="s">
        <v>148</v>
      </c>
      <c r="BV12" t="s">
        <v>149</v>
      </c>
      <c r="BW12" t="s">
        <v>105</v>
      </c>
      <c r="BX12" s="10">
        <v>33411</v>
      </c>
      <c r="BY12" s="10">
        <v>45190</v>
      </c>
      <c r="CB12" t="s">
        <v>106</v>
      </c>
      <c r="CC12" t="s">
        <v>107</v>
      </c>
      <c r="CD12" t="s">
        <v>108</v>
      </c>
      <c r="CE12" t="s">
        <v>105</v>
      </c>
      <c r="CG12" s="12">
        <v>5000</v>
      </c>
    </row>
    <row r="13" spans="3:85">
      <c r="C13" t="s">
        <v>150</v>
      </c>
      <c r="E13" s="6">
        <v>45184</v>
      </c>
      <c r="F13" s="6">
        <v>45550</v>
      </c>
      <c r="G13" t="s">
        <v>90</v>
      </c>
      <c r="H13" s="6">
        <v>45184</v>
      </c>
      <c r="J13" t="s">
        <v>90</v>
      </c>
      <c r="K13" s="10">
        <v>1</v>
      </c>
      <c r="M13" s="11">
        <f>10922-295</f>
        <v>10627</v>
      </c>
      <c r="N13" s="12">
        <v>295</v>
      </c>
      <c r="O13" s="12">
        <v>0</v>
      </c>
      <c r="Q13" s="12">
        <v>218</v>
      </c>
      <c r="R13" s="12">
        <f t="shared" si="1"/>
        <v>5.9</v>
      </c>
      <c r="S13" s="12">
        <v>0</v>
      </c>
      <c r="T13" s="15">
        <v>1</v>
      </c>
      <c r="U13" s="15">
        <v>1</v>
      </c>
      <c r="V13" s="16">
        <v>84</v>
      </c>
      <c r="AB13" t="s">
        <v>92</v>
      </c>
      <c r="AC13" t="s">
        <v>93</v>
      </c>
      <c r="AD13" s="12">
        <v>1000000</v>
      </c>
      <c r="AE13" s="12">
        <v>2000000</v>
      </c>
      <c r="AF13" s="12">
        <v>0</v>
      </c>
      <c r="AG13" s="12">
        <v>0</v>
      </c>
      <c r="AH13" s="12">
        <v>1000000</v>
      </c>
      <c r="AN13" s="12">
        <v>0</v>
      </c>
      <c r="AO13" s="12">
        <v>0</v>
      </c>
      <c r="AQ13" s="11">
        <v>1671</v>
      </c>
      <c r="AR13" s="11">
        <f>2785-AQ13</f>
        <v>1114</v>
      </c>
      <c r="AS13" s="12">
        <f t="shared" si="0"/>
        <v>2785</v>
      </c>
      <c r="BS13" t="s">
        <v>151</v>
      </c>
      <c r="BT13" t="s">
        <v>152</v>
      </c>
      <c r="BV13" t="s">
        <v>153</v>
      </c>
      <c r="BW13" t="s">
        <v>154</v>
      </c>
      <c r="BX13" s="10">
        <v>31407</v>
      </c>
      <c r="BY13" s="10">
        <v>45190</v>
      </c>
      <c r="CB13" t="s">
        <v>155</v>
      </c>
      <c r="CC13" t="s">
        <v>156</v>
      </c>
      <c r="CD13" t="s">
        <v>157</v>
      </c>
      <c r="CE13" t="s">
        <v>154</v>
      </c>
      <c r="CG13" s="12">
        <v>5000</v>
      </c>
    </row>
    <row r="14" spans="3:85">
      <c r="C14" t="s">
        <v>158</v>
      </c>
      <c r="E14" s="6">
        <v>45199</v>
      </c>
      <c r="F14" s="6">
        <v>45565</v>
      </c>
      <c r="G14" t="s">
        <v>90</v>
      </c>
      <c r="H14" s="6">
        <v>45199</v>
      </c>
      <c r="J14" t="s">
        <v>90</v>
      </c>
      <c r="K14" s="10">
        <v>1</v>
      </c>
      <c r="M14" s="11">
        <f>6868-295</f>
        <v>6573</v>
      </c>
      <c r="N14" s="12">
        <v>295</v>
      </c>
      <c r="O14" s="12">
        <v>0</v>
      </c>
      <c r="Q14" s="12">
        <v>0</v>
      </c>
      <c r="R14" s="12">
        <v>0</v>
      </c>
      <c r="S14" s="12">
        <v>0</v>
      </c>
      <c r="T14" s="15">
        <v>1</v>
      </c>
      <c r="U14" s="15">
        <v>1</v>
      </c>
      <c r="V14" s="16">
        <v>74</v>
      </c>
      <c r="AB14" t="s">
        <v>92</v>
      </c>
      <c r="AC14" t="s">
        <v>93</v>
      </c>
      <c r="AD14" s="12">
        <v>1000000</v>
      </c>
      <c r="AE14" s="12">
        <v>2000000</v>
      </c>
      <c r="AF14" s="12">
        <v>0</v>
      </c>
      <c r="AG14" s="12">
        <v>0</v>
      </c>
      <c r="AH14" s="12">
        <v>1000000</v>
      </c>
      <c r="AN14" s="12">
        <v>0</v>
      </c>
      <c r="AO14" s="12">
        <v>0</v>
      </c>
      <c r="AQ14" s="11">
        <v>686.8</v>
      </c>
      <c r="AR14" s="11">
        <f>1717-AQ14</f>
        <v>1030.2</v>
      </c>
      <c r="AS14" s="12">
        <f t="shared" si="0"/>
        <v>1717</v>
      </c>
      <c r="BS14" t="s">
        <v>159</v>
      </c>
      <c r="BT14" t="s">
        <v>160</v>
      </c>
      <c r="BV14" t="s">
        <v>161</v>
      </c>
      <c r="BW14" t="s">
        <v>113</v>
      </c>
      <c r="BX14" s="10">
        <v>77414</v>
      </c>
      <c r="BY14" s="10">
        <v>45190</v>
      </c>
      <c r="CB14" t="s">
        <v>114</v>
      </c>
      <c r="CC14" t="s">
        <v>115</v>
      </c>
      <c r="CD14" t="s">
        <v>116</v>
      </c>
      <c r="CE14" t="s">
        <v>113</v>
      </c>
      <c r="CG14" s="12">
        <v>5000</v>
      </c>
    </row>
    <row r="15" spans="3:85">
      <c r="C15" t="s">
        <v>162</v>
      </c>
      <c r="E15" s="6">
        <v>45197</v>
      </c>
      <c r="F15" s="6">
        <v>45563</v>
      </c>
      <c r="G15" t="s">
        <v>90</v>
      </c>
      <c r="H15" s="6">
        <v>45197</v>
      </c>
      <c r="J15" t="s">
        <v>90</v>
      </c>
      <c r="K15" s="10">
        <v>1</v>
      </c>
      <c r="M15" s="11">
        <f>20160-295</f>
        <v>19865</v>
      </c>
      <c r="N15" s="12">
        <v>295</v>
      </c>
      <c r="O15" s="12">
        <v>473</v>
      </c>
      <c r="Q15" s="12">
        <v>403</v>
      </c>
      <c r="R15" s="12">
        <f t="shared" si="1"/>
        <v>5.9</v>
      </c>
      <c r="S15" s="12">
        <f>O15*0.02</f>
        <v>9.46</v>
      </c>
      <c r="T15" s="15">
        <v>1</v>
      </c>
      <c r="U15" s="15">
        <v>1</v>
      </c>
      <c r="V15" s="16">
        <v>87</v>
      </c>
      <c r="AB15" t="s">
        <v>92</v>
      </c>
      <c r="AC15" t="s">
        <v>93</v>
      </c>
      <c r="AD15" s="12">
        <v>1000000</v>
      </c>
      <c r="AE15" s="12">
        <v>2000000</v>
      </c>
      <c r="AF15" s="12">
        <v>1000000</v>
      </c>
      <c r="AG15" s="12">
        <v>2000000</v>
      </c>
      <c r="AH15" s="12">
        <v>1000000</v>
      </c>
      <c r="AN15" s="12">
        <v>0</v>
      </c>
      <c r="AO15" s="12">
        <v>0</v>
      </c>
      <c r="AQ15" s="11">
        <v>2056.3</v>
      </c>
      <c r="AR15" s="11">
        <f>5140.75-AQ15</f>
        <v>3084.45</v>
      </c>
      <c r="AS15" s="12">
        <f t="shared" si="0"/>
        <v>5140.75</v>
      </c>
      <c r="BS15" t="s">
        <v>163</v>
      </c>
      <c r="BT15" t="s">
        <v>164</v>
      </c>
      <c r="BV15" t="s">
        <v>165</v>
      </c>
      <c r="BW15" t="s">
        <v>105</v>
      </c>
      <c r="BX15" s="10">
        <v>32127</v>
      </c>
      <c r="BY15" s="10">
        <v>45190</v>
      </c>
      <c r="CB15" t="s">
        <v>106</v>
      </c>
      <c r="CC15" t="s">
        <v>107</v>
      </c>
      <c r="CD15" t="s">
        <v>108</v>
      </c>
      <c r="CE15" t="s">
        <v>105</v>
      </c>
      <c r="CG15" s="12">
        <v>5000</v>
      </c>
    </row>
    <row r="16" spans="3:85">
      <c r="C16" t="s">
        <v>166</v>
      </c>
      <c r="E16" s="6">
        <v>45198</v>
      </c>
      <c r="F16" s="6">
        <v>45564</v>
      </c>
      <c r="G16" t="s">
        <v>90</v>
      </c>
      <c r="H16" s="6">
        <v>45198</v>
      </c>
      <c r="J16" t="s">
        <v>90</v>
      </c>
      <c r="K16" s="10">
        <v>1</v>
      </c>
      <c r="M16" s="11">
        <f>5608-295</f>
        <v>5313</v>
      </c>
      <c r="N16" s="12">
        <v>295</v>
      </c>
      <c r="O16" s="12">
        <v>0</v>
      </c>
      <c r="Q16" s="12">
        <v>112</v>
      </c>
      <c r="R16" s="12">
        <f t="shared" si="1"/>
        <v>5.9</v>
      </c>
      <c r="S16" s="12">
        <v>0</v>
      </c>
      <c r="T16" s="15">
        <v>1</v>
      </c>
      <c r="U16" s="15">
        <v>1</v>
      </c>
      <c r="V16" s="16">
        <v>55</v>
      </c>
      <c r="AB16" t="s">
        <v>92</v>
      </c>
      <c r="AC16" t="s">
        <v>93</v>
      </c>
      <c r="AD16" s="12">
        <v>1000000</v>
      </c>
      <c r="AE16" s="12">
        <v>2000000</v>
      </c>
      <c r="AF16" s="12">
        <v>0</v>
      </c>
      <c r="AG16" s="12">
        <v>0</v>
      </c>
      <c r="AH16" s="12">
        <v>1000000</v>
      </c>
      <c r="AN16" s="12">
        <v>0</v>
      </c>
      <c r="AO16" s="12">
        <v>0</v>
      </c>
      <c r="AQ16" s="11">
        <v>572</v>
      </c>
      <c r="AR16" s="11">
        <f>1430-AQ16</f>
        <v>858</v>
      </c>
      <c r="AS16" s="12">
        <f t="shared" si="0"/>
        <v>1430</v>
      </c>
      <c r="BS16" t="s">
        <v>167</v>
      </c>
      <c r="BT16" t="s">
        <v>168</v>
      </c>
      <c r="BV16" t="s">
        <v>169</v>
      </c>
      <c r="BW16" t="s">
        <v>113</v>
      </c>
      <c r="BX16" s="10">
        <v>77357</v>
      </c>
      <c r="BY16" s="10">
        <v>45190</v>
      </c>
      <c r="CB16" t="s">
        <v>114</v>
      </c>
      <c r="CC16" t="s">
        <v>115</v>
      </c>
      <c r="CD16" t="s">
        <v>116</v>
      </c>
      <c r="CE16" t="s">
        <v>113</v>
      </c>
      <c r="CG16" s="12">
        <v>5000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Garrison</dc:creator>
  <cp:lastModifiedBy>Ayushi</cp:lastModifiedBy>
  <dcterms:created xsi:type="dcterms:W3CDTF">2023-09-14T17:34:00Z</dcterms:created>
  <dcterms:modified xsi:type="dcterms:W3CDTF">2023-11-27T07:45:02Z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A9E8CED00972480A8B57393CFDFDDCC9_12</vt:lpwstr>
  </property>
  <property fmtid="{D5CDD505-2E9C-101B-9397-08002B2CF9AE}" pid="3" name="KSOProductBuildVer">
    <vt:lpwstr>1033-12.2.0.13306</vt:lpwstr>
  </property>
</Properties>
</file>