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988ddc05a0e0ee/Documents/GitHub/desktop-tutorial/ASSIGNMENTS/EXCEL ASSIGNMENT/Assignment Excel/"/>
    </mc:Choice>
  </mc:AlternateContent>
  <xr:revisionPtr revIDLastSave="1" documentId="13_ncr:1_{42B4B96A-E302-4DC9-BE1A-C6F07A28F071}" xr6:coauthVersionLast="47" xr6:coauthVersionMax="47" xr10:uidLastSave="{B5F635B5-FD7C-4FDF-99C8-7B9682A07144}"/>
  <bookViews>
    <workbookView xWindow="-108" yWindow="-108" windowWidth="23256" windowHeight="12456" xr2:uid="{E4B56F38-D64E-4259-B219-6B5B05364F51}"/>
  </bookViews>
  <sheets>
    <sheet name="AVERAGE 1 - Question" sheetId="1" r:id="rId1"/>
    <sheet name="AVERAGE 3 - Question" sheetId="4" r:id="rId2"/>
    <sheet name="COUNT 1 - Question" sheetId="5" r:id="rId3"/>
    <sheet name="COUNT 2 - Question" sheetId="6" r:id="rId4"/>
    <sheet name="COUNT 3 - Question" sheetId="7" r:id="rId5"/>
    <sheet name="HLOOKUP - Question" sheetId="10" r:id="rId6"/>
    <sheet name="IF 1 - Question" sheetId="9" r:id="rId7"/>
    <sheet name="IF 2 - Question" sheetId="11" r:id="rId8"/>
    <sheet name="IF 3 - Question" sheetId="12" r:id="rId9"/>
    <sheet name="IF 4 - Question" sheetId="13" r:id="rId10"/>
    <sheet name="MATH 1 - Question" sheetId="14" r:id="rId11"/>
    <sheet name="MAX MIN 1 - Question" sheetId="15" r:id="rId12"/>
    <sheet name="MAX MIN 2 - Question" sheetId="16" r:id="rId13"/>
    <sheet name="MAX MIN 3 - Question" sheetId="17" r:id="rId14"/>
    <sheet name="Nested IF 1 - Question" sheetId="18" r:id="rId15"/>
    <sheet name="SUM 1 - Question" sheetId="19" r:id="rId16"/>
    <sheet name="SUM 2 - Question" sheetId="20" r:id="rId17"/>
    <sheet name="SUM 3 - Question" sheetId="21" r:id="rId18"/>
    <sheet name="SUMIF 1 - Question" sheetId="22" r:id="rId19"/>
    <sheet name="SUMIF2 Questions" sheetId="23" r:id="rId20"/>
    <sheet name="Question" sheetId="24" r:id="rId21"/>
    <sheet name="VLOOKUP 1 - Question" sheetId="25" r:id="rId22"/>
    <sheet name="VLOOUP 2A Questions" sheetId="26" r:id="rId23"/>
    <sheet name="Q24(A,B,C,D,E,F)" sheetId="27" r:id="rId24"/>
  </sheets>
  <definedNames>
    <definedName name="ExternalData_2" localSheetId="23" hidden="1">'Q24(A,B,C,D,E,F)'!$A$1:$E$248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C19" i="26"/>
  <c r="C30" i="26"/>
  <c r="C41" i="26"/>
  <c r="E17" i="25"/>
  <c r="E19" i="25"/>
  <c r="C24" i="25"/>
  <c r="C25" i="25"/>
  <c r="C26" i="25"/>
  <c r="C31" i="25"/>
  <c r="C32" i="25"/>
  <c r="C33" i="25"/>
  <c r="B8" i="24"/>
  <c r="B9" i="24"/>
  <c r="B10" i="24"/>
  <c r="C18" i="23"/>
  <c r="C29" i="23"/>
  <c r="C40" i="23"/>
  <c r="H15" i="22"/>
  <c r="H16" i="22"/>
  <c r="H18" i="22"/>
  <c r="H20" i="22"/>
  <c r="H21" i="22"/>
  <c r="C4" i="21"/>
  <c r="C7" i="21"/>
  <c r="C10" i="21"/>
  <c r="C13" i="21"/>
  <c r="C16" i="21"/>
  <c r="C19" i="21"/>
  <c r="C20" i="21"/>
  <c r="B95" i="20"/>
  <c r="B18" i="19"/>
  <c r="C9" i="18"/>
  <c r="C10" i="18"/>
  <c r="C11" i="18"/>
  <c r="C12" i="18"/>
  <c r="C12" i="17"/>
  <c r="G8" i="16"/>
  <c r="G9" i="16"/>
  <c r="G10" i="16"/>
  <c r="G11" i="16"/>
  <c r="C12" i="15"/>
  <c r="C13" i="15"/>
  <c r="C14" i="15"/>
  <c r="D11" i="14"/>
  <c r="D12" i="14"/>
  <c r="D13" i="14"/>
  <c r="D14" i="14"/>
  <c r="D18" i="14"/>
  <c r="D19" i="14"/>
  <c r="D20" i="14"/>
  <c r="D24" i="14"/>
  <c r="D25" i="14"/>
  <c r="D11" i="13"/>
  <c r="D12" i="13"/>
  <c r="D13" i="13"/>
  <c r="D14" i="13"/>
  <c r="D15" i="13"/>
  <c r="D16" i="13"/>
  <c r="D17" i="13"/>
  <c r="E9" i="12"/>
  <c r="F9" i="12"/>
  <c r="E10" i="12"/>
  <c r="F10" i="12"/>
  <c r="E11" i="12"/>
  <c r="F11" i="12"/>
  <c r="E12" i="12"/>
  <c r="F12" i="12"/>
  <c r="E13" i="12"/>
  <c r="F13" i="12"/>
  <c r="E14" i="12"/>
  <c r="F14" i="12"/>
  <c r="E15" i="12"/>
  <c r="F15" i="12"/>
  <c r="E16" i="12"/>
  <c r="F16" i="12"/>
  <c r="D7" i="11"/>
  <c r="D8" i="11"/>
  <c r="D9" i="11"/>
  <c r="D10" i="11"/>
  <c r="C12" i="10"/>
  <c r="C23" i="10"/>
  <c r="C33" i="10"/>
  <c r="C7" i="9"/>
  <c r="C8" i="9"/>
  <c r="C9" i="9"/>
  <c r="C10" i="9"/>
  <c r="B18" i="7"/>
  <c r="B21" i="7"/>
  <c r="B24" i="7"/>
  <c r="B27" i="7"/>
  <c r="B21" i="6"/>
  <c r="B27" i="6"/>
  <c r="B15" i="5"/>
  <c r="B18" i="5"/>
  <c r="B16" i="4"/>
  <c r="B17" i="4"/>
  <c r="B18" i="4"/>
  <c r="B23" i="4"/>
  <c r="B24" i="4"/>
  <c r="D18" i="1"/>
  <c r="D22" i="1"/>
  <c r="D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E8A451-F392-4861-B89F-6C7028522D03}" keepAlive="1" name="Query - AVERAGE 3 - Question" description="Connection to the 'AVERAGE 3 - Question' query in the workbook." type="5" refreshedVersion="0" background="1">
    <dbPr connection="Provider=Microsoft.Mashup.OleDb.1;Data Source=$Workbook$;Location=&quot;AVERAGE 3 - Question&quot;;Extended Properties=&quot;&quot;" command="SELECT * FROM [AVERAGE 3 - Question]"/>
  </connection>
  <connection id="2" xr16:uid="{40365D4B-2CD0-4F5B-829B-4947299EAC9E}" keepAlive="1" name="Query - Countries_and_dependencies_by_population_edit" description="Connection to the 'Countries_and_dependencies_by_population_edit' query in the workbook." type="5" refreshedVersion="8" background="1" saveData="1">
    <dbPr connection="Provider=Microsoft.Mashup.OleDb.1;Data Source=$Workbook$;Location=Countries_and_dependencies_by_population_edit;Extended Properties=&quot;&quot;" command="SELECT * FROM [Countries_and_dependencies_by_population_edit]"/>
  </connection>
</connections>
</file>

<file path=xl/sharedStrings.xml><?xml version="1.0" encoding="utf-8"?>
<sst xmlns="http://schemas.openxmlformats.org/spreadsheetml/2006/main" count="1054" uniqueCount="774">
  <si>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</si>
  <si>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</si>
  <si>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</si>
  <si>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</si>
  <si>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</si>
  <si>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</si>
  <si>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</si>
  <si>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</si>
  <si>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</si>
  <si>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</si>
  <si>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</si>
  <si>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</si>
  <si>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</si>
  <si>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</si>
  <si>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</si>
  <si>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</si>
  <si>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</si>
  <si>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</si>
  <si>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</si>
  <si>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</si>
  <si>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</si>
  <si>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</si>
  <si>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</si>
  <si>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</si>
  <si>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</si>
  <si>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</si>
  <si>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</si>
  <si>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</si>
  <si>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</si>
  <si>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</si>
  <si>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</si>
  <si>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</si>
  <si>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</si>
  <si>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</si>
  <si>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</si>
  <si>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</si>
  <si>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</si>
  <si>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</si>
  <si>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t>Answer</t>
  </si>
  <si>
    <t>How many responses in total are in the range?</t>
  </si>
  <si>
    <t>Question</t>
  </si>
  <si>
    <t>How many numerical (with numbers only) responses are in the range?</t>
  </si>
  <si>
    <t>Solve by using COUNT and COUNTA formulas, and use only column B (Grey) to answer the questions:</t>
  </si>
  <si>
    <t>David</t>
  </si>
  <si>
    <t xml:space="preserve">I don't know </t>
  </si>
  <si>
    <t>Nate</t>
  </si>
  <si>
    <t>Three</t>
  </si>
  <si>
    <t>Ricky</t>
  </si>
  <si>
    <t>Ravi</t>
  </si>
  <si>
    <t>Avi</t>
  </si>
  <si>
    <t>Ron</t>
  </si>
  <si>
    <t>Avery</t>
  </si>
  <si>
    <t>Name:</t>
  </si>
  <si>
    <t>How many times do you eat breakfast in a week?</t>
  </si>
  <si>
    <t>The table below shows survey responses; the respondents could use any value for their answers.</t>
  </si>
  <si>
    <t>How many non-blank answers (numbers and letters) appear in column C?</t>
  </si>
  <si>
    <t>COUNT returns the number of cells with a number.</t>
  </si>
  <si>
    <t>How many numerical answers appear in column C - Amount?</t>
  </si>
  <si>
    <t>Answer by using functions COUNT and COUNTA</t>
  </si>
  <si>
    <t>Pound - Egyptian banknotes</t>
  </si>
  <si>
    <t>Pound - Lebanese bills</t>
  </si>
  <si>
    <t>Diner - Jordan banknotes</t>
  </si>
  <si>
    <t>Frank - Switzerland</t>
  </si>
  <si>
    <t>Error</t>
  </si>
  <si>
    <t>Crown - Sweden</t>
  </si>
  <si>
    <t>Rand - South Africa</t>
  </si>
  <si>
    <t>Crown - Norway</t>
  </si>
  <si>
    <t>Crown - Denmark</t>
  </si>
  <si>
    <t>USD - Canada</t>
  </si>
  <si>
    <t>Dollar - Australia</t>
  </si>
  <si>
    <t>Euro - EMU</t>
  </si>
  <si>
    <t>Wine - Japan</t>
  </si>
  <si>
    <t>£ - United Kingdom</t>
  </si>
  <si>
    <t>USD - United States</t>
  </si>
  <si>
    <t>Amount</t>
  </si>
  <si>
    <t>Currency</t>
  </si>
  <si>
    <t>Account Number</t>
  </si>
  <si>
    <t>Column E shows the total dollar value amount of each of the  accounts.</t>
  </si>
  <si>
    <t>The following table represents a bank statement of ExcelMaster company.</t>
  </si>
  <si>
    <t>How many cells in total are in the range?</t>
  </si>
  <si>
    <t>How many non number cells are in  the grey range?</t>
  </si>
  <si>
    <t>How many empty cells are in the grey range?</t>
  </si>
  <si>
    <t>How many cells with a number value are in the grey range (cells B3 to B13)?</t>
  </si>
  <si>
    <t>Solve by using formulas COUNT, COUNTA and COUNTBLANK:</t>
  </si>
  <si>
    <t>Apple1234</t>
  </si>
  <si>
    <t>AAA</t>
  </si>
  <si>
    <t>L</t>
  </si>
  <si>
    <t>Orange</t>
  </si>
  <si>
    <t>Answer using the following range:</t>
  </si>
  <si>
    <t xml:space="preserve">Explanation: </t>
  </si>
  <si>
    <t>Enter function here:</t>
  </si>
  <si>
    <t xml:space="preserve">What is the total pay of employee with ID 107? </t>
  </si>
  <si>
    <t>What is the salary of employee with ID 105?</t>
  </si>
  <si>
    <t>What is the department of employee with ID 102?</t>
  </si>
  <si>
    <t>Total Pay</t>
  </si>
  <si>
    <t>Bonus</t>
  </si>
  <si>
    <t>Salary</t>
  </si>
  <si>
    <t>Marketing</t>
  </si>
  <si>
    <t>HR</t>
  </si>
  <si>
    <t>Finance</t>
  </si>
  <si>
    <t>IT</t>
  </si>
  <si>
    <t>Department</t>
  </si>
  <si>
    <t>Rachel Green</t>
  </si>
  <si>
    <t>David Martin</t>
  </si>
  <si>
    <t>Jessica Davis</t>
  </si>
  <si>
    <t>Michael Wilson</t>
  </si>
  <si>
    <t>Emily Brown</t>
  </si>
  <si>
    <t>Tom Davis</t>
  </si>
  <si>
    <t>Sarah Lee</t>
  </si>
  <si>
    <t>Bob Johnson</t>
  </si>
  <si>
    <t>Jane Smith</t>
  </si>
  <si>
    <t>John Doe</t>
  </si>
  <si>
    <t>Employee Name</t>
  </si>
  <si>
    <t>Employee ID</t>
  </si>
  <si>
    <t>Data</t>
  </si>
  <si>
    <t>Dani</t>
  </si>
  <si>
    <t>Charlie</t>
  </si>
  <si>
    <t>Beni</t>
  </si>
  <si>
    <t>Adi</t>
  </si>
  <si>
    <t>Pass/Fail</t>
  </si>
  <si>
    <t>Grade</t>
  </si>
  <si>
    <t>Grade less than 60 = Fail</t>
  </si>
  <si>
    <t>Grade 60 or higher = Pass</t>
  </si>
  <si>
    <t>Complete column C using only IF formula</t>
  </si>
  <si>
    <t>Table A contains names and their respective grades for Excel 101 Course</t>
  </si>
  <si>
    <t>Journal Entry 4</t>
  </si>
  <si>
    <t>Journal Entry 3</t>
  </si>
  <si>
    <t>Journal Entry 2</t>
  </si>
  <si>
    <t>Journal Entry 1</t>
  </si>
  <si>
    <t>Same value?</t>
  </si>
  <si>
    <t>Credit</t>
  </si>
  <si>
    <t>Debit</t>
  </si>
  <si>
    <t>if they match - return "match", otherwise return "no match"</t>
  </si>
  <si>
    <t>Check if column A's cells match column B's cell</t>
  </si>
  <si>
    <t>The following table is an extract from an accounting system that contains four journal entries</t>
  </si>
  <si>
    <t>Herzl</t>
  </si>
  <si>
    <t>George</t>
  </si>
  <si>
    <t>Fage</t>
  </si>
  <si>
    <t>Eliko</t>
  </si>
  <si>
    <t>Dan</t>
  </si>
  <si>
    <t>Cermit</t>
  </si>
  <si>
    <t>Ben</t>
  </si>
  <si>
    <t>Arik</t>
  </si>
  <si>
    <t>Minor/Adult?</t>
  </si>
  <si>
    <t>Driver Licence</t>
  </si>
  <si>
    <t>Age</t>
  </si>
  <si>
    <t>Number</t>
  </si>
  <si>
    <t>Column E</t>
  </si>
  <si>
    <t>Column D</t>
  </si>
  <si>
    <t>If the student is younger than 18 years old he/she is a minor. Check whether the student is a minor or not. for Minor return "Minor" and non minor = "Adult" anwswer in column E</t>
  </si>
  <si>
    <t>If the student's age is 16 or above, he/she is eligible for a driver's license. Check if they are eligible or not. Answer in column D</t>
  </si>
  <si>
    <t xml:space="preserve">	The table below contains details of high school students names and ages, use IF formula to complete columns D and E</t>
  </si>
  <si>
    <t>A-</t>
  </si>
  <si>
    <t>Rotem</t>
  </si>
  <si>
    <t>A+</t>
  </si>
  <si>
    <t>Daniela</t>
  </si>
  <si>
    <t>Gabe</t>
  </si>
  <si>
    <t>Xena</t>
  </si>
  <si>
    <t>Ari</t>
  </si>
  <si>
    <t>Sam</t>
  </si>
  <si>
    <t>Scholarship</t>
  </si>
  <si>
    <t>Tuition</t>
  </si>
  <si>
    <t>GPA</t>
  </si>
  <si>
    <t>Use IF function to calculate the scholarships' amounts each of them will get</t>
  </si>
  <si>
    <t>The following table contains the names of students from 2024 class.</t>
  </si>
  <si>
    <t>An A+ student gets 100% scholarship and non A+ gets 50% scholarship as shown in the table below:</t>
  </si>
  <si>
    <t>Click here to view the Answers!</t>
  </si>
  <si>
    <t>Stock B</t>
  </si>
  <si>
    <t>Stock A</t>
  </si>
  <si>
    <t>Year over Year % change</t>
  </si>
  <si>
    <t>Price 2016</t>
  </si>
  <si>
    <t>Price 2015</t>
  </si>
  <si>
    <t>Stock</t>
  </si>
  <si>
    <t>Calculate percentage of change</t>
  </si>
  <si>
    <t>Out of</t>
  </si>
  <si>
    <t>Percentages using division of numbers</t>
  </si>
  <si>
    <t>Divided by</t>
  </si>
  <si>
    <t>Times</t>
  </si>
  <si>
    <t>Minus</t>
  </si>
  <si>
    <t>Plus</t>
  </si>
  <si>
    <t>Arithmertics</t>
  </si>
  <si>
    <t>percentage sign (will divide the number by 100 if added after a value)</t>
  </si>
  <si>
    <t>%</t>
  </si>
  <si>
    <t>multiply</t>
  </si>
  <si>
    <t>*</t>
  </si>
  <si>
    <t>divide</t>
  </si>
  <si>
    <t>/</t>
  </si>
  <si>
    <t>minus</t>
  </si>
  <si>
    <t>-</t>
  </si>
  <si>
    <t>plus</t>
  </si>
  <si>
    <t>+</t>
  </si>
  <si>
    <t>equals, use = sign before the formula to calculate a formula</t>
  </si>
  <si>
    <t>=</t>
  </si>
  <si>
    <t>Use the following guidelines to calculate the statements below:</t>
  </si>
  <si>
    <t>In this module, we will focus on learning  how to make basic arithmetic operations using excel</t>
  </si>
  <si>
    <t>What is the average between the maximum and the minimum? (mid range)</t>
  </si>
  <si>
    <t>What is the minimum weight of a wrestler?</t>
  </si>
  <si>
    <t>What is the maximum weight of a wrestler?</t>
  </si>
  <si>
    <t>Oveidyudo</t>
  </si>
  <si>
    <t>Shlomtzi</t>
  </si>
  <si>
    <t>Dinamito</t>
  </si>
  <si>
    <t>Greenko</t>
  </si>
  <si>
    <t>Solomoto</t>
  </si>
  <si>
    <t>Ishaymoto</t>
  </si>
  <si>
    <t>Use max, min and average formulas to answer the following questions.</t>
  </si>
  <si>
    <t>Sumo wrestlers contest - Names and Weights</t>
  </si>
  <si>
    <t>MAX, MIN and Average</t>
  </si>
  <si>
    <t>Ofri</t>
  </si>
  <si>
    <t>Georgy</t>
  </si>
  <si>
    <t>Johnny</t>
  </si>
  <si>
    <t>Test 4</t>
  </si>
  <si>
    <t>Test 3</t>
  </si>
  <si>
    <t>Test 2</t>
  </si>
  <si>
    <t>Test 1</t>
  </si>
  <si>
    <t>2. else - return "pass"</t>
  </si>
  <si>
    <t>1. if the lowest score is lower than 50 - return "fail"</t>
  </si>
  <si>
    <t>Use IF and MAX/MIN to check if a student passed the test</t>
  </si>
  <si>
    <t>The following table contains details about the scores of 4 students in a driving theory test. If a student fails at least one test - she or he needs to retake the course.</t>
  </si>
  <si>
    <t>Chen</t>
  </si>
  <si>
    <t>Yoav</t>
  </si>
  <si>
    <t>Lev</t>
  </si>
  <si>
    <t>Johny</t>
  </si>
  <si>
    <t>Use MAX and IF to create a logic that checks if the test was "Easy" or not</t>
  </si>
  <si>
    <t xml:space="preserve">IF at least one student got 99 points or more in a test - the test considered easy, </t>
  </si>
  <si>
    <t>Deborah</t>
  </si>
  <si>
    <t>Michael</t>
  </si>
  <si>
    <t>Sarah</t>
  </si>
  <si>
    <t>John</t>
  </si>
  <si>
    <t>Failed/Good/Excellent</t>
  </si>
  <si>
    <t>Student name</t>
  </si>
  <si>
    <t>Complete the following:</t>
  </si>
  <si>
    <t>Grade lower than 60 - Failed</t>
  </si>
  <si>
    <t>Grade higher or equal to 60 but lower than 80 - Good</t>
  </si>
  <si>
    <t>Grade higher or equal to 80 - Excellent</t>
  </si>
  <si>
    <t>The school decided to use the following grade system:</t>
  </si>
  <si>
    <t>&lt;&lt;Enter value here</t>
  </si>
  <si>
    <t>Total Year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</si>
  <si>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</si>
  <si>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</si>
  <si>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</si>
  <si>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</si>
  <si>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</si>
  <si>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</si>
  <si>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</si>
  <si>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</si>
  <si>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</si>
  <si>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</si>
  <si>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</si>
  <si>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</si>
  <si>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Revenue in $MM</t>
  </si>
  <si>
    <t>The company's CFO asked you to use SUM formula to calculate the total revenue for the year.</t>
  </si>
  <si>
    <t>The following table includes ABC company's revenue by month.</t>
  </si>
  <si>
    <t>Costs</t>
  </si>
  <si>
    <t>Date</t>
  </si>
  <si>
    <t>Calculate the total costs at the bottom of the table. Hint: to save time, use sum shortcuts.</t>
  </si>
  <si>
    <t>The following table represents daily costs by day for the first quarter of 2015</t>
  </si>
  <si>
    <t>Region 158</t>
  </si>
  <si>
    <t>Tel Aviv</t>
  </si>
  <si>
    <t>Region 157</t>
  </si>
  <si>
    <t>Region 156</t>
  </si>
  <si>
    <t>Region 155</t>
  </si>
  <si>
    <t>Region 154</t>
  </si>
  <si>
    <t>Region 153</t>
  </si>
  <si>
    <t>Region 152</t>
  </si>
  <si>
    <t>Region 151</t>
  </si>
  <si>
    <t>Region 150</t>
  </si>
  <si>
    <t>Region 149</t>
  </si>
  <si>
    <t>Region 148</t>
  </si>
  <si>
    <t>Region 147</t>
  </si>
  <si>
    <t>Region 146</t>
  </si>
  <si>
    <t>Region 145</t>
  </si>
  <si>
    <t>Region 144</t>
  </si>
  <si>
    <t>Region 143</t>
  </si>
  <si>
    <t>Region 142</t>
  </si>
  <si>
    <t>Region 141</t>
  </si>
  <si>
    <t>Region 140</t>
  </si>
  <si>
    <t>Region 139</t>
  </si>
  <si>
    <t>Region 138</t>
  </si>
  <si>
    <t>Region 137</t>
  </si>
  <si>
    <t>Region 136</t>
  </si>
  <si>
    <t>Region 135</t>
  </si>
  <si>
    <t>Region 134</t>
  </si>
  <si>
    <t>Region 133</t>
  </si>
  <si>
    <t>Region 132</t>
  </si>
  <si>
    <t>Region 131</t>
  </si>
  <si>
    <t>Region 130</t>
  </si>
  <si>
    <t>Region 129</t>
  </si>
  <si>
    <t>Region 128</t>
  </si>
  <si>
    <t>Region 127</t>
  </si>
  <si>
    <t>Region 126</t>
  </si>
  <si>
    <t>Region 125</t>
  </si>
  <si>
    <t>Region 124</t>
  </si>
  <si>
    <t>Region 123</t>
  </si>
  <si>
    <t>Region 122</t>
  </si>
  <si>
    <t>Region 121</t>
  </si>
  <si>
    <t>Region 120</t>
  </si>
  <si>
    <t>Region 119</t>
  </si>
  <si>
    <t>Region 118</t>
  </si>
  <si>
    <t>Region 117</t>
  </si>
  <si>
    <t>Region 116</t>
  </si>
  <si>
    <t>Region 115</t>
  </si>
  <si>
    <t>Region 114</t>
  </si>
  <si>
    <t>Region 113</t>
  </si>
  <si>
    <t>Region 112</t>
  </si>
  <si>
    <t>Region 111</t>
  </si>
  <si>
    <t>Region 110</t>
  </si>
  <si>
    <t>Region 109</t>
  </si>
  <si>
    <t>Region 108</t>
  </si>
  <si>
    <t>Region 107</t>
  </si>
  <si>
    <t>Region 106</t>
  </si>
  <si>
    <t>Region 105</t>
  </si>
  <si>
    <t>Region 104</t>
  </si>
  <si>
    <t>Region 103</t>
  </si>
  <si>
    <t>Region 102</t>
  </si>
  <si>
    <t>Region 101</t>
  </si>
  <si>
    <t>Region 100</t>
  </si>
  <si>
    <t>Region 99</t>
  </si>
  <si>
    <t>Region 98</t>
  </si>
  <si>
    <t>Region 97</t>
  </si>
  <si>
    <t>Region 96</t>
  </si>
  <si>
    <t>Region 95</t>
  </si>
  <si>
    <t>Region 94</t>
  </si>
  <si>
    <t>Region 93</t>
  </si>
  <si>
    <t>Region 92</t>
  </si>
  <si>
    <t>Region 91</t>
  </si>
  <si>
    <t>Region 90</t>
  </si>
  <si>
    <t>Region 89</t>
  </si>
  <si>
    <t>Region 88</t>
  </si>
  <si>
    <t>Region 87</t>
  </si>
  <si>
    <t>Region 86</t>
  </si>
  <si>
    <t>Region 85</t>
  </si>
  <si>
    <t>Region 84</t>
  </si>
  <si>
    <t>Region 83</t>
  </si>
  <si>
    <t>Region 82</t>
  </si>
  <si>
    <t>Region 81</t>
  </si>
  <si>
    <t>Region 80</t>
  </si>
  <si>
    <t>Region 79</t>
  </si>
  <si>
    <t>Region 78</t>
  </si>
  <si>
    <t>Region 77</t>
  </si>
  <si>
    <t>Region 76</t>
  </si>
  <si>
    <t>Region 75</t>
  </si>
  <si>
    <t>Region 74</t>
  </si>
  <si>
    <t>Region 73</t>
  </si>
  <si>
    <t>Region 72</t>
  </si>
  <si>
    <t>Region 71</t>
  </si>
  <si>
    <t>Region 70</t>
  </si>
  <si>
    <t>Region 69</t>
  </si>
  <si>
    <t>Region 68</t>
  </si>
  <si>
    <t>Region 67</t>
  </si>
  <si>
    <t>Region 66</t>
  </si>
  <si>
    <t>Region 65</t>
  </si>
  <si>
    <t>Region 64</t>
  </si>
  <si>
    <t>Region 63</t>
  </si>
  <si>
    <t>Region 62</t>
  </si>
  <si>
    <t>Region 61</t>
  </si>
  <si>
    <t>Region 60</t>
  </si>
  <si>
    <t>Region 59</t>
  </si>
  <si>
    <t>Region 58</t>
  </si>
  <si>
    <t>Region 57</t>
  </si>
  <si>
    <t>Region 56</t>
  </si>
  <si>
    <t>Region 55</t>
  </si>
  <si>
    <t>Region 54</t>
  </si>
  <si>
    <t>Region 53</t>
  </si>
  <si>
    <t>Region 52</t>
  </si>
  <si>
    <t>Region 51</t>
  </si>
  <si>
    <t>Region 50</t>
  </si>
  <si>
    <t>Region 49</t>
  </si>
  <si>
    <t>Region 48</t>
  </si>
  <si>
    <t>Region 47</t>
  </si>
  <si>
    <t>Region 46</t>
  </si>
  <si>
    <t>Region 45</t>
  </si>
  <si>
    <t>Region 44</t>
  </si>
  <si>
    <t>Region 43</t>
  </si>
  <si>
    <t>Region 42</t>
  </si>
  <si>
    <t>Region 41</t>
  </si>
  <si>
    <t>Region 40</t>
  </si>
  <si>
    <t>Region 39</t>
  </si>
  <si>
    <t>Region 38</t>
  </si>
  <si>
    <t>Region 37</t>
  </si>
  <si>
    <t>Region 36</t>
  </si>
  <si>
    <t>Region 35</t>
  </si>
  <si>
    <t>Region 34</t>
  </si>
  <si>
    <t>Region 33</t>
  </si>
  <si>
    <t>Region 32</t>
  </si>
  <si>
    <t>Region 31</t>
  </si>
  <si>
    <t>Region 30</t>
  </si>
  <si>
    <t>Region 29</t>
  </si>
  <si>
    <t>Region 28</t>
  </si>
  <si>
    <t>Region 27</t>
  </si>
  <si>
    <t>Region 26</t>
  </si>
  <si>
    <t>Region 25</t>
  </si>
  <si>
    <t>Region 24</t>
  </si>
  <si>
    <t>Region 23</t>
  </si>
  <si>
    <t>Region 22</t>
  </si>
  <si>
    <t>Region 21</t>
  </si>
  <si>
    <t>Region 20</t>
  </si>
  <si>
    <t>Region 19</t>
  </si>
  <si>
    <t>Region 18</t>
  </si>
  <si>
    <t>Region 17</t>
  </si>
  <si>
    <t>Region 16</t>
  </si>
  <si>
    <t>Region 15</t>
  </si>
  <si>
    <t>Region 14</t>
  </si>
  <si>
    <t>Region 13</t>
  </si>
  <si>
    <t>Region 12</t>
  </si>
  <si>
    <t>Region 11</t>
  </si>
  <si>
    <t>Region 10</t>
  </si>
  <si>
    <t>Region 9</t>
  </si>
  <si>
    <t>Region 8</t>
  </si>
  <si>
    <t>Region 7</t>
  </si>
  <si>
    <t>Region 6</t>
  </si>
  <si>
    <t>Region 5</t>
  </si>
  <si>
    <t>Region 4</t>
  </si>
  <si>
    <t>Region 3</t>
  </si>
  <si>
    <t>Region 2</t>
  </si>
  <si>
    <t>Region 1</t>
  </si>
  <si>
    <t>50-75+</t>
  </si>
  <si>
    <t>25-49</t>
  </si>
  <si>
    <t>0-19</t>
  </si>
  <si>
    <t>Region</t>
  </si>
  <si>
    <t>City</t>
  </si>
  <si>
    <t>Age group</t>
  </si>
  <si>
    <t>Option 2:</t>
  </si>
  <si>
    <t>Option 1:</t>
  </si>
  <si>
    <t>Total number of residents of ages 0-19 and 50-75+</t>
  </si>
  <si>
    <t>What is the total number of users in regions 1-20 for all groups?</t>
  </si>
  <si>
    <t>What is the total number of residents in region 3 (green) for all group ages?</t>
  </si>
  <si>
    <t>Number of residents</t>
  </si>
  <si>
    <t>Find the number of residents for each of the following groups from the table below:</t>
  </si>
  <si>
    <t>What is the total amout of money in accounts under $9,500?</t>
  </si>
  <si>
    <t>What is the total amout of money in accounts over $10,000?</t>
  </si>
  <si>
    <t>What is the total amount of commisions from accounts that are over $10,000?</t>
  </si>
  <si>
    <t>What is the total amout of money in Non-VIP Accounts?</t>
  </si>
  <si>
    <t>What is the total amout of money in VIP Accounts?</t>
  </si>
  <si>
    <t>SUMIF</t>
  </si>
  <si>
    <t>Yes</t>
  </si>
  <si>
    <t>No</t>
  </si>
  <si>
    <t>Total commisions</t>
  </si>
  <si>
    <t>VIP Account?</t>
  </si>
  <si>
    <t>Balance</t>
  </si>
  <si>
    <t>Client #</t>
  </si>
  <si>
    <t>Result:</t>
  </si>
  <si>
    <t>What is the total number of medals won by both USA and Jamaica? (Hard)</t>
  </si>
  <si>
    <t>What is the total number of medals won by figure skaters?</t>
  </si>
  <si>
    <t>What is the total number of medals won by athletes from USA?</t>
  </si>
  <si>
    <t>See Answers Tab</t>
  </si>
  <si>
    <t>Questions</t>
  </si>
  <si>
    <t>Russia</t>
  </si>
  <si>
    <t>Athletics</t>
  </si>
  <si>
    <t>Yelena Isinbayeva</t>
  </si>
  <si>
    <t>Norway</t>
  </si>
  <si>
    <t>Figure Skating</t>
  </si>
  <si>
    <t>Sonja Henie</t>
  </si>
  <si>
    <t>USA</t>
  </si>
  <si>
    <t>Swimming</t>
  </si>
  <si>
    <t>Mark Spitz</t>
  </si>
  <si>
    <t>USSR</t>
  </si>
  <si>
    <t>Gymnastics</t>
  </si>
  <si>
    <t>Larisa Latynina</t>
  </si>
  <si>
    <t>Carl Lewis</t>
  </si>
  <si>
    <t>Romania</t>
  </si>
  <si>
    <t>Nadia Comaneci</t>
  </si>
  <si>
    <t>Germany</t>
  </si>
  <si>
    <t>Katarina Witt</t>
  </si>
  <si>
    <t>Simone Biles</t>
  </si>
  <si>
    <t>Jamaica</t>
  </si>
  <si>
    <t>Usain Bolt</t>
  </si>
  <si>
    <t>Michael Phelps</t>
  </si>
  <si>
    <t>Medals Won</t>
  </si>
  <si>
    <t>Country</t>
  </si>
  <si>
    <t>Sport</t>
  </si>
  <si>
    <t>Data - SUMIF</t>
  </si>
  <si>
    <t>Exchange Rate</t>
  </si>
  <si>
    <t>GBP:USD Exchange rates:</t>
  </si>
  <si>
    <t>In case there is no exchange rate for a certain date entry, return the the last known rate for that day.</t>
  </si>
  <si>
    <t>Retrieve the GBP:USD exchange rate for the following dates using VLOOKUP function, from the table in columns G-H.</t>
  </si>
  <si>
    <t>Estelle Cormack</t>
  </si>
  <si>
    <t>Johnny Slash</t>
  </si>
  <si>
    <t>Ian Nash</t>
  </si>
  <si>
    <t>Find the Salary of the following employees:</t>
  </si>
  <si>
    <t>Location</t>
  </si>
  <si>
    <t>Return the Location of the following employees:</t>
  </si>
  <si>
    <t>What's the age of Estelle Cormack?</t>
  </si>
  <si>
    <t>What is the name of Employee ID 58369?</t>
  </si>
  <si>
    <t>Delhi</t>
  </si>
  <si>
    <t>Christopher Fallon</t>
  </si>
  <si>
    <t>Hong Kong</t>
  </si>
  <si>
    <t>Cairo</t>
  </si>
  <si>
    <t>Williamr Black</t>
  </si>
  <si>
    <t>Warsaw</t>
  </si>
  <si>
    <t>Eric Green</t>
  </si>
  <si>
    <t>Capetown</t>
  </si>
  <si>
    <t>Thomas Davies</t>
  </si>
  <si>
    <t>Bangkok</t>
  </si>
  <si>
    <t>Paul Bell</t>
  </si>
  <si>
    <t>Michael Kaye</t>
  </si>
  <si>
    <t>Shanghai</t>
  </si>
  <si>
    <t>Margaret Turley</t>
  </si>
  <si>
    <t>Thomas Bettle</t>
  </si>
  <si>
    <t>Berlin</t>
  </si>
  <si>
    <t>William Johnson</t>
  </si>
  <si>
    <t>Garry Manship</t>
  </si>
  <si>
    <t>Below is a list of the employees who work in your company:</t>
  </si>
  <si>
    <t>Create a VLOOKUP formula to find the occupation of a person whose name starts with "B" (Challenging!)</t>
  </si>
  <si>
    <t>Create a VLOOKUP formula to find the age of Mike Lee.</t>
  </si>
  <si>
    <t>Create a VLOOKUP formula to find the occupation of Jane Doe.</t>
  </si>
  <si>
    <t>s</t>
  </si>
  <si>
    <t>Engineer</t>
  </si>
  <si>
    <t>Female</t>
  </si>
  <si>
    <t>Lily Chen</t>
  </si>
  <si>
    <t>CEO</t>
  </si>
  <si>
    <t>Male</t>
  </si>
  <si>
    <t>Mike Lee</t>
  </si>
  <si>
    <t>Doctor</t>
  </si>
  <si>
    <t>Sue Kim</t>
  </si>
  <si>
    <t>Lawyer</t>
  </si>
  <si>
    <t>Yoav Ishay</t>
  </si>
  <si>
    <t>Sales</t>
  </si>
  <si>
    <t>Alice Kim</t>
  </si>
  <si>
    <t>Sam Lee</t>
  </si>
  <si>
    <t>Emily Chen</t>
  </si>
  <si>
    <t>Accountant</t>
  </si>
  <si>
    <t>Data Scientist</t>
  </si>
  <si>
    <t>Jane Doe</t>
  </si>
  <si>
    <t>Software Eng</t>
  </si>
  <si>
    <t>John Smith</t>
  </si>
  <si>
    <t>Occupation</t>
  </si>
  <si>
    <t>Gender</t>
  </si>
  <si>
    <t>VLOOKUP Exercise - Data:</t>
  </si>
  <si>
    <t>Zimbabwe</t>
  </si>
  <si>
    <t>Zambia</t>
  </si>
  <si>
    <t>Yemen</t>
  </si>
  <si>
    <t>Western Sahara</t>
  </si>
  <si>
    <t>Wallis and Futuna (France)</t>
  </si>
  <si>
    <t>Vietnam</t>
  </si>
  <si>
    <t>Venezuela</t>
  </si>
  <si>
    <t>Vatican City</t>
  </si>
  <si>
    <t>Vanuatu</t>
  </si>
  <si>
    <t>Uzbekistan</t>
  </si>
  <si>
    <t>Uruguay</t>
  </si>
  <si>
    <t>United States Virgin Islands (U.S.)</t>
  </si>
  <si>
    <t>United States</t>
  </si>
  <si>
    <t>United Kingdom</t>
  </si>
  <si>
    <t>United Arab Emirates</t>
  </si>
  <si>
    <t>Ukraine</t>
  </si>
  <si>
    <t>Uganda</t>
  </si>
  <si>
    <t>Tuvalu</t>
  </si>
  <si>
    <t>Turks and Caicos Islands (UK)</t>
  </si>
  <si>
    <t>Turkmenistan</t>
  </si>
  <si>
    <t>Turkey</t>
  </si>
  <si>
    <t>Tunisia</t>
  </si>
  <si>
    <t>Trinidad and Tobago</t>
  </si>
  <si>
    <t>Transnistria</t>
  </si>
  <si>
    <t>Tonga</t>
  </si>
  <si>
    <t>Tokelau (NZ)</t>
  </si>
  <si>
    <t>Togo</t>
  </si>
  <si>
    <t>The Gambia</t>
  </si>
  <si>
    <t>The Bahamas</t>
  </si>
  <si>
    <t>Thailand</t>
  </si>
  <si>
    <t>Tanzania</t>
  </si>
  <si>
    <t>Tajikistan</t>
  </si>
  <si>
    <t>Taiwan</t>
  </si>
  <si>
    <t>Syria</t>
  </si>
  <si>
    <t>Switzerland</t>
  </si>
  <si>
    <t>Sweden</t>
  </si>
  <si>
    <t>Swaziland</t>
  </si>
  <si>
    <t>Svalbard and Jan Mayen (Norway)</t>
  </si>
  <si>
    <t>Suriname</t>
  </si>
  <si>
    <t>Sudan</t>
  </si>
  <si>
    <t>Sri Lanka</t>
  </si>
  <si>
    <t>Spain</t>
  </si>
  <si>
    <t>South Sudan</t>
  </si>
  <si>
    <t>South Ossetia</t>
  </si>
  <si>
    <t>South Korea</t>
  </si>
  <si>
    <t>South Africa</t>
  </si>
  <si>
    <t>Somalia</t>
  </si>
  <si>
    <t>Solomon Islands</t>
  </si>
  <si>
    <t>Slovenia</t>
  </si>
  <si>
    <t>Slovakia</t>
  </si>
  <si>
    <t>Sint Maarten (Netherlands)</t>
  </si>
  <si>
    <t>Singapore</t>
  </si>
  <si>
    <t>Sierra Leone</t>
  </si>
  <si>
    <t>Seychelles</t>
  </si>
  <si>
    <t>Serbia</t>
  </si>
  <si>
    <t>Senegal</t>
  </si>
  <si>
    <t>Saudi Arabia</t>
  </si>
  <si>
    <t>São Tomé and Príncipe</t>
  </si>
  <si>
    <t>San Marino</t>
  </si>
  <si>
    <t>Samoa</t>
  </si>
  <si>
    <t>Saint Vincent and the Grenadines</t>
  </si>
  <si>
    <t>Saint Pierre and Miquelon (France)</t>
  </si>
  <si>
    <t>Saint Lucia</t>
  </si>
  <si>
    <t>Saint Kitts and Nevis</t>
  </si>
  <si>
    <t>Saint Helena, Ascension and Tristan da Cunha (UK)</t>
  </si>
  <si>
    <t>Saint Barthélemy (France)</t>
  </si>
  <si>
    <t>Rwanda</t>
  </si>
  <si>
    <t>Réunion (France)</t>
  </si>
  <si>
    <t>Republic of the Congo</t>
  </si>
  <si>
    <t>Qatar</t>
  </si>
  <si>
    <t>Puerto Rico (U.S.)</t>
  </si>
  <si>
    <t>Portugal</t>
  </si>
  <si>
    <t>Poland</t>
  </si>
  <si>
    <t>Pitcairn Islands (UK)</t>
  </si>
  <si>
    <t>Philippines</t>
  </si>
  <si>
    <t>Peru</t>
  </si>
  <si>
    <t>Paraguay</t>
  </si>
  <si>
    <t>Papua New Guinea</t>
  </si>
  <si>
    <t>Panama</t>
  </si>
  <si>
    <t>Palestine</t>
  </si>
  <si>
    <t>Palau</t>
  </si>
  <si>
    <t>Pakistan</t>
  </si>
  <si>
    <t>Oman</t>
  </si>
  <si>
    <t>Northern Mariana Islands (U.S.)</t>
  </si>
  <si>
    <t>Northern Cyprus</t>
  </si>
  <si>
    <t>North Korea</t>
  </si>
  <si>
    <t>Norfolk Island (Australia)</t>
  </si>
  <si>
    <t>Niue (New Zealand)</t>
  </si>
  <si>
    <t>Nigeria</t>
  </si>
  <si>
    <t>Niger</t>
  </si>
  <si>
    <t>Nicaragua</t>
  </si>
  <si>
    <t>New Zealand</t>
  </si>
  <si>
    <t>New Caledonia (France)</t>
  </si>
  <si>
    <t>Netherlands</t>
  </si>
  <si>
    <t>Nepal</t>
  </si>
  <si>
    <t>Nauru</t>
  </si>
  <si>
    <t>Namibia</t>
  </si>
  <si>
    <t>Mozambique</t>
  </si>
  <si>
    <t>Morocco</t>
  </si>
  <si>
    <t>Montserrat (UK)</t>
  </si>
  <si>
    <t>Montenegro</t>
  </si>
  <si>
    <t>Mongolia</t>
  </si>
  <si>
    <t>Monaco</t>
  </si>
  <si>
    <t>Moldova</t>
  </si>
  <si>
    <t>Mexico</t>
  </si>
  <si>
    <t>Mayotte (France)</t>
  </si>
  <si>
    <t>Mauritius</t>
  </si>
  <si>
    <t>Mauritania</t>
  </si>
  <si>
    <t>Martinique (France)</t>
  </si>
  <si>
    <t>Marshall Islands</t>
  </si>
  <si>
    <t>Malta</t>
  </si>
  <si>
    <t>Mali</t>
  </si>
  <si>
    <t>Maldives</t>
  </si>
  <si>
    <t>Malaysia</t>
  </si>
  <si>
    <t>Malawi</t>
  </si>
  <si>
    <t>Madagascar</t>
  </si>
  <si>
    <t>Macedonia</t>
  </si>
  <si>
    <t>Macau (China)</t>
  </si>
  <si>
    <t>Luxembourg</t>
  </si>
  <si>
    <t>Lithuania</t>
  </si>
  <si>
    <t>Liechtenstein</t>
  </si>
  <si>
    <t>Libya</t>
  </si>
  <si>
    <t>Liberia</t>
  </si>
  <si>
    <t>Lesotho</t>
  </si>
  <si>
    <t>Lebanon</t>
  </si>
  <si>
    <t>Latvia</t>
  </si>
  <si>
    <t>Laos</t>
  </si>
  <si>
    <t>Kyrgyzstan</t>
  </si>
  <si>
    <t>Kuwait</t>
  </si>
  <si>
    <t>Kosovo</t>
  </si>
  <si>
    <t>Kiribati</t>
  </si>
  <si>
    <t>Kenya</t>
  </si>
  <si>
    <t>Kazakhstan</t>
  </si>
  <si>
    <t>Jordan</t>
  </si>
  <si>
    <t>Jersey (UK)</t>
  </si>
  <si>
    <t>Japan</t>
  </si>
  <si>
    <t>Ivory Coast</t>
  </si>
  <si>
    <t>Italy</t>
  </si>
  <si>
    <t>Israel</t>
  </si>
  <si>
    <t>Isle of Man (UK)</t>
  </si>
  <si>
    <t>Ireland</t>
  </si>
  <si>
    <t>Iraq</t>
  </si>
  <si>
    <t>Iran</t>
  </si>
  <si>
    <t>Indonesia</t>
  </si>
  <si>
    <t>India</t>
  </si>
  <si>
    <t>Iceland</t>
  </si>
  <si>
    <t>Hungary</t>
  </si>
  <si>
    <t>Hong Kong (China)</t>
  </si>
  <si>
    <t>Honduras</t>
  </si>
  <si>
    <t>Haiti</t>
  </si>
  <si>
    <t>Guyana</t>
  </si>
  <si>
    <t>Guinea-Bissau</t>
  </si>
  <si>
    <t>Guinea</t>
  </si>
  <si>
    <t>Guernsey (UK)</t>
  </si>
  <si>
    <t>Guatemala</t>
  </si>
  <si>
    <t>Guam (U.S.)</t>
  </si>
  <si>
    <t>Guadeloupe (France)</t>
  </si>
  <si>
    <t>Grenada</t>
  </si>
  <si>
    <t>Greenland (Denmark)</t>
  </si>
  <si>
    <t>Greece</t>
  </si>
  <si>
    <t>Gibraltar (UK)</t>
  </si>
  <si>
    <t>Ghana</t>
  </si>
  <si>
    <t>Georgia</t>
  </si>
  <si>
    <t>Gabon</t>
  </si>
  <si>
    <t>French Polynesia (France)</t>
  </si>
  <si>
    <t>French Guiana (France)</t>
  </si>
  <si>
    <t>France</t>
  </si>
  <si>
    <t>Finland</t>
  </si>
  <si>
    <t>Fiji</t>
  </si>
  <si>
    <t>Federated States of Micronesia</t>
  </si>
  <si>
    <t>Faroe Islands (Denmark)</t>
  </si>
  <si>
    <t>Falkland Islands (UK)</t>
  </si>
  <si>
    <t>Ethiopia</t>
  </si>
  <si>
    <t>Estonia</t>
  </si>
  <si>
    <t>Eritrea</t>
  </si>
  <si>
    <t>Equatorial Guinea</t>
  </si>
  <si>
    <t>El Salvador</t>
  </si>
  <si>
    <t>Egypt</t>
  </si>
  <si>
    <t>Ecuador</t>
  </si>
  <si>
    <t>East Timor</t>
  </si>
  <si>
    <t>Dominican Republic</t>
  </si>
  <si>
    <t>Dominica</t>
  </si>
  <si>
    <t>Djibouti</t>
  </si>
  <si>
    <t>Denmark</t>
  </si>
  <si>
    <t>Democratic Republic of the Congo</t>
  </si>
  <si>
    <t>Czech Republic</t>
  </si>
  <si>
    <t>Cyprus</t>
  </si>
  <si>
    <t>Curaçao (Netherlands)</t>
  </si>
  <si>
    <t>Cuba</t>
  </si>
  <si>
    <t>Croatia</t>
  </si>
  <si>
    <t>Costa Rica</t>
  </si>
  <si>
    <t>Cook Islands (New Zealand)</t>
  </si>
  <si>
    <t>Comoros</t>
  </si>
  <si>
    <t>Colombia</t>
  </si>
  <si>
    <t>Collectivity of Saint Martin (France)</t>
  </si>
  <si>
    <t>Cocos (Keeling) Islands (Australia)</t>
  </si>
  <si>
    <t>Christmas Island (Australia)</t>
  </si>
  <si>
    <t>China</t>
  </si>
  <si>
    <t>Chile</t>
  </si>
  <si>
    <t>Chad</t>
  </si>
  <si>
    <t>Central African Republic</t>
  </si>
  <si>
    <t>Cayman Islands (UK)</t>
  </si>
  <si>
    <t>Caribbean Netherlands (Netherlands)</t>
  </si>
  <si>
    <t>Cape Verde</t>
  </si>
  <si>
    <t>Canada</t>
  </si>
  <si>
    <t>Cameroon</t>
  </si>
  <si>
    <t>Cambodia</t>
  </si>
  <si>
    <t>Burundi</t>
  </si>
  <si>
    <t>Burma</t>
  </si>
  <si>
    <t>Burkina Faso</t>
  </si>
  <si>
    <t>Bulgaria</t>
  </si>
  <si>
    <t>Brunei</t>
  </si>
  <si>
    <t>British Virgin Islands (UK)</t>
  </si>
  <si>
    <t>Brazil</t>
  </si>
  <si>
    <t>Botswana</t>
  </si>
  <si>
    <t>Bosnia and Herzegovina</t>
  </si>
  <si>
    <t>Bolivia</t>
  </si>
  <si>
    <t>Bhutan</t>
  </si>
  <si>
    <t>Bermuda (UK)</t>
  </si>
  <si>
    <t>Benin</t>
  </si>
  <si>
    <t>Belize</t>
  </si>
  <si>
    <t>Belgium</t>
  </si>
  <si>
    <t>Belarus</t>
  </si>
  <si>
    <t>Barbados</t>
  </si>
  <si>
    <t>Bangladesh</t>
  </si>
  <si>
    <t>Bahrain</t>
  </si>
  <si>
    <t>Azerbaijan</t>
  </si>
  <si>
    <t>Austria</t>
  </si>
  <si>
    <t>Australia</t>
  </si>
  <si>
    <t>Aruba (Netherlands)</t>
  </si>
  <si>
    <t>Armenia</t>
  </si>
  <si>
    <t>Argentina</t>
  </si>
  <si>
    <t>Antigua and Barbuda</t>
  </si>
  <si>
    <t>Anguilla (UK)</t>
  </si>
  <si>
    <t>Angola</t>
  </si>
  <si>
    <t>Andorra</t>
  </si>
  <si>
    <t>American Samoa (U.S.)</t>
  </si>
  <si>
    <t>Algeria</t>
  </si>
  <si>
    <t>Albania</t>
  </si>
  <si>
    <t>Åland Islands (Finland)</t>
  </si>
  <si>
    <t>Afghanistan</t>
  </si>
  <si>
    <t>Abkhazia</t>
  </si>
  <si>
    <t>% of world 
population</t>
  </si>
  <si>
    <t>Population</t>
  </si>
  <si>
    <t>Country (or dependent territory)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</si>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</sst>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B1mmm\-yy"/>
    <numFmt numFmtId="165" formatCode="_(* #,##0.00_);_(* \(#,##0.00\);_(* &quot;-&quot;??_);_(@_)"/>
    <numFmt numFmtId="166" formatCode="_([$$-409]* #,##0.00_);_([$$-409]* \(#,##0.00\);_([$$-409]* &quot;-&quot;??_);_(@_)"/>
    <numFmt numFmtId="167" formatCode="_ * #,##0_ ;_ * \-#,##0_ ;_ * &quot;-&quot;??_ ;_ @_ "/>
    <numFmt numFmtId="168" formatCode="_(* #,##0_);_(* \(#,##0\);_(* &quot;-&quot;??_);_(@_)"/>
    <numFmt numFmtId="169" formatCode="_(&quot;$&quot;* #,##0.00_);_(&quot;$&quot;* \(#,##0.00\);_(&quot;$&quot;* &quot;-&quot;??_);_(@_)"/>
    <numFmt numFmtId="170" formatCode="_-[$$-409]* #,##0.0000_ ;_-[$$-409]* \-#,##0.0000\ ;_-[$$-409]* &quot;-&quot;??_ ;_-@_ "/>
  </numFmts>
  <fonts count="4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  <font>
      <b/>
      <sz val="11"/>
      <name val="Calibri"/>
      <family val="2"/>
      <charset val="177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E101A"/>
      <name val="Calibri"/>
      <family val="2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  <charset val="177"/>
    </font>
    <font>
      <b/>
      <sz val="11"/>
      <color theme="1"/>
      <name val="Calibri"/>
      <family val="2"/>
      <charset val="177"/>
    </font>
    <font>
      <sz val="11"/>
      <color rgb="FF000000"/>
      <name val="Roboto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rgb="FF000000"/>
      <name val="Calibri"/>
      <family val="2"/>
      <charset val="177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rgb="FF92D050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2" fillId="0" borderId="0"/>
    <xf numFmtId="43" fontId="7" fillId="0" borderId="0" applyFont="0" applyFill="0" applyBorder="0" applyAlignment="0" applyProtection="0"/>
    <xf numFmtId="0" fontId="23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1" fillId="0" borderId="0"/>
  </cellStyleXfs>
  <cellXfs count="144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2" xfId="0" applyFont="1" applyBorder="1"/>
    <xf numFmtId="0" fontId="5" fillId="3" borderId="2" xfId="0" applyFont="1" applyFill="1" applyBorder="1"/>
    <xf numFmtId="0" fontId="5" fillId="4" borderId="2" xfId="0" applyFont="1" applyFill="1" applyBorder="1"/>
    <xf numFmtId="0" fontId="5" fillId="5" borderId="2" xfId="0" applyFont="1" applyFill="1" applyBorder="1"/>
    <xf numFmtId="0" fontId="5" fillId="2" borderId="1" xfId="0" applyFont="1" applyFill="1" applyBorder="1" applyProtection="1">
      <protection locked="0"/>
    </xf>
    <xf numFmtId="0" fontId="6" fillId="2" borderId="1" xfId="0" applyFont="1" applyFill="1" applyBorder="1" applyProtection="1">
      <protection locked="0"/>
    </xf>
    <xf numFmtId="0" fontId="5" fillId="2" borderId="0" xfId="0" applyFont="1" applyFill="1" applyProtection="1">
      <protection locked="0"/>
    </xf>
    <xf numFmtId="164" fontId="5" fillId="0" borderId="0" xfId="0" applyNumberFormat="1" applyFont="1"/>
    <xf numFmtId="0" fontId="9" fillId="0" borderId="0" xfId="0" applyFont="1"/>
    <xf numFmtId="0" fontId="10" fillId="0" borderId="0" xfId="0" applyFont="1"/>
    <xf numFmtId="0" fontId="10" fillId="2" borderId="1" xfId="0" applyFont="1" applyFill="1" applyBorder="1" applyProtection="1">
      <protection locked="0"/>
    </xf>
    <xf numFmtId="0" fontId="10" fillId="6" borderId="2" xfId="0" applyFont="1" applyFill="1" applyBorder="1"/>
    <xf numFmtId="0" fontId="10" fillId="0" borderId="2" xfId="0" applyFont="1" applyBorder="1"/>
    <xf numFmtId="0" fontId="11" fillId="6" borderId="2" xfId="0" applyFont="1" applyFill="1" applyBorder="1"/>
    <xf numFmtId="0" fontId="12" fillId="0" borderId="0" xfId="0" applyFont="1"/>
    <xf numFmtId="0" fontId="2" fillId="0" borderId="0" xfId="0" applyFont="1"/>
    <xf numFmtId="0" fontId="13" fillId="0" borderId="0" xfId="0" applyFont="1"/>
    <xf numFmtId="0" fontId="13" fillId="2" borderId="1" xfId="0" applyFont="1" applyFill="1" applyBorder="1" applyProtection="1">
      <protection locked="0"/>
    </xf>
    <xf numFmtId="0" fontId="14" fillId="0" borderId="0" xfId="0" applyFont="1"/>
    <xf numFmtId="1" fontId="15" fillId="7" borderId="2" xfId="0" applyNumberFormat="1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 wrapText="1"/>
    </xf>
    <xf numFmtId="165" fontId="15" fillId="7" borderId="2" xfId="0" applyNumberFormat="1" applyFont="1" applyFill="1" applyBorder="1" applyAlignment="1">
      <alignment vertical="center" wrapText="1"/>
    </xf>
    <xf numFmtId="165" fontId="15" fillId="7" borderId="2" xfId="0" applyNumberFormat="1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10" fillId="2" borderId="0" xfId="0" applyFont="1" applyFill="1" applyProtection="1">
      <protection locked="0"/>
    </xf>
    <xf numFmtId="0" fontId="10" fillId="8" borderId="3" xfId="0" applyFont="1" applyFill="1" applyBorder="1"/>
    <xf numFmtId="0" fontId="10" fillId="8" borderId="4" xfId="0" applyFont="1" applyFill="1" applyBorder="1"/>
    <xf numFmtId="0" fontId="10" fillId="8" borderId="5" xfId="0" applyFont="1" applyFill="1" applyBorder="1"/>
    <xf numFmtId="0" fontId="13" fillId="0" borderId="0" xfId="3" applyFont="1"/>
    <xf numFmtId="0" fontId="14" fillId="0" borderId="0" xfId="3" applyFont="1"/>
    <xf numFmtId="0" fontId="13" fillId="0" borderId="0" xfId="3" applyFont="1" applyAlignment="1">
      <alignment horizontal="left" indent="1"/>
    </xf>
    <xf numFmtId="0" fontId="17" fillId="0" borderId="0" xfId="3" applyFont="1"/>
    <xf numFmtId="0" fontId="13" fillId="9" borderId="6" xfId="3" applyFont="1" applyFill="1" applyBorder="1"/>
    <xf numFmtId="0" fontId="13" fillId="0" borderId="6" xfId="3" applyFont="1" applyBorder="1" applyAlignment="1">
      <alignment horizontal="center" vertical="center"/>
    </xf>
    <xf numFmtId="0" fontId="14" fillId="0" borderId="6" xfId="3" applyFont="1" applyBorder="1" applyAlignment="1">
      <alignment horizontal="center" vertical="center"/>
    </xf>
    <xf numFmtId="0" fontId="5" fillId="2" borderId="2" xfId="0" applyFont="1" applyFill="1" applyBorder="1" applyProtection="1">
      <protection locked="0"/>
    </xf>
    <xf numFmtId="0" fontId="6" fillId="0" borderId="2" xfId="0" applyFont="1" applyBorder="1"/>
    <xf numFmtId="0" fontId="18" fillId="0" borderId="0" xfId="0" applyFont="1"/>
    <xf numFmtId="166" fontId="5" fillId="0" borderId="2" xfId="0" applyNumberFormat="1" applyFont="1" applyBorder="1"/>
    <xf numFmtId="0" fontId="19" fillId="0" borderId="0" xfId="0" applyFont="1"/>
    <xf numFmtId="0" fontId="20" fillId="0" borderId="0" xfId="0" applyFont="1"/>
    <xf numFmtId="0" fontId="5" fillId="0" borderId="7" xfId="0" applyFont="1" applyBorder="1"/>
    <xf numFmtId="0" fontId="19" fillId="0" borderId="2" xfId="0" applyFont="1" applyBorder="1"/>
    <xf numFmtId="0" fontId="19" fillId="0" borderId="7" xfId="0" applyFont="1" applyBorder="1"/>
    <xf numFmtId="0" fontId="5" fillId="0" borderId="0" xfId="0" applyFont="1" applyAlignment="1">
      <alignment horizontal="left"/>
    </xf>
    <xf numFmtId="0" fontId="21" fillId="0" borderId="0" xfId="0" applyFont="1"/>
    <xf numFmtId="0" fontId="5" fillId="0" borderId="0" xfId="0" applyFont="1" applyAlignment="1">
      <alignment horizontal="right"/>
    </xf>
    <xf numFmtId="3" fontId="2" fillId="2" borderId="2" xfId="0" applyNumberFormat="1" applyFont="1" applyFill="1" applyBorder="1" applyProtection="1">
      <protection locked="0"/>
    </xf>
    <xf numFmtId="167" fontId="2" fillId="0" borderId="2" xfId="4" applyNumberFormat="1" applyFont="1" applyBorder="1"/>
    <xf numFmtId="0" fontId="2" fillId="0" borderId="2" xfId="0" applyFont="1" applyBorder="1"/>
    <xf numFmtId="0" fontId="8" fillId="0" borderId="2" xfId="0" applyFont="1" applyBorder="1"/>
    <xf numFmtId="9" fontId="2" fillId="0" borderId="2" xfId="0" applyNumberFormat="1" applyFont="1" applyBorder="1"/>
    <xf numFmtId="0" fontId="5" fillId="0" borderId="0" xfId="0" quotePrefix="1" applyFont="1"/>
    <xf numFmtId="0" fontId="5" fillId="0" borderId="0" xfId="0" applyFont="1" applyAlignment="1">
      <alignment horizontal="center"/>
    </xf>
    <xf numFmtId="0" fontId="5" fillId="0" borderId="8" xfId="0" applyFont="1" applyBorder="1"/>
    <xf numFmtId="9" fontId="18" fillId="0" borderId="0" xfId="0" applyNumberFormat="1" applyFont="1"/>
    <xf numFmtId="0" fontId="18" fillId="0" borderId="0" xfId="0" quotePrefix="1" applyFont="1"/>
    <xf numFmtId="0" fontId="22" fillId="0" borderId="0" xfId="0" applyFont="1"/>
    <xf numFmtId="0" fontId="24" fillId="0" borderId="0" xfId="5" applyFont="1"/>
    <xf numFmtId="9" fontId="5" fillId="0" borderId="0" xfId="0" applyNumberFormat="1" applyFont="1"/>
    <xf numFmtId="9" fontId="5" fillId="2" borderId="0" xfId="0" applyNumberFormat="1" applyFont="1" applyFill="1" applyProtection="1">
      <protection locked="0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9" fillId="0" borderId="8" xfId="0" applyFont="1" applyBorder="1"/>
    <xf numFmtId="0" fontId="19" fillId="0" borderId="8" xfId="0" applyFont="1" applyBorder="1"/>
    <xf numFmtId="0" fontId="19" fillId="0" borderId="0" xfId="0" applyFont="1" applyAlignment="1">
      <alignment horizontal="center"/>
    </xf>
    <xf numFmtId="0" fontId="0" fillId="9" borderId="6" xfId="0" applyFill="1" applyBorder="1" applyProtection="1">
      <protection locked="0"/>
    </xf>
    <xf numFmtId="0" fontId="0" fillId="0" borderId="6" xfId="0" applyBorder="1"/>
    <xf numFmtId="0" fontId="8" fillId="0" borderId="6" xfId="0" applyFont="1" applyBorder="1"/>
    <xf numFmtId="168" fontId="5" fillId="2" borderId="1" xfId="0" applyNumberFormat="1" applyFont="1" applyFill="1" applyBorder="1" applyProtection="1">
      <protection locked="0"/>
    </xf>
    <xf numFmtId="168" fontId="5" fillId="0" borderId="0" xfId="0" applyNumberFormat="1" applyFont="1" applyAlignment="1">
      <alignment horizontal="center"/>
    </xf>
    <xf numFmtId="169" fontId="5" fillId="9" borderId="2" xfId="0" applyNumberFormat="1" applyFont="1" applyFill="1" applyBorder="1" applyProtection="1">
      <protection locked="0"/>
    </xf>
    <xf numFmtId="14" fontId="5" fillId="0" borderId="0" xfId="0" applyNumberFormat="1" applyFont="1"/>
    <xf numFmtId="169" fontId="5" fillId="0" borderId="2" xfId="0" applyNumberFormat="1" applyFont="1" applyBorder="1"/>
    <xf numFmtId="14" fontId="5" fillId="0" borderId="2" xfId="0" applyNumberFormat="1" applyFont="1" applyBorder="1"/>
    <xf numFmtId="169" fontId="6" fillId="10" borderId="2" xfId="0" applyNumberFormat="1" applyFont="1" applyFill="1" applyBorder="1"/>
    <xf numFmtId="14" fontId="6" fillId="10" borderId="2" xfId="0" applyNumberFormat="1" applyFont="1" applyFill="1" applyBorder="1"/>
    <xf numFmtId="3" fontId="6" fillId="2" borderId="2" xfId="0" applyNumberFormat="1" applyFont="1" applyFill="1" applyBorder="1" applyAlignment="1">
      <alignment horizontal="center"/>
    </xf>
    <xf numFmtId="3" fontId="25" fillId="2" borderId="2" xfId="0" applyNumberFormat="1" applyFont="1" applyFill="1" applyBorder="1" applyAlignment="1">
      <alignment horizontal="center"/>
    </xf>
    <xf numFmtId="0" fontId="25" fillId="0" borderId="2" xfId="0" applyFont="1" applyBorder="1" applyAlignment="1">
      <alignment horizontal="center"/>
    </xf>
    <xf numFmtId="3" fontId="25" fillId="11" borderId="2" xfId="0" applyNumberFormat="1" applyFont="1" applyFill="1" applyBorder="1" applyAlignment="1">
      <alignment horizontal="center"/>
    </xf>
    <xf numFmtId="0" fontId="26" fillId="11" borderId="2" xfId="0" applyFont="1" applyFill="1" applyBorder="1" applyAlignment="1">
      <alignment horizontal="center"/>
    </xf>
    <xf numFmtId="0" fontId="25" fillId="11" borderId="2" xfId="0" applyFont="1" applyFill="1" applyBorder="1" applyAlignment="1">
      <alignment horizontal="center"/>
    </xf>
    <xf numFmtId="3" fontId="5" fillId="9" borderId="6" xfId="0" applyNumberFormat="1" applyFont="1" applyFill="1" applyBorder="1" applyProtection="1">
      <protection locked="0"/>
    </xf>
    <xf numFmtId="3" fontId="5" fillId="2" borderId="6" xfId="0" applyNumberFormat="1" applyFont="1" applyFill="1" applyBorder="1" applyProtection="1">
      <protection locked="0"/>
    </xf>
    <xf numFmtId="3" fontId="25" fillId="0" borderId="0" xfId="0" applyNumberFormat="1" applyFont="1" applyAlignment="1">
      <alignment horizontal="right"/>
    </xf>
    <xf numFmtId="3" fontId="18" fillId="0" borderId="0" xfId="0" applyNumberFormat="1" applyFont="1"/>
    <xf numFmtId="0" fontId="29" fillId="0" borderId="0" xfId="0" applyFont="1"/>
    <xf numFmtId="3" fontId="5" fillId="2" borderId="2" xfId="0" applyNumberFormat="1" applyFont="1" applyFill="1" applyBorder="1" applyProtection="1">
      <protection locked="0"/>
    </xf>
    <xf numFmtId="0" fontId="2" fillId="0" borderId="0" xfId="3"/>
    <xf numFmtId="0" fontId="2" fillId="9" borderId="11" xfId="3" applyFill="1" applyBorder="1" applyProtection="1">
      <protection locked="0"/>
    </xf>
    <xf numFmtId="0" fontId="8" fillId="0" borderId="0" xfId="3" applyFont="1"/>
    <xf numFmtId="0" fontId="2" fillId="0" borderId="6" xfId="3" applyBorder="1"/>
    <xf numFmtId="167" fontId="0" fillId="0" borderId="6" xfId="6" applyNumberFormat="1" applyFont="1" applyBorder="1"/>
    <xf numFmtId="0" fontId="8" fillId="0" borderId="6" xfId="3" applyFont="1" applyBorder="1"/>
    <xf numFmtId="0" fontId="30" fillId="0" borderId="0" xfId="3" applyFont="1"/>
    <xf numFmtId="0" fontId="31" fillId="9" borderId="6" xfId="3" applyFont="1" applyFill="1" applyBorder="1"/>
    <xf numFmtId="0" fontId="32" fillId="0" borderId="0" xfId="3" applyFont="1"/>
    <xf numFmtId="0" fontId="33" fillId="0" borderId="0" xfId="3" applyFont="1"/>
    <xf numFmtId="0" fontId="34" fillId="0" borderId="0" xfId="3" applyFont="1" applyAlignment="1">
      <alignment vertical="center"/>
    </xf>
    <xf numFmtId="0" fontId="4" fillId="0" borderId="0" xfId="2" quotePrefix="1"/>
    <xf numFmtId="0" fontId="35" fillId="0" borderId="0" xfId="3" applyFont="1" applyAlignment="1">
      <alignment vertical="center"/>
    </xf>
    <xf numFmtId="0" fontId="30" fillId="0" borderId="6" xfId="3" applyFont="1" applyBorder="1"/>
    <xf numFmtId="0" fontId="36" fillId="0" borderId="6" xfId="3" applyFont="1" applyBorder="1"/>
    <xf numFmtId="0" fontId="36" fillId="0" borderId="0" xfId="3" applyFont="1"/>
    <xf numFmtId="170" fontId="37" fillId="0" borderId="0" xfId="3" applyNumberFormat="1" applyFont="1" applyAlignment="1">
      <alignment horizontal="left" wrapText="1"/>
    </xf>
    <xf numFmtId="14" fontId="37" fillId="0" borderId="0" xfId="3" applyNumberFormat="1" applyFont="1" applyAlignment="1">
      <alignment wrapText="1"/>
    </xf>
    <xf numFmtId="0" fontId="2" fillId="9" borderId="0" xfId="3" applyFill="1" applyProtection="1">
      <protection locked="0"/>
    </xf>
    <xf numFmtId="14" fontId="2" fillId="0" borderId="0" xfId="3" applyNumberFormat="1"/>
    <xf numFmtId="0" fontId="38" fillId="0" borderId="0" xfId="3" applyFont="1" applyAlignment="1">
      <alignment wrapText="1"/>
    </xf>
    <xf numFmtId="0" fontId="39" fillId="0" borderId="0" xfId="0" applyFont="1"/>
    <xf numFmtId="0" fontId="40" fillId="0" borderId="0" xfId="0" applyFont="1"/>
    <xf numFmtId="0" fontId="39" fillId="2" borderId="12" xfId="0" applyFont="1" applyFill="1" applyBorder="1" applyProtection="1">
      <protection locked="0"/>
    </xf>
    <xf numFmtId="0" fontId="39" fillId="0" borderId="13" xfId="0" applyFont="1" applyBorder="1"/>
    <xf numFmtId="0" fontId="40" fillId="0" borderId="9" xfId="0" applyFont="1" applyBorder="1"/>
    <xf numFmtId="0" fontId="40" fillId="0" borderId="2" xfId="0" applyFont="1" applyBorder="1"/>
    <xf numFmtId="0" fontId="40" fillId="0" borderId="0" xfId="0" applyFont="1" applyAlignment="1">
      <alignment horizontal="right"/>
    </xf>
    <xf numFmtId="0" fontId="39" fillId="0" borderId="13" xfId="0" applyFont="1" applyBorder="1" applyAlignment="1">
      <alignment horizontal="left"/>
    </xf>
    <xf numFmtId="0" fontId="39" fillId="2" borderId="0" xfId="0" applyFont="1" applyFill="1" applyProtection="1">
      <protection locked="0"/>
    </xf>
    <xf numFmtId="0" fontId="39" fillId="0" borderId="12" xfId="0" applyFont="1" applyBorder="1" applyAlignment="1">
      <alignment horizontal="right"/>
    </xf>
    <xf numFmtId="0" fontId="39" fillId="0" borderId="12" xfId="0" applyFont="1" applyBorder="1"/>
    <xf numFmtId="0" fontId="40" fillId="14" borderId="9" xfId="0" applyFont="1" applyFill="1" applyBorder="1"/>
    <xf numFmtId="0" fontId="40" fillId="14" borderId="2" xfId="0" applyFont="1" applyFill="1" applyBorder="1"/>
    <xf numFmtId="0" fontId="31" fillId="0" borderId="0" xfId="3" applyFont="1"/>
    <xf numFmtId="0" fontId="33" fillId="0" borderId="0" xfId="3" applyFont="1" applyAlignment="1">
      <alignment vertical="center"/>
    </xf>
    <xf numFmtId="0" fontId="31" fillId="0" borderId="6" xfId="3" applyFont="1" applyBorder="1"/>
    <xf numFmtId="0" fontId="32" fillId="0" borderId="6" xfId="3" applyFont="1" applyBorder="1"/>
    <xf numFmtId="0" fontId="1" fillId="0" borderId="0" xfId="7"/>
    <xf numFmtId="14" fontId="1" fillId="0" borderId="0" xfId="7" applyNumberFormat="1"/>
    <xf numFmtId="0" fontId="5" fillId="0" borderId="0" xfId="0" applyFont="1" applyAlignment="1">
      <alignment wrapText="1"/>
    </xf>
    <xf numFmtId="0" fontId="0" fillId="0" borderId="0" xfId="0"/>
    <xf numFmtId="0" fontId="5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8" fillId="12" borderId="7" xfId="0" applyFont="1" applyFill="1" applyBorder="1" applyAlignment="1">
      <alignment horizontal="center"/>
    </xf>
    <xf numFmtId="0" fontId="27" fillId="0" borderId="10" xfId="0" applyFont="1" applyBorder="1"/>
    <xf numFmtId="0" fontId="27" fillId="0" borderId="9" xfId="0" applyFont="1" applyBorder="1"/>
    <xf numFmtId="0" fontId="30" fillId="13" borderId="0" xfId="3" applyFont="1" applyFill="1" applyAlignment="1">
      <alignment horizontal="left" vertical="center" wrapText="1"/>
    </xf>
    <xf numFmtId="0" fontId="40" fillId="0" borderId="0" xfId="0" applyFont="1"/>
    <xf numFmtId="0" fontId="39" fillId="0" borderId="0" xfId="0" applyFont="1"/>
    <xf numFmtId="0" fontId="31" fillId="13" borderId="0" xfId="3" applyFont="1" applyFill="1" applyAlignment="1">
      <alignment horizontal="left" vertical="center" wrapText="1"/>
    </xf>
  </cellXfs>
  <cellStyles count="8">
    <cellStyle name="Comma 2" xfId="4" xr:uid="{9C6DD26A-EB12-4451-8590-E5143F5C41C5}"/>
    <cellStyle name="Comma 2 2" xfId="6" xr:uid="{542AEFF0-ACCE-4FD8-B4C4-812B931B6AB3}"/>
    <cellStyle name="Hyperlink" xfId="5" builtinId="8"/>
    <cellStyle name="Hyperlink 2" xfId="2" xr:uid="{8F3D1A4D-B52C-4A2F-A367-DED74E3979C1}"/>
    <cellStyle name="Normal" xfId="0" builtinId="0"/>
    <cellStyle name="Normal 2" xfId="1" xr:uid="{EB7893CD-57C7-41C9-9D6E-85E9E452B487}"/>
    <cellStyle name="Normal 3" xfId="3" xr:uid="{C8A9F089-93C4-4F7C-8297-051B6257C51C}"/>
    <cellStyle name="Normal 4" xfId="7" xr:uid="{D472CE03-1BF5-4469-BE50-846D4D587E1F}"/>
  </cellStyles>
  <dxfs count="2"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1886FF4-78AF-4A34-9CEE-E764E5759D87}" autoFormatId="16" applyNumberFormats="0" applyBorderFormats="0" applyFontFormats="0" applyPatternFormats="0" applyAlignmentFormats="0" applyWidthHeightFormats="0">
  <queryTableRefresh nextId="6">
    <queryTableFields count="5">
      <queryTableField id="1" name="Rank" tableColumnId="1"/>
      <queryTableField id="2" name="Country (or dependent territory)" tableColumnId="2"/>
      <queryTableField id="3" name="Population" tableColumnId="3"/>
      <queryTableField id="4" name="Date" tableColumnId="4"/>
      <queryTableField id="5" name="% of world _x000a_popula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766A8-012D-41F5-A5CE-2498BFFF8498}" name="Countries_and_dependencies_by_population_edit_" displayName="Countries_and_dependencies_by_population_edit_" ref="A1:E248" tableType="queryTable" totalsRowShown="0">
  <autoFilter ref="A1:E248" xr:uid="{5187E558-ADE3-4D0A-BD89-5F2976793861}"/>
  <sortState xmlns:xlrd2="http://schemas.microsoft.com/office/spreadsheetml/2017/richdata2" ref="A2:E248">
    <sortCondition ref="B2:B248"/>
  </sortState>
  <tableColumns count="5">
    <tableColumn id="1" xr3:uid="{124E1E03-864A-4B2F-A675-BD6AEF834FBF}" uniqueName="1" name="Rank" queryTableFieldId="1"/>
    <tableColumn id="2" xr3:uid="{20D90E95-847E-43CF-A1B3-C696A56226B1}" uniqueName="2" name="Country (or dependent territory)" queryTableFieldId="2" dataDxfId="1"/>
    <tableColumn id="3" xr3:uid="{A4095E96-7873-4BA8-AFCA-84E1C9EFCC66}" uniqueName="3" name="Population" queryTableFieldId="3"/>
    <tableColumn id="4" xr3:uid="{54512741-CB0B-44F8-BEEE-0C1BAE482364}" uniqueName="4" name="Date" queryTableFieldId="4" dataDxfId="0"/>
    <tableColumn id="5" xr3:uid="{8BB2BC00-6B9A-476D-A85F-DDC9797197C0}" uniqueName="5" name="% of world _x000a_population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17" sqref="D17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A2E6-0286-4A44-8D43-1852D8FE5BAB}">
  <dimension ref="A1:D17"/>
  <sheetViews>
    <sheetView workbookViewId="0">
      <selection activeCell="D11" sqref="D11"/>
    </sheetView>
  </sheetViews>
  <sheetFormatPr defaultColWidth="9.109375" defaultRowHeight="14.4" x14ac:dyDescent="0.3"/>
  <cols>
    <col min="1" max="1" width="13.5546875" style="18" customWidth="1"/>
    <col min="2" max="2" width="27.44140625" style="18" customWidth="1"/>
    <col min="3" max="3" width="17.6640625" style="18" customWidth="1"/>
    <col min="4" max="4" width="14" style="18" customWidth="1"/>
    <col min="5" max="16384" width="9.109375" style="18"/>
  </cols>
  <sheetData>
    <row r="1" spans="1:4" x14ac:dyDescent="0.3">
      <c r="A1" s="18" t="s">
        <v>165</v>
      </c>
    </row>
    <row r="3" spans="1:4" x14ac:dyDescent="0.3">
      <c r="B3" s="18" t="s">
        <v>74</v>
      </c>
    </row>
    <row r="4" spans="1:4" x14ac:dyDescent="0.3">
      <c r="A4" s="52" t="s">
        <v>154</v>
      </c>
      <c r="B4" s="54">
        <v>1</v>
      </c>
    </row>
    <row r="5" spans="1:4" x14ac:dyDescent="0.3">
      <c r="A5" s="52" t="s">
        <v>152</v>
      </c>
      <c r="B5" s="54">
        <v>0.5</v>
      </c>
    </row>
    <row r="7" spans="1:4" x14ac:dyDescent="0.3">
      <c r="A7" s="18" t="s">
        <v>164</v>
      </c>
    </row>
    <row r="8" spans="1:4" x14ac:dyDescent="0.3">
      <c r="A8" s="18" t="s">
        <v>163</v>
      </c>
    </row>
    <row r="10" spans="1:4" x14ac:dyDescent="0.3">
      <c r="A10" s="53" t="s">
        <v>1</v>
      </c>
      <c r="B10" s="53" t="s">
        <v>162</v>
      </c>
      <c r="C10" s="53" t="s">
        <v>161</v>
      </c>
      <c r="D10" s="53" t="s">
        <v>160</v>
      </c>
    </row>
    <row r="11" spans="1:4" x14ac:dyDescent="0.3">
      <c r="A11" s="52" t="s">
        <v>159</v>
      </c>
      <c r="B11" s="52" t="s">
        <v>154</v>
      </c>
      <c r="C11" s="51">
        <v>46866</v>
      </c>
      <c r="D11" s="50">
        <f t="shared" ref="D11:D17" si="0">IF(B11="A+",C11,(C11*0.5))</f>
        <v>46866</v>
      </c>
    </row>
    <row r="12" spans="1:4" x14ac:dyDescent="0.3">
      <c r="A12" s="52" t="s">
        <v>158</v>
      </c>
      <c r="B12" s="52" t="s">
        <v>152</v>
      </c>
      <c r="C12" s="51">
        <v>33495</v>
      </c>
      <c r="D12" s="50">
        <f t="shared" si="0"/>
        <v>16747.5</v>
      </c>
    </row>
    <row r="13" spans="1:4" x14ac:dyDescent="0.3">
      <c r="A13" s="52" t="s">
        <v>157</v>
      </c>
      <c r="B13" s="52" t="s">
        <v>152</v>
      </c>
      <c r="C13" s="51">
        <v>35087</v>
      </c>
      <c r="D13" s="50">
        <f t="shared" si="0"/>
        <v>17543.5</v>
      </c>
    </row>
    <row r="14" spans="1:4" x14ac:dyDescent="0.3">
      <c r="A14" s="52" t="s">
        <v>156</v>
      </c>
      <c r="B14" s="52" t="s">
        <v>154</v>
      </c>
      <c r="C14" s="51">
        <v>42603</v>
      </c>
      <c r="D14" s="50">
        <f t="shared" si="0"/>
        <v>42603</v>
      </c>
    </row>
    <row r="15" spans="1:4" x14ac:dyDescent="0.3">
      <c r="A15" s="52" t="s">
        <v>138</v>
      </c>
      <c r="B15" s="52" t="s">
        <v>152</v>
      </c>
      <c r="C15" s="51">
        <v>36971</v>
      </c>
      <c r="D15" s="50">
        <f t="shared" si="0"/>
        <v>18485.5</v>
      </c>
    </row>
    <row r="16" spans="1:4" x14ac:dyDescent="0.3">
      <c r="A16" s="52" t="s">
        <v>155</v>
      </c>
      <c r="B16" s="52" t="s">
        <v>154</v>
      </c>
      <c r="C16" s="51">
        <v>41286</v>
      </c>
      <c r="D16" s="50">
        <f t="shared" si="0"/>
        <v>41286</v>
      </c>
    </row>
    <row r="17" spans="1:4" x14ac:dyDescent="0.3">
      <c r="A17" s="52" t="s">
        <v>153</v>
      </c>
      <c r="B17" s="52" t="s">
        <v>152</v>
      </c>
      <c r="C17" s="51">
        <v>37732</v>
      </c>
      <c r="D17" s="50">
        <f t="shared" si="0"/>
        <v>18866</v>
      </c>
    </row>
  </sheetData>
  <sheetProtection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E72F-7C8B-46E8-A8D8-C5EB095B39C1}">
  <dimension ref="A1:I996"/>
  <sheetViews>
    <sheetView topLeftCell="A15" workbookViewId="0">
      <selection activeCell="H26" sqref="H26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2" t="s">
        <v>194</v>
      </c>
      <c r="H1" s="48"/>
    </row>
    <row r="2" spans="1:8" x14ac:dyDescent="0.3">
      <c r="A2" s="1" t="s">
        <v>193</v>
      </c>
      <c r="H2" s="40"/>
    </row>
    <row r="3" spans="1:8" x14ac:dyDescent="0.3">
      <c r="A3" s="55" t="s">
        <v>192</v>
      </c>
      <c r="B3" s="1" t="s">
        <v>191</v>
      </c>
      <c r="H3" s="40"/>
    </row>
    <row r="4" spans="1:8" x14ac:dyDescent="0.3">
      <c r="A4" s="1" t="s">
        <v>190</v>
      </c>
      <c r="B4" s="1" t="s">
        <v>189</v>
      </c>
      <c r="H4" s="40"/>
    </row>
    <row r="5" spans="1:8" x14ac:dyDescent="0.3">
      <c r="A5" s="55" t="s">
        <v>188</v>
      </c>
      <c r="B5" s="1" t="s">
        <v>187</v>
      </c>
      <c r="H5" s="40"/>
    </row>
    <row r="6" spans="1:8" x14ac:dyDescent="0.3">
      <c r="A6" s="1" t="s">
        <v>186</v>
      </c>
      <c r="B6" s="1" t="s">
        <v>185</v>
      </c>
      <c r="H6" s="60"/>
    </row>
    <row r="7" spans="1:8" x14ac:dyDescent="0.3">
      <c r="A7" s="1" t="s">
        <v>184</v>
      </c>
      <c r="B7" s="1" t="s">
        <v>183</v>
      </c>
      <c r="H7" s="59"/>
    </row>
    <row r="8" spans="1:8" x14ac:dyDescent="0.3">
      <c r="A8" s="1" t="s">
        <v>182</v>
      </c>
      <c r="B8" s="1" t="s">
        <v>181</v>
      </c>
      <c r="H8" s="40"/>
    </row>
    <row r="9" spans="1:8" x14ac:dyDescent="0.3">
      <c r="H9" s="40"/>
    </row>
    <row r="10" spans="1:8" x14ac:dyDescent="0.3">
      <c r="A10" s="42" t="s">
        <v>180</v>
      </c>
      <c r="H10" s="59"/>
    </row>
    <row r="11" spans="1:8" x14ac:dyDescent="0.3">
      <c r="A11" s="1">
        <v>2</v>
      </c>
      <c r="B11" s="1" t="s">
        <v>179</v>
      </c>
      <c r="C11" s="1">
        <v>3</v>
      </c>
      <c r="D11" s="9">
        <f>A11+C11</f>
        <v>5</v>
      </c>
      <c r="H11" s="60"/>
    </row>
    <row r="12" spans="1:8" x14ac:dyDescent="0.3">
      <c r="A12" s="1">
        <v>3</v>
      </c>
      <c r="B12" s="1" t="s">
        <v>178</v>
      </c>
      <c r="C12" s="1">
        <v>1</v>
      </c>
      <c r="D12" s="9">
        <f>A12-C12</f>
        <v>2</v>
      </c>
      <c r="H12" s="40"/>
    </row>
    <row r="13" spans="1:8" x14ac:dyDescent="0.3">
      <c r="A13" s="1">
        <v>5</v>
      </c>
      <c r="B13" s="1" t="s">
        <v>177</v>
      </c>
      <c r="C13" s="1">
        <v>10</v>
      </c>
      <c r="D13" s="9">
        <f>A13*C13</f>
        <v>50</v>
      </c>
      <c r="H13" s="40"/>
    </row>
    <row r="14" spans="1:8" x14ac:dyDescent="0.3">
      <c r="A14" s="1">
        <v>10</v>
      </c>
      <c r="B14" s="1" t="s">
        <v>176</v>
      </c>
      <c r="C14" s="1">
        <v>2</v>
      </c>
      <c r="D14" s="9">
        <f>A14/C14</f>
        <v>5</v>
      </c>
      <c r="H14" s="40"/>
    </row>
    <row r="15" spans="1:8" x14ac:dyDescent="0.3">
      <c r="H15" s="59"/>
    </row>
    <row r="16" spans="1:8" x14ac:dyDescent="0.3">
      <c r="H16" s="60"/>
    </row>
    <row r="17" spans="1:8" ht="15.75" customHeight="1" x14ac:dyDescent="0.3">
      <c r="A17" s="42" t="s">
        <v>175</v>
      </c>
      <c r="H17" s="60"/>
    </row>
    <row r="18" spans="1:8" ht="15.75" customHeight="1" x14ac:dyDescent="0.3">
      <c r="A18" s="2">
        <v>10</v>
      </c>
      <c r="B18" s="1" t="s">
        <v>174</v>
      </c>
      <c r="C18" s="1">
        <v>100</v>
      </c>
      <c r="D18" s="63">
        <f>A18/C18</f>
        <v>0.1</v>
      </c>
      <c r="H18" s="40"/>
    </row>
    <row r="19" spans="1:8" ht="15.75" customHeight="1" x14ac:dyDescent="0.3">
      <c r="A19" s="2">
        <v>3</v>
      </c>
      <c r="B19" s="1" t="s">
        <v>174</v>
      </c>
      <c r="C19" s="1">
        <v>6</v>
      </c>
      <c r="D19" s="63">
        <f>A19/C19</f>
        <v>0.5</v>
      </c>
      <c r="H19" s="40"/>
    </row>
    <row r="20" spans="1:8" ht="15.75" customHeight="1" x14ac:dyDescent="0.3">
      <c r="A20" s="2">
        <v>1.5</v>
      </c>
      <c r="B20" s="1" t="s">
        <v>174</v>
      </c>
      <c r="C20" s="1">
        <v>1</v>
      </c>
      <c r="D20" s="63">
        <f>A20/C20</f>
        <v>1.5</v>
      </c>
      <c r="H20" s="59"/>
    </row>
    <row r="21" spans="1:8" ht="15.75" customHeight="1" x14ac:dyDescent="0.3">
      <c r="H21" s="40"/>
    </row>
    <row r="22" spans="1:8" ht="15.75" customHeight="1" x14ac:dyDescent="0.3">
      <c r="A22" s="42" t="s">
        <v>173</v>
      </c>
      <c r="H22" s="60"/>
    </row>
    <row r="23" spans="1:8" ht="15.75" customHeight="1" x14ac:dyDescent="0.3">
      <c r="A23" s="2" t="s">
        <v>172</v>
      </c>
      <c r="B23" s="2" t="s">
        <v>171</v>
      </c>
      <c r="C23" s="2" t="s">
        <v>170</v>
      </c>
      <c r="D23" s="2" t="s">
        <v>169</v>
      </c>
      <c r="E23" s="2"/>
      <c r="H23" s="40"/>
    </row>
    <row r="24" spans="1:8" ht="15.75" customHeight="1" x14ac:dyDescent="0.3">
      <c r="A24" s="1" t="s">
        <v>168</v>
      </c>
      <c r="B24" s="1">
        <v>100</v>
      </c>
      <c r="C24" s="1">
        <v>150</v>
      </c>
      <c r="D24" s="63">
        <f>(C24/B24)-1</f>
        <v>0.5</v>
      </c>
      <c r="E24" s="62"/>
      <c r="H24" s="40"/>
    </row>
    <row r="25" spans="1:8" ht="15.75" customHeight="1" x14ac:dyDescent="0.3">
      <c r="A25" s="1" t="s">
        <v>167</v>
      </c>
      <c r="B25" s="1">
        <v>100</v>
      </c>
      <c r="C25" s="1">
        <v>50</v>
      </c>
      <c r="D25" s="63">
        <f>(C25/B25)-1</f>
        <v>-0.5</v>
      </c>
      <c r="E25" s="62"/>
      <c r="H25" s="40"/>
    </row>
    <row r="26" spans="1:8" ht="15.75" customHeight="1" x14ac:dyDescent="0.3">
      <c r="H26" s="40"/>
    </row>
    <row r="27" spans="1:8" ht="23.4" x14ac:dyDescent="0.45">
      <c r="A27" s="61" t="s">
        <v>166</v>
      </c>
      <c r="H27" s="40"/>
    </row>
    <row r="28" spans="1:8" ht="15.75" customHeight="1" x14ac:dyDescent="0.3">
      <c r="H28" s="48"/>
    </row>
    <row r="29" spans="1:8" ht="15.75" customHeight="1" x14ac:dyDescent="0.3">
      <c r="H29" s="60"/>
    </row>
    <row r="30" spans="1:8" ht="15.75" customHeight="1" x14ac:dyDescent="0.3">
      <c r="H30" s="40"/>
    </row>
    <row r="31" spans="1:8" ht="15.75" customHeight="1" x14ac:dyDescent="0.3">
      <c r="H31" s="59"/>
    </row>
    <row r="32" spans="1:8" ht="15.75" customHeight="1" x14ac:dyDescent="0.3">
      <c r="H32" s="40"/>
    </row>
    <row r="33" spans="8:8" ht="15.75" customHeight="1" x14ac:dyDescent="0.3">
      <c r="H33" s="40"/>
    </row>
    <row r="34" spans="8:8" ht="15.75" customHeight="1" x14ac:dyDescent="0.3"/>
    <row r="35" spans="8:8" ht="15.75" customHeight="1" x14ac:dyDescent="0.3">
      <c r="H35" s="60"/>
    </row>
    <row r="36" spans="8:8" ht="15.75" customHeight="1" x14ac:dyDescent="0.3">
      <c r="H36" s="40"/>
    </row>
    <row r="37" spans="8:8" ht="15.75" customHeight="1" x14ac:dyDescent="0.3">
      <c r="H37" s="40"/>
    </row>
    <row r="38" spans="8:8" ht="15.75" customHeight="1" x14ac:dyDescent="0.3">
      <c r="H38" s="40"/>
    </row>
    <row r="39" spans="8:8" ht="15.75" customHeight="1" x14ac:dyDescent="0.3">
      <c r="H39" s="58"/>
    </row>
    <row r="40" spans="8:8" ht="15.75" customHeight="1" x14ac:dyDescent="0.3"/>
    <row r="41" spans="8:8" ht="15.75" customHeight="1" x14ac:dyDescent="0.3">
      <c r="H41" s="60"/>
    </row>
    <row r="42" spans="8:8" ht="15.75" customHeight="1" x14ac:dyDescent="0.3">
      <c r="H42" s="48"/>
    </row>
    <row r="43" spans="8:8" ht="15.75" customHeight="1" x14ac:dyDescent="0.3">
      <c r="H43" s="40"/>
    </row>
    <row r="44" spans="8:8" ht="15.75" customHeight="1" x14ac:dyDescent="0.3">
      <c r="H44" s="59"/>
    </row>
    <row r="45" spans="8:8" ht="15.75" customHeight="1" x14ac:dyDescent="0.3">
      <c r="H45" s="40"/>
    </row>
    <row r="46" spans="8:8" ht="15.75" customHeight="1" x14ac:dyDescent="0.3">
      <c r="H46" s="40"/>
    </row>
    <row r="47" spans="8:8" ht="15.75" customHeight="1" x14ac:dyDescent="0.3">
      <c r="H47" s="48"/>
    </row>
    <row r="48" spans="8:8" ht="15.75" customHeight="1" x14ac:dyDescent="0.3">
      <c r="H48" s="40"/>
    </row>
    <row r="49" spans="8:9" ht="15.75" customHeight="1" x14ac:dyDescent="0.3">
      <c r="H49" s="40"/>
    </row>
    <row r="50" spans="8:9" ht="15.75" customHeight="1" x14ac:dyDescent="0.3">
      <c r="H50" s="40"/>
    </row>
    <row r="51" spans="8:9" ht="15.75" customHeight="1" x14ac:dyDescent="0.3">
      <c r="H51" s="58"/>
    </row>
    <row r="52" spans="8:9" ht="15.75" customHeight="1" x14ac:dyDescent="0.3"/>
    <row r="53" spans="8:9" ht="15.75" customHeight="1" x14ac:dyDescent="0.3">
      <c r="H53" s="60"/>
    </row>
    <row r="54" spans="8:9" ht="15.75" customHeight="1" x14ac:dyDescent="0.3">
      <c r="H54" s="48"/>
    </row>
    <row r="55" spans="8:9" ht="15.75" customHeight="1" x14ac:dyDescent="0.3">
      <c r="H55" s="40"/>
    </row>
    <row r="56" spans="8:9" ht="15.75" customHeight="1" x14ac:dyDescent="0.3">
      <c r="H56" s="59"/>
    </row>
    <row r="57" spans="8:9" ht="15.75" customHeight="1" x14ac:dyDescent="0.3">
      <c r="H57" s="48"/>
    </row>
    <row r="58" spans="8:9" ht="15.75" customHeight="1" x14ac:dyDescent="0.3">
      <c r="H58" s="58"/>
    </row>
    <row r="59" spans="8:9" ht="15.75" customHeight="1" x14ac:dyDescent="0.3"/>
    <row r="60" spans="8:9" ht="15.75" customHeight="1" x14ac:dyDescent="0.3"/>
    <row r="61" spans="8:9" ht="15.75" customHeight="1" x14ac:dyDescent="0.3">
      <c r="H61" s="42"/>
    </row>
    <row r="62" spans="8:9" ht="15.75" customHeight="1" x14ac:dyDescent="0.3"/>
    <row r="63" spans="8:9" ht="15.75" customHeight="1" x14ac:dyDescent="0.3">
      <c r="H63" s="2"/>
    </row>
    <row r="64" spans="8:9" ht="15.75" customHeight="1" x14ac:dyDescent="0.3">
      <c r="H64" s="57"/>
      <c r="I64" s="134"/>
    </row>
    <row r="65" spans="8:9" ht="15.75" customHeight="1" x14ac:dyDescent="0.3">
      <c r="I65" s="135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55"/>
    </row>
    <row r="71" spans="8:9" ht="15.75" customHeight="1" x14ac:dyDescent="0.3"/>
    <row r="72" spans="8:9" ht="15.75" customHeight="1" x14ac:dyDescent="0.3">
      <c r="H72" s="2"/>
    </row>
    <row r="73" spans="8:9" ht="15.75" customHeight="1" x14ac:dyDescent="0.3"/>
    <row r="74" spans="8:9" ht="15.75" customHeight="1" x14ac:dyDescent="0.3">
      <c r="H74" s="57"/>
      <c r="I74" s="57"/>
    </row>
    <row r="75" spans="8:9" ht="15.75" customHeight="1" x14ac:dyDescent="0.3">
      <c r="H75" s="136"/>
      <c r="I75" s="135"/>
    </row>
    <row r="76" spans="8:9" ht="15.75" customHeight="1" x14ac:dyDescent="0.3"/>
    <row r="77" spans="8:9" ht="15.75" customHeight="1" x14ac:dyDescent="0.3">
      <c r="H77" s="55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40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40"/>
    </row>
    <row r="95" spans="8:8" ht="15.75" customHeight="1" x14ac:dyDescent="0.3">
      <c r="H95" s="40"/>
    </row>
    <row r="96" spans="8:8" ht="15.75" customHeight="1" x14ac:dyDescent="0.3">
      <c r="H96" s="40"/>
    </row>
    <row r="97" spans="8:8" ht="15.75" customHeight="1" x14ac:dyDescent="0.3">
      <c r="H97" s="40"/>
    </row>
    <row r="98" spans="8:8" ht="15.75" customHeight="1" x14ac:dyDescent="0.3">
      <c r="H98" s="40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s="1" customFormat="1" ht="15.75" customHeight="1" x14ac:dyDescent="0.3"/>
    <row r="114" s="1" customFormat="1" ht="15.75" customHeight="1" x14ac:dyDescent="0.3"/>
    <row r="115" s="1" customFormat="1" ht="15.75" customHeight="1" x14ac:dyDescent="0.3"/>
    <row r="116" s="1" customFormat="1" ht="15.75" customHeight="1" x14ac:dyDescent="0.3"/>
    <row r="117" s="1" customFormat="1" ht="15.75" customHeight="1" x14ac:dyDescent="0.3"/>
    <row r="118" s="1" customFormat="1" ht="15.75" customHeight="1" x14ac:dyDescent="0.3"/>
    <row r="119" s="1" customFormat="1" ht="15.75" customHeight="1" x14ac:dyDescent="0.3"/>
    <row r="120" s="1" customFormat="1" ht="15.75" customHeight="1" x14ac:dyDescent="0.3"/>
    <row r="121" s="1" customFormat="1" ht="15.75" customHeight="1" x14ac:dyDescent="0.3"/>
    <row r="122" s="1" customFormat="1" ht="15.75" customHeight="1" x14ac:dyDescent="0.3"/>
    <row r="123" s="1" customFormat="1" ht="15.75" customHeight="1" x14ac:dyDescent="0.3"/>
    <row r="124" s="1" customFormat="1" ht="15.75" customHeight="1" x14ac:dyDescent="0.3"/>
    <row r="125" s="1" customFormat="1" ht="15.75" customHeight="1" x14ac:dyDescent="0.3"/>
    <row r="126" s="1" customFormat="1" ht="15.75" customHeight="1" x14ac:dyDescent="0.3"/>
    <row r="127" s="1" customFormat="1" ht="15.75" customHeight="1" x14ac:dyDescent="0.3"/>
    <row r="128" s="1" customFormat="1" ht="15.75" customHeight="1" x14ac:dyDescent="0.3"/>
    <row r="129" s="1" customFormat="1" ht="15.75" customHeight="1" x14ac:dyDescent="0.3"/>
    <row r="130" s="1" customFormat="1" ht="15.75" customHeight="1" x14ac:dyDescent="0.3"/>
    <row r="131" s="1" customFormat="1" ht="15.75" customHeight="1" x14ac:dyDescent="0.3"/>
    <row r="132" s="1" customFormat="1" ht="15.75" customHeight="1" x14ac:dyDescent="0.3"/>
    <row r="133" s="1" customFormat="1" ht="15.75" customHeight="1" x14ac:dyDescent="0.3"/>
    <row r="134" s="1" customFormat="1" ht="15.75" customHeight="1" x14ac:dyDescent="0.3"/>
    <row r="135" s="1" customFormat="1" ht="15.75" customHeight="1" x14ac:dyDescent="0.3"/>
    <row r="136" s="1" customFormat="1" ht="15.75" customHeight="1" x14ac:dyDescent="0.3"/>
    <row r="137" s="1" customFormat="1" ht="15.75" customHeight="1" x14ac:dyDescent="0.3"/>
    <row r="138" s="1" customFormat="1" ht="15.75" customHeight="1" x14ac:dyDescent="0.3"/>
    <row r="139" s="1" customFormat="1" ht="15.75" customHeight="1" x14ac:dyDescent="0.3"/>
    <row r="140" s="1" customFormat="1" ht="15.75" customHeight="1" x14ac:dyDescent="0.3"/>
    <row r="141" s="1" customFormat="1" ht="15.75" customHeight="1" x14ac:dyDescent="0.3"/>
    <row r="142" s="1" customFormat="1" ht="15.75" customHeight="1" x14ac:dyDescent="0.3"/>
    <row r="143" s="1" customFormat="1" ht="15.75" customHeight="1" x14ac:dyDescent="0.3"/>
    <row r="144" s="1" customFormat="1" ht="15.75" customHeight="1" x14ac:dyDescent="0.3"/>
    <row r="145" s="1" customFormat="1" ht="15.75" customHeight="1" x14ac:dyDescent="0.3"/>
    <row r="146" s="1" customFormat="1" ht="15.75" customHeight="1" x14ac:dyDescent="0.3"/>
    <row r="147" s="1" customFormat="1" ht="15.75" customHeight="1" x14ac:dyDescent="0.3"/>
    <row r="148" s="1" customFormat="1" ht="15.75" customHeight="1" x14ac:dyDescent="0.3"/>
    <row r="149" s="1" customFormat="1" ht="15.75" customHeight="1" x14ac:dyDescent="0.3"/>
    <row r="150" s="1" customFormat="1" ht="15.75" customHeight="1" x14ac:dyDescent="0.3"/>
    <row r="151" s="1" customFormat="1" ht="15.75" customHeight="1" x14ac:dyDescent="0.3"/>
    <row r="152" s="1" customFormat="1" ht="15.75" customHeight="1" x14ac:dyDescent="0.3"/>
    <row r="153" s="1" customFormat="1" ht="15.75" customHeight="1" x14ac:dyDescent="0.3"/>
    <row r="154" s="1" customFormat="1" ht="15.75" customHeight="1" x14ac:dyDescent="0.3"/>
    <row r="155" s="1" customFormat="1" ht="15.75" customHeight="1" x14ac:dyDescent="0.3"/>
    <row r="156" s="1" customFormat="1" ht="15.75" customHeight="1" x14ac:dyDescent="0.3"/>
    <row r="157" s="1" customFormat="1" ht="15.75" customHeight="1" x14ac:dyDescent="0.3"/>
    <row r="158" s="1" customFormat="1" ht="15.75" customHeight="1" x14ac:dyDescent="0.3"/>
    <row r="159" s="1" customFormat="1" ht="15.75" customHeight="1" x14ac:dyDescent="0.3"/>
    <row r="160" s="1" customFormat="1" ht="15.75" customHeight="1" x14ac:dyDescent="0.3"/>
    <row r="161" s="1" customFormat="1" ht="15.75" customHeight="1" x14ac:dyDescent="0.3"/>
    <row r="162" s="1" customFormat="1" ht="15.75" customHeight="1" x14ac:dyDescent="0.3"/>
    <row r="163" s="1" customFormat="1" ht="15.75" customHeight="1" x14ac:dyDescent="0.3"/>
    <row r="164" s="1" customFormat="1" ht="15.75" customHeight="1" x14ac:dyDescent="0.3"/>
    <row r="165" s="1" customFormat="1" ht="15.75" customHeight="1" x14ac:dyDescent="0.3"/>
    <row r="166" s="1" customFormat="1" ht="15.75" customHeight="1" x14ac:dyDescent="0.3"/>
    <row r="167" s="1" customFormat="1" ht="15.75" customHeight="1" x14ac:dyDescent="0.3"/>
    <row r="168" s="1" customFormat="1" ht="15.75" customHeight="1" x14ac:dyDescent="0.3"/>
    <row r="169" s="1" customFormat="1" ht="15.75" customHeight="1" x14ac:dyDescent="0.3"/>
    <row r="170" s="1" customFormat="1" ht="15.75" customHeight="1" x14ac:dyDescent="0.3"/>
    <row r="171" s="1" customFormat="1" ht="15.75" customHeight="1" x14ac:dyDescent="0.3"/>
    <row r="172" s="1" customFormat="1" ht="15.75" customHeight="1" x14ac:dyDescent="0.3"/>
    <row r="173" s="1" customFormat="1" ht="15.75" customHeight="1" x14ac:dyDescent="0.3"/>
    <row r="174" s="1" customFormat="1" ht="15.75" customHeight="1" x14ac:dyDescent="0.3"/>
    <row r="175" s="1" customFormat="1" ht="15.75" customHeight="1" x14ac:dyDescent="0.3"/>
    <row r="176" s="1" customFormat="1" ht="15.75" customHeight="1" x14ac:dyDescent="0.3"/>
    <row r="177" s="1" customFormat="1" ht="15.75" customHeight="1" x14ac:dyDescent="0.3"/>
    <row r="178" s="1" customFormat="1" ht="15.75" customHeight="1" x14ac:dyDescent="0.3"/>
    <row r="179" s="1" customFormat="1" ht="15.75" customHeight="1" x14ac:dyDescent="0.3"/>
    <row r="180" s="1" customFormat="1" ht="15.75" customHeight="1" x14ac:dyDescent="0.3"/>
    <row r="181" s="1" customFormat="1" ht="15.75" customHeight="1" x14ac:dyDescent="0.3"/>
    <row r="182" s="1" customFormat="1" ht="15.75" customHeight="1" x14ac:dyDescent="0.3"/>
    <row r="183" s="1" customFormat="1" ht="15.75" customHeight="1" x14ac:dyDescent="0.3"/>
    <row r="184" s="1" customFormat="1" ht="15.75" customHeight="1" x14ac:dyDescent="0.3"/>
    <row r="185" s="1" customFormat="1" ht="15.75" customHeight="1" x14ac:dyDescent="0.3"/>
    <row r="186" s="1" customFormat="1" ht="15.75" customHeight="1" x14ac:dyDescent="0.3"/>
    <row r="187" s="1" customFormat="1" ht="15.75" customHeight="1" x14ac:dyDescent="0.3"/>
    <row r="188" s="1" customFormat="1" ht="15.75" customHeight="1" x14ac:dyDescent="0.3"/>
    <row r="189" s="1" customFormat="1" ht="15.75" customHeight="1" x14ac:dyDescent="0.3"/>
    <row r="190" s="1" customFormat="1" ht="15.75" customHeight="1" x14ac:dyDescent="0.3"/>
    <row r="191" s="1" customFormat="1" ht="15.75" customHeight="1" x14ac:dyDescent="0.3"/>
    <row r="192" s="1" customFormat="1" ht="15.75" customHeight="1" x14ac:dyDescent="0.3"/>
    <row r="193" s="1" customFormat="1" ht="15.75" customHeight="1" x14ac:dyDescent="0.3"/>
    <row r="194" s="1" customFormat="1" ht="15.75" customHeight="1" x14ac:dyDescent="0.3"/>
    <row r="195" s="1" customFormat="1" ht="15.75" customHeight="1" x14ac:dyDescent="0.3"/>
    <row r="196" s="1" customFormat="1" ht="15.75" customHeight="1" x14ac:dyDescent="0.3"/>
    <row r="197" s="1" customFormat="1" ht="15.75" customHeight="1" x14ac:dyDescent="0.3"/>
    <row r="198" s="1" customFormat="1" ht="15.75" customHeight="1" x14ac:dyDescent="0.3"/>
    <row r="199" s="1" customFormat="1" ht="15.75" customHeight="1" x14ac:dyDescent="0.3"/>
    <row r="200" s="1" customFormat="1" ht="15.75" customHeight="1" x14ac:dyDescent="0.3"/>
    <row r="201" s="1" customFormat="1" ht="15.75" customHeight="1" x14ac:dyDescent="0.3"/>
    <row r="202" s="1" customFormat="1" ht="15.75" customHeight="1" x14ac:dyDescent="0.3"/>
    <row r="203" s="1" customFormat="1" ht="15.75" customHeight="1" x14ac:dyDescent="0.3"/>
    <row r="204" s="1" customFormat="1" ht="15.75" customHeight="1" x14ac:dyDescent="0.3"/>
    <row r="205" s="1" customFormat="1" ht="15.75" customHeight="1" x14ac:dyDescent="0.3"/>
    <row r="206" s="1" customFormat="1" ht="15.75" customHeight="1" x14ac:dyDescent="0.3"/>
    <row r="207" s="1" customFormat="1" ht="15.75" customHeight="1" x14ac:dyDescent="0.3"/>
    <row r="208" s="1" customFormat="1" ht="15.75" customHeight="1" x14ac:dyDescent="0.3"/>
    <row r="209" s="1" customFormat="1" ht="15.75" customHeight="1" x14ac:dyDescent="0.3"/>
    <row r="210" s="1" customFormat="1" ht="15.75" customHeight="1" x14ac:dyDescent="0.3"/>
    <row r="211" s="1" customFormat="1" ht="15.75" customHeight="1" x14ac:dyDescent="0.3"/>
    <row r="212" s="1" customFormat="1" ht="15.75" customHeight="1" x14ac:dyDescent="0.3"/>
    <row r="213" s="1" customFormat="1" ht="15.75" customHeight="1" x14ac:dyDescent="0.3"/>
    <row r="214" s="1" customFormat="1" ht="15.75" customHeight="1" x14ac:dyDescent="0.3"/>
    <row r="215" s="1" customFormat="1" ht="15.75" customHeight="1" x14ac:dyDescent="0.3"/>
    <row r="216" s="1" customFormat="1" ht="15.75" customHeight="1" x14ac:dyDescent="0.3"/>
    <row r="217" s="1" customFormat="1" ht="15.75" customHeight="1" x14ac:dyDescent="0.3"/>
    <row r="218" s="1" customFormat="1" ht="15.75" customHeight="1" x14ac:dyDescent="0.3"/>
    <row r="219" s="1" customFormat="1" ht="15.75" customHeight="1" x14ac:dyDescent="0.3"/>
    <row r="220" s="1" customFormat="1" ht="15.75" customHeight="1" x14ac:dyDescent="0.3"/>
    <row r="221" s="1" customFormat="1" ht="15.75" customHeight="1" x14ac:dyDescent="0.3"/>
    <row r="222" s="1" customFormat="1" ht="15.75" customHeight="1" x14ac:dyDescent="0.3"/>
    <row r="223" s="1" customFormat="1" ht="15.75" customHeight="1" x14ac:dyDescent="0.3"/>
    <row r="224" s="1" customFormat="1" ht="15.75" customHeight="1" x14ac:dyDescent="0.3"/>
    <row r="225" s="1" customFormat="1" ht="15.75" customHeight="1" x14ac:dyDescent="0.3"/>
    <row r="226" s="1" customFormat="1" ht="15.75" customHeight="1" x14ac:dyDescent="0.3"/>
    <row r="227" s="1" customFormat="1" ht="15.75" customHeight="1" x14ac:dyDescent="0.3"/>
    <row r="228" s="1" customFormat="1" ht="15.75" customHeight="1" x14ac:dyDescent="0.3"/>
    <row r="229" s="1" customFormat="1" ht="15.75" customHeight="1" x14ac:dyDescent="0.3"/>
    <row r="230" s="1" customFormat="1" ht="15.75" customHeight="1" x14ac:dyDescent="0.3"/>
    <row r="231" s="1" customFormat="1" ht="15.75" customHeight="1" x14ac:dyDescent="0.3"/>
    <row r="232" s="1" customFormat="1" ht="15.75" customHeight="1" x14ac:dyDescent="0.3"/>
    <row r="233" s="1" customFormat="1" ht="15.75" customHeight="1" x14ac:dyDescent="0.3"/>
    <row r="234" s="1" customFormat="1" ht="15.75" customHeight="1" x14ac:dyDescent="0.3"/>
    <row r="235" s="1" customFormat="1" ht="15.75" customHeight="1" x14ac:dyDescent="0.3"/>
    <row r="236" s="1" customFormat="1" ht="15.75" customHeight="1" x14ac:dyDescent="0.3"/>
    <row r="237" s="1" customFormat="1" ht="15.75" customHeight="1" x14ac:dyDescent="0.3"/>
    <row r="238" s="1" customFormat="1" ht="15.75" customHeight="1" x14ac:dyDescent="0.3"/>
    <row r="239" s="1" customFormat="1" ht="15.75" customHeight="1" x14ac:dyDescent="0.3"/>
    <row r="240" s="1" customFormat="1" ht="15.75" customHeight="1" x14ac:dyDescent="0.3"/>
    <row r="241" s="1" customFormat="1" ht="15.75" customHeight="1" x14ac:dyDescent="0.3"/>
    <row r="242" s="1" customFormat="1" ht="15.75" customHeight="1" x14ac:dyDescent="0.3"/>
    <row r="243" s="1" customFormat="1" ht="15.75" customHeight="1" x14ac:dyDescent="0.3"/>
    <row r="244" s="1" customFormat="1" ht="15.75" customHeight="1" x14ac:dyDescent="0.3"/>
    <row r="245" s="1" customFormat="1" ht="15.75" customHeight="1" x14ac:dyDescent="0.3"/>
    <row r="246" s="1" customFormat="1" ht="15.75" customHeight="1" x14ac:dyDescent="0.3"/>
    <row r="247" s="1" customFormat="1" ht="15.75" customHeight="1" x14ac:dyDescent="0.3"/>
    <row r="248" s="1" customFormat="1" ht="15.75" customHeight="1" x14ac:dyDescent="0.3"/>
    <row r="249" s="1" customFormat="1" ht="15.75" customHeight="1" x14ac:dyDescent="0.3"/>
    <row r="250" s="1" customFormat="1" ht="15.75" customHeight="1" x14ac:dyDescent="0.3"/>
    <row r="251" s="1" customFormat="1" ht="15.75" customHeight="1" x14ac:dyDescent="0.3"/>
    <row r="252" s="1" customFormat="1" ht="15.75" customHeight="1" x14ac:dyDescent="0.3"/>
    <row r="253" s="1" customFormat="1" ht="15.75" customHeight="1" x14ac:dyDescent="0.3"/>
    <row r="254" s="1" customFormat="1" ht="15.75" customHeight="1" x14ac:dyDescent="0.3"/>
    <row r="255" s="1" customFormat="1" ht="15.75" customHeight="1" x14ac:dyDescent="0.3"/>
    <row r="256" s="1" customFormat="1" ht="15.75" customHeight="1" x14ac:dyDescent="0.3"/>
    <row r="257" s="1" customFormat="1" ht="15.75" customHeight="1" x14ac:dyDescent="0.3"/>
    <row r="258" s="1" customFormat="1" ht="15.75" customHeight="1" x14ac:dyDescent="0.3"/>
    <row r="259" s="1" customFormat="1" ht="15.75" customHeight="1" x14ac:dyDescent="0.3"/>
    <row r="260" s="1" customFormat="1" ht="15.75" customHeight="1" x14ac:dyDescent="0.3"/>
    <row r="261" s="1" customFormat="1" ht="15.75" customHeight="1" x14ac:dyDescent="0.3"/>
    <row r="262" s="1" customFormat="1" ht="15.75" customHeight="1" x14ac:dyDescent="0.3"/>
    <row r="263" s="1" customFormat="1" ht="15.75" customHeight="1" x14ac:dyDescent="0.3"/>
    <row r="264" s="1" customFormat="1" ht="15.75" customHeight="1" x14ac:dyDescent="0.3"/>
    <row r="265" s="1" customFormat="1" ht="15.75" customHeight="1" x14ac:dyDescent="0.3"/>
    <row r="266" s="1" customFormat="1" ht="15.75" customHeight="1" x14ac:dyDescent="0.3"/>
    <row r="267" s="1" customFormat="1" ht="15.75" customHeight="1" x14ac:dyDescent="0.3"/>
    <row r="268" s="1" customFormat="1" ht="15.75" customHeight="1" x14ac:dyDescent="0.3"/>
    <row r="269" s="1" customFormat="1" ht="15.75" customHeight="1" x14ac:dyDescent="0.3"/>
    <row r="270" s="1" customFormat="1" ht="15.75" customHeight="1" x14ac:dyDescent="0.3"/>
    <row r="271" s="1" customFormat="1" ht="15.75" customHeight="1" x14ac:dyDescent="0.3"/>
    <row r="272" s="1" customFormat="1" ht="15.75" customHeight="1" x14ac:dyDescent="0.3"/>
    <row r="273" s="1" customFormat="1" ht="15.75" customHeight="1" x14ac:dyDescent="0.3"/>
    <row r="274" s="1" customFormat="1" ht="15.75" customHeight="1" x14ac:dyDescent="0.3"/>
    <row r="275" s="1" customFormat="1" ht="15.75" customHeight="1" x14ac:dyDescent="0.3"/>
    <row r="276" s="1" customFormat="1" ht="15.75" customHeight="1" x14ac:dyDescent="0.3"/>
    <row r="277" s="1" customFormat="1" ht="15.75" customHeight="1" x14ac:dyDescent="0.3"/>
    <row r="278" s="1" customFormat="1" ht="15.75" customHeight="1" x14ac:dyDescent="0.3"/>
    <row r="279" s="1" customFormat="1" ht="15.75" customHeight="1" x14ac:dyDescent="0.3"/>
    <row r="280" s="1" customFormat="1" ht="15.75" customHeight="1" x14ac:dyDescent="0.3"/>
    <row r="281" s="1" customFormat="1" ht="15.75" customHeight="1" x14ac:dyDescent="0.3"/>
    <row r="282" s="1" customFormat="1" ht="15.75" customHeight="1" x14ac:dyDescent="0.3"/>
    <row r="283" s="1" customFormat="1" ht="15.75" customHeight="1" x14ac:dyDescent="0.3"/>
    <row r="284" s="1" customFormat="1" ht="15.75" customHeight="1" x14ac:dyDescent="0.3"/>
    <row r="285" s="1" customFormat="1" ht="15.75" customHeight="1" x14ac:dyDescent="0.3"/>
    <row r="286" s="1" customFormat="1" ht="15.75" customHeight="1" x14ac:dyDescent="0.3"/>
    <row r="287" s="1" customFormat="1" ht="15.75" customHeight="1" x14ac:dyDescent="0.3"/>
    <row r="288" s="1" customFormat="1" ht="15.75" customHeight="1" x14ac:dyDescent="0.3"/>
    <row r="289" s="1" customFormat="1" ht="15.75" customHeight="1" x14ac:dyDescent="0.3"/>
    <row r="290" s="1" customFormat="1" ht="15.75" customHeight="1" x14ac:dyDescent="0.3"/>
    <row r="291" s="1" customFormat="1" ht="15.75" customHeight="1" x14ac:dyDescent="0.3"/>
    <row r="292" s="1" customFormat="1" ht="15.75" customHeight="1" x14ac:dyDescent="0.3"/>
    <row r="293" s="1" customFormat="1" ht="15.75" customHeight="1" x14ac:dyDescent="0.3"/>
    <row r="294" s="1" customFormat="1" ht="15.75" customHeight="1" x14ac:dyDescent="0.3"/>
    <row r="295" s="1" customFormat="1" ht="15.75" customHeight="1" x14ac:dyDescent="0.3"/>
    <row r="296" s="1" customFormat="1" ht="15.75" customHeight="1" x14ac:dyDescent="0.3"/>
    <row r="297" s="1" customFormat="1" ht="15.75" customHeight="1" x14ac:dyDescent="0.3"/>
    <row r="298" s="1" customFormat="1" ht="15.75" customHeight="1" x14ac:dyDescent="0.3"/>
    <row r="299" s="1" customFormat="1" ht="15.75" customHeight="1" x14ac:dyDescent="0.3"/>
    <row r="300" s="1" customFormat="1" ht="15.75" customHeight="1" x14ac:dyDescent="0.3"/>
    <row r="301" s="1" customFormat="1" ht="15.75" customHeight="1" x14ac:dyDescent="0.3"/>
    <row r="302" s="1" customFormat="1" ht="15.75" customHeight="1" x14ac:dyDescent="0.3"/>
    <row r="303" s="1" customFormat="1" ht="15.75" customHeight="1" x14ac:dyDescent="0.3"/>
    <row r="304" s="1" customFormat="1" ht="15.75" customHeight="1" x14ac:dyDescent="0.3"/>
    <row r="305" s="1" customFormat="1" ht="15.75" customHeight="1" x14ac:dyDescent="0.3"/>
    <row r="306" s="1" customFormat="1" ht="15.75" customHeight="1" x14ac:dyDescent="0.3"/>
    <row r="307" s="1" customFormat="1" ht="15.75" customHeight="1" x14ac:dyDescent="0.3"/>
    <row r="308" s="1" customFormat="1" ht="15.75" customHeight="1" x14ac:dyDescent="0.3"/>
    <row r="309" s="1" customFormat="1" ht="15.75" customHeight="1" x14ac:dyDescent="0.3"/>
    <row r="310" s="1" customFormat="1" ht="15.75" customHeight="1" x14ac:dyDescent="0.3"/>
    <row r="311" s="1" customFormat="1" ht="15.75" customHeight="1" x14ac:dyDescent="0.3"/>
    <row r="312" s="1" customFormat="1" ht="15.75" customHeight="1" x14ac:dyDescent="0.3"/>
    <row r="313" s="1" customFormat="1" ht="15.75" customHeight="1" x14ac:dyDescent="0.3"/>
    <row r="314" s="1" customFormat="1" ht="15.75" customHeight="1" x14ac:dyDescent="0.3"/>
    <row r="315" s="1" customFormat="1" ht="15.75" customHeight="1" x14ac:dyDescent="0.3"/>
    <row r="316" s="1" customFormat="1" ht="15.75" customHeight="1" x14ac:dyDescent="0.3"/>
    <row r="317" s="1" customFormat="1" ht="15.75" customHeight="1" x14ac:dyDescent="0.3"/>
    <row r="318" s="1" customFormat="1" ht="15.75" customHeight="1" x14ac:dyDescent="0.3"/>
    <row r="319" s="1" customFormat="1" ht="15.75" customHeight="1" x14ac:dyDescent="0.3"/>
    <row r="320" s="1" customFormat="1" ht="15.75" customHeight="1" x14ac:dyDescent="0.3"/>
    <row r="321" s="1" customFormat="1" ht="15.75" customHeight="1" x14ac:dyDescent="0.3"/>
    <row r="322" s="1" customFormat="1" ht="15.75" customHeight="1" x14ac:dyDescent="0.3"/>
    <row r="323" s="1" customFormat="1" ht="15.75" customHeight="1" x14ac:dyDescent="0.3"/>
    <row r="324" s="1" customFormat="1" ht="15.75" customHeight="1" x14ac:dyDescent="0.3"/>
    <row r="325" s="1" customFormat="1" ht="15.75" customHeight="1" x14ac:dyDescent="0.3"/>
    <row r="326" s="1" customFormat="1" ht="15.75" customHeight="1" x14ac:dyDescent="0.3"/>
    <row r="327" s="1" customFormat="1" ht="15.75" customHeight="1" x14ac:dyDescent="0.3"/>
    <row r="328" s="1" customFormat="1" ht="15.75" customHeight="1" x14ac:dyDescent="0.3"/>
    <row r="329" s="1" customFormat="1" ht="15.75" customHeight="1" x14ac:dyDescent="0.3"/>
    <row r="330" s="1" customFormat="1" ht="15.75" customHeight="1" x14ac:dyDescent="0.3"/>
    <row r="331" s="1" customFormat="1" ht="15.75" customHeight="1" x14ac:dyDescent="0.3"/>
    <row r="332" s="1" customFormat="1" ht="15.75" customHeight="1" x14ac:dyDescent="0.3"/>
    <row r="333" s="1" customFormat="1" ht="15.75" customHeight="1" x14ac:dyDescent="0.3"/>
    <row r="334" s="1" customFormat="1" ht="15.75" customHeight="1" x14ac:dyDescent="0.3"/>
    <row r="335" s="1" customFormat="1" ht="15.75" customHeight="1" x14ac:dyDescent="0.3"/>
    <row r="336" s="1" customFormat="1" ht="15.75" customHeight="1" x14ac:dyDescent="0.3"/>
    <row r="337" s="1" customFormat="1" ht="15.75" customHeight="1" x14ac:dyDescent="0.3"/>
    <row r="338" s="1" customFormat="1" ht="15.75" customHeight="1" x14ac:dyDescent="0.3"/>
    <row r="339" s="1" customFormat="1" ht="15.75" customHeight="1" x14ac:dyDescent="0.3"/>
    <row r="340" s="1" customFormat="1" ht="15.75" customHeight="1" x14ac:dyDescent="0.3"/>
    <row r="341" s="1" customFormat="1" ht="15.75" customHeight="1" x14ac:dyDescent="0.3"/>
    <row r="342" s="1" customFormat="1" ht="15.75" customHeight="1" x14ac:dyDescent="0.3"/>
    <row r="343" s="1" customFormat="1" ht="15.75" customHeight="1" x14ac:dyDescent="0.3"/>
    <row r="344" s="1" customFormat="1" ht="15.75" customHeight="1" x14ac:dyDescent="0.3"/>
    <row r="345" s="1" customFormat="1" ht="15.75" customHeight="1" x14ac:dyDescent="0.3"/>
    <row r="346" s="1" customFormat="1" ht="15.75" customHeight="1" x14ac:dyDescent="0.3"/>
    <row r="347" s="1" customFormat="1" ht="15.75" customHeight="1" x14ac:dyDescent="0.3"/>
    <row r="348" s="1" customFormat="1" ht="15.75" customHeight="1" x14ac:dyDescent="0.3"/>
    <row r="349" s="1" customFormat="1" ht="15.75" customHeight="1" x14ac:dyDescent="0.3"/>
    <row r="350" s="1" customFormat="1" ht="15.75" customHeight="1" x14ac:dyDescent="0.3"/>
    <row r="351" s="1" customFormat="1" ht="15.75" customHeight="1" x14ac:dyDescent="0.3"/>
    <row r="352" s="1" customFormat="1" ht="15.75" customHeight="1" x14ac:dyDescent="0.3"/>
    <row r="353" s="1" customFormat="1" ht="15.75" customHeight="1" x14ac:dyDescent="0.3"/>
    <row r="354" s="1" customFormat="1" ht="15.75" customHeight="1" x14ac:dyDescent="0.3"/>
    <row r="355" s="1" customFormat="1" ht="15.75" customHeight="1" x14ac:dyDescent="0.3"/>
    <row r="356" s="1" customFormat="1" ht="15.75" customHeight="1" x14ac:dyDescent="0.3"/>
    <row r="357" s="1" customFormat="1" ht="15.75" customHeight="1" x14ac:dyDescent="0.3"/>
    <row r="358" s="1" customFormat="1" ht="15.75" customHeight="1" x14ac:dyDescent="0.3"/>
    <row r="359" s="1" customFormat="1" ht="15.75" customHeight="1" x14ac:dyDescent="0.3"/>
    <row r="360" s="1" customFormat="1" ht="15.75" customHeight="1" x14ac:dyDescent="0.3"/>
    <row r="361" s="1" customFormat="1" ht="15.75" customHeight="1" x14ac:dyDescent="0.3"/>
    <row r="362" s="1" customFormat="1" ht="15.75" customHeight="1" x14ac:dyDescent="0.3"/>
    <row r="363" s="1" customFormat="1" ht="15.75" customHeight="1" x14ac:dyDescent="0.3"/>
    <row r="364" s="1" customFormat="1" ht="15.75" customHeight="1" x14ac:dyDescent="0.3"/>
    <row r="365" s="1" customFormat="1" ht="15.75" customHeight="1" x14ac:dyDescent="0.3"/>
    <row r="366" s="1" customFormat="1" ht="15.75" customHeight="1" x14ac:dyDescent="0.3"/>
    <row r="367" s="1" customFormat="1" ht="15.75" customHeight="1" x14ac:dyDescent="0.3"/>
    <row r="368" s="1" customFormat="1" ht="15.75" customHeight="1" x14ac:dyDescent="0.3"/>
    <row r="369" s="1" customFormat="1" ht="15.75" customHeight="1" x14ac:dyDescent="0.3"/>
    <row r="370" s="1" customFormat="1" ht="15.75" customHeight="1" x14ac:dyDescent="0.3"/>
    <row r="371" s="1" customFormat="1" ht="15.75" customHeight="1" x14ac:dyDescent="0.3"/>
    <row r="372" s="1" customFormat="1" ht="15.75" customHeight="1" x14ac:dyDescent="0.3"/>
    <row r="373" s="1" customFormat="1" ht="15.75" customHeight="1" x14ac:dyDescent="0.3"/>
    <row r="374" s="1" customFormat="1" ht="15.75" customHeight="1" x14ac:dyDescent="0.3"/>
    <row r="375" s="1" customFormat="1" ht="15.75" customHeight="1" x14ac:dyDescent="0.3"/>
    <row r="376" s="1" customFormat="1" ht="15.75" customHeight="1" x14ac:dyDescent="0.3"/>
    <row r="377" s="1" customFormat="1" ht="15.75" customHeight="1" x14ac:dyDescent="0.3"/>
    <row r="378" s="1" customFormat="1" ht="15.75" customHeight="1" x14ac:dyDescent="0.3"/>
    <row r="379" s="1" customFormat="1" ht="15.75" customHeight="1" x14ac:dyDescent="0.3"/>
    <row r="380" s="1" customFormat="1" ht="15.75" customHeight="1" x14ac:dyDescent="0.3"/>
    <row r="381" s="1" customFormat="1" ht="15.75" customHeight="1" x14ac:dyDescent="0.3"/>
    <row r="382" s="1" customFormat="1" ht="15.75" customHeight="1" x14ac:dyDescent="0.3"/>
    <row r="383" s="1" customFormat="1" ht="15.75" customHeight="1" x14ac:dyDescent="0.3"/>
    <row r="384" s="1" customFormat="1" ht="15.75" customHeight="1" x14ac:dyDescent="0.3"/>
    <row r="385" s="1" customFormat="1" ht="15.75" customHeight="1" x14ac:dyDescent="0.3"/>
    <row r="386" s="1" customFormat="1" ht="15.75" customHeight="1" x14ac:dyDescent="0.3"/>
    <row r="387" s="1" customFormat="1" ht="15.75" customHeight="1" x14ac:dyDescent="0.3"/>
    <row r="388" s="1" customFormat="1" ht="15.75" customHeight="1" x14ac:dyDescent="0.3"/>
    <row r="389" s="1" customFormat="1" ht="15.75" customHeight="1" x14ac:dyDescent="0.3"/>
    <row r="390" s="1" customFormat="1" ht="15.75" customHeight="1" x14ac:dyDescent="0.3"/>
    <row r="391" s="1" customFormat="1" ht="15.75" customHeight="1" x14ac:dyDescent="0.3"/>
    <row r="392" s="1" customFormat="1" ht="15.75" customHeight="1" x14ac:dyDescent="0.3"/>
    <row r="393" s="1" customFormat="1" ht="15.75" customHeight="1" x14ac:dyDescent="0.3"/>
    <row r="394" s="1" customFormat="1" ht="15.75" customHeight="1" x14ac:dyDescent="0.3"/>
    <row r="395" s="1" customFormat="1" ht="15.75" customHeight="1" x14ac:dyDescent="0.3"/>
    <row r="396" s="1" customFormat="1" ht="15.75" customHeight="1" x14ac:dyDescent="0.3"/>
    <row r="397" s="1" customFormat="1" ht="15.75" customHeight="1" x14ac:dyDescent="0.3"/>
    <row r="398" s="1" customFormat="1" ht="15.75" customHeight="1" x14ac:dyDescent="0.3"/>
    <row r="399" s="1" customFormat="1" ht="15.75" customHeight="1" x14ac:dyDescent="0.3"/>
    <row r="400" s="1" customFormat="1" ht="15.75" customHeight="1" x14ac:dyDescent="0.3"/>
    <row r="401" s="1" customFormat="1" ht="15.75" customHeight="1" x14ac:dyDescent="0.3"/>
    <row r="402" s="1" customFormat="1" ht="15.75" customHeight="1" x14ac:dyDescent="0.3"/>
    <row r="403" s="1" customFormat="1" ht="15.75" customHeight="1" x14ac:dyDescent="0.3"/>
    <row r="404" s="1" customFormat="1" ht="15.75" customHeight="1" x14ac:dyDescent="0.3"/>
    <row r="405" s="1" customFormat="1" ht="15.75" customHeight="1" x14ac:dyDescent="0.3"/>
    <row r="406" s="1" customFormat="1" ht="15.75" customHeight="1" x14ac:dyDescent="0.3"/>
    <row r="407" s="1" customFormat="1" ht="15.75" customHeight="1" x14ac:dyDescent="0.3"/>
    <row r="408" s="1" customFormat="1" ht="15.75" customHeight="1" x14ac:dyDescent="0.3"/>
    <row r="409" s="1" customFormat="1" ht="15.75" customHeight="1" x14ac:dyDescent="0.3"/>
    <row r="410" s="1" customFormat="1" ht="15.75" customHeight="1" x14ac:dyDescent="0.3"/>
    <row r="411" s="1" customFormat="1" ht="15.75" customHeight="1" x14ac:dyDescent="0.3"/>
    <row r="412" s="1" customFormat="1" ht="15.75" customHeight="1" x14ac:dyDescent="0.3"/>
    <row r="413" s="1" customFormat="1" ht="15.75" customHeight="1" x14ac:dyDescent="0.3"/>
    <row r="414" s="1" customFormat="1" ht="15.75" customHeight="1" x14ac:dyDescent="0.3"/>
    <row r="415" s="1" customFormat="1" ht="15.75" customHeight="1" x14ac:dyDescent="0.3"/>
    <row r="416" s="1" customFormat="1" ht="15.75" customHeight="1" x14ac:dyDescent="0.3"/>
    <row r="417" s="1" customFormat="1" ht="15.75" customHeight="1" x14ac:dyDescent="0.3"/>
    <row r="418" s="1" customFormat="1" ht="15.75" customHeight="1" x14ac:dyDescent="0.3"/>
    <row r="419" s="1" customFormat="1" ht="15.75" customHeight="1" x14ac:dyDescent="0.3"/>
    <row r="420" s="1" customFormat="1" ht="15.75" customHeight="1" x14ac:dyDescent="0.3"/>
    <row r="421" s="1" customFormat="1" ht="15.75" customHeight="1" x14ac:dyDescent="0.3"/>
    <row r="422" s="1" customFormat="1" ht="15.75" customHeight="1" x14ac:dyDescent="0.3"/>
    <row r="423" s="1" customFormat="1" ht="15.75" customHeight="1" x14ac:dyDescent="0.3"/>
    <row r="424" s="1" customFormat="1" ht="15.75" customHeight="1" x14ac:dyDescent="0.3"/>
    <row r="425" s="1" customFormat="1" ht="15.75" customHeight="1" x14ac:dyDescent="0.3"/>
    <row r="426" s="1" customFormat="1" ht="15.75" customHeight="1" x14ac:dyDescent="0.3"/>
    <row r="427" s="1" customFormat="1" ht="15.75" customHeight="1" x14ac:dyDescent="0.3"/>
    <row r="428" s="1" customFormat="1" ht="15.75" customHeight="1" x14ac:dyDescent="0.3"/>
    <row r="429" s="1" customFormat="1" ht="15.75" customHeight="1" x14ac:dyDescent="0.3"/>
    <row r="430" s="1" customFormat="1" ht="15.75" customHeight="1" x14ac:dyDescent="0.3"/>
    <row r="431" s="1" customFormat="1" ht="15.75" customHeight="1" x14ac:dyDescent="0.3"/>
    <row r="432" s="1" customFormat="1" ht="15.75" customHeight="1" x14ac:dyDescent="0.3"/>
    <row r="433" s="1" customFormat="1" ht="15.75" customHeight="1" x14ac:dyDescent="0.3"/>
    <row r="434" s="1" customFormat="1" ht="15.75" customHeight="1" x14ac:dyDescent="0.3"/>
    <row r="435" s="1" customFormat="1" ht="15.75" customHeight="1" x14ac:dyDescent="0.3"/>
    <row r="436" s="1" customFormat="1" ht="15.75" customHeight="1" x14ac:dyDescent="0.3"/>
    <row r="437" s="1" customFormat="1" ht="15.75" customHeight="1" x14ac:dyDescent="0.3"/>
    <row r="438" s="1" customFormat="1" ht="15.75" customHeight="1" x14ac:dyDescent="0.3"/>
    <row r="439" s="1" customFormat="1" ht="15.75" customHeight="1" x14ac:dyDescent="0.3"/>
    <row r="440" s="1" customFormat="1" ht="15.75" customHeight="1" x14ac:dyDescent="0.3"/>
    <row r="441" s="1" customFormat="1" ht="15.75" customHeight="1" x14ac:dyDescent="0.3"/>
    <row r="442" s="1" customFormat="1" ht="15.75" customHeight="1" x14ac:dyDescent="0.3"/>
    <row r="443" s="1" customFormat="1" ht="15.75" customHeight="1" x14ac:dyDescent="0.3"/>
    <row r="444" s="1" customFormat="1" ht="15.75" customHeight="1" x14ac:dyDescent="0.3"/>
    <row r="445" s="1" customFormat="1" ht="15.75" customHeight="1" x14ac:dyDescent="0.3"/>
    <row r="446" s="1" customFormat="1" ht="15.75" customHeight="1" x14ac:dyDescent="0.3"/>
    <row r="447" s="1" customFormat="1" ht="15.75" customHeight="1" x14ac:dyDescent="0.3"/>
    <row r="448" s="1" customFormat="1" ht="15.75" customHeight="1" x14ac:dyDescent="0.3"/>
    <row r="449" s="1" customFormat="1" ht="15.75" customHeight="1" x14ac:dyDescent="0.3"/>
    <row r="450" s="1" customFormat="1" ht="15.75" customHeight="1" x14ac:dyDescent="0.3"/>
    <row r="451" s="1" customFormat="1" ht="15.75" customHeight="1" x14ac:dyDescent="0.3"/>
    <row r="452" s="1" customFormat="1" ht="15.75" customHeight="1" x14ac:dyDescent="0.3"/>
    <row r="453" s="1" customFormat="1" ht="15.75" customHeight="1" x14ac:dyDescent="0.3"/>
    <row r="454" s="1" customFormat="1" ht="15.75" customHeight="1" x14ac:dyDescent="0.3"/>
    <row r="455" s="1" customFormat="1" ht="15.75" customHeight="1" x14ac:dyDescent="0.3"/>
    <row r="456" s="1" customFormat="1" ht="15.75" customHeight="1" x14ac:dyDescent="0.3"/>
    <row r="457" s="1" customFormat="1" ht="15.75" customHeight="1" x14ac:dyDescent="0.3"/>
    <row r="458" s="1" customFormat="1" ht="15.75" customHeight="1" x14ac:dyDescent="0.3"/>
    <row r="459" s="1" customFormat="1" ht="15.75" customHeight="1" x14ac:dyDescent="0.3"/>
    <row r="460" s="1" customFormat="1" ht="15.75" customHeight="1" x14ac:dyDescent="0.3"/>
    <row r="461" s="1" customFormat="1" ht="15.75" customHeight="1" x14ac:dyDescent="0.3"/>
    <row r="462" s="1" customFormat="1" ht="15.75" customHeight="1" x14ac:dyDescent="0.3"/>
    <row r="463" s="1" customFormat="1" ht="15.75" customHeight="1" x14ac:dyDescent="0.3"/>
    <row r="464" s="1" customFormat="1" ht="15.75" customHeight="1" x14ac:dyDescent="0.3"/>
    <row r="465" s="1" customFormat="1" ht="15.75" customHeight="1" x14ac:dyDescent="0.3"/>
    <row r="466" s="1" customFormat="1" ht="15.75" customHeight="1" x14ac:dyDescent="0.3"/>
    <row r="467" s="1" customFormat="1" ht="15.75" customHeight="1" x14ac:dyDescent="0.3"/>
    <row r="468" s="1" customFormat="1" ht="15.75" customHeight="1" x14ac:dyDescent="0.3"/>
    <row r="469" s="1" customFormat="1" ht="15.75" customHeight="1" x14ac:dyDescent="0.3"/>
    <row r="470" s="1" customFormat="1" ht="15.75" customHeight="1" x14ac:dyDescent="0.3"/>
    <row r="471" s="1" customFormat="1" ht="15.75" customHeight="1" x14ac:dyDescent="0.3"/>
    <row r="472" s="1" customFormat="1" ht="15.75" customHeight="1" x14ac:dyDescent="0.3"/>
    <row r="473" s="1" customFormat="1" ht="15.75" customHeight="1" x14ac:dyDescent="0.3"/>
    <row r="474" s="1" customFormat="1" ht="15.75" customHeight="1" x14ac:dyDescent="0.3"/>
    <row r="475" s="1" customFormat="1" ht="15.75" customHeight="1" x14ac:dyDescent="0.3"/>
    <row r="476" s="1" customFormat="1" ht="15.75" customHeight="1" x14ac:dyDescent="0.3"/>
    <row r="477" s="1" customFormat="1" ht="15.75" customHeight="1" x14ac:dyDescent="0.3"/>
    <row r="478" s="1" customFormat="1" ht="15.75" customHeight="1" x14ac:dyDescent="0.3"/>
    <row r="479" s="1" customFormat="1" ht="15.75" customHeight="1" x14ac:dyDescent="0.3"/>
    <row r="480" s="1" customFormat="1" ht="15.75" customHeight="1" x14ac:dyDescent="0.3"/>
    <row r="481" s="1" customFormat="1" ht="15.75" customHeight="1" x14ac:dyDescent="0.3"/>
    <row r="482" s="1" customFormat="1" ht="15.75" customHeight="1" x14ac:dyDescent="0.3"/>
    <row r="483" s="1" customFormat="1" ht="15.75" customHeight="1" x14ac:dyDescent="0.3"/>
    <row r="484" s="1" customFormat="1" ht="15.75" customHeight="1" x14ac:dyDescent="0.3"/>
    <row r="485" s="1" customFormat="1" ht="15.75" customHeight="1" x14ac:dyDescent="0.3"/>
    <row r="486" s="1" customFormat="1" ht="15.75" customHeight="1" x14ac:dyDescent="0.3"/>
    <row r="487" s="1" customFormat="1" ht="15.75" customHeight="1" x14ac:dyDescent="0.3"/>
    <row r="488" s="1" customFormat="1" ht="15.75" customHeight="1" x14ac:dyDescent="0.3"/>
    <row r="489" s="1" customFormat="1" ht="15.75" customHeight="1" x14ac:dyDescent="0.3"/>
    <row r="490" s="1" customFormat="1" ht="15.75" customHeight="1" x14ac:dyDescent="0.3"/>
    <row r="491" s="1" customFormat="1" ht="15.75" customHeight="1" x14ac:dyDescent="0.3"/>
    <row r="492" s="1" customFormat="1" ht="15.75" customHeight="1" x14ac:dyDescent="0.3"/>
    <row r="493" s="1" customFormat="1" ht="15.75" customHeight="1" x14ac:dyDescent="0.3"/>
    <row r="494" s="1" customFormat="1" ht="15.75" customHeight="1" x14ac:dyDescent="0.3"/>
    <row r="495" s="1" customFormat="1" ht="15.75" customHeight="1" x14ac:dyDescent="0.3"/>
    <row r="496" s="1" customFormat="1" ht="15.75" customHeight="1" x14ac:dyDescent="0.3"/>
    <row r="497" s="1" customFormat="1" ht="15.75" customHeight="1" x14ac:dyDescent="0.3"/>
    <row r="498" s="1" customFormat="1" ht="15.75" customHeight="1" x14ac:dyDescent="0.3"/>
    <row r="499" s="1" customFormat="1" ht="15.75" customHeight="1" x14ac:dyDescent="0.3"/>
    <row r="500" s="1" customFormat="1" ht="15.75" customHeight="1" x14ac:dyDescent="0.3"/>
    <row r="501" s="1" customFormat="1" ht="15.75" customHeight="1" x14ac:dyDescent="0.3"/>
    <row r="502" s="1" customFormat="1" ht="15.75" customHeight="1" x14ac:dyDescent="0.3"/>
    <row r="503" s="1" customFormat="1" ht="15.75" customHeight="1" x14ac:dyDescent="0.3"/>
    <row r="504" s="1" customFormat="1" ht="15.75" customHeight="1" x14ac:dyDescent="0.3"/>
    <row r="505" s="1" customFormat="1" ht="15.75" customHeight="1" x14ac:dyDescent="0.3"/>
    <row r="506" s="1" customFormat="1" ht="15.75" customHeight="1" x14ac:dyDescent="0.3"/>
    <row r="507" s="1" customFormat="1" ht="15.75" customHeight="1" x14ac:dyDescent="0.3"/>
    <row r="508" s="1" customFormat="1" ht="15.75" customHeight="1" x14ac:dyDescent="0.3"/>
    <row r="509" s="1" customFormat="1" ht="15.75" customHeight="1" x14ac:dyDescent="0.3"/>
    <row r="510" s="1" customFormat="1" ht="15.75" customHeight="1" x14ac:dyDescent="0.3"/>
    <row r="511" s="1" customFormat="1" ht="15.75" customHeight="1" x14ac:dyDescent="0.3"/>
    <row r="512" s="1" customFormat="1" ht="15.75" customHeight="1" x14ac:dyDescent="0.3"/>
    <row r="513" s="1" customFormat="1" ht="15.75" customHeight="1" x14ac:dyDescent="0.3"/>
    <row r="514" s="1" customFormat="1" ht="15.75" customHeight="1" x14ac:dyDescent="0.3"/>
    <row r="515" s="1" customFormat="1" ht="15.75" customHeight="1" x14ac:dyDescent="0.3"/>
    <row r="516" s="1" customFormat="1" ht="15.75" customHeight="1" x14ac:dyDescent="0.3"/>
    <row r="517" s="1" customFormat="1" ht="15.75" customHeight="1" x14ac:dyDescent="0.3"/>
    <row r="518" s="1" customFormat="1" ht="15.75" customHeight="1" x14ac:dyDescent="0.3"/>
    <row r="519" s="1" customFormat="1" ht="15.75" customHeight="1" x14ac:dyDescent="0.3"/>
    <row r="520" s="1" customFormat="1" ht="15.75" customHeight="1" x14ac:dyDescent="0.3"/>
    <row r="521" s="1" customFormat="1" ht="15.75" customHeight="1" x14ac:dyDescent="0.3"/>
    <row r="522" s="1" customFormat="1" ht="15.75" customHeight="1" x14ac:dyDescent="0.3"/>
    <row r="523" s="1" customFormat="1" ht="15.75" customHeight="1" x14ac:dyDescent="0.3"/>
    <row r="524" s="1" customFormat="1" ht="15.75" customHeight="1" x14ac:dyDescent="0.3"/>
    <row r="525" s="1" customFormat="1" ht="15.75" customHeight="1" x14ac:dyDescent="0.3"/>
    <row r="526" s="1" customFormat="1" ht="15.75" customHeight="1" x14ac:dyDescent="0.3"/>
    <row r="527" s="1" customFormat="1" ht="15.75" customHeight="1" x14ac:dyDescent="0.3"/>
    <row r="528" s="1" customFormat="1" ht="15.75" customHeight="1" x14ac:dyDescent="0.3"/>
    <row r="529" s="1" customFormat="1" ht="15.75" customHeight="1" x14ac:dyDescent="0.3"/>
    <row r="530" s="1" customFormat="1" ht="15.75" customHeight="1" x14ac:dyDescent="0.3"/>
    <row r="531" s="1" customFormat="1" ht="15.75" customHeight="1" x14ac:dyDescent="0.3"/>
    <row r="532" s="1" customFormat="1" ht="15.75" customHeight="1" x14ac:dyDescent="0.3"/>
    <row r="533" s="1" customFormat="1" ht="15.75" customHeight="1" x14ac:dyDescent="0.3"/>
    <row r="534" s="1" customFormat="1" ht="15.75" customHeight="1" x14ac:dyDescent="0.3"/>
    <row r="535" s="1" customFormat="1" ht="15.75" customHeight="1" x14ac:dyDescent="0.3"/>
    <row r="536" s="1" customFormat="1" ht="15.75" customHeight="1" x14ac:dyDescent="0.3"/>
    <row r="537" s="1" customFormat="1" ht="15.75" customHeight="1" x14ac:dyDescent="0.3"/>
    <row r="538" s="1" customFormat="1" ht="15.75" customHeight="1" x14ac:dyDescent="0.3"/>
    <row r="539" s="1" customFormat="1" ht="15.75" customHeight="1" x14ac:dyDescent="0.3"/>
    <row r="540" s="1" customFormat="1" ht="15.75" customHeight="1" x14ac:dyDescent="0.3"/>
    <row r="541" s="1" customFormat="1" ht="15.75" customHeight="1" x14ac:dyDescent="0.3"/>
    <row r="542" s="1" customFormat="1" ht="15.75" customHeight="1" x14ac:dyDescent="0.3"/>
    <row r="543" s="1" customFormat="1" ht="15.75" customHeight="1" x14ac:dyDescent="0.3"/>
    <row r="544" s="1" customFormat="1" ht="15.75" customHeight="1" x14ac:dyDescent="0.3"/>
    <row r="545" s="1" customFormat="1" ht="15.75" customHeight="1" x14ac:dyDescent="0.3"/>
    <row r="546" s="1" customFormat="1" ht="15.75" customHeight="1" x14ac:dyDescent="0.3"/>
    <row r="547" s="1" customFormat="1" ht="15.75" customHeight="1" x14ac:dyDescent="0.3"/>
    <row r="548" s="1" customFormat="1" ht="15.75" customHeight="1" x14ac:dyDescent="0.3"/>
    <row r="549" s="1" customFormat="1" ht="15.75" customHeight="1" x14ac:dyDescent="0.3"/>
    <row r="550" s="1" customFormat="1" ht="15.75" customHeight="1" x14ac:dyDescent="0.3"/>
    <row r="551" s="1" customFormat="1" ht="15.75" customHeight="1" x14ac:dyDescent="0.3"/>
    <row r="552" s="1" customFormat="1" ht="15.75" customHeight="1" x14ac:dyDescent="0.3"/>
    <row r="553" s="1" customFormat="1" ht="15.75" customHeight="1" x14ac:dyDescent="0.3"/>
    <row r="554" s="1" customFormat="1" ht="15.75" customHeight="1" x14ac:dyDescent="0.3"/>
    <row r="555" s="1" customFormat="1" ht="15.75" customHeight="1" x14ac:dyDescent="0.3"/>
    <row r="556" s="1" customFormat="1" ht="15.75" customHeight="1" x14ac:dyDescent="0.3"/>
    <row r="557" s="1" customFormat="1" ht="15.75" customHeight="1" x14ac:dyDescent="0.3"/>
    <row r="558" s="1" customFormat="1" ht="15.75" customHeight="1" x14ac:dyDescent="0.3"/>
    <row r="559" s="1" customFormat="1" ht="15.75" customHeight="1" x14ac:dyDescent="0.3"/>
    <row r="560" s="1" customFormat="1" ht="15.75" customHeight="1" x14ac:dyDescent="0.3"/>
    <row r="561" s="1" customFormat="1" ht="15.75" customHeight="1" x14ac:dyDescent="0.3"/>
    <row r="562" s="1" customFormat="1" ht="15.75" customHeight="1" x14ac:dyDescent="0.3"/>
    <row r="563" s="1" customFormat="1" ht="15.75" customHeight="1" x14ac:dyDescent="0.3"/>
    <row r="564" s="1" customFormat="1" ht="15.75" customHeight="1" x14ac:dyDescent="0.3"/>
    <row r="565" s="1" customFormat="1" ht="15.75" customHeight="1" x14ac:dyDescent="0.3"/>
    <row r="566" s="1" customFormat="1" ht="15.75" customHeight="1" x14ac:dyDescent="0.3"/>
    <row r="567" s="1" customFormat="1" ht="15.75" customHeight="1" x14ac:dyDescent="0.3"/>
    <row r="568" s="1" customFormat="1" ht="15.75" customHeight="1" x14ac:dyDescent="0.3"/>
    <row r="569" s="1" customFormat="1" ht="15.75" customHeight="1" x14ac:dyDescent="0.3"/>
    <row r="570" s="1" customFormat="1" ht="15.75" customHeight="1" x14ac:dyDescent="0.3"/>
    <row r="571" s="1" customFormat="1" ht="15.75" customHeight="1" x14ac:dyDescent="0.3"/>
    <row r="572" s="1" customFormat="1" ht="15.75" customHeight="1" x14ac:dyDescent="0.3"/>
    <row r="573" s="1" customFormat="1" ht="15.75" customHeight="1" x14ac:dyDescent="0.3"/>
    <row r="574" s="1" customFormat="1" ht="15.75" customHeight="1" x14ac:dyDescent="0.3"/>
    <row r="575" s="1" customFormat="1" ht="15.75" customHeight="1" x14ac:dyDescent="0.3"/>
    <row r="576" s="1" customFormat="1" ht="15.75" customHeight="1" x14ac:dyDescent="0.3"/>
    <row r="577" s="1" customFormat="1" ht="15.75" customHeight="1" x14ac:dyDescent="0.3"/>
    <row r="578" s="1" customFormat="1" ht="15.75" customHeight="1" x14ac:dyDescent="0.3"/>
    <row r="579" s="1" customFormat="1" ht="15.75" customHeight="1" x14ac:dyDescent="0.3"/>
    <row r="580" s="1" customFormat="1" ht="15.75" customHeight="1" x14ac:dyDescent="0.3"/>
    <row r="581" s="1" customFormat="1" ht="15.75" customHeight="1" x14ac:dyDescent="0.3"/>
    <row r="582" s="1" customFormat="1" ht="15.75" customHeight="1" x14ac:dyDescent="0.3"/>
    <row r="583" s="1" customFormat="1" ht="15.75" customHeight="1" x14ac:dyDescent="0.3"/>
    <row r="584" s="1" customFormat="1" ht="15.75" customHeight="1" x14ac:dyDescent="0.3"/>
    <row r="585" s="1" customFormat="1" ht="15.75" customHeight="1" x14ac:dyDescent="0.3"/>
    <row r="586" s="1" customFormat="1" ht="15.75" customHeight="1" x14ac:dyDescent="0.3"/>
    <row r="587" s="1" customFormat="1" ht="15.75" customHeight="1" x14ac:dyDescent="0.3"/>
    <row r="588" s="1" customFormat="1" ht="15.75" customHeight="1" x14ac:dyDescent="0.3"/>
    <row r="589" s="1" customFormat="1" ht="15.75" customHeight="1" x14ac:dyDescent="0.3"/>
    <row r="590" s="1" customFormat="1" ht="15.75" customHeight="1" x14ac:dyDescent="0.3"/>
    <row r="591" s="1" customFormat="1" ht="15.75" customHeight="1" x14ac:dyDescent="0.3"/>
    <row r="592" s="1" customFormat="1" ht="15.75" customHeight="1" x14ac:dyDescent="0.3"/>
    <row r="593" s="1" customFormat="1" ht="15.75" customHeight="1" x14ac:dyDescent="0.3"/>
    <row r="594" s="1" customFormat="1" ht="15.75" customHeight="1" x14ac:dyDescent="0.3"/>
    <row r="595" s="1" customFormat="1" ht="15.75" customHeight="1" x14ac:dyDescent="0.3"/>
    <row r="596" s="1" customFormat="1" ht="15.75" customHeight="1" x14ac:dyDescent="0.3"/>
    <row r="597" s="1" customFormat="1" ht="15.75" customHeight="1" x14ac:dyDescent="0.3"/>
    <row r="598" s="1" customFormat="1" ht="15.75" customHeight="1" x14ac:dyDescent="0.3"/>
    <row r="599" s="1" customFormat="1" ht="15.75" customHeight="1" x14ac:dyDescent="0.3"/>
    <row r="600" s="1" customFormat="1" ht="15.75" customHeight="1" x14ac:dyDescent="0.3"/>
    <row r="601" s="1" customFormat="1" ht="15.75" customHeight="1" x14ac:dyDescent="0.3"/>
    <row r="602" s="1" customFormat="1" ht="15.75" customHeight="1" x14ac:dyDescent="0.3"/>
    <row r="603" s="1" customFormat="1" ht="15.75" customHeight="1" x14ac:dyDescent="0.3"/>
    <row r="604" s="1" customFormat="1" ht="15.75" customHeight="1" x14ac:dyDescent="0.3"/>
    <row r="605" s="1" customFormat="1" ht="15.75" customHeight="1" x14ac:dyDescent="0.3"/>
    <row r="606" s="1" customFormat="1" ht="15.75" customHeight="1" x14ac:dyDescent="0.3"/>
    <row r="607" s="1" customFormat="1" ht="15.75" customHeight="1" x14ac:dyDescent="0.3"/>
    <row r="608" s="1" customFormat="1" ht="15.75" customHeight="1" x14ac:dyDescent="0.3"/>
    <row r="609" s="1" customFormat="1" ht="15.75" customHeight="1" x14ac:dyDescent="0.3"/>
    <row r="610" s="1" customFormat="1" ht="15.75" customHeight="1" x14ac:dyDescent="0.3"/>
    <row r="611" s="1" customFormat="1" ht="15.75" customHeight="1" x14ac:dyDescent="0.3"/>
    <row r="612" s="1" customFormat="1" ht="15.75" customHeight="1" x14ac:dyDescent="0.3"/>
    <row r="613" s="1" customFormat="1" ht="15.75" customHeight="1" x14ac:dyDescent="0.3"/>
    <row r="614" s="1" customFormat="1" ht="15.75" customHeight="1" x14ac:dyDescent="0.3"/>
    <row r="615" s="1" customFormat="1" ht="15.75" customHeight="1" x14ac:dyDescent="0.3"/>
    <row r="616" s="1" customFormat="1" ht="15.75" customHeight="1" x14ac:dyDescent="0.3"/>
    <row r="617" s="1" customFormat="1" ht="15.75" customHeight="1" x14ac:dyDescent="0.3"/>
    <row r="618" s="1" customFormat="1" ht="15.75" customHeight="1" x14ac:dyDescent="0.3"/>
    <row r="619" s="1" customFormat="1" ht="15.75" customHeight="1" x14ac:dyDescent="0.3"/>
    <row r="620" s="1" customFormat="1" ht="15.75" customHeight="1" x14ac:dyDescent="0.3"/>
    <row r="621" s="1" customFormat="1" ht="15.75" customHeight="1" x14ac:dyDescent="0.3"/>
    <row r="622" s="1" customFormat="1" ht="15.75" customHeight="1" x14ac:dyDescent="0.3"/>
    <row r="623" s="1" customFormat="1" ht="15.75" customHeight="1" x14ac:dyDescent="0.3"/>
    <row r="624" s="1" customFormat="1" ht="15.75" customHeight="1" x14ac:dyDescent="0.3"/>
    <row r="625" s="1" customFormat="1" ht="15.75" customHeight="1" x14ac:dyDescent="0.3"/>
    <row r="626" s="1" customFormat="1" ht="15.75" customHeight="1" x14ac:dyDescent="0.3"/>
    <row r="627" s="1" customFormat="1" ht="15.75" customHeight="1" x14ac:dyDescent="0.3"/>
    <row r="628" s="1" customFormat="1" ht="15.75" customHeight="1" x14ac:dyDescent="0.3"/>
    <row r="629" s="1" customFormat="1" ht="15.75" customHeight="1" x14ac:dyDescent="0.3"/>
    <row r="630" s="1" customFormat="1" ht="15.75" customHeight="1" x14ac:dyDescent="0.3"/>
    <row r="631" s="1" customFormat="1" ht="15.75" customHeight="1" x14ac:dyDescent="0.3"/>
    <row r="632" s="1" customFormat="1" ht="15.75" customHeight="1" x14ac:dyDescent="0.3"/>
    <row r="633" s="1" customFormat="1" ht="15.75" customHeight="1" x14ac:dyDescent="0.3"/>
    <row r="634" s="1" customFormat="1" ht="15.75" customHeight="1" x14ac:dyDescent="0.3"/>
    <row r="635" s="1" customFormat="1" ht="15.75" customHeight="1" x14ac:dyDescent="0.3"/>
    <row r="636" s="1" customFormat="1" ht="15.75" customHeight="1" x14ac:dyDescent="0.3"/>
    <row r="637" s="1" customFormat="1" ht="15.75" customHeight="1" x14ac:dyDescent="0.3"/>
    <row r="638" s="1" customFormat="1" ht="15.75" customHeight="1" x14ac:dyDescent="0.3"/>
    <row r="639" s="1" customFormat="1" ht="15.75" customHeight="1" x14ac:dyDescent="0.3"/>
    <row r="640" s="1" customFormat="1" ht="15.75" customHeight="1" x14ac:dyDescent="0.3"/>
    <row r="641" s="1" customFormat="1" ht="15.75" customHeight="1" x14ac:dyDescent="0.3"/>
    <row r="642" s="1" customFormat="1" ht="15.75" customHeight="1" x14ac:dyDescent="0.3"/>
    <row r="643" s="1" customFormat="1" ht="15.75" customHeight="1" x14ac:dyDescent="0.3"/>
    <row r="644" s="1" customFormat="1" ht="15.75" customHeight="1" x14ac:dyDescent="0.3"/>
    <row r="645" s="1" customFormat="1" ht="15.75" customHeight="1" x14ac:dyDescent="0.3"/>
    <row r="646" s="1" customFormat="1" ht="15.75" customHeight="1" x14ac:dyDescent="0.3"/>
    <row r="647" s="1" customFormat="1" ht="15.75" customHeight="1" x14ac:dyDescent="0.3"/>
    <row r="648" s="1" customFormat="1" ht="15.75" customHeight="1" x14ac:dyDescent="0.3"/>
    <row r="649" s="1" customFormat="1" ht="15.75" customHeight="1" x14ac:dyDescent="0.3"/>
    <row r="650" s="1" customFormat="1" ht="15.75" customHeight="1" x14ac:dyDescent="0.3"/>
    <row r="651" s="1" customFormat="1" ht="15.75" customHeight="1" x14ac:dyDescent="0.3"/>
    <row r="652" s="1" customFormat="1" ht="15.75" customHeight="1" x14ac:dyDescent="0.3"/>
    <row r="653" s="1" customFormat="1" ht="15.75" customHeight="1" x14ac:dyDescent="0.3"/>
    <row r="654" s="1" customFormat="1" ht="15.75" customHeight="1" x14ac:dyDescent="0.3"/>
    <row r="655" s="1" customFormat="1" ht="15.75" customHeight="1" x14ac:dyDescent="0.3"/>
    <row r="656" s="1" customFormat="1" ht="15.75" customHeight="1" x14ac:dyDescent="0.3"/>
    <row r="657" s="1" customFormat="1" ht="15.75" customHeight="1" x14ac:dyDescent="0.3"/>
    <row r="658" s="1" customFormat="1" ht="15.75" customHeight="1" x14ac:dyDescent="0.3"/>
    <row r="659" s="1" customFormat="1" ht="15.75" customHeight="1" x14ac:dyDescent="0.3"/>
    <row r="660" s="1" customFormat="1" ht="15.75" customHeight="1" x14ac:dyDescent="0.3"/>
    <row r="661" s="1" customFormat="1" ht="15.75" customHeight="1" x14ac:dyDescent="0.3"/>
    <row r="662" s="1" customFormat="1" ht="15.75" customHeight="1" x14ac:dyDescent="0.3"/>
    <row r="663" s="1" customFormat="1" ht="15.75" customHeight="1" x14ac:dyDescent="0.3"/>
    <row r="664" s="1" customFormat="1" ht="15.75" customHeight="1" x14ac:dyDescent="0.3"/>
    <row r="665" s="1" customFormat="1" ht="15.75" customHeight="1" x14ac:dyDescent="0.3"/>
    <row r="666" s="1" customFormat="1" ht="15.75" customHeight="1" x14ac:dyDescent="0.3"/>
    <row r="667" s="1" customFormat="1" ht="15.75" customHeight="1" x14ac:dyDescent="0.3"/>
    <row r="668" s="1" customFormat="1" ht="15.75" customHeight="1" x14ac:dyDescent="0.3"/>
    <row r="669" s="1" customFormat="1" ht="15.75" customHeight="1" x14ac:dyDescent="0.3"/>
    <row r="670" s="1" customFormat="1" ht="15.75" customHeight="1" x14ac:dyDescent="0.3"/>
    <row r="671" s="1" customFormat="1" ht="15.75" customHeight="1" x14ac:dyDescent="0.3"/>
    <row r="672" s="1" customFormat="1" ht="15.75" customHeight="1" x14ac:dyDescent="0.3"/>
    <row r="673" s="1" customFormat="1" ht="15.75" customHeight="1" x14ac:dyDescent="0.3"/>
    <row r="674" s="1" customFormat="1" ht="15.75" customHeight="1" x14ac:dyDescent="0.3"/>
    <row r="675" s="1" customFormat="1" ht="15.75" customHeight="1" x14ac:dyDescent="0.3"/>
    <row r="676" s="1" customFormat="1" ht="15.75" customHeight="1" x14ac:dyDescent="0.3"/>
    <row r="677" s="1" customFormat="1" ht="15.75" customHeight="1" x14ac:dyDescent="0.3"/>
    <row r="678" s="1" customFormat="1" ht="15.75" customHeight="1" x14ac:dyDescent="0.3"/>
    <row r="679" s="1" customFormat="1" ht="15.75" customHeight="1" x14ac:dyDescent="0.3"/>
    <row r="680" s="1" customFormat="1" ht="15.75" customHeight="1" x14ac:dyDescent="0.3"/>
    <row r="681" s="1" customFormat="1" ht="15.75" customHeight="1" x14ac:dyDescent="0.3"/>
    <row r="682" s="1" customFormat="1" ht="15.75" customHeight="1" x14ac:dyDescent="0.3"/>
    <row r="683" s="1" customFormat="1" ht="15.75" customHeight="1" x14ac:dyDescent="0.3"/>
    <row r="684" s="1" customFormat="1" ht="15.75" customHeight="1" x14ac:dyDescent="0.3"/>
    <row r="685" s="1" customFormat="1" ht="15.75" customHeight="1" x14ac:dyDescent="0.3"/>
    <row r="686" s="1" customFormat="1" ht="15.75" customHeight="1" x14ac:dyDescent="0.3"/>
    <row r="687" s="1" customFormat="1" ht="15.75" customHeight="1" x14ac:dyDescent="0.3"/>
    <row r="688" s="1" customFormat="1" ht="15.75" customHeight="1" x14ac:dyDescent="0.3"/>
    <row r="689" s="1" customFormat="1" ht="15.75" customHeight="1" x14ac:dyDescent="0.3"/>
    <row r="690" s="1" customFormat="1" ht="15.75" customHeight="1" x14ac:dyDescent="0.3"/>
    <row r="691" s="1" customFormat="1" ht="15.75" customHeight="1" x14ac:dyDescent="0.3"/>
    <row r="692" s="1" customFormat="1" ht="15.75" customHeight="1" x14ac:dyDescent="0.3"/>
    <row r="693" s="1" customFormat="1" ht="15.75" customHeight="1" x14ac:dyDescent="0.3"/>
    <row r="694" s="1" customFormat="1" ht="15.75" customHeight="1" x14ac:dyDescent="0.3"/>
    <row r="695" s="1" customFormat="1" ht="15.75" customHeight="1" x14ac:dyDescent="0.3"/>
    <row r="696" s="1" customFormat="1" ht="15.75" customHeight="1" x14ac:dyDescent="0.3"/>
    <row r="697" s="1" customFormat="1" ht="15.75" customHeight="1" x14ac:dyDescent="0.3"/>
    <row r="698" s="1" customFormat="1" ht="15.75" customHeight="1" x14ac:dyDescent="0.3"/>
    <row r="699" s="1" customFormat="1" ht="15.75" customHeight="1" x14ac:dyDescent="0.3"/>
    <row r="700" s="1" customFormat="1" ht="15.75" customHeight="1" x14ac:dyDescent="0.3"/>
    <row r="701" s="1" customFormat="1" ht="15.75" customHeight="1" x14ac:dyDescent="0.3"/>
    <row r="702" s="1" customFormat="1" ht="15.75" customHeight="1" x14ac:dyDescent="0.3"/>
    <row r="703" s="1" customFormat="1" ht="15.75" customHeight="1" x14ac:dyDescent="0.3"/>
    <row r="704" s="1" customFormat="1" ht="15.75" customHeight="1" x14ac:dyDescent="0.3"/>
    <row r="705" s="1" customFormat="1" ht="15.75" customHeight="1" x14ac:dyDescent="0.3"/>
    <row r="706" s="1" customFormat="1" ht="15.75" customHeight="1" x14ac:dyDescent="0.3"/>
    <row r="707" s="1" customFormat="1" ht="15.75" customHeight="1" x14ac:dyDescent="0.3"/>
    <row r="708" s="1" customFormat="1" ht="15.75" customHeight="1" x14ac:dyDescent="0.3"/>
    <row r="709" s="1" customFormat="1" ht="15.75" customHeight="1" x14ac:dyDescent="0.3"/>
    <row r="710" s="1" customFormat="1" ht="15.75" customHeight="1" x14ac:dyDescent="0.3"/>
    <row r="711" s="1" customFormat="1" ht="15.75" customHeight="1" x14ac:dyDescent="0.3"/>
    <row r="712" s="1" customFormat="1" ht="15.75" customHeight="1" x14ac:dyDescent="0.3"/>
    <row r="713" s="1" customFormat="1" ht="15.75" customHeight="1" x14ac:dyDescent="0.3"/>
    <row r="714" s="1" customFormat="1" ht="15.75" customHeight="1" x14ac:dyDescent="0.3"/>
    <row r="715" s="1" customFormat="1" ht="15.75" customHeight="1" x14ac:dyDescent="0.3"/>
    <row r="716" s="1" customFormat="1" ht="15.75" customHeight="1" x14ac:dyDescent="0.3"/>
    <row r="717" s="1" customFormat="1" ht="15.75" customHeight="1" x14ac:dyDescent="0.3"/>
    <row r="718" s="1" customFormat="1" ht="15.75" customHeight="1" x14ac:dyDescent="0.3"/>
    <row r="719" s="1" customFormat="1" ht="15.75" customHeight="1" x14ac:dyDescent="0.3"/>
    <row r="720" s="1" customFormat="1" ht="15.75" customHeight="1" x14ac:dyDescent="0.3"/>
    <row r="721" s="1" customFormat="1" ht="15.75" customHeight="1" x14ac:dyDescent="0.3"/>
    <row r="722" s="1" customFormat="1" ht="15.75" customHeight="1" x14ac:dyDescent="0.3"/>
    <row r="723" s="1" customFormat="1" ht="15.75" customHeight="1" x14ac:dyDescent="0.3"/>
    <row r="724" s="1" customFormat="1" ht="15.75" customHeight="1" x14ac:dyDescent="0.3"/>
    <row r="725" s="1" customFormat="1" ht="15.75" customHeight="1" x14ac:dyDescent="0.3"/>
    <row r="726" s="1" customFormat="1" ht="15.75" customHeight="1" x14ac:dyDescent="0.3"/>
    <row r="727" s="1" customFormat="1" ht="15.75" customHeight="1" x14ac:dyDescent="0.3"/>
    <row r="728" s="1" customFormat="1" ht="15.75" customHeight="1" x14ac:dyDescent="0.3"/>
    <row r="729" s="1" customFormat="1" ht="15.75" customHeight="1" x14ac:dyDescent="0.3"/>
    <row r="730" s="1" customFormat="1" ht="15.75" customHeight="1" x14ac:dyDescent="0.3"/>
    <row r="731" s="1" customFormat="1" ht="15.75" customHeight="1" x14ac:dyDescent="0.3"/>
    <row r="732" s="1" customFormat="1" ht="15.75" customHeight="1" x14ac:dyDescent="0.3"/>
    <row r="733" s="1" customFormat="1" ht="15.75" customHeight="1" x14ac:dyDescent="0.3"/>
    <row r="734" s="1" customFormat="1" ht="15.75" customHeight="1" x14ac:dyDescent="0.3"/>
    <row r="735" s="1" customFormat="1" ht="15.75" customHeight="1" x14ac:dyDescent="0.3"/>
    <row r="736" s="1" customFormat="1" ht="15.75" customHeight="1" x14ac:dyDescent="0.3"/>
    <row r="737" s="1" customFormat="1" ht="15.75" customHeight="1" x14ac:dyDescent="0.3"/>
    <row r="738" s="1" customFormat="1" ht="15.75" customHeight="1" x14ac:dyDescent="0.3"/>
    <row r="739" s="1" customFormat="1" ht="15.75" customHeight="1" x14ac:dyDescent="0.3"/>
    <row r="740" s="1" customFormat="1" ht="15.75" customHeight="1" x14ac:dyDescent="0.3"/>
    <row r="741" s="1" customFormat="1" ht="15.75" customHeight="1" x14ac:dyDescent="0.3"/>
    <row r="742" s="1" customFormat="1" ht="15.75" customHeight="1" x14ac:dyDescent="0.3"/>
    <row r="743" s="1" customFormat="1" ht="15.75" customHeight="1" x14ac:dyDescent="0.3"/>
    <row r="744" s="1" customFormat="1" ht="15.75" customHeight="1" x14ac:dyDescent="0.3"/>
    <row r="745" s="1" customFormat="1" ht="15.75" customHeight="1" x14ac:dyDescent="0.3"/>
    <row r="746" s="1" customFormat="1" ht="15.75" customHeight="1" x14ac:dyDescent="0.3"/>
    <row r="747" s="1" customFormat="1" ht="15.75" customHeight="1" x14ac:dyDescent="0.3"/>
    <row r="748" s="1" customFormat="1" ht="15.75" customHeight="1" x14ac:dyDescent="0.3"/>
    <row r="749" s="1" customFormat="1" ht="15.75" customHeight="1" x14ac:dyDescent="0.3"/>
    <row r="750" s="1" customFormat="1" ht="15.75" customHeight="1" x14ac:dyDescent="0.3"/>
    <row r="751" s="1" customFormat="1" ht="15.75" customHeight="1" x14ac:dyDescent="0.3"/>
    <row r="752" s="1" customFormat="1" ht="15.75" customHeight="1" x14ac:dyDescent="0.3"/>
    <row r="753" s="1" customFormat="1" ht="15.75" customHeight="1" x14ac:dyDescent="0.3"/>
    <row r="754" s="1" customFormat="1" ht="15.75" customHeight="1" x14ac:dyDescent="0.3"/>
    <row r="755" s="1" customFormat="1" ht="15.75" customHeight="1" x14ac:dyDescent="0.3"/>
    <row r="756" s="1" customFormat="1" ht="15.75" customHeight="1" x14ac:dyDescent="0.3"/>
    <row r="757" s="1" customFormat="1" ht="15.75" customHeight="1" x14ac:dyDescent="0.3"/>
    <row r="758" s="1" customFormat="1" ht="15.75" customHeight="1" x14ac:dyDescent="0.3"/>
    <row r="759" s="1" customFormat="1" ht="15.75" customHeight="1" x14ac:dyDescent="0.3"/>
    <row r="760" s="1" customFormat="1" ht="15.75" customHeight="1" x14ac:dyDescent="0.3"/>
    <row r="761" s="1" customFormat="1" ht="15.75" customHeight="1" x14ac:dyDescent="0.3"/>
    <row r="762" s="1" customFormat="1" ht="15.75" customHeight="1" x14ac:dyDescent="0.3"/>
    <row r="763" s="1" customFormat="1" ht="15.75" customHeight="1" x14ac:dyDescent="0.3"/>
    <row r="764" s="1" customFormat="1" ht="15.75" customHeight="1" x14ac:dyDescent="0.3"/>
    <row r="765" s="1" customFormat="1" ht="15.75" customHeight="1" x14ac:dyDescent="0.3"/>
    <row r="766" s="1" customFormat="1" ht="15.75" customHeight="1" x14ac:dyDescent="0.3"/>
    <row r="767" s="1" customFormat="1" ht="15.75" customHeight="1" x14ac:dyDescent="0.3"/>
    <row r="768" s="1" customFormat="1" ht="15.75" customHeight="1" x14ac:dyDescent="0.3"/>
    <row r="769" s="1" customFormat="1" ht="15.75" customHeight="1" x14ac:dyDescent="0.3"/>
    <row r="770" s="1" customFormat="1" ht="15.75" customHeight="1" x14ac:dyDescent="0.3"/>
    <row r="771" s="1" customFormat="1" ht="15.75" customHeight="1" x14ac:dyDescent="0.3"/>
    <row r="772" s="1" customFormat="1" ht="15.75" customHeight="1" x14ac:dyDescent="0.3"/>
    <row r="773" s="1" customFormat="1" ht="15.75" customHeight="1" x14ac:dyDescent="0.3"/>
    <row r="774" s="1" customFormat="1" ht="15.75" customHeight="1" x14ac:dyDescent="0.3"/>
    <row r="775" s="1" customFormat="1" ht="15.75" customHeight="1" x14ac:dyDescent="0.3"/>
    <row r="776" s="1" customFormat="1" ht="15.75" customHeight="1" x14ac:dyDescent="0.3"/>
    <row r="777" s="1" customFormat="1" ht="15.75" customHeight="1" x14ac:dyDescent="0.3"/>
    <row r="778" s="1" customFormat="1" ht="15.75" customHeight="1" x14ac:dyDescent="0.3"/>
    <row r="779" s="1" customFormat="1" ht="15.75" customHeight="1" x14ac:dyDescent="0.3"/>
    <row r="780" s="1" customFormat="1" ht="15.75" customHeight="1" x14ac:dyDescent="0.3"/>
    <row r="781" s="1" customFormat="1" ht="15.75" customHeight="1" x14ac:dyDescent="0.3"/>
    <row r="782" s="1" customFormat="1" ht="15.75" customHeight="1" x14ac:dyDescent="0.3"/>
    <row r="783" s="1" customFormat="1" ht="15.75" customHeight="1" x14ac:dyDescent="0.3"/>
    <row r="784" s="1" customFormat="1" ht="15.75" customHeight="1" x14ac:dyDescent="0.3"/>
    <row r="785" s="1" customFormat="1" ht="15.75" customHeight="1" x14ac:dyDescent="0.3"/>
    <row r="786" s="1" customFormat="1" ht="15.75" customHeight="1" x14ac:dyDescent="0.3"/>
    <row r="787" s="1" customFormat="1" ht="15.75" customHeight="1" x14ac:dyDescent="0.3"/>
    <row r="788" s="1" customFormat="1" ht="15.75" customHeight="1" x14ac:dyDescent="0.3"/>
    <row r="789" s="1" customFormat="1" ht="15.75" customHeight="1" x14ac:dyDescent="0.3"/>
    <row r="790" s="1" customFormat="1" ht="15.75" customHeight="1" x14ac:dyDescent="0.3"/>
    <row r="791" s="1" customFormat="1" ht="15.75" customHeight="1" x14ac:dyDescent="0.3"/>
    <row r="792" s="1" customFormat="1" ht="15.75" customHeight="1" x14ac:dyDescent="0.3"/>
    <row r="793" s="1" customFormat="1" ht="15.75" customHeight="1" x14ac:dyDescent="0.3"/>
    <row r="794" s="1" customFormat="1" ht="15.75" customHeight="1" x14ac:dyDescent="0.3"/>
    <row r="795" s="1" customFormat="1" ht="15.75" customHeight="1" x14ac:dyDescent="0.3"/>
    <row r="796" s="1" customFormat="1" ht="15.75" customHeight="1" x14ac:dyDescent="0.3"/>
    <row r="797" s="1" customFormat="1" ht="15.75" customHeight="1" x14ac:dyDescent="0.3"/>
    <row r="798" s="1" customFormat="1" ht="15.75" customHeight="1" x14ac:dyDescent="0.3"/>
    <row r="799" s="1" customFormat="1" ht="15.75" customHeight="1" x14ac:dyDescent="0.3"/>
    <row r="800" s="1" customFormat="1" ht="15.75" customHeight="1" x14ac:dyDescent="0.3"/>
    <row r="801" s="1" customFormat="1" ht="15.75" customHeight="1" x14ac:dyDescent="0.3"/>
    <row r="802" s="1" customFormat="1" ht="15.75" customHeight="1" x14ac:dyDescent="0.3"/>
    <row r="803" s="1" customFormat="1" ht="15.75" customHeight="1" x14ac:dyDescent="0.3"/>
    <row r="804" s="1" customFormat="1" ht="15.75" customHeight="1" x14ac:dyDescent="0.3"/>
    <row r="805" s="1" customFormat="1" ht="15.75" customHeight="1" x14ac:dyDescent="0.3"/>
    <row r="806" s="1" customFormat="1" ht="15.75" customHeight="1" x14ac:dyDescent="0.3"/>
    <row r="807" s="1" customFormat="1" ht="15.75" customHeight="1" x14ac:dyDescent="0.3"/>
    <row r="808" s="1" customFormat="1" ht="15.75" customHeight="1" x14ac:dyDescent="0.3"/>
    <row r="809" s="1" customFormat="1" ht="15.75" customHeight="1" x14ac:dyDescent="0.3"/>
    <row r="810" s="1" customFormat="1" ht="15.75" customHeight="1" x14ac:dyDescent="0.3"/>
    <row r="811" s="1" customFormat="1" ht="15.75" customHeight="1" x14ac:dyDescent="0.3"/>
    <row r="812" s="1" customFormat="1" ht="15.75" customHeight="1" x14ac:dyDescent="0.3"/>
    <row r="813" s="1" customFormat="1" ht="15.75" customHeight="1" x14ac:dyDescent="0.3"/>
    <row r="814" s="1" customFormat="1" ht="15.75" customHeight="1" x14ac:dyDescent="0.3"/>
    <row r="815" s="1" customFormat="1" ht="15.75" customHeight="1" x14ac:dyDescent="0.3"/>
    <row r="816" s="1" customFormat="1" ht="15.75" customHeight="1" x14ac:dyDescent="0.3"/>
    <row r="817" s="1" customFormat="1" ht="15.75" customHeight="1" x14ac:dyDescent="0.3"/>
    <row r="818" s="1" customFormat="1" ht="15.75" customHeight="1" x14ac:dyDescent="0.3"/>
    <row r="819" s="1" customFormat="1" ht="15.75" customHeight="1" x14ac:dyDescent="0.3"/>
    <row r="820" s="1" customFormat="1" ht="15.75" customHeight="1" x14ac:dyDescent="0.3"/>
    <row r="821" s="1" customFormat="1" ht="15.75" customHeight="1" x14ac:dyDescent="0.3"/>
    <row r="822" s="1" customFormat="1" ht="15.75" customHeight="1" x14ac:dyDescent="0.3"/>
    <row r="823" s="1" customFormat="1" ht="15.75" customHeight="1" x14ac:dyDescent="0.3"/>
    <row r="824" s="1" customFormat="1" ht="15.75" customHeight="1" x14ac:dyDescent="0.3"/>
    <row r="825" s="1" customFormat="1" ht="15.75" customHeight="1" x14ac:dyDescent="0.3"/>
    <row r="826" s="1" customFormat="1" ht="15.75" customHeight="1" x14ac:dyDescent="0.3"/>
    <row r="827" s="1" customFormat="1" ht="15.75" customHeight="1" x14ac:dyDescent="0.3"/>
    <row r="828" s="1" customFormat="1" ht="15.75" customHeight="1" x14ac:dyDescent="0.3"/>
    <row r="829" s="1" customFormat="1" ht="15.75" customHeight="1" x14ac:dyDescent="0.3"/>
    <row r="830" s="1" customFormat="1" ht="15.75" customHeight="1" x14ac:dyDescent="0.3"/>
    <row r="831" s="1" customFormat="1" ht="15.75" customHeight="1" x14ac:dyDescent="0.3"/>
    <row r="832" s="1" customFormat="1" ht="15.75" customHeight="1" x14ac:dyDescent="0.3"/>
    <row r="833" s="1" customFormat="1" ht="15.75" customHeight="1" x14ac:dyDescent="0.3"/>
    <row r="834" s="1" customFormat="1" ht="15.75" customHeight="1" x14ac:dyDescent="0.3"/>
    <row r="835" s="1" customFormat="1" ht="15.75" customHeight="1" x14ac:dyDescent="0.3"/>
    <row r="836" s="1" customFormat="1" ht="15.75" customHeight="1" x14ac:dyDescent="0.3"/>
    <row r="837" s="1" customFormat="1" ht="15.75" customHeight="1" x14ac:dyDescent="0.3"/>
    <row r="838" s="1" customFormat="1" ht="15.75" customHeight="1" x14ac:dyDescent="0.3"/>
    <row r="839" s="1" customFormat="1" ht="15.75" customHeight="1" x14ac:dyDescent="0.3"/>
    <row r="840" s="1" customFormat="1" ht="15.75" customHeight="1" x14ac:dyDescent="0.3"/>
    <row r="841" s="1" customFormat="1" ht="15.75" customHeight="1" x14ac:dyDescent="0.3"/>
    <row r="842" s="1" customFormat="1" ht="15.75" customHeight="1" x14ac:dyDescent="0.3"/>
    <row r="843" s="1" customFormat="1" ht="15.75" customHeight="1" x14ac:dyDescent="0.3"/>
    <row r="844" s="1" customFormat="1" ht="15.75" customHeight="1" x14ac:dyDescent="0.3"/>
    <row r="845" s="1" customFormat="1" ht="15.75" customHeight="1" x14ac:dyDescent="0.3"/>
    <row r="846" s="1" customFormat="1" ht="15.75" customHeight="1" x14ac:dyDescent="0.3"/>
    <row r="847" s="1" customFormat="1" ht="15.75" customHeight="1" x14ac:dyDescent="0.3"/>
    <row r="848" s="1" customFormat="1" ht="15.75" customHeight="1" x14ac:dyDescent="0.3"/>
    <row r="849" s="1" customFormat="1" ht="15.75" customHeight="1" x14ac:dyDescent="0.3"/>
    <row r="850" s="1" customFormat="1" ht="15.75" customHeight="1" x14ac:dyDescent="0.3"/>
    <row r="851" s="1" customFormat="1" ht="15.75" customHeight="1" x14ac:dyDescent="0.3"/>
    <row r="852" s="1" customFormat="1" ht="15.75" customHeight="1" x14ac:dyDescent="0.3"/>
    <row r="853" s="1" customFormat="1" ht="15.75" customHeight="1" x14ac:dyDescent="0.3"/>
    <row r="854" s="1" customFormat="1" ht="15.75" customHeight="1" x14ac:dyDescent="0.3"/>
    <row r="855" s="1" customFormat="1" ht="15.75" customHeight="1" x14ac:dyDescent="0.3"/>
    <row r="856" s="1" customFormat="1" ht="15.75" customHeight="1" x14ac:dyDescent="0.3"/>
    <row r="857" s="1" customFormat="1" ht="15.75" customHeight="1" x14ac:dyDescent="0.3"/>
    <row r="858" s="1" customFormat="1" ht="15.75" customHeight="1" x14ac:dyDescent="0.3"/>
    <row r="859" s="1" customFormat="1" ht="15.75" customHeight="1" x14ac:dyDescent="0.3"/>
    <row r="860" s="1" customFormat="1" ht="15.75" customHeight="1" x14ac:dyDescent="0.3"/>
    <row r="861" s="1" customFormat="1" ht="15.75" customHeight="1" x14ac:dyDescent="0.3"/>
    <row r="862" s="1" customFormat="1" ht="15.75" customHeight="1" x14ac:dyDescent="0.3"/>
    <row r="863" s="1" customFormat="1" ht="15.75" customHeight="1" x14ac:dyDescent="0.3"/>
    <row r="864" s="1" customFormat="1" ht="15.75" customHeight="1" x14ac:dyDescent="0.3"/>
    <row r="865" s="1" customFormat="1" ht="15.75" customHeight="1" x14ac:dyDescent="0.3"/>
    <row r="866" s="1" customFormat="1" ht="15.75" customHeight="1" x14ac:dyDescent="0.3"/>
    <row r="867" s="1" customFormat="1" ht="15.75" customHeight="1" x14ac:dyDescent="0.3"/>
    <row r="868" s="1" customFormat="1" ht="15.75" customHeight="1" x14ac:dyDescent="0.3"/>
    <row r="869" s="1" customFormat="1" ht="15.75" customHeight="1" x14ac:dyDescent="0.3"/>
    <row r="870" s="1" customFormat="1" ht="15.75" customHeight="1" x14ac:dyDescent="0.3"/>
    <row r="871" s="1" customFormat="1" ht="15.75" customHeight="1" x14ac:dyDescent="0.3"/>
    <row r="872" s="1" customFormat="1" ht="15.75" customHeight="1" x14ac:dyDescent="0.3"/>
    <row r="873" s="1" customFormat="1" ht="15.75" customHeight="1" x14ac:dyDescent="0.3"/>
    <row r="874" s="1" customFormat="1" ht="15.75" customHeight="1" x14ac:dyDescent="0.3"/>
    <row r="875" s="1" customFormat="1" ht="15.75" customHeight="1" x14ac:dyDescent="0.3"/>
    <row r="876" s="1" customFormat="1" ht="15.75" customHeight="1" x14ac:dyDescent="0.3"/>
    <row r="877" s="1" customFormat="1" ht="15.75" customHeight="1" x14ac:dyDescent="0.3"/>
    <row r="878" s="1" customFormat="1" ht="15.75" customHeight="1" x14ac:dyDescent="0.3"/>
    <row r="879" s="1" customFormat="1" ht="15.75" customHeight="1" x14ac:dyDescent="0.3"/>
    <row r="880" s="1" customFormat="1" ht="15.75" customHeight="1" x14ac:dyDescent="0.3"/>
    <row r="881" s="1" customFormat="1" ht="15.75" customHeight="1" x14ac:dyDescent="0.3"/>
    <row r="882" s="1" customFormat="1" ht="15.75" customHeight="1" x14ac:dyDescent="0.3"/>
    <row r="883" s="1" customFormat="1" ht="15.75" customHeight="1" x14ac:dyDescent="0.3"/>
    <row r="884" s="1" customFormat="1" ht="15.75" customHeight="1" x14ac:dyDescent="0.3"/>
    <row r="885" s="1" customFormat="1" ht="15.75" customHeight="1" x14ac:dyDescent="0.3"/>
    <row r="886" s="1" customFormat="1" ht="15.75" customHeight="1" x14ac:dyDescent="0.3"/>
    <row r="887" s="1" customFormat="1" ht="15.75" customHeight="1" x14ac:dyDescent="0.3"/>
    <row r="888" s="1" customFormat="1" ht="15.75" customHeight="1" x14ac:dyDescent="0.3"/>
    <row r="889" s="1" customFormat="1" ht="15.75" customHeight="1" x14ac:dyDescent="0.3"/>
    <row r="890" s="1" customFormat="1" ht="15.75" customHeight="1" x14ac:dyDescent="0.3"/>
    <row r="891" s="1" customFormat="1" ht="15.75" customHeight="1" x14ac:dyDescent="0.3"/>
    <row r="892" s="1" customFormat="1" ht="15.75" customHeight="1" x14ac:dyDescent="0.3"/>
    <row r="893" s="1" customFormat="1" ht="15.75" customHeight="1" x14ac:dyDescent="0.3"/>
    <row r="894" s="1" customFormat="1" ht="15.75" customHeight="1" x14ac:dyDescent="0.3"/>
    <row r="895" s="1" customFormat="1" ht="15.75" customHeight="1" x14ac:dyDescent="0.3"/>
    <row r="896" s="1" customFormat="1" ht="15.75" customHeight="1" x14ac:dyDescent="0.3"/>
    <row r="897" s="1" customFormat="1" ht="15.75" customHeight="1" x14ac:dyDescent="0.3"/>
    <row r="898" s="1" customFormat="1" ht="15.75" customHeight="1" x14ac:dyDescent="0.3"/>
    <row r="899" s="1" customFormat="1" ht="15.75" customHeight="1" x14ac:dyDescent="0.3"/>
    <row r="900" s="1" customFormat="1" ht="15.75" customHeight="1" x14ac:dyDescent="0.3"/>
    <row r="901" s="1" customFormat="1" ht="15.75" customHeight="1" x14ac:dyDescent="0.3"/>
    <row r="902" s="1" customFormat="1" ht="15.75" customHeight="1" x14ac:dyDescent="0.3"/>
    <row r="903" s="1" customFormat="1" ht="15.75" customHeight="1" x14ac:dyDescent="0.3"/>
    <row r="904" s="1" customFormat="1" ht="15.75" customHeight="1" x14ac:dyDescent="0.3"/>
    <row r="905" s="1" customFormat="1" ht="15.75" customHeight="1" x14ac:dyDescent="0.3"/>
    <row r="906" s="1" customFormat="1" ht="15.75" customHeight="1" x14ac:dyDescent="0.3"/>
    <row r="907" s="1" customFormat="1" ht="15.75" customHeight="1" x14ac:dyDescent="0.3"/>
    <row r="908" s="1" customFormat="1" ht="15.75" customHeight="1" x14ac:dyDescent="0.3"/>
    <row r="909" s="1" customFormat="1" ht="15.75" customHeight="1" x14ac:dyDescent="0.3"/>
    <row r="910" s="1" customFormat="1" ht="15.75" customHeight="1" x14ac:dyDescent="0.3"/>
    <row r="911" s="1" customFormat="1" ht="15.75" customHeight="1" x14ac:dyDescent="0.3"/>
    <row r="912" s="1" customFormat="1" ht="15.75" customHeight="1" x14ac:dyDescent="0.3"/>
    <row r="913" s="1" customFormat="1" ht="15.75" customHeight="1" x14ac:dyDescent="0.3"/>
    <row r="914" s="1" customFormat="1" ht="15.75" customHeight="1" x14ac:dyDescent="0.3"/>
    <row r="915" s="1" customFormat="1" ht="15.75" customHeight="1" x14ac:dyDescent="0.3"/>
    <row r="916" s="1" customFormat="1" ht="15.75" customHeight="1" x14ac:dyDescent="0.3"/>
    <row r="917" s="1" customFormat="1" ht="15.75" customHeight="1" x14ac:dyDescent="0.3"/>
    <row r="918" s="1" customFormat="1" ht="15.75" customHeight="1" x14ac:dyDescent="0.3"/>
    <row r="919" s="1" customFormat="1" ht="15.75" customHeight="1" x14ac:dyDescent="0.3"/>
    <row r="920" s="1" customFormat="1" ht="15.75" customHeight="1" x14ac:dyDescent="0.3"/>
    <row r="921" s="1" customFormat="1" ht="15.75" customHeight="1" x14ac:dyDescent="0.3"/>
    <row r="922" s="1" customFormat="1" ht="15.75" customHeight="1" x14ac:dyDescent="0.3"/>
    <row r="923" s="1" customFormat="1" ht="15.75" customHeight="1" x14ac:dyDescent="0.3"/>
    <row r="924" s="1" customFormat="1" ht="15.75" customHeight="1" x14ac:dyDescent="0.3"/>
    <row r="925" s="1" customFormat="1" ht="15.75" customHeight="1" x14ac:dyDescent="0.3"/>
    <row r="926" s="1" customFormat="1" ht="15.75" customHeight="1" x14ac:dyDescent="0.3"/>
    <row r="927" s="1" customFormat="1" ht="15.75" customHeight="1" x14ac:dyDescent="0.3"/>
    <row r="928" s="1" customFormat="1" ht="15.75" customHeight="1" x14ac:dyDescent="0.3"/>
    <row r="929" s="1" customFormat="1" ht="15.75" customHeight="1" x14ac:dyDescent="0.3"/>
    <row r="930" s="1" customFormat="1" ht="15.75" customHeight="1" x14ac:dyDescent="0.3"/>
    <row r="931" s="1" customFormat="1" ht="15.75" customHeight="1" x14ac:dyDescent="0.3"/>
    <row r="932" s="1" customFormat="1" ht="15.75" customHeight="1" x14ac:dyDescent="0.3"/>
    <row r="933" s="1" customFormat="1" ht="15.75" customHeight="1" x14ac:dyDescent="0.3"/>
    <row r="934" s="1" customFormat="1" ht="15.75" customHeight="1" x14ac:dyDescent="0.3"/>
    <row r="935" s="1" customFormat="1" ht="15.75" customHeight="1" x14ac:dyDescent="0.3"/>
    <row r="936" s="1" customFormat="1" ht="15.75" customHeight="1" x14ac:dyDescent="0.3"/>
    <row r="937" s="1" customFormat="1" ht="15.75" customHeight="1" x14ac:dyDescent="0.3"/>
    <row r="938" s="1" customFormat="1" ht="15.75" customHeight="1" x14ac:dyDescent="0.3"/>
    <row r="939" s="1" customFormat="1" ht="15.75" customHeight="1" x14ac:dyDescent="0.3"/>
    <row r="940" s="1" customFormat="1" ht="15.75" customHeight="1" x14ac:dyDescent="0.3"/>
    <row r="941" s="1" customFormat="1" ht="15.75" customHeight="1" x14ac:dyDescent="0.3"/>
    <row r="942" s="1" customFormat="1" ht="15.75" customHeight="1" x14ac:dyDescent="0.3"/>
    <row r="943" s="1" customFormat="1" ht="15.75" customHeight="1" x14ac:dyDescent="0.3"/>
    <row r="944" s="1" customFormat="1" ht="15.75" customHeight="1" x14ac:dyDescent="0.3"/>
    <row r="945" s="1" customFormat="1" ht="15.75" customHeight="1" x14ac:dyDescent="0.3"/>
    <row r="946" s="1" customFormat="1" ht="15.75" customHeight="1" x14ac:dyDescent="0.3"/>
    <row r="947" s="1" customFormat="1" ht="15.75" customHeight="1" x14ac:dyDescent="0.3"/>
    <row r="948" s="1" customFormat="1" ht="15.75" customHeight="1" x14ac:dyDescent="0.3"/>
    <row r="949" s="1" customFormat="1" ht="15.75" customHeight="1" x14ac:dyDescent="0.3"/>
    <row r="950" s="1" customFormat="1" ht="15.75" customHeight="1" x14ac:dyDescent="0.3"/>
    <row r="951" s="1" customFormat="1" ht="15.75" customHeight="1" x14ac:dyDescent="0.3"/>
    <row r="952" s="1" customFormat="1" ht="15.75" customHeight="1" x14ac:dyDescent="0.3"/>
    <row r="953" s="1" customFormat="1" ht="15.75" customHeight="1" x14ac:dyDescent="0.3"/>
    <row r="954" s="1" customFormat="1" ht="15.75" customHeight="1" x14ac:dyDescent="0.3"/>
    <row r="955" s="1" customFormat="1" ht="15.75" customHeight="1" x14ac:dyDescent="0.3"/>
    <row r="956" s="1" customFormat="1" ht="15.75" customHeight="1" x14ac:dyDescent="0.3"/>
    <row r="957" s="1" customFormat="1" ht="15.75" customHeight="1" x14ac:dyDescent="0.3"/>
    <row r="958" s="1" customFormat="1" ht="15.75" customHeight="1" x14ac:dyDescent="0.3"/>
    <row r="959" s="1" customFormat="1" ht="15.75" customHeight="1" x14ac:dyDescent="0.3"/>
    <row r="960" s="1" customFormat="1" ht="15.75" customHeight="1" x14ac:dyDescent="0.3"/>
    <row r="961" s="1" customFormat="1" ht="15.75" customHeight="1" x14ac:dyDescent="0.3"/>
    <row r="962" s="1" customFormat="1" ht="15.75" customHeight="1" x14ac:dyDescent="0.3"/>
    <row r="963" s="1" customFormat="1" ht="15.75" customHeight="1" x14ac:dyDescent="0.3"/>
    <row r="964" s="1" customFormat="1" ht="15.75" customHeight="1" x14ac:dyDescent="0.3"/>
    <row r="965" s="1" customFormat="1" ht="15.75" customHeight="1" x14ac:dyDescent="0.3"/>
    <row r="966" s="1" customFormat="1" ht="15.75" customHeight="1" x14ac:dyDescent="0.3"/>
    <row r="967" s="1" customFormat="1" ht="15.75" customHeight="1" x14ac:dyDescent="0.3"/>
    <row r="968" s="1" customFormat="1" ht="15.75" customHeight="1" x14ac:dyDescent="0.3"/>
    <row r="969" s="1" customFormat="1" ht="15.75" customHeight="1" x14ac:dyDescent="0.3"/>
    <row r="970" s="1" customFormat="1" ht="15.75" customHeight="1" x14ac:dyDescent="0.3"/>
    <row r="971" s="1" customFormat="1" ht="15.75" customHeight="1" x14ac:dyDescent="0.3"/>
    <row r="972" s="1" customFormat="1" ht="15.75" customHeight="1" x14ac:dyDescent="0.3"/>
    <row r="973" s="1" customFormat="1" ht="15.75" customHeight="1" x14ac:dyDescent="0.3"/>
    <row r="974" s="1" customFormat="1" ht="15.75" customHeight="1" x14ac:dyDescent="0.3"/>
    <row r="975" s="1" customFormat="1" ht="15.75" customHeight="1" x14ac:dyDescent="0.3"/>
    <row r="976" s="1" customFormat="1" ht="15.75" customHeight="1" x14ac:dyDescent="0.3"/>
    <row r="977" s="1" customFormat="1" ht="15.75" customHeight="1" x14ac:dyDescent="0.3"/>
    <row r="978" s="1" customFormat="1" ht="15.75" customHeight="1" x14ac:dyDescent="0.3"/>
    <row r="979" s="1" customFormat="1" ht="15.75" customHeight="1" x14ac:dyDescent="0.3"/>
    <row r="980" s="1" customFormat="1" ht="15.75" customHeight="1" x14ac:dyDescent="0.3"/>
    <row r="981" s="1" customFormat="1" ht="15.75" customHeight="1" x14ac:dyDescent="0.3"/>
    <row r="982" s="1" customFormat="1" ht="15.75" customHeight="1" x14ac:dyDescent="0.3"/>
    <row r="983" s="1" customFormat="1" ht="15.75" customHeight="1" x14ac:dyDescent="0.3"/>
    <row r="984" s="1" customFormat="1" ht="15.75" customHeight="1" x14ac:dyDescent="0.3"/>
    <row r="985" s="1" customFormat="1" ht="15.75" customHeight="1" x14ac:dyDescent="0.3"/>
    <row r="986" s="1" customFormat="1" ht="15.75" customHeight="1" x14ac:dyDescent="0.3"/>
    <row r="987" s="1" customFormat="1" ht="15.75" customHeight="1" x14ac:dyDescent="0.3"/>
    <row r="988" s="1" customFormat="1" ht="15.75" customHeight="1" x14ac:dyDescent="0.3"/>
    <row r="989" s="1" customFormat="1" ht="15.75" customHeight="1" x14ac:dyDescent="0.3"/>
    <row r="990" s="1" customFormat="1" ht="15.75" customHeight="1" x14ac:dyDescent="0.3"/>
    <row r="991" s="1" customFormat="1" ht="15.75" customHeight="1" x14ac:dyDescent="0.3"/>
    <row r="992" s="1" customFormat="1" ht="15.75" customHeight="1" x14ac:dyDescent="0.3"/>
    <row r="993" s="1" customFormat="1" ht="15.75" customHeight="1" x14ac:dyDescent="0.3"/>
    <row r="994" s="1" customFormat="1" ht="15.75" customHeight="1" x14ac:dyDescent="0.3"/>
    <row r="995" s="1" customFormat="1" ht="15.75" customHeight="1" x14ac:dyDescent="0.3"/>
    <row r="996" s="1" customFormat="1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EB42180C-B7C3-4B32-91FE-13C18613BB1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D6EF-B57A-4531-AD5B-EEC294CE7154}">
  <dimension ref="A1:D29"/>
  <sheetViews>
    <sheetView workbookViewId="0">
      <selection activeCell="C15" sqref="C15"/>
    </sheetView>
  </sheetViews>
  <sheetFormatPr defaultRowHeight="14.4" x14ac:dyDescent="0.3"/>
  <cols>
    <col min="1" max="1" width="8.109375" style="64" customWidth="1"/>
    <col min="2" max="2" width="69.109375" customWidth="1"/>
  </cols>
  <sheetData>
    <row r="1" spans="1:4" x14ac:dyDescent="0.3">
      <c r="B1" s="1" t="s">
        <v>206</v>
      </c>
    </row>
    <row r="2" spans="1:4" x14ac:dyDescent="0.3">
      <c r="A2" s="68"/>
      <c r="B2" s="67" t="s">
        <v>205</v>
      </c>
      <c r="C2" s="66"/>
    </row>
    <row r="3" spans="1:4" x14ac:dyDescent="0.3">
      <c r="A3" s="56">
        <v>1</v>
      </c>
      <c r="B3" s="1" t="s">
        <v>204</v>
      </c>
    </row>
    <row r="4" spans="1:4" x14ac:dyDescent="0.3">
      <c r="A4" s="65"/>
      <c r="B4" s="39" t="s">
        <v>1</v>
      </c>
      <c r="C4" s="39" t="s">
        <v>2</v>
      </c>
    </row>
    <row r="5" spans="1:4" x14ac:dyDescent="0.3">
      <c r="A5" s="56"/>
      <c r="B5" s="3" t="s">
        <v>203</v>
      </c>
      <c r="C5" s="3">
        <v>200</v>
      </c>
    </row>
    <row r="6" spans="1:4" x14ac:dyDescent="0.3">
      <c r="A6" s="56"/>
      <c r="B6" s="3" t="s">
        <v>202</v>
      </c>
      <c r="C6" s="3">
        <v>120</v>
      </c>
    </row>
    <row r="7" spans="1:4" x14ac:dyDescent="0.3">
      <c r="A7" s="56"/>
      <c r="B7" s="3" t="s">
        <v>201</v>
      </c>
      <c r="C7" s="3">
        <v>156</v>
      </c>
    </row>
    <row r="8" spans="1:4" x14ac:dyDescent="0.3">
      <c r="A8" s="56"/>
      <c r="B8" s="3" t="s">
        <v>200</v>
      </c>
      <c r="C8" s="3">
        <v>190</v>
      </c>
    </row>
    <row r="9" spans="1:4" x14ac:dyDescent="0.3">
      <c r="A9" s="56"/>
      <c r="B9" s="3" t="s">
        <v>199</v>
      </c>
      <c r="C9" s="3">
        <v>320</v>
      </c>
    </row>
    <row r="10" spans="1:4" x14ac:dyDescent="0.3">
      <c r="A10" s="56"/>
      <c r="B10" s="3" t="s">
        <v>198</v>
      </c>
      <c r="C10" s="3">
        <v>89</v>
      </c>
    </row>
    <row r="11" spans="1:4" ht="15" thickBot="1" x14ac:dyDescent="0.35"/>
    <row r="12" spans="1:4" ht="15" thickBot="1" x14ac:dyDescent="0.35">
      <c r="A12" s="56">
        <v>1.1000000000000001</v>
      </c>
      <c r="B12" s="1" t="s">
        <v>197</v>
      </c>
      <c r="C12" s="7">
        <f>MAX(C5:C10)</f>
        <v>320</v>
      </c>
      <c r="D12" s="1"/>
    </row>
    <row r="13" spans="1:4" ht="15" thickBot="1" x14ac:dyDescent="0.35">
      <c r="A13" s="56">
        <v>1.2</v>
      </c>
      <c r="B13" s="1" t="s">
        <v>196</v>
      </c>
      <c r="C13" s="7">
        <f>MIN(C5:C10)</f>
        <v>89</v>
      </c>
      <c r="D13" s="1"/>
    </row>
    <row r="14" spans="1:4" ht="15" thickBot="1" x14ac:dyDescent="0.35">
      <c r="A14" s="56">
        <v>1.3</v>
      </c>
      <c r="B14" s="1" t="s">
        <v>195</v>
      </c>
      <c r="C14" s="7">
        <f>AVERAGE(C5:C10)+MAX(C5:C10)/2</f>
        <v>339.16666666666663</v>
      </c>
      <c r="D14" s="1"/>
    </row>
    <row r="16" spans="1:4" x14ac:dyDescent="0.3">
      <c r="B16" s="1"/>
    </row>
    <row r="17" spans="1:2" x14ac:dyDescent="0.3">
      <c r="A17" s="56"/>
      <c r="B17" s="1"/>
    </row>
    <row r="18" spans="1:2" x14ac:dyDescent="0.3">
      <c r="A18" s="56"/>
      <c r="B18" s="2"/>
    </row>
    <row r="19" spans="1:2" x14ac:dyDescent="0.3">
      <c r="A19" s="56"/>
      <c r="B19" s="1"/>
    </row>
    <row r="20" spans="1:2" x14ac:dyDescent="0.3">
      <c r="B20" s="1"/>
    </row>
    <row r="21" spans="1:2" x14ac:dyDescent="0.3">
      <c r="A21" s="56"/>
      <c r="B21" s="1"/>
    </row>
    <row r="22" spans="1:2" x14ac:dyDescent="0.3">
      <c r="A22" s="56"/>
      <c r="B22" s="1"/>
    </row>
    <row r="23" spans="1:2" x14ac:dyDescent="0.3">
      <c r="A23" s="56"/>
      <c r="B23" s="1"/>
    </row>
    <row r="24" spans="1:2" x14ac:dyDescent="0.3">
      <c r="A24" s="56"/>
      <c r="B24" s="55"/>
    </row>
    <row r="25" spans="1:2" x14ac:dyDescent="0.3">
      <c r="A25" s="56"/>
      <c r="B25" s="1"/>
    </row>
    <row r="26" spans="1:2" x14ac:dyDescent="0.3">
      <c r="A26" s="56"/>
      <c r="B26" s="55"/>
    </row>
    <row r="27" spans="1:2" x14ac:dyDescent="0.3">
      <c r="A27" s="56"/>
      <c r="B27" s="1"/>
    </row>
    <row r="28" spans="1:2" x14ac:dyDescent="0.3">
      <c r="A28" s="56"/>
      <c r="B28" s="55"/>
    </row>
    <row r="29" spans="1:2" x14ac:dyDescent="0.3">
      <c r="A29" s="56"/>
      <c r="B29" s="1"/>
    </row>
  </sheetData>
  <sheetProtection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159F4-9155-40BA-82EC-7B51610FC19F}">
  <dimension ref="A1:I29"/>
  <sheetViews>
    <sheetView workbookViewId="0">
      <selection activeCell="G8" sqref="G8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217</v>
      </c>
    </row>
    <row r="3" spans="1:9" x14ac:dyDescent="0.3">
      <c r="A3" s="1"/>
      <c r="B3" s="1" t="s">
        <v>216</v>
      </c>
    </row>
    <row r="4" spans="1:9" x14ac:dyDescent="0.3">
      <c r="A4" s="1"/>
      <c r="B4" s="1" t="s">
        <v>215</v>
      </c>
    </row>
    <row r="5" spans="1:9" x14ac:dyDescent="0.3">
      <c r="A5" s="1"/>
      <c r="B5" s="1" t="s">
        <v>214</v>
      </c>
    </row>
    <row r="6" spans="1:9" x14ac:dyDescent="0.3">
      <c r="A6" s="1"/>
      <c r="B6" s="1"/>
    </row>
    <row r="7" spans="1:9" x14ac:dyDescent="0.3">
      <c r="C7" s="1" t="s">
        <v>213</v>
      </c>
      <c r="D7" s="1" t="s">
        <v>212</v>
      </c>
      <c r="E7" s="1" t="s">
        <v>211</v>
      </c>
      <c r="F7" s="1" t="s">
        <v>210</v>
      </c>
    </row>
    <row r="8" spans="1:9" x14ac:dyDescent="0.3">
      <c r="A8" s="1"/>
      <c r="B8" s="1" t="s">
        <v>209</v>
      </c>
      <c r="C8" s="1">
        <v>95</v>
      </c>
      <c r="D8" s="1">
        <v>56</v>
      </c>
      <c r="E8" s="1">
        <v>14</v>
      </c>
      <c r="F8" s="1">
        <v>66</v>
      </c>
      <c r="G8" s="9" t="str">
        <f>IF(MIN(C8:F8)&lt;50,"Fail","Pass")</f>
        <v>Fail</v>
      </c>
      <c r="I8" s="1"/>
    </row>
    <row r="9" spans="1:9" x14ac:dyDescent="0.3">
      <c r="A9" s="1"/>
      <c r="B9" s="1" t="s">
        <v>208</v>
      </c>
      <c r="C9" s="1">
        <v>54</v>
      </c>
      <c r="D9" s="1">
        <v>89</v>
      </c>
      <c r="E9" s="1">
        <v>53</v>
      </c>
      <c r="F9" s="1">
        <v>66</v>
      </c>
      <c r="G9" s="9" t="str">
        <f>IF(MIN(C9:F9)&lt;50,"Fail","Pass")</f>
        <v>Pass</v>
      </c>
      <c r="I9" s="1"/>
    </row>
    <row r="10" spans="1:9" x14ac:dyDescent="0.3">
      <c r="A10" s="1"/>
      <c r="B10" s="1" t="s">
        <v>207</v>
      </c>
      <c r="C10" s="1">
        <v>100</v>
      </c>
      <c r="D10" s="1">
        <v>69</v>
      </c>
      <c r="E10" s="1">
        <v>78</v>
      </c>
      <c r="F10" s="1">
        <v>53</v>
      </c>
      <c r="G10" s="9" t="str">
        <f>IF(MIN(C10:F10)&lt;50,"Fail","Pass")</f>
        <v>Pass</v>
      </c>
      <c r="I10" s="1"/>
    </row>
    <row r="11" spans="1:9" x14ac:dyDescent="0.3">
      <c r="A11" s="1"/>
      <c r="B11" s="1" t="s">
        <v>115</v>
      </c>
      <c r="C11" s="1">
        <v>49</v>
      </c>
      <c r="D11" s="1">
        <v>70</v>
      </c>
      <c r="E11" s="1">
        <v>87</v>
      </c>
      <c r="F11" s="1">
        <v>100</v>
      </c>
      <c r="G11" s="9" t="str">
        <f>IF(MIN(C11:F11)&lt;50,"Fail","Pass")</f>
        <v>Fail</v>
      </c>
      <c r="I11" s="1"/>
    </row>
    <row r="13" spans="1:9" x14ac:dyDescent="0.3">
      <c r="A13" s="1"/>
      <c r="B13" s="40"/>
    </row>
    <row r="14" spans="1:9" x14ac:dyDescent="0.3">
      <c r="A14" s="1"/>
      <c r="B14" s="40"/>
    </row>
    <row r="15" spans="1:9" x14ac:dyDescent="0.3">
      <c r="A15" s="1"/>
      <c r="B15" s="40"/>
    </row>
    <row r="16" spans="1:9" x14ac:dyDescent="0.3">
      <c r="A16" s="1"/>
      <c r="B16" s="40"/>
    </row>
    <row r="17" spans="1:6" x14ac:dyDescent="0.3">
      <c r="A17" s="1"/>
      <c r="B17" s="40"/>
    </row>
    <row r="18" spans="1:6" x14ac:dyDescent="0.3">
      <c r="A18" s="1"/>
      <c r="B18" s="40"/>
    </row>
    <row r="19" spans="1:6" x14ac:dyDescent="0.3">
      <c r="A19" s="1"/>
      <c r="B19" s="40"/>
    </row>
    <row r="20" spans="1:6" x14ac:dyDescent="0.3">
      <c r="A20" s="1"/>
      <c r="B20" s="40"/>
    </row>
    <row r="21" spans="1:6" x14ac:dyDescent="0.3">
      <c r="A21" s="1"/>
    </row>
    <row r="22" spans="1:6" x14ac:dyDescent="0.3">
      <c r="A22" s="1"/>
      <c r="B22" s="48"/>
    </row>
    <row r="23" spans="1:6" x14ac:dyDescent="0.3">
      <c r="B23" s="48"/>
    </row>
    <row r="24" spans="1:6" x14ac:dyDescent="0.3">
      <c r="B24" s="2"/>
    </row>
    <row r="25" spans="1:6" x14ac:dyDescent="0.3">
      <c r="A25" s="1"/>
      <c r="B25" s="40"/>
    </row>
    <row r="26" spans="1:6" x14ac:dyDescent="0.3">
      <c r="B26" s="48"/>
    </row>
    <row r="27" spans="1:6" x14ac:dyDescent="0.3">
      <c r="A27" s="1"/>
      <c r="B27" s="40"/>
      <c r="F27" s="40"/>
    </row>
    <row r="28" spans="1:6" x14ac:dyDescent="0.3">
      <c r="A28" s="1"/>
      <c r="B28" s="40"/>
      <c r="F28" s="40"/>
    </row>
    <row r="29" spans="1:6" x14ac:dyDescent="0.3">
      <c r="A29" s="1"/>
      <c r="B29" s="40"/>
      <c r="F29" s="40"/>
    </row>
  </sheetData>
  <sheetProtection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7137-9ACD-4B20-B3DA-472948643E46}">
  <dimension ref="A1:E20"/>
  <sheetViews>
    <sheetView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223</v>
      </c>
    </row>
    <row r="2" spans="1:5" x14ac:dyDescent="0.3">
      <c r="A2" s="1"/>
      <c r="B2" s="40" t="s">
        <v>222</v>
      </c>
    </row>
    <row r="4" spans="1:5" x14ac:dyDescent="0.3">
      <c r="C4" s="1" t="s">
        <v>213</v>
      </c>
    </row>
    <row r="5" spans="1:5" x14ac:dyDescent="0.3">
      <c r="A5" s="1"/>
      <c r="B5" s="1" t="s">
        <v>221</v>
      </c>
      <c r="C5" s="1">
        <v>95</v>
      </c>
    </row>
    <row r="6" spans="1:5" x14ac:dyDescent="0.3">
      <c r="A6" s="1"/>
      <c r="B6" s="1" t="s">
        <v>208</v>
      </c>
      <c r="C6" s="1">
        <v>54</v>
      </c>
    </row>
    <row r="7" spans="1:5" x14ac:dyDescent="0.3">
      <c r="A7" s="1"/>
      <c r="B7" s="1" t="s">
        <v>207</v>
      </c>
      <c r="C7" s="1">
        <v>100</v>
      </c>
    </row>
    <row r="8" spans="1:5" x14ac:dyDescent="0.3">
      <c r="A8" s="1"/>
      <c r="B8" s="1" t="s">
        <v>115</v>
      </c>
      <c r="C8" s="1">
        <v>49</v>
      </c>
    </row>
    <row r="9" spans="1:5" x14ac:dyDescent="0.3">
      <c r="A9" s="1"/>
      <c r="B9" s="1" t="s">
        <v>220</v>
      </c>
      <c r="C9" s="1">
        <v>67</v>
      </c>
    </row>
    <row r="10" spans="1:5" x14ac:dyDescent="0.3">
      <c r="A10" s="1"/>
      <c r="B10" s="1" t="s">
        <v>219</v>
      </c>
      <c r="C10" s="1">
        <v>45</v>
      </c>
    </row>
    <row r="11" spans="1:5" x14ac:dyDescent="0.3">
      <c r="A11" s="1"/>
      <c r="B11" s="1" t="s">
        <v>218</v>
      </c>
      <c r="C11" s="1">
        <v>77</v>
      </c>
    </row>
    <row r="12" spans="1:5" x14ac:dyDescent="0.3">
      <c r="C12" s="9" t="str">
        <f>IF(MAX(C5:C11)&gt;99,"Easy","not")</f>
        <v>Easy</v>
      </c>
      <c r="E12" s="1"/>
    </row>
    <row r="15" spans="1:5" x14ac:dyDescent="0.3">
      <c r="B15" s="48"/>
    </row>
    <row r="16" spans="1:5" x14ac:dyDescent="0.3">
      <c r="A16" s="1"/>
      <c r="B16" s="40"/>
      <c r="D16" s="1"/>
    </row>
    <row r="17" spans="1:2" x14ac:dyDescent="0.3">
      <c r="B17" s="48"/>
    </row>
    <row r="18" spans="1:2" x14ac:dyDescent="0.3">
      <c r="A18" s="1"/>
      <c r="B18" s="40"/>
    </row>
    <row r="19" spans="1:2" x14ac:dyDescent="0.3">
      <c r="A19" s="1"/>
      <c r="B19" s="40"/>
    </row>
    <row r="20" spans="1:2" x14ac:dyDescent="0.3">
      <c r="A20" s="1"/>
      <c r="B20" s="40"/>
    </row>
  </sheetData>
  <sheetProtection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40486-D359-461A-BD45-2F00F75FE9E6}">
  <dimension ref="A1:C12"/>
  <sheetViews>
    <sheetView workbookViewId="0">
      <selection activeCell="C16" sqref="C16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234</v>
      </c>
    </row>
    <row r="2" spans="1:3" x14ac:dyDescent="0.3">
      <c r="A2" t="s">
        <v>233</v>
      </c>
    </row>
    <row r="3" spans="1:3" x14ac:dyDescent="0.3">
      <c r="A3" t="s">
        <v>232</v>
      </c>
    </row>
    <row r="4" spans="1:3" x14ac:dyDescent="0.3">
      <c r="A4" t="s">
        <v>231</v>
      </c>
    </row>
    <row r="6" spans="1:3" x14ac:dyDescent="0.3">
      <c r="A6" t="s">
        <v>230</v>
      </c>
    </row>
    <row r="8" spans="1:3" x14ac:dyDescent="0.3">
      <c r="A8" s="71" t="s">
        <v>229</v>
      </c>
      <c r="B8" s="71" t="s">
        <v>120</v>
      </c>
      <c r="C8" s="71" t="s">
        <v>228</v>
      </c>
    </row>
    <row r="9" spans="1:3" x14ac:dyDescent="0.3">
      <c r="A9" s="70" t="s">
        <v>227</v>
      </c>
      <c r="B9" s="70">
        <v>78</v>
      </c>
      <c r="C9" s="69" t="str">
        <f>IF(B9&gt;80,"Excellent",IF(B9&gt;60,"Good",IF(B9&lt;=60,"Fail")))</f>
        <v>Good</v>
      </c>
    </row>
    <row r="10" spans="1:3" x14ac:dyDescent="0.3">
      <c r="A10" s="70" t="s">
        <v>226</v>
      </c>
      <c r="B10" s="70">
        <v>85</v>
      </c>
      <c r="C10" s="69" t="str">
        <f>IF(B10&gt;80,"Excellent",IF(B10&gt;60,"Good",IF(B10&lt;=60,"Fail")))</f>
        <v>Excellent</v>
      </c>
    </row>
    <row r="11" spans="1:3" x14ac:dyDescent="0.3">
      <c r="A11" s="70" t="s">
        <v>225</v>
      </c>
      <c r="B11" s="70">
        <v>44</v>
      </c>
      <c r="C11" s="69" t="str">
        <f>IF(B11&gt;80,"Excellent",IF(B11&gt;60,"Good",IF(B11&lt;=60,"Fail")))</f>
        <v>Fail</v>
      </c>
    </row>
    <row r="12" spans="1:3" x14ac:dyDescent="0.3">
      <c r="A12" s="70" t="s">
        <v>224</v>
      </c>
      <c r="B12" s="70">
        <v>61</v>
      </c>
      <c r="C12" s="69" t="str">
        <f>IF(B12&gt;80,"Excellent",IF(B12&gt;60,"Good",IF(B12&lt;=60,"Fail")))</f>
        <v>Good</v>
      </c>
    </row>
  </sheetData>
  <sheetProtection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D54E-9008-4BE8-84F3-93B81CBAECC7}">
  <dimension ref="A1:D18"/>
  <sheetViews>
    <sheetView workbookViewId="0">
      <selection activeCell="B18" sqref="B1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251</v>
      </c>
    </row>
    <row r="2" spans="1:2" x14ac:dyDescent="0.3">
      <c r="A2" s="1" t="s">
        <v>250</v>
      </c>
    </row>
    <row r="4" spans="1:2" x14ac:dyDescent="0.3">
      <c r="A4" s="42"/>
    </row>
    <row r="5" spans="1:2" x14ac:dyDescent="0.3">
      <c r="A5" s="42" t="s">
        <v>23</v>
      </c>
      <c r="B5" s="42" t="s">
        <v>249</v>
      </c>
    </row>
    <row r="6" spans="1:2" x14ac:dyDescent="0.3">
      <c r="A6" s="1" t="s">
        <v>248</v>
      </c>
      <c r="B6" s="73">
        <v>759</v>
      </c>
    </row>
    <row r="7" spans="1:2" x14ac:dyDescent="0.3">
      <c r="A7" s="1" t="s">
        <v>247</v>
      </c>
      <c r="B7" s="73">
        <v>200</v>
      </c>
    </row>
    <row r="8" spans="1:2" x14ac:dyDescent="0.3">
      <c r="A8" s="1" t="s">
        <v>246</v>
      </c>
      <c r="B8" s="73">
        <v>42</v>
      </c>
    </row>
    <row r="9" spans="1:2" x14ac:dyDescent="0.3">
      <c r="A9" s="1" t="s">
        <v>245</v>
      </c>
      <c r="B9" s="73">
        <v>423</v>
      </c>
    </row>
    <row r="10" spans="1:2" x14ac:dyDescent="0.3">
      <c r="A10" s="1" t="s">
        <v>244</v>
      </c>
      <c r="B10" s="73">
        <v>200</v>
      </c>
    </row>
    <row r="11" spans="1:2" x14ac:dyDescent="0.3">
      <c r="A11" s="1" t="s">
        <v>243</v>
      </c>
      <c r="B11" s="73">
        <v>50</v>
      </c>
    </row>
    <row r="12" spans="1:2" x14ac:dyDescent="0.3">
      <c r="A12" s="1" t="s">
        <v>242</v>
      </c>
      <c r="B12" s="73">
        <v>700</v>
      </c>
    </row>
    <row r="13" spans="1:2" x14ac:dyDescent="0.3">
      <c r="A13" s="1" t="s">
        <v>241</v>
      </c>
      <c r="B13" s="73">
        <v>450</v>
      </c>
    </row>
    <row r="14" spans="1:2" x14ac:dyDescent="0.3">
      <c r="A14" s="1" t="s">
        <v>240</v>
      </c>
      <c r="B14" s="73">
        <v>605</v>
      </c>
    </row>
    <row r="15" spans="1:2" x14ac:dyDescent="0.3">
      <c r="A15" s="1" t="s">
        <v>239</v>
      </c>
      <c r="B15" s="73">
        <v>240</v>
      </c>
    </row>
    <row r="16" spans="1:2" x14ac:dyDescent="0.3">
      <c r="A16" s="1" t="s">
        <v>238</v>
      </c>
      <c r="B16" s="73">
        <v>685</v>
      </c>
    </row>
    <row r="17" spans="1:4" ht="15" thickBot="1" x14ac:dyDescent="0.35">
      <c r="A17" s="1" t="s">
        <v>237</v>
      </c>
      <c r="B17" s="73">
        <v>295</v>
      </c>
    </row>
    <row r="18" spans="1:4" ht="15" thickBot="1" x14ac:dyDescent="0.35">
      <c r="A18" s="1" t="s">
        <v>236</v>
      </c>
      <c r="B18" s="72">
        <f>SUM(B6:B17)</f>
        <v>4649</v>
      </c>
      <c r="C18" s="2" t="s">
        <v>235</v>
      </c>
      <c r="D18" s="2"/>
    </row>
  </sheetData>
  <sheetProtection sheet="1" objects="1" scenarios="1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34AF8-7518-475B-828F-B47B559AFCF7}">
  <dimension ref="A1:C95"/>
  <sheetViews>
    <sheetView topLeftCell="A90" workbookViewId="0">
      <selection activeCell="E7" sqref="E7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255</v>
      </c>
    </row>
    <row r="2" spans="1:2" x14ac:dyDescent="0.3">
      <c r="A2" s="1" t="s">
        <v>254</v>
      </c>
    </row>
    <row r="4" spans="1:2" x14ac:dyDescent="0.3">
      <c r="A4" s="79" t="s">
        <v>253</v>
      </c>
      <c r="B4" s="78" t="s">
        <v>252</v>
      </c>
    </row>
    <row r="5" spans="1:2" x14ac:dyDescent="0.3">
      <c r="A5" s="77">
        <v>42005</v>
      </c>
      <c r="B5" s="76">
        <v>432.17</v>
      </c>
    </row>
    <row r="6" spans="1:2" x14ac:dyDescent="0.3">
      <c r="A6" s="77">
        <v>42351</v>
      </c>
      <c r="B6" s="76">
        <v>528.5</v>
      </c>
    </row>
    <row r="7" spans="1:2" x14ac:dyDescent="0.3">
      <c r="A7" s="77">
        <v>42007</v>
      </c>
      <c r="B7" s="76">
        <v>810.71</v>
      </c>
    </row>
    <row r="8" spans="1:2" x14ac:dyDescent="0.3">
      <c r="A8" s="77">
        <v>42008</v>
      </c>
      <c r="B8" s="76">
        <v>418.54</v>
      </c>
    </row>
    <row r="9" spans="1:2" x14ac:dyDescent="0.3">
      <c r="A9" s="77">
        <v>42009</v>
      </c>
      <c r="B9" s="76">
        <v>722.22</v>
      </c>
    </row>
    <row r="10" spans="1:2" x14ac:dyDescent="0.3">
      <c r="A10" s="77">
        <v>42010</v>
      </c>
      <c r="B10" s="76">
        <v>460.28</v>
      </c>
    </row>
    <row r="11" spans="1:2" x14ac:dyDescent="0.3">
      <c r="A11" s="77">
        <v>42349</v>
      </c>
      <c r="B11" s="76">
        <v>483.58</v>
      </c>
    </row>
    <row r="12" spans="1:2" x14ac:dyDescent="0.3">
      <c r="A12" s="77">
        <v>42012</v>
      </c>
      <c r="B12" s="76">
        <v>114.53</v>
      </c>
    </row>
    <row r="13" spans="1:2" x14ac:dyDescent="0.3">
      <c r="A13" s="77">
        <v>42013</v>
      </c>
      <c r="B13" s="76">
        <v>609.12</v>
      </c>
    </row>
    <row r="14" spans="1:2" x14ac:dyDescent="0.3">
      <c r="A14" s="77">
        <v>42014</v>
      </c>
      <c r="B14" s="76">
        <v>1197.9000000000001</v>
      </c>
    </row>
    <row r="15" spans="1:2" x14ac:dyDescent="0.3">
      <c r="A15" s="77">
        <v>42015</v>
      </c>
      <c r="B15" s="76">
        <v>228.89</v>
      </c>
    </row>
    <row r="16" spans="1:2" x14ac:dyDescent="0.3">
      <c r="A16" s="77">
        <v>42016</v>
      </c>
      <c r="B16" s="76">
        <v>1380.07</v>
      </c>
    </row>
    <row r="17" spans="1:2" x14ac:dyDescent="0.3">
      <c r="A17" s="77">
        <v>42017</v>
      </c>
      <c r="B17" s="76">
        <v>1026.96</v>
      </c>
    </row>
    <row r="18" spans="1:2" x14ac:dyDescent="0.3">
      <c r="A18" s="77">
        <v>42018</v>
      </c>
      <c r="B18" s="76">
        <v>760.24</v>
      </c>
    </row>
    <row r="19" spans="1:2" x14ac:dyDescent="0.3">
      <c r="A19" s="77">
        <v>42019</v>
      </c>
      <c r="B19" s="76">
        <v>414.11</v>
      </c>
    </row>
    <row r="20" spans="1:2" x14ac:dyDescent="0.3">
      <c r="A20" s="77">
        <v>42020</v>
      </c>
      <c r="B20" s="76">
        <v>1728.81</v>
      </c>
    </row>
    <row r="21" spans="1:2" x14ac:dyDescent="0.3">
      <c r="A21" s="77">
        <v>42021</v>
      </c>
      <c r="B21" s="76">
        <v>276.06</v>
      </c>
    </row>
    <row r="22" spans="1:2" x14ac:dyDescent="0.3">
      <c r="A22" s="77">
        <v>42022</v>
      </c>
      <c r="B22" s="76">
        <v>462.22</v>
      </c>
    </row>
    <row r="23" spans="1:2" x14ac:dyDescent="0.3">
      <c r="A23" s="77">
        <v>42023</v>
      </c>
      <c r="B23" s="76">
        <v>1281.0999999999999</v>
      </c>
    </row>
    <row r="24" spans="1:2" x14ac:dyDescent="0.3">
      <c r="A24" s="77">
        <v>42024</v>
      </c>
      <c r="B24" s="76">
        <v>1113.7</v>
      </c>
    </row>
    <row r="25" spans="1:2" x14ac:dyDescent="0.3">
      <c r="A25" s="77">
        <v>42025</v>
      </c>
      <c r="B25" s="76">
        <v>594.09</v>
      </c>
    </row>
    <row r="26" spans="1:2" x14ac:dyDescent="0.3">
      <c r="A26" s="77">
        <v>42026</v>
      </c>
      <c r="B26" s="76">
        <v>432.67</v>
      </c>
    </row>
    <row r="27" spans="1:2" x14ac:dyDescent="0.3">
      <c r="A27" s="77">
        <v>42027</v>
      </c>
      <c r="B27" s="76">
        <v>874.45</v>
      </c>
    </row>
    <row r="28" spans="1:2" x14ac:dyDescent="0.3">
      <c r="A28" s="77">
        <v>42028</v>
      </c>
      <c r="B28" s="76">
        <v>880.38</v>
      </c>
    </row>
    <row r="29" spans="1:2" x14ac:dyDescent="0.3">
      <c r="A29" s="77">
        <v>42029</v>
      </c>
      <c r="B29" s="76">
        <v>798.53</v>
      </c>
    </row>
    <row r="30" spans="1:2" x14ac:dyDescent="0.3">
      <c r="A30" s="77">
        <v>42318</v>
      </c>
      <c r="B30" s="76">
        <v>572.41999999999996</v>
      </c>
    </row>
    <row r="31" spans="1:2" x14ac:dyDescent="0.3">
      <c r="A31" s="77">
        <v>42031</v>
      </c>
      <c r="B31" s="76">
        <v>330.61</v>
      </c>
    </row>
    <row r="32" spans="1:2" x14ac:dyDescent="0.3">
      <c r="A32" s="77">
        <v>42032</v>
      </c>
      <c r="B32" s="76">
        <v>567.17999999999995</v>
      </c>
    </row>
    <row r="33" spans="1:2" x14ac:dyDescent="0.3">
      <c r="A33" s="77">
        <v>42033</v>
      </c>
      <c r="B33" s="76">
        <v>1449.21</v>
      </c>
    </row>
    <row r="34" spans="1:2" x14ac:dyDescent="0.3">
      <c r="A34" s="77">
        <v>42034</v>
      </c>
      <c r="B34" s="76">
        <v>459.29</v>
      </c>
    </row>
    <row r="35" spans="1:2" x14ac:dyDescent="0.3">
      <c r="A35" s="77">
        <v>42035</v>
      </c>
      <c r="B35" s="76">
        <v>357.55</v>
      </c>
    </row>
    <row r="36" spans="1:2" x14ac:dyDescent="0.3">
      <c r="A36" s="77">
        <v>42036</v>
      </c>
      <c r="B36" s="76">
        <v>154.34</v>
      </c>
    </row>
    <row r="37" spans="1:2" x14ac:dyDescent="0.3">
      <c r="A37" s="77">
        <v>42037</v>
      </c>
      <c r="B37" s="76">
        <v>152.76</v>
      </c>
    </row>
    <row r="38" spans="1:2" x14ac:dyDescent="0.3">
      <c r="A38" s="77">
        <v>42038</v>
      </c>
      <c r="B38" s="76">
        <v>570.22</v>
      </c>
    </row>
    <row r="39" spans="1:2" x14ac:dyDescent="0.3">
      <c r="A39" s="77">
        <v>42039</v>
      </c>
      <c r="B39" s="76">
        <v>987.62</v>
      </c>
    </row>
    <row r="40" spans="1:2" x14ac:dyDescent="0.3">
      <c r="A40" s="77">
        <v>42040</v>
      </c>
      <c r="B40" s="76">
        <v>1755.71</v>
      </c>
    </row>
    <row r="41" spans="1:2" x14ac:dyDescent="0.3">
      <c r="A41" s="77">
        <v>42041</v>
      </c>
      <c r="B41" s="76">
        <v>378.27</v>
      </c>
    </row>
    <row r="42" spans="1:2" x14ac:dyDescent="0.3">
      <c r="A42" s="77">
        <v>42042</v>
      </c>
      <c r="B42" s="76">
        <v>1323.81</v>
      </c>
    </row>
    <row r="43" spans="1:2" x14ac:dyDescent="0.3">
      <c r="A43" s="77">
        <v>42043</v>
      </c>
      <c r="B43" s="76">
        <v>399.02</v>
      </c>
    </row>
    <row r="44" spans="1:2" x14ac:dyDescent="0.3">
      <c r="A44" s="77">
        <v>42044</v>
      </c>
      <c r="B44" s="76">
        <v>154.94999999999999</v>
      </c>
    </row>
    <row r="45" spans="1:2" x14ac:dyDescent="0.3">
      <c r="A45" s="77">
        <v>42045</v>
      </c>
      <c r="B45" s="76">
        <v>1254.57</v>
      </c>
    </row>
    <row r="46" spans="1:2" x14ac:dyDescent="0.3">
      <c r="A46" s="77">
        <v>42046</v>
      </c>
      <c r="B46" s="76">
        <v>627.32000000000005</v>
      </c>
    </row>
    <row r="47" spans="1:2" x14ac:dyDescent="0.3">
      <c r="A47" s="77">
        <v>42230</v>
      </c>
      <c r="B47" s="76">
        <v>880.6</v>
      </c>
    </row>
    <row r="48" spans="1:2" x14ac:dyDescent="0.3">
      <c r="A48" s="77">
        <v>42048</v>
      </c>
      <c r="B48" s="76">
        <v>1196.03</v>
      </c>
    </row>
    <row r="49" spans="1:2" x14ac:dyDescent="0.3">
      <c r="A49" s="77">
        <v>42049</v>
      </c>
      <c r="B49" s="76">
        <v>782.32</v>
      </c>
    </row>
    <row r="50" spans="1:2" x14ac:dyDescent="0.3">
      <c r="A50" s="77">
        <v>42050</v>
      </c>
      <c r="B50" s="76">
        <v>1323.35</v>
      </c>
    </row>
    <row r="51" spans="1:2" x14ac:dyDescent="0.3">
      <c r="A51" s="77">
        <v>42051</v>
      </c>
      <c r="B51" s="76">
        <v>209.92</v>
      </c>
    </row>
    <row r="52" spans="1:2" x14ac:dyDescent="0.3">
      <c r="A52" s="77">
        <v>42052</v>
      </c>
      <c r="B52" s="76">
        <v>1232.05</v>
      </c>
    </row>
    <row r="53" spans="1:2" x14ac:dyDescent="0.3">
      <c r="A53" s="77">
        <v>42053</v>
      </c>
      <c r="B53" s="76">
        <v>713.28</v>
      </c>
    </row>
    <row r="54" spans="1:2" x14ac:dyDescent="0.3">
      <c r="A54" s="77">
        <v>42054</v>
      </c>
      <c r="B54" s="76">
        <v>1674.82</v>
      </c>
    </row>
    <row r="55" spans="1:2" x14ac:dyDescent="0.3">
      <c r="A55" s="77">
        <v>42055</v>
      </c>
      <c r="B55" s="76">
        <v>1161.25</v>
      </c>
    </row>
    <row r="56" spans="1:2" x14ac:dyDescent="0.3">
      <c r="A56" s="77">
        <v>42056</v>
      </c>
      <c r="B56" s="76">
        <v>897.63</v>
      </c>
    </row>
    <row r="57" spans="1:2" x14ac:dyDescent="0.3">
      <c r="A57" s="77">
        <v>42057</v>
      </c>
      <c r="B57" s="76">
        <v>1647.26</v>
      </c>
    </row>
    <row r="58" spans="1:2" x14ac:dyDescent="0.3">
      <c r="A58" s="77">
        <v>42058</v>
      </c>
      <c r="B58" s="76">
        <v>1121.96</v>
      </c>
    </row>
    <row r="59" spans="1:2" x14ac:dyDescent="0.3">
      <c r="A59" s="77">
        <v>42059</v>
      </c>
      <c r="B59" s="76">
        <v>352.2</v>
      </c>
    </row>
    <row r="60" spans="1:2" x14ac:dyDescent="0.3">
      <c r="A60" s="77">
        <v>42060</v>
      </c>
      <c r="B60" s="76">
        <v>270.77999999999997</v>
      </c>
    </row>
    <row r="61" spans="1:2" x14ac:dyDescent="0.3">
      <c r="A61" s="77">
        <v>42061</v>
      </c>
      <c r="B61" s="76">
        <v>456.41</v>
      </c>
    </row>
    <row r="62" spans="1:2" x14ac:dyDescent="0.3">
      <c r="A62" s="77">
        <v>42062</v>
      </c>
      <c r="B62" s="76">
        <v>441</v>
      </c>
    </row>
    <row r="63" spans="1:2" x14ac:dyDescent="0.3">
      <c r="A63" s="77">
        <v>42063</v>
      </c>
      <c r="B63" s="76">
        <v>252.44</v>
      </c>
    </row>
    <row r="64" spans="1:2" x14ac:dyDescent="0.3">
      <c r="A64" s="77">
        <v>42064</v>
      </c>
      <c r="B64" s="76">
        <v>1298.92</v>
      </c>
    </row>
    <row r="65" spans="1:2" x14ac:dyDescent="0.3">
      <c r="A65" s="77">
        <v>42065</v>
      </c>
      <c r="B65" s="76">
        <v>1178.07</v>
      </c>
    </row>
    <row r="66" spans="1:2" x14ac:dyDescent="0.3">
      <c r="A66" s="77">
        <v>42066</v>
      </c>
      <c r="B66" s="76">
        <v>459.95</v>
      </c>
    </row>
    <row r="67" spans="1:2" x14ac:dyDescent="0.3">
      <c r="A67" s="77">
        <v>42067</v>
      </c>
      <c r="B67" s="76">
        <v>1219.7</v>
      </c>
    </row>
    <row r="68" spans="1:2" x14ac:dyDescent="0.3">
      <c r="A68" s="77">
        <v>42068</v>
      </c>
      <c r="B68" s="76">
        <v>152.24</v>
      </c>
    </row>
    <row r="69" spans="1:2" x14ac:dyDescent="0.3">
      <c r="A69" s="77">
        <v>42069</v>
      </c>
      <c r="B69" s="76">
        <v>770.8</v>
      </c>
    </row>
    <row r="70" spans="1:2" x14ac:dyDescent="0.3">
      <c r="A70" s="77">
        <v>42070</v>
      </c>
      <c r="B70" s="76">
        <v>1357.25</v>
      </c>
    </row>
    <row r="71" spans="1:2" x14ac:dyDescent="0.3">
      <c r="A71" s="77">
        <v>42187</v>
      </c>
      <c r="B71" s="76">
        <v>220.18</v>
      </c>
    </row>
    <row r="72" spans="1:2" x14ac:dyDescent="0.3">
      <c r="A72" s="77">
        <v>42072</v>
      </c>
      <c r="B72" s="76">
        <v>1102.81</v>
      </c>
    </row>
    <row r="73" spans="1:2" x14ac:dyDescent="0.3">
      <c r="A73" s="77">
        <v>42073</v>
      </c>
      <c r="B73" s="76">
        <v>1566.83</v>
      </c>
    </row>
    <row r="74" spans="1:2" x14ac:dyDescent="0.3">
      <c r="A74" s="77">
        <v>42074</v>
      </c>
      <c r="B74" s="76">
        <v>437.92</v>
      </c>
    </row>
    <row r="75" spans="1:2" x14ac:dyDescent="0.3">
      <c r="A75" s="77">
        <v>42075</v>
      </c>
      <c r="B75" s="76">
        <v>1216.1199999999999</v>
      </c>
    </row>
    <row r="76" spans="1:2" x14ac:dyDescent="0.3">
      <c r="A76" s="77">
        <v>42076</v>
      </c>
      <c r="B76" s="76">
        <v>273.10000000000002</v>
      </c>
    </row>
    <row r="77" spans="1:2" x14ac:dyDescent="0.3">
      <c r="A77" s="77">
        <v>42077</v>
      </c>
      <c r="B77" s="76">
        <v>242.26</v>
      </c>
    </row>
    <row r="78" spans="1:2" x14ac:dyDescent="0.3">
      <c r="A78" s="77">
        <v>42078</v>
      </c>
      <c r="B78" s="76">
        <v>1512.6</v>
      </c>
    </row>
    <row r="79" spans="1:2" x14ac:dyDescent="0.3">
      <c r="A79" s="77">
        <v>42079</v>
      </c>
      <c r="B79" s="76">
        <v>783.75</v>
      </c>
    </row>
    <row r="80" spans="1:2" x14ac:dyDescent="0.3">
      <c r="A80" s="77">
        <v>42189</v>
      </c>
      <c r="B80" s="76">
        <v>667.99</v>
      </c>
    </row>
    <row r="81" spans="1:3" x14ac:dyDescent="0.3">
      <c r="A81" s="77">
        <v>42081</v>
      </c>
      <c r="B81" s="76">
        <v>1166.31</v>
      </c>
    </row>
    <row r="82" spans="1:3" x14ac:dyDescent="0.3">
      <c r="A82" s="77">
        <v>42082</v>
      </c>
      <c r="B82" s="76">
        <v>770.18</v>
      </c>
    </row>
    <row r="83" spans="1:3" x14ac:dyDescent="0.3">
      <c r="A83" s="77">
        <v>42083</v>
      </c>
      <c r="B83" s="76">
        <v>132.34</v>
      </c>
    </row>
    <row r="84" spans="1:3" x14ac:dyDescent="0.3">
      <c r="A84" s="77">
        <v>42084</v>
      </c>
      <c r="B84" s="76">
        <v>1188.81</v>
      </c>
    </row>
    <row r="85" spans="1:3" x14ac:dyDescent="0.3">
      <c r="A85" s="77">
        <v>42085</v>
      </c>
      <c r="B85" s="76">
        <v>198.06</v>
      </c>
    </row>
    <row r="86" spans="1:3" x14ac:dyDescent="0.3">
      <c r="A86" s="77">
        <v>42086</v>
      </c>
      <c r="B86" s="76">
        <v>594.16999999999996</v>
      </c>
    </row>
    <row r="87" spans="1:3" x14ac:dyDescent="0.3">
      <c r="A87" s="77">
        <v>42087</v>
      </c>
      <c r="B87" s="76">
        <v>931.09</v>
      </c>
    </row>
    <row r="88" spans="1:3" x14ac:dyDescent="0.3">
      <c r="A88" s="77">
        <v>42088</v>
      </c>
      <c r="B88" s="76">
        <v>299.64</v>
      </c>
    </row>
    <row r="89" spans="1:3" x14ac:dyDescent="0.3">
      <c r="A89" s="77">
        <v>42223</v>
      </c>
      <c r="B89" s="76">
        <v>1701.68</v>
      </c>
    </row>
    <row r="90" spans="1:3" x14ac:dyDescent="0.3">
      <c r="A90" s="77">
        <v>42090</v>
      </c>
      <c r="B90" s="76">
        <v>399.15</v>
      </c>
    </row>
    <row r="91" spans="1:3" x14ac:dyDescent="0.3">
      <c r="A91" s="77">
        <v>42091</v>
      </c>
      <c r="B91" s="76">
        <v>374.81</v>
      </c>
    </row>
    <row r="92" spans="1:3" x14ac:dyDescent="0.3">
      <c r="A92" s="77">
        <v>42092</v>
      </c>
      <c r="B92" s="76">
        <v>462.17</v>
      </c>
    </row>
    <row r="93" spans="1:3" x14ac:dyDescent="0.3">
      <c r="A93" s="77">
        <v>42093</v>
      </c>
      <c r="B93" s="76">
        <v>924.29</v>
      </c>
    </row>
    <row r="94" spans="1:3" x14ac:dyDescent="0.3">
      <c r="A94" s="77">
        <v>42094</v>
      </c>
      <c r="B94" s="76">
        <v>5000.6000000000004</v>
      </c>
    </row>
    <row r="95" spans="1:3" x14ac:dyDescent="0.3">
      <c r="A95" s="75"/>
      <c r="B95" s="74">
        <f>SUM(B5:B94)</f>
        <v>72741.76999999996</v>
      </c>
      <c r="C95" s="2" t="s">
        <v>235</v>
      </c>
    </row>
  </sheetData>
  <sheetProtection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5F20-1D5D-49C1-BC60-6DC51F1BD808}">
  <dimension ref="A1:F182"/>
  <sheetViews>
    <sheetView workbookViewId="0">
      <selection activeCell="C20" sqref="C2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2">
        <v>1</v>
      </c>
      <c r="B1" s="1" t="s">
        <v>427</v>
      </c>
    </row>
    <row r="3" spans="1:6" x14ac:dyDescent="0.3">
      <c r="B3" s="2" t="s">
        <v>420</v>
      </c>
      <c r="C3" s="83" t="s">
        <v>417</v>
      </c>
      <c r="E3" s="42"/>
    </row>
    <row r="4" spans="1:6" x14ac:dyDescent="0.3">
      <c r="B4" s="1" t="s">
        <v>426</v>
      </c>
      <c r="C4" s="74">
        <f>SUM(D25:D182)</f>
        <v>99498</v>
      </c>
      <c r="D4" s="1"/>
      <c r="E4" s="1"/>
    </row>
    <row r="6" spans="1:6" x14ac:dyDescent="0.3">
      <c r="B6" s="2" t="s">
        <v>420</v>
      </c>
      <c r="C6" s="83" t="s">
        <v>416</v>
      </c>
    </row>
    <row r="7" spans="1:6" x14ac:dyDescent="0.3">
      <c r="B7" s="1" t="s">
        <v>426</v>
      </c>
      <c r="C7" s="74">
        <f>SUM(E25:E182)</f>
        <v>211409</v>
      </c>
      <c r="D7" s="1"/>
    </row>
    <row r="9" spans="1:6" x14ac:dyDescent="0.3">
      <c r="B9" s="2" t="s">
        <v>420</v>
      </c>
      <c r="C9" s="83" t="s">
        <v>415</v>
      </c>
    </row>
    <row r="10" spans="1:6" x14ac:dyDescent="0.3">
      <c r="B10" s="1" t="s">
        <v>426</v>
      </c>
      <c r="C10" s="74">
        <f>SUM(F25:F182)</f>
        <v>127820</v>
      </c>
      <c r="D10" s="1"/>
    </row>
    <row r="12" spans="1:6" x14ac:dyDescent="0.3">
      <c r="A12" s="2">
        <v>2</v>
      </c>
      <c r="B12" s="89" t="s">
        <v>425</v>
      </c>
      <c r="C12" s="88"/>
      <c r="D12" s="88"/>
      <c r="E12" s="88"/>
    </row>
    <row r="13" spans="1:6" x14ac:dyDescent="0.3">
      <c r="C13" s="91">
        <f>SUM(D27:F27)</f>
        <v>5124</v>
      </c>
      <c r="D13" s="1"/>
      <c r="E13" s="1"/>
      <c r="F13" s="1"/>
    </row>
    <row r="15" spans="1:6" x14ac:dyDescent="0.3">
      <c r="A15" s="2">
        <v>3</v>
      </c>
      <c r="B15" s="89" t="s">
        <v>424</v>
      </c>
      <c r="C15" s="88"/>
      <c r="D15" s="88"/>
      <c r="E15" s="88"/>
      <c r="F15" s="88"/>
    </row>
    <row r="16" spans="1:6" x14ac:dyDescent="0.3">
      <c r="C16" s="91">
        <f>SUM(D25:F44)</f>
        <v>89884</v>
      </c>
      <c r="D16" s="1"/>
      <c r="E16" s="90"/>
      <c r="F16" s="1"/>
    </row>
    <row r="17" spans="1:6" x14ac:dyDescent="0.3">
      <c r="E17" s="90"/>
      <c r="F17" s="1"/>
    </row>
    <row r="18" spans="1:6" x14ac:dyDescent="0.3">
      <c r="A18" s="2">
        <v>4</v>
      </c>
      <c r="B18" s="89" t="s">
        <v>423</v>
      </c>
      <c r="C18" s="88"/>
      <c r="D18" s="88"/>
      <c r="E18" s="88"/>
      <c r="F18" s="88"/>
    </row>
    <row r="19" spans="1:6" x14ac:dyDescent="0.3">
      <c r="B19" s="1" t="s">
        <v>422</v>
      </c>
      <c r="C19" s="87">
        <f>SUM(D25:D182)</f>
        <v>99498</v>
      </c>
      <c r="D19" s="1"/>
      <c r="F19" s="2"/>
    </row>
    <row r="20" spans="1:6" x14ac:dyDescent="0.3">
      <c r="B20" s="1" t="s">
        <v>421</v>
      </c>
      <c r="C20" s="8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37" t="s">
        <v>420</v>
      </c>
      <c r="E23" s="138"/>
      <c r="F23" s="139"/>
    </row>
    <row r="24" spans="1:6" x14ac:dyDescent="0.3">
      <c r="B24" s="85" t="s">
        <v>419</v>
      </c>
      <c r="C24" s="84" t="s">
        <v>418</v>
      </c>
      <c r="D24" s="83" t="s">
        <v>417</v>
      </c>
      <c r="E24" s="83" t="s">
        <v>416</v>
      </c>
      <c r="F24" s="83" t="s">
        <v>415</v>
      </c>
    </row>
    <row r="25" spans="1:6" x14ac:dyDescent="0.3">
      <c r="B25" s="82" t="s">
        <v>257</v>
      </c>
      <c r="C25" s="82" t="s">
        <v>414</v>
      </c>
      <c r="D25" s="81">
        <v>3419</v>
      </c>
      <c r="E25" s="81">
        <v>4378</v>
      </c>
      <c r="F25" s="80">
        <v>2755</v>
      </c>
    </row>
    <row r="26" spans="1:6" x14ac:dyDescent="0.3">
      <c r="B26" s="82" t="s">
        <v>257</v>
      </c>
      <c r="C26" s="82" t="s">
        <v>413</v>
      </c>
      <c r="D26" s="81">
        <v>1492</v>
      </c>
      <c r="E26" s="81">
        <v>2126</v>
      </c>
      <c r="F26" s="80">
        <v>2103</v>
      </c>
    </row>
    <row r="27" spans="1:6" x14ac:dyDescent="0.3">
      <c r="B27" s="82" t="s">
        <v>257</v>
      </c>
      <c r="C27" s="82" t="s">
        <v>412</v>
      </c>
      <c r="D27" s="81">
        <v>1371</v>
      </c>
      <c r="E27" s="81">
        <v>1930</v>
      </c>
      <c r="F27" s="80">
        <v>1823</v>
      </c>
    </row>
    <row r="28" spans="1:6" x14ac:dyDescent="0.3">
      <c r="B28" s="82" t="s">
        <v>257</v>
      </c>
      <c r="C28" s="82" t="s">
        <v>411</v>
      </c>
      <c r="D28" s="81">
        <v>1607</v>
      </c>
      <c r="E28" s="81">
        <v>2133</v>
      </c>
      <c r="F28" s="80">
        <v>2102</v>
      </c>
    </row>
    <row r="29" spans="1:6" x14ac:dyDescent="0.3">
      <c r="B29" s="82" t="s">
        <v>257</v>
      </c>
      <c r="C29" s="82" t="s">
        <v>410</v>
      </c>
      <c r="D29" s="81">
        <v>951</v>
      </c>
      <c r="E29" s="81">
        <v>1445</v>
      </c>
      <c r="F29" s="80">
        <v>1416</v>
      </c>
    </row>
    <row r="30" spans="1:6" x14ac:dyDescent="0.3">
      <c r="B30" s="82" t="s">
        <v>257</v>
      </c>
      <c r="C30" s="82" t="s">
        <v>409</v>
      </c>
      <c r="D30" s="81">
        <v>889</v>
      </c>
      <c r="E30" s="81">
        <v>1293</v>
      </c>
      <c r="F30" s="80">
        <v>1526</v>
      </c>
    </row>
    <row r="31" spans="1:6" x14ac:dyDescent="0.3">
      <c r="B31" s="82" t="s">
        <v>257</v>
      </c>
      <c r="C31" s="82" t="s">
        <v>408</v>
      </c>
      <c r="D31" s="81">
        <v>1254</v>
      </c>
      <c r="E31" s="81">
        <v>1989</v>
      </c>
      <c r="F31" s="80">
        <v>1685</v>
      </c>
    </row>
    <row r="32" spans="1:6" x14ac:dyDescent="0.3">
      <c r="B32" s="82" t="s">
        <v>257</v>
      </c>
      <c r="C32" s="82" t="s">
        <v>407</v>
      </c>
      <c r="D32" s="81">
        <v>1025</v>
      </c>
      <c r="E32" s="81">
        <v>1362</v>
      </c>
      <c r="F32" s="80">
        <v>2077</v>
      </c>
    </row>
    <row r="33" spans="2:6" x14ac:dyDescent="0.3">
      <c r="B33" s="82" t="s">
        <v>257</v>
      </c>
      <c r="C33" s="82" t="s">
        <v>406</v>
      </c>
      <c r="D33" s="81">
        <v>1194</v>
      </c>
      <c r="E33" s="81">
        <v>2016</v>
      </c>
      <c r="F33" s="80">
        <v>1452</v>
      </c>
    </row>
    <row r="34" spans="2:6" x14ac:dyDescent="0.3">
      <c r="B34" s="82" t="s">
        <v>257</v>
      </c>
      <c r="C34" s="82" t="s">
        <v>405</v>
      </c>
      <c r="D34" s="81">
        <v>607</v>
      </c>
      <c r="E34" s="81">
        <v>853</v>
      </c>
      <c r="F34" s="80">
        <v>1022</v>
      </c>
    </row>
    <row r="35" spans="2:6" x14ac:dyDescent="0.3">
      <c r="B35" s="82" t="s">
        <v>257</v>
      </c>
      <c r="C35" s="82" t="s">
        <v>404</v>
      </c>
      <c r="D35" s="81">
        <v>626</v>
      </c>
      <c r="E35" s="81">
        <v>1569</v>
      </c>
      <c r="F35" s="80">
        <v>1033</v>
      </c>
    </row>
    <row r="36" spans="2:6" x14ac:dyDescent="0.3">
      <c r="B36" s="82" t="s">
        <v>257</v>
      </c>
      <c r="C36" s="82" t="s">
        <v>403</v>
      </c>
      <c r="D36" s="81">
        <v>1037</v>
      </c>
      <c r="E36" s="81">
        <v>2300</v>
      </c>
      <c r="F36" s="80">
        <v>1598</v>
      </c>
    </row>
    <row r="37" spans="2:6" x14ac:dyDescent="0.3">
      <c r="B37" s="82" t="s">
        <v>257</v>
      </c>
      <c r="C37" s="82" t="s">
        <v>402</v>
      </c>
      <c r="D37" s="81">
        <v>972</v>
      </c>
      <c r="E37" s="81">
        <v>2128</v>
      </c>
      <c r="F37" s="80">
        <v>912</v>
      </c>
    </row>
    <row r="38" spans="2:6" x14ac:dyDescent="0.3">
      <c r="B38" s="82" t="s">
        <v>257</v>
      </c>
      <c r="C38" s="82" t="s">
        <v>401</v>
      </c>
      <c r="D38" s="81">
        <v>88</v>
      </c>
      <c r="E38" s="81">
        <v>1159</v>
      </c>
      <c r="F38" s="80">
        <v>0</v>
      </c>
    </row>
    <row r="39" spans="2:6" x14ac:dyDescent="0.3">
      <c r="B39" s="82" t="s">
        <v>257</v>
      </c>
      <c r="C39" s="82" t="s">
        <v>400</v>
      </c>
      <c r="D39" s="81">
        <v>2052</v>
      </c>
      <c r="E39" s="81">
        <v>2159</v>
      </c>
      <c r="F39" s="80">
        <v>1582</v>
      </c>
    </row>
    <row r="40" spans="2:6" x14ac:dyDescent="0.3">
      <c r="B40" s="82" t="s">
        <v>257</v>
      </c>
      <c r="C40" s="82" t="s">
        <v>399</v>
      </c>
      <c r="D40" s="81">
        <v>1582</v>
      </c>
      <c r="E40" s="81">
        <v>2308</v>
      </c>
      <c r="F40" s="80">
        <v>1699</v>
      </c>
    </row>
    <row r="41" spans="2:6" x14ac:dyDescent="0.3">
      <c r="B41" s="82" t="s">
        <v>257</v>
      </c>
      <c r="C41" s="82" t="s">
        <v>398</v>
      </c>
      <c r="D41" s="81">
        <v>1088</v>
      </c>
      <c r="E41" s="81">
        <v>1218</v>
      </c>
      <c r="F41" s="80">
        <v>981</v>
      </c>
    </row>
    <row r="42" spans="2:6" x14ac:dyDescent="0.3">
      <c r="B42" s="82" t="s">
        <v>257</v>
      </c>
      <c r="C42" s="82" t="s">
        <v>397</v>
      </c>
      <c r="D42" s="81">
        <v>706</v>
      </c>
      <c r="E42" s="81">
        <v>1151</v>
      </c>
      <c r="F42" s="80">
        <v>1145</v>
      </c>
    </row>
    <row r="43" spans="2:6" x14ac:dyDescent="0.3">
      <c r="B43" s="82" t="s">
        <v>257</v>
      </c>
      <c r="C43" s="82" t="s">
        <v>396</v>
      </c>
      <c r="D43" s="81">
        <v>1335</v>
      </c>
      <c r="E43" s="81">
        <v>2098</v>
      </c>
      <c r="F43" s="80">
        <v>1322</v>
      </c>
    </row>
    <row r="44" spans="2:6" x14ac:dyDescent="0.3">
      <c r="B44" s="82" t="s">
        <v>257</v>
      </c>
      <c r="C44" s="82" t="s">
        <v>395</v>
      </c>
      <c r="D44" s="81">
        <v>702</v>
      </c>
      <c r="E44" s="81">
        <v>1162</v>
      </c>
      <c r="F44" s="80">
        <v>877</v>
      </c>
    </row>
    <row r="45" spans="2:6" x14ac:dyDescent="0.3">
      <c r="B45" s="82" t="s">
        <v>257</v>
      </c>
      <c r="C45" s="82" t="s">
        <v>394</v>
      </c>
      <c r="D45" s="81">
        <v>968</v>
      </c>
      <c r="E45" s="81">
        <v>1101</v>
      </c>
      <c r="F45" s="80">
        <v>797</v>
      </c>
    </row>
    <row r="46" spans="2:6" x14ac:dyDescent="0.3">
      <c r="B46" s="82" t="s">
        <v>257</v>
      </c>
      <c r="C46" s="82" t="s">
        <v>393</v>
      </c>
      <c r="D46" s="81">
        <v>1664</v>
      </c>
      <c r="E46" s="81">
        <v>2069</v>
      </c>
      <c r="F46" s="80">
        <v>1710</v>
      </c>
    </row>
    <row r="47" spans="2:6" x14ac:dyDescent="0.3">
      <c r="B47" s="82" t="s">
        <v>257</v>
      </c>
      <c r="C47" s="82" t="s">
        <v>392</v>
      </c>
      <c r="D47" s="81">
        <v>624</v>
      </c>
      <c r="E47" s="81">
        <v>770</v>
      </c>
      <c r="F47" s="80">
        <v>746</v>
      </c>
    </row>
    <row r="48" spans="2:6" x14ac:dyDescent="0.3">
      <c r="B48" s="82" t="s">
        <v>257</v>
      </c>
      <c r="C48" s="82" t="s">
        <v>391</v>
      </c>
      <c r="D48" s="81">
        <v>685</v>
      </c>
      <c r="E48" s="81">
        <v>1501</v>
      </c>
      <c r="F48" s="80">
        <v>1126</v>
      </c>
    </row>
    <row r="49" spans="2:6" x14ac:dyDescent="0.3">
      <c r="B49" s="82" t="s">
        <v>257</v>
      </c>
      <c r="C49" s="82" t="s">
        <v>390</v>
      </c>
      <c r="D49" s="81">
        <v>1248</v>
      </c>
      <c r="E49" s="81">
        <v>1763</v>
      </c>
      <c r="F49" s="80">
        <v>1146</v>
      </c>
    </row>
    <row r="50" spans="2:6" x14ac:dyDescent="0.3">
      <c r="B50" s="82" t="s">
        <v>257</v>
      </c>
      <c r="C50" s="82" t="s">
        <v>389</v>
      </c>
      <c r="D50" s="81">
        <v>1342</v>
      </c>
      <c r="E50" s="81">
        <v>1559</v>
      </c>
      <c r="F50" s="80">
        <v>1307</v>
      </c>
    </row>
    <row r="51" spans="2:6" x14ac:dyDescent="0.3">
      <c r="B51" s="82" t="s">
        <v>257</v>
      </c>
      <c r="C51" s="82" t="s">
        <v>388</v>
      </c>
      <c r="D51" s="81">
        <v>760</v>
      </c>
      <c r="E51" s="81">
        <v>965</v>
      </c>
      <c r="F51" s="80">
        <v>921</v>
      </c>
    </row>
    <row r="52" spans="2:6" x14ac:dyDescent="0.3">
      <c r="B52" s="82" t="s">
        <v>257</v>
      </c>
      <c r="C52" s="82" t="s">
        <v>387</v>
      </c>
      <c r="D52" s="81">
        <v>1187</v>
      </c>
      <c r="E52" s="81">
        <v>1568</v>
      </c>
      <c r="F52" s="80">
        <v>1190</v>
      </c>
    </row>
    <row r="53" spans="2:6" x14ac:dyDescent="0.3">
      <c r="B53" s="82" t="s">
        <v>257</v>
      </c>
      <c r="C53" s="82" t="s">
        <v>386</v>
      </c>
      <c r="D53" s="81">
        <v>0</v>
      </c>
      <c r="E53" s="81">
        <v>0</v>
      </c>
      <c r="F53" s="80">
        <v>277</v>
      </c>
    </row>
    <row r="54" spans="2:6" x14ac:dyDescent="0.3">
      <c r="B54" s="82" t="s">
        <v>257</v>
      </c>
      <c r="C54" s="82" t="s">
        <v>385</v>
      </c>
      <c r="D54" s="81">
        <v>368</v>
      </c>
      <c r="E54" s="81">
        <v>1386</v>
      </c>
      <c r="F54" s="80">
        <v>637</v>
      </c>
    </row>
    <row r="55" spans="2:6" x14ac:dyDescent="0.3">
      <c r="B55" s="82" t="s">
        <v>257</v>
      </c>
      <c r="C55" s="82" t="s">
        <v>384</v>
      </c>
      <c r="D55" s="81">
        <v>317</v>
      </c>
      <c r="E55" s="81">
        <v>1215</v>
      </c>
      <c r="F55" s="80">
        <v>478</v>
      </c>
    </row>
    <row r="56" spans="2:6" x14ac:dyDescent="0.3">
      <c r="B56" s="82" t="s">
        <v>257</v>
      </c>
      <c r="C56" s="82" t="s">
        <v>383</v>
      </c>
      <c r="D56" s="81">
        <v>689</v>
      </c>
      <c r="E56" s="81">
        <v>2544</v>
      </c>
      <c r="F56" s="80">
        <v>1009</v>
      </c>
    </row>
    <row r="57" spans="2:6" x14ac:dyDescent="0.3">
      <c r="B57" s="82" t="s">
        <v>257</v>
      </c>
      <c r="C57" s="82" t="s">
        <v>382</v>
      </c>
      <c r="D57" s="81">
        <v>510</v>
      </c>
      <c r="E57" s="81">
        <v>2583</v>
      </c>
      <c r="F57" s="80">
        <v>861</v>
      </c>
    </row>
    <row r="58" spans="2:6" x14ac:dyDescent="0.3">
      <c r="B58" s="82" t="s">
        <v>257</v>
      </c>
      <c r="C58" s="82" t="s">
        <v>381</v>
      </c>
      <c r="D58" s="81">
        <v>257</v>
      </c>
      <c r="E58" s="81">
        <v>1023</v>
      </c>
      <c r="F58" s="80">
        <v>446</v>
      </c>
    </row>
    <row r="59" spans="2:6" x14ac:dyDescent="0.3">
      <c r="B59" s="82" t="s">
        <v>257</v>
      </c>
      <c r="C59" s="82" t="s">
        <v>380</v>
      </c>
      <c r="D59" s="81">
        <v>335</v>
      </c>
      <c r="E59" s="81">
        <v>1225</v>
      </c>
      <c r="F59" s="80">
        <v>520</v>
      </c>
    </row>
    <row r="60" spans="2:6" x14ac:dyDescent="0.3">
      <c r="B60" s="82" t="s">
        <v>257</v>
      </c>
      <c r="C60" s="82" t="s">
        <v>379</v>
      </c>
      <c r="D60" s="81">
        <v>264</v>
      </c>
      <c r="E60" s="81">
        <v>957</v>
      </c>
      <c r="F60" s="80">
        <v>405</v>
      </c>
    </row>
    <row r="61" spans="2:6" x14ac:dyDescent="0.3">
      <c r="B61" s="82" t="s">
        <v>257</v>
      </c>
      <c r="C61" s="82" t="s">
        <v>378</v>
      </c>
      <c r="D61" s="81">
        <v>285</v>
      </c>
      <c r="E61" s="81">
        <v>869</v>
      </c>
      <c r="F61" s="80">
        <v>434</v>
      </c>
    </row>
    <row r="62" spans="2:6" x14ac:dyDescent="0.3">
      <c r="B62" s="82" t="s">
        <v>257</v>
      </c>
      <c r="C62" s="82" t="s">
        <v>377</v>
      </c>
      <c r="D62" s="81">
        <v>550</v>
      </c>
      <c r="E62" s="81">
        <v>2502</v>
      </c>
      <c r="F62" s="80">
        <v>822</v>
      </c>
    </row>
    <row r="63" spans="2:6" x14ac:dyDescent="0.3">
      <c r="B63" s="82" t="s">
        <v>257</v>
      </c>
      <c r="C63" s="82" t="s">
        <v>376</v>
      </c>
      <c r="D63" s="81">
        <v>266</v>
      </c>
      <c r="E63" s="81">
        <v>1382</v>
      </c>
      <c r="F63" s="80">
        <v>501</v>
      </c>
    </row>
    <row r="64" spans="2:6" x14ac:dyDescent="0.3">
      <c r="B64" s="82" t="s">
        <v>257</v>
      </c>
      <c r="C64" s="82" t="s">
        <v>375</v>
      </c>
      <c r="D64" s="81">
        <v>598</v>
      </c>
      <c r="E64" s="81">
        <v>2107</v>
      </c>
      <c r="F64" s="80">
        <v>1002</v>
      </c>
    </row>
    <row r="65" spans="2:6" x14ac:dyDescent="0.3">
      <c r="B65" s="82" t="s">
        <v>257</v>
      </c>
      <c r="C65" s="82" t="s">
        <v>374</v>
      </c>
      <c r="D65" s="81">
        <v>344</v>
      </c>
      <c r="E65" s="81">
        <v>1641</v>
      </c>
      <c r="F65" s="80">
        <v>765</v>
      </c>
    </row>
    <row r="66" spans="2:6" x14ac:dyDescent="0.3">
      <c r="B66" s="82" t="s">
        <v>257</v>
      </c>
      <c r="C66" s="82" t="s">
        <v>373</v>
      </c>
      <c r="D66" s="81">
        <v>183</v>
      </c>
      <c r="E66" s="81">
        <v>867</v>
      </c>
      <c r="F66" s="80">
        <v>384</v>
      </c>
    </row>
    <row r="67" spans="2:6" x14ac:dyDescent="0.3">
      <c r="B67" s="82" t="s">
        <v>257</v>
      </c>
      <c r="C67" s="82" t="s">
        <v>372</v>
      </c>
      <c r="D67" s="81">
        <v>302</v>
      </c>
      <c r="E67" s="81">
        <v>1326</v>
      </c>
      <c r="F67" s="80">
        <v>586</v>
      </c>
    </row>
    <row r="68" spans="2:6" x14ac:dyDescent="0.3">
      <c r="B68" s="82" t="s">
        <v>257</v>
      </c>
      <c r="C68" s="82" t="s">
        <v>371</v>
      </c>
      <c r="D68" s="81">
        <v>177</v>
      </c>
      <c r="E68" s="81">
        <v>823</v>
      </c>
      <c r="F68" s="80">
        <v>548</v>
      </c>
    </row>
    <row r="69" spans="2:6" x14ac:dyDescent="0.3">
      <c r="B69" s="82" t="s">
        <v>257</v>
      </c>
      <c r="C69" s="82" t="s">
        <v>370</v>
      </c>
      <c r="D69" s="81">
        <v>285</v>
      </c>
      <c r="E69" s="81">
        <v>1249</v>
      </c>
      <c r="F69" s="80">
        <v>533</v>
      </c>
    </row>
    <row r="70" spans="2:6" x14ac:dyDescent="0.3">
      <c r="B70" s="82" t="s">
        <v>257</v>
      </c>
      <c r="C70" s="82" t="s">
        <v>369</v>
      </c>
      <c r="D70" s="81">
        <v>236</v>
      </c>
      <c r="E70" s="81">
        <v>1162</v>
      </c>
      <c r="F70" s="80">
        <v>402</v>
      </c>
    </row>
    <row r="71" spans="2:6" x14ac:dyDescent="0.3">
      <c r="B71" s="82" t="s">
        <v>257</v>
      </c>
      <c r="C71" s="82" t="s">
        <v>368</v>
      </c>
      <c r="D71" s="81">
        <v>293</v>
      </c>
      <c r="E71" s="81">
        <v>1016</v>
      </c>
      <c r="F71" s="80">
        <v>585</v>
      </c>
    </row>
    <row r="72" spans="2:6" x14ac:dyDescent="0.3">
      <c r="B72" s="82" t="s">
        <v>257</v>
      </c>
      <c r="C72" s="82" t="s">
        <v>367</v>
      </c>
      <c r="D72" s="81">
        <v>242</v>
      </c>
      <c r="E72" s="81">
        <v>1363</v>
      </c>
      <c r="F72" s="80">
        <v>428</v>
      </c>
    </row>
    <row r="73" spans="2:6" x14ac:dyDescent="0.3">
      <c r="B73" s="82" t="s">
        <v>257</v>
      </c>
      <c r="C73" s="82" t="s">
        <v>366</v>
      </c>
      <c r="D73" s="81">
        <v>248</v>
      </c>
      <c r="E73" s="81">
        <v>1398</v>
      </c>
      <c r="F73" s="80">
        <v>476</v>
      </c>
    </row>
    <row r="74" spans="2:6" x14ac:dyDescent="0.3">
      <c r="B74" s="82" t="s">
        <v>257</v>
      </c>
      <c r="C74" s="82" t="s">
        <v>365</v>
      </c>
      <c r="D74" s="81">
        <v>292</v>
      </c>
      <c r="E74" s="81">
        <v>1380</v>
      </c>
      <c r="F74" s="80">
        <v>456</v>
      </c>
    </row>
    <row r="75" spans="2:6" x14ac:dyDescent="0.3">
      <c r="B75" s="82" t="s">
        <v>257</v>
      </c>
      <c r="C75" s="82" t="s">
        <v>364</v>
      </c>
      <c r="D75" s="81">
        <v>196</v>
      </c>
      <c r="E75" s="81">
        <v>1238</v>
      </c>
      <c r="F75" s="80">
        <v>493</v>
      </c>
    </row>
    <row r="76" spans="2:6" x14ac:dyDescent="0.3">
      <c r="B76" s="82" t="s">
        <v>257</v>
      </c>
      <c r="C76" s="82" t="s">
        <v>363</v>
      </c>
      <c r="D76" s="81">
        <v>432</v>
      </c>
      <c r="E76" s="81">
        <v>1216</v>
      </c>
      <c r="F76" s="80">
        <v>552</v>
      </c>
    </row>
    <row r="77" spans="2:6" x14ac:dyDescent="0.3">
      <c r="B77" s="82" t="s">
        <v>257</v>
      </c>
      <c r="C77" s="82" t="s">
        <v>362</v>
      </c>
      <c r="D77" s="81">
        <v>420</v>
      </c>
      <c r="E77" s="81">
        <v>1581</v>
      </c>
      <c r="F77" s="80">
        <v>525</v>
      </c>
    </row>
    <row r="78" spans="2:6" x14ac:dyDescent="0.3">
      <c r="B78" s="82" t="s">
        <v>257</v>
      </c>
      <c r="C78" s="82" t="s">
        <v>361</v>
      </c>
      <c r="D78" s="81">
        <v>398</v>
      </c>
      <c r="E78" s="81">
        <v>1759</v>
      </c>
      <c r="F78" s="80">
        <v>682</v>
      </c>
    </row>
    <row r="79" spans="2:6" x14ac:dyDescent="0.3">
      <c r="B79" s="82" t="s">
        <v>257</v>
      </c>
      <c r="C79" s="82" t="s">
        <v>360</v>
      </c>
      <c r="D79" s="81">
        <v>128</v>
      </c>
      <c r="E79" s="81">
        <v>791</v>
      </c>
      <c r="F79" s="80">
        <v>242</v>
      </c>
    </row>
    <row r="80" spans="2:6" x14ac:dyDescent="0.3">
      <c r="B80" s="82" t="s">
        <v>257</v>
      </c>
      <c r="C80" s="82" t="s">
        <v>359</v>
      </c>
      <c r="D80" s="81">
        <v>225</v>
      </c>
      <c r="E80" s="81">
        <v>935</v>
      </c>
      <c r="F80" s="80">
        <v>432</v>
      </c>
    </row>
    <row r="81" spans="2:6" x14ac:dyDescent="0.3">
      <c r="B81" s="82" t="s">
        <v>257</v>
      </c>
      <c r="C81" s="82" t="s">
        <v>358</v>
      </c>
      <c r="D81" s="81">
        <v>1358</v>
      </c>
      <c r="E81" s="81">
        <v>2231</v>
      </c>
      <c r="F81" s="80">
        <v>1391</v>
      </c>
    </row>
    <row r="82" spans="2:6" x14ac:dyDescent="0.3">
      <c r="B82" s="82" t="s">
        <v>257</v>
      </c>
      <c r="C82" s="82" t="s">
        <v>357</v>
      </c>
      <c r="D82" s="81">
        <v>1345</v>
      </c>
      <c r="E82" s="81">
        <v>1791</v>
      </c>
      <c r="F82" s="80">
        <v>1460</v>
      </c>
    </row>
    <row r="83" spans="2:6" x14ac:dyDescent="0.3">
      <c r="B83" s="82" t="s">
        <v>257</v>
      </c>
      <c r="C83" s="82" t="s">
        <v>356</v>
      </c>
      <c r="D83" s="81">
        <v>769</v>
      </c>
      <c r="E83" s="81">
        <v>1948</v>
      </c>
      <c r="F83" s="80">
        <v>1011</v>
      </c>
    </row>
    <row r="84" spans="2:6" x14ac:dyDescent="0.3">
      <c r="B84" s="82" t="s">
        <v>257</v>
      </c>
      <c r="C84" s="82" t="s">
        <v>355</v>
      </c>
      <c r="D84" s="81">
        <v>560</v>
      </c>
      <c r="E84" s="81">
        <v>1835</v>
      </c>
      <c r="F84" s="80">
        <v>642</v>
      </c>
    </row>
    <row r="85" spans="2:6" x14ac:dyDescent="0.3">
      <c r="B85" s="82" t="s">
        <v>257</v>
      </c>
      <c r="C85" s="82" t="s">
        <v>354</v>
      </c>
      <c r="D85" s="81">
        <v>836</v>
      </c>
      <c r="E85" s="81">
        <v>2245</v>
      </c>
      <c r="F85" s="80">
        <v>861</v>
      </c>
    </row>
    <row r="86" spans="2:6" x14ac:dyDescent="0.3">
      <c r="B86" s="82" t="s">
        <v>257</v>
      </c>
      <c r="C86" s="82" t="s">
        <v>353</v>
      </c>
      <c r="D86" s="81">
        <v>587</v>
      </c>
      <c r="E86" s="81">
        <v>1471</v>
      </c>
      <c r="F86" s="80">
        <v>623</v>
      </c>
    </row>
    <row r="87" spans="2:6" x14ac:dyDescent="0.3">
      <c r="B87" s="82" t="s">
        <v>257</v>
      </c>
      <c r="C87" s="82" t="s">
        <v>352</v>
      </c>
      <c r="D87" s="81">
        <v>774</v>
      </c>
      <c r="E87" s="81">
        <v>1403</v>
      </c>
      <c r="F87" s="80">
        <v>1085</v>
      </c>
    </row>
    <row r="88" spans="2:6" x14ac:dyDescent="0.3">
      <c r="B88" s="82" t="s">
        <v>257</v>
      </c>
      <c r="C88" s="82" t="s">
        <v>351</v>
      </c>
      <c r="D88" s="81">
        <v>757</v>
      </c>
      <c r="E88" s="81">
        <v>1203</v>
      </c>
      <c r="F88" s="80">
        <v>1175</v>
      </c>
    </row>
    <row r="89" spans="2:6" x14ac:dyDescent="0.3">
      <c r="B89" s="82" t="s">
        <v>257</v>
      </c>
      <c r="C89" s="82" t="s">
        <v>350</v>
      </c>
      <c r="D89" s="81">
        <v>591</v>
      </c>
      <c r="E89" s="81">
        <v>1439</v>
      </c>
      <c r="F89" s="80">
        <v>858</v>
      </c>
    </row>
    <row r="90" spans="2:6" x14ac:dyDescent="0.3">
      <c r="B90" s="82" t="s">
        <v>257</v>
      </c>
      <c r="C90" s="82" t="s">
        <v>349</v>
      </c>
      <c r="D90" s="81">
        <v>457</v>
      </c>
      <c r="E90" s="81">
        <v>1161</v>
      </c>
      <c r="F90" s="80">
        <v>594</v>
      </c>
    </row>
    <row r="91" spans="2:6" x14ac:dyDescent="0.3">
      <c r="B91" s="82" t="s">
        <v>257</v>
      </c>
      <c r="C91" s="82" t="s">
        <v>348</v>
      </c>
      <c r="D91" s="81">
        <v>494</v>
      </c>
      <c r="E91" s="81">
        <v>1585</v>
      </c>
      <c r="F91" s="80">
        <v>705</v>
      </c>
    </row>
    <row r="92" spans="2:6" x14ac:dyDescent="0.3">
      <c r="B92" s="82" t="s">
        <v>257</v>
      </c>
      <c r="C92" s="82" t="s">
        <v>347</v>
      </c>
      <c r="D92" s="81">
        <v>914</v>
      </c>
      <c r="E92" s="81">
        <v>1727</v>
      </c>
      <c r="F92" s="80">
        <v>1308</v>
      </c>
    </row>
    <row r="93" spans="2:6" x14ac:dyDescent="0.3">
      <c r="B93" s="82" t="s">
        <v>257</v>
      </c>
      <c r="C93" s="82" t="s">
        <v>346</v>
      </c>
      <c r="D93" s="81">
        <v>581</v>
      </c>
      <c r="E93" s="81">
        <v>1448</v>
      </c>
      <c r="F93" s="80">
        <v>885</v>
      </c>
    </row>
    <row r="94" spans="2:6" x14ac:dyDescent="0.3">
      <c r="B94" s="82" t="s">
        <v>257</v>
      </c>
      <c r="C94" s="82" t="s">
        <v>345</v>
      </c>
      <c r="D94" s="81">
        <v>31</v>
      </c>
      <c r="E94" s="81">
        <v>0</v>
      </c>
      <c r="F94" s="80">
        <v>78</v>
      </c>
    </row>
    <row r="95" spans="2:6" x14ac:dyDescent="0.3">
      <c r="B95" s="82" t="s">
        <v>257</v>
      </c>
      <c r="C95" s="82" t="s">
        <v>344</v>
      </c>
      <c r="D95" s="81">
        <v>92</v>
      </c>
      <c r="E95" s="81">
        <v>233</v>
      </c>
      <c r="F95" s="80">
        <v>494</v>
      </c>
    </row>
    <row r="96" spans="2:6" x14ac:dyDescent="0.3">
      <c r="B96" s="82" t="s">
        <v>257</v>
      </c>
      <c r="C96" s="82" t="s">
        <v>343</v>
      </c>
      <c r="D96" s="81">
        <v>486</v>
      </c>
      <c r="E96" s="81">
        <v>1176</v>
      </c>
      <c r="F96" s="80">
        <v>400</v>
      </c>
    </row>
    <row r="97" spans="2:6" x14ac:dyDescent="0.3">
      <c r="B97" s="82" t="s">
        <v>257</v>
      </c>
      <c r="C97" s="82" t="s">
        <v>342</v>
      </c>
      <c r="D97" s="81">
        <v>440</v>
      </c>
      <c r="E97" s="81">
        <v>874</v>
      </c>
      <c r="F97" s="80">
        <v>803</v>
      </c>
    </row>
    <row r="98" spans="2:6" x14ac:dyDescent="0.3">
      <c r="B98" s="82" t="s">
        <v>257</v>
      </c>
      <c r="C98" s="82" t="s">
        <v>341</v>
      </c>
      <c r="D98" s="81">
        <v>127</v>
      </c>
      <c r="E98" s="81">
        <v>695</v>
      </c>
      <c r="F98" s="80">
        <v>440</v>
      </c>
    </row>
    <row r="99" spans="2:6" x14ac:dyDescent="0.3">
      <c r="B99" s="82" t="s">
        <v>257</v>
      </c>
      <c r="C99" s="82" t="s">
        <v>340</v>
      </c>
      <c r="D99" s="81">
        <v>257</v>
      </c>
      <c r="E99" s="81">
        <v>1367</v>
      </c>
      <c r="F99" s="80">
        <v>544</v>
      </c>
    </row>
    <row r="100" spans="2:6" x14ac:dyDescent="0.3">
      <c r="B100" s="82" t="s">
        <v>257</v>
      </c>
      <c r="C100" s="82" t="s">
        <v>339</v>
      </c>
      <c r="D100" s="81">
        <v>399</v>
      </c>
      <c r="E100" s="81">
        <v>1238</v>
      </c>
      <c r="F100" s="80">
        <v>622</v>
      </c>
    </row>
    <row r="101" spans="2:6" x14ac:dyDescent="0.3">
      <c r="B101" s="82" t="s">
        <v>257</v>
      </c>
      <c r="C101" s="82" t="s">
        <v>338</v>
      </c>
      <c r="D101" s="81">
        <v>470</v>
      </c>
      <c r="E101" s="81">
        <v>1609</v>
      </c>
      <c r="F101" s="80">
        <v>662</v>
      </c>
    </row>
    <row r="102" spans="2:6" x14ac:dyDescent="0.3">
      <c r="B102" s="82" t="s">
        <v>257</v>
      </c>
      <c r="C102" s="82" t="s">
        <v>337</v>
      </c>
      <c r="D102" s="81">
        <v>651</v>
      </c>
      <c r="E102" s="81">
        <v>2120</v>
      </c>
      <c r="F102" s="80">
        <v>824</v>
      </c>
    </row>
    <row r="103" spans="2:6" x14ac:dyDescent="0.3">
      <c r="B103" s="82" t="s">
        <v>257</v>
      </c>
      <c r="C103" s="82" t="s">
        <v>336</v>
      </c>
      <c r="D103" s="81">
        <v>757</v>
      </c>
      <c r="E103" s="81">
        <v>2498</v>
      </c>
      <c r="F103" s="80">
        <v>846</v>
      </c>
    </row>
    <row r="104" spans="2:6" x14ac:dyDescent="0.3">
      <c r="B104" s="82" t="s">
        <v>257</v>
      </c>
      <c r="C104" s="82" t="s">
        <v>335</v>
      </c>
      <c r="D104" s="81">
        <v>526</v>
      </c>
      <c r="E104" s="81">
        <v>1902</v>
      </c>
      <c r="F104" s="80">
        <v>743</v>
      </c>
    </row>
    <row r="105" spans="2:6" x14ac:dyDescent="0.3">
      <c r="B105" s="82" t="s">
        <v>257</v>
      </c>
      <c r="C105" s="82" t="s">
        <v>334</v>
      </c>
      <c r="D105" s="81">
        <v>196</v>
      </c>
      <c r="E105" s="81">
        <v>994</v>
      </c>
      <c r="F105" s="80">
        <v>477</v>
      </c>
    </row>
    <row r="106" spans="2:6" x14ac:dyDescent="0.3">
      <c r="B106" s="82" t="s">
        <v>257</v>
      </c>
      <c r="C106" s="82" t="s">
        <v>333</v>
      </c>
      <c r="D106" s="81">
        <v>260</v>
      </c>
      <c r="E106" s="81">
        <v>1010</v>
      </c>
      <c r="F106" s="80">
        <v>575</v>
      </c>
    </row>
    <row r="107" spans="2:6" x14ac:dyDescent="0.3">
      <c r="B107" s="82" t="s">
        <v>257</v>
      </c>
      <c r="C107" s="82" t="s">
        <v>332</v>
      </c>
      <c r="D107" s="81">
        <v>192</v>
      </c>
      <c r="E107" s="81">
        <v>899</v>
      </c>
      <c r="F107" s="80">
        <v>369</v>
      </c>
    </row>
    <row r="108" spans="2:6" x14ac:dyDescent="0.3">
      <c r="B108" s="82" t="s">
        <v>257</v>
      </c>
      <c r="C108" s="82" t="s">
        <v>331</v>
      </c>
      <c r="D108" s="81">
        <v>177</v>
      </c>
      <c r="E108" s="81">
        <v>284</v>
      </c>
      <c r="F108" s="80">
        <v>174</v>
      </c>
    </row>
    <row r="109" spans="2:6" x14ac:dyDescent="0.3">
      <c r="B109" s="82" t="s">
        <v>257</v>
      </c>
      <c r="C109" s="82" t="s">
        <v>330</v>
      </c>
      <c r="D109" s="81">
        <v>741</v>
      </c>
      <c r="E109" s="81">
        <v>1781</v>
      </c>
      <c r="F109" s="80">
        <v>1028</v>
      </c>
    </row>
    <row r="110" spans="2:6" x14ac:dyDescent="0.3">
      <c r="B110" s="82" t="s">
        <v>257</v>
      </c>
      <c r="C110" s="82" t="s">
        <v>329</v>
      </c>
      <c r="D110" s="81">
        <v>174</v>
      </c>
      <c r="E110" s="81">
        <v>773</v>
      </c>
      <c r="F110" s="80">
        <v>237</v>
      </c>
    </row>
    <row r="111" spans="2:6" x14ac:dyDescent="0.3">
      <c r="B111" s="82" t="s">
        <v>257</v>
      </c>
      <c r="C111" s="82" t="s">
        <v>328</v>
      </c>
      <c r="D111" s="81">
        <v>94</v>
      </c>
      <c r="E111" s="81">
        <v>769</v>
      </c>
      <c r="F111" s="80">
        <v>228</v>
      </c>
    </row>
    <row r="112" spans="2:6" x14ac:dyDescent="0.3">
      <c r="B112" s="82" t="s">
        <v>257</v>
      </c>
      <c r="C112" s="82" t="s">
        <v>327</v>
      </c>
      <c r="D112" s="81">
        <v>197</v>
      </c>
      <c r="E112" s="81">
        <v>837</v>
      </c>
      <c r="F112" s="80">
        <v>434</v>
      </c>
    </row>
    <row r="113" spans="2:6" x14ac:dyDescent="0.3">
      <c r="B113" s="82" t="s">
        <v>257</v>
      </c>
      <c r="C113" s="82" t="s">
        <v>326</v>
      </c>
      <c r="D113" s="81">
        <v>318</v>
      </c>
      <c r="E113" s="81">
        <v>1120</v>
      </c>
      <c r="F113" s="80">
        <v>444</v>
      </c>
    </row>
    <row r="114" spans="2:6" x14ac:dyDescent="0.3">
      <c r="B114" s="82" t="s">
        <v>257</v>
      </c>
      <c r="C114" s="82" t="s">
        <v>325</v>
      </c>
      <c r="D114" s="81">
        <v>82</v>
      </c>
      <c r="E114" s="81">
        <v>723</v>
      </c>
      <c r="F114" s="80">
        <v>204</v>
      </c>
    </row>
    <row r="115" spans="2:6" x14ac:dyDescent="0.3">
      <c r="B115" s="82" t="s">
        <v>257</v>
      </c>
      <c r="C115" s="82" t="s">
        <v>324</v>
      </c>
      <c r="D115" s="81">
        <v>206</v>
      </c>
      <c r="E115" s="81">
        <v>550</v>
      </c>
      <c r="F115" s="80">
        <v>229</v>
      </c>
    </row>
    <row r="116" spans="2:6" x14ac:dyDescent="0.3">
      <c r="B116" s="82" t="s">
        <v>257</v>
      </c>
      <c r="C116" s="82" t="s">
        <v>323</v>
      </c>
      <c r="D116" s="81">
        <v>390</v>
      </c>
      <c r="E116" s="81">
        <v>1297</v>
      </c>
      <c r="F116" s="80">
        <v>456</v>
      </c>
    </row>
    <row r="117" spans="2:6" x14ac:dyDescent="0.3">
      <c r="B117" s="82" t="s">
        <v>257</v>
      </c>
      <c r="C117" s="82" t="s">
        <v>322</v>
      </c>
      <c r="D117" s="81">
        <v>111</v>
      </c>
      <c r="E117" s="81">
        <v>1160</v>
      </c>
      <c r="F117" s="80">
        <v>282</v>
      </c>
    </row>
    <row r="118" spans="2:6" x14ac:dyDescent="0.3">
      <c r="B118" s="82" t="s">
        <v>257</v>
      </c>
      <c r="C118" s="82" t="s">
        <v>321</v>
      </c>
      <c r="D118" s="81">
        <v>522</v>
      </c>
      <c r="E118" s="81">
        <v>1667</v>
      </c>
      <c r="F118" s="80">
        <v>556</v>
      </c>
    </row>
    <row r="119" spans="2:6" x14ac:dyDescent="0.3">
      <c r="B119" s="82" t="s">
        <v>257</v>
      </c>
      <c r="C119" s="82" t="s">
        <v>320</v>
      </c>
      <c r="D119" s="81">
        <v>278</v>
      </c>
      <c r="E119" s="81">
        <v>1091</v>
      </c>
      <c r="F119" s="80">
        <v>505</v>
      </c>
    </row>
    <row r="120" spans="2:6" x14ac:dyDescent="0.3">
      <c r="B120" s="82" t="s">
        <v>257</v>
      </c>
      <c r="C120" s="82" t="s">
        <v>319</v>
      </c>
      <c r="D120" s="81">
        <v>0</v>
      </c>
      <c r="E120" s="81">
        <v>0</v>
      </c>
      <c r="F120" s="80">
        <v>0</v>
      </c>
    </row>
    <row r="121" spans="2:6" x14ac:dyDescent="0.3">
      <c r="B121" s="82" t="s">
        <v>257</v>
      </c>
      <c r="C121" s="82" t="s">
        <v>318</v>
      </c>
      <c r="D121" s="81">
        <v>120</v>
      </c>
      <c r="E121" s="81">
        <v>1335</v>
      </c>
      <c r="F121" s="80">
        <v>289</v>
      </c>
    </row>
    <row r="122" spans="2:6" x14ac:dyDescent="0.3">
      <c r="B122" s="82" t="s">
        <v>257</v>
      </c>
      <c r="C122" s="82" t="s">
        <v>317</v>
      </c>
      <c r="D122" s="81">
        <v>316</v>
      </c>
      <c r="E122" s="81">
        <v>1028</v>
      </c>
      <c r="F122" s="80">
        <v>505</v>
      </c>
    </row>
    <row r="123" spans="2:6" x14ac:dyDescent="0.3">
      <c r="B123" s="82" t="s">
        <v>257</v>
      </c>
      <c r="C123" s="82" t="s">
        <v>316</v>
      </c>
      <c r="D123" s="81">
        <v>446</v>
      </c>
      <c r="E123" s="81">
        <v>1763</v>
      </c>
      <c r="F123" s="80">
        <v>527</v>
      </c>
    </row>
    <row r="124" spans="2:6" x14ac:dyDescent="0.3">
      <c r="B124" s="82" t="s">
        <v>257</v>
      </c>
      <c r="C124" s="82" t="s">
        <v>315</v>
      </c>
      <c r="D124" s="81">
        <v>0</v>
      </c>
      <c r="E124" s="81">
        <v>0</v>
      </c>
      <c r="F124" s="80">
        <v>0</v>
      </c>
    </row>
    <row r="125" spans="2:6" x14ac:dyDescent="0.3">
      <c r="B125" s="82" t="s">
        <v>257</v>
      </c>
      <c r="C125" s="82" t="s">
        <v>314</v>
      </c>
      <c r="D125" s="81">
        <v>254</v>
      </c>
      <c r="E125" s="81">
        <v>642</v>
      </c>
      <c r="F125" s="80">
        <v>308</v>
      </c>
    </row>
    <row r="126" spans="2:6" x14ac:dyDescent="0.3">
      <c r="B126" s="82" t="s">
        <v>257</v>
      </c>
      <c r="C126" s="82" t="s">
        <v>313</v>
      </c>
      <c r="D126" s="81">
        <v>157</v>
      </c>
      <c r="E126" s="81">
        <v>440</v>
      </c>
      <c r="F126" s="80">
        <v>436</v>
      </c>
    </row>
    <row r="127" spans="2:6" x14ac:dyDescent="0.3">
      <c r="B127" s="82" t="s">
        <v>257</v>
      </c>
      <c r="C127" s="82" t="s">
        <v>312</v>
      </c>
      <c r="D127" s="81">
        <v>788</v>
      </c>
      <c r="E127" s="81">
        <v>988</v>
      </c>
      <c r="F127" s="80">
        <v>673</v>
      </c>
    </row>
    <row r="128" spans="2:6" x14ac:dyDescent="0.3">
      <c r="B128" s="82" t="s">
        <v>257</v>
      </c>
      <c r="C128" s="82" t="s">
        <v>311</v>
      </c>
      <c r="D128" s="81">
        <v>398</v>
      </c>
      <c r="E128" s="81">
        <v>454</v>
      </c>
      <c r="F128" s="80">
        <v>333</v>
      </c>
    </row>
    <row r="129" spans="2:6" x14ac:dyDescent="0.3">
      <c r="B129" s="82" t="s">
        <v>257</v>
      </c>
      <c r="C129" s="82" t="s">
        <v>310</v>
      </c>
      <c r="D129" s="81">
        <v>796</v>
      </c>
      <c r="E129" s="81">
        <v>912</v>
      </c>
      <c r="F129" s="80">
        <v>687</v>
      </c>
    </row>
    <row r="130" spans="2:6" x14ac:dyDescent="0.3">
      <c r="B130" s="82" t="s">
        <v>257</v>
      </c>
      <c r="C130" s="82" t="s">
        <v>309</v>
      </c>
      <c r="D130" s="81">
        <v>633</v>
      </c>
      <c r="E130" s="81">
        <v>1349</v>
      </c>
      <c r="F130" s="80">
        <v>564</v>
      </c>
    </row>
    <row r="131" spans="2:6" x14ac:dyDescent="0.3">
      <c r="B131" s="82" t="s">
        <v>257</v>
      </c>
      <c r="C131" s="82" t="s">
        <v>308</v>
      </c>
      <c r="D131" s="81">
        <v>1018</v>
      </c>
      <c r="E131" s="81">
        <v>1622</v>
      </c>
      <c r="F131" s="80">
        <v>826</v>
      </c>
    </row>
    <row r="132" spans="2:6" x14ac:dyDescent="0.3">
      <c r="B132" s="82" t="s">
        <v>257</v>
      </c>
      <c r="C132" s="82" t="s">
        <v>307</v>
      </c>
      <c r="D132" s="81">
        <v>356</v>
      </c>
      <c r="E132" s="81">
        <v>429</v>
      </c>
      <c r="F132" s="80">
        <v>621</v>
      </c>
    </row>
    <row r="133" spans="2:6" x14ac:dyDescent="0.3">
      <c r="B133" s="82" t="s">
        <v>257</v>
      </c>
      <c r="C133" s="82" t="s">
        <v>306</v>
      </c>
      <c r="D133" s="81">
        <v>1173</v>
      </c>
      <c r="E133" s="81">
        <v>1342</v>
      </c>
      <c r="F133" s="80">
        <v>605</v>
      </c>
    </row>
    <row r="134" spans="2:6" x14ac:dyDescent="0.3">
      <c r="B134" s="82" t="s">
        <v>257</v>
      </c>
      <c r="C134" s="82" t="s">
        <v>305</v>
      </c>
      <c r="D134" s="81">
        <v>729</v>
      </c>
      <c r="E134" s="81">
        <v>1085</v>
      </c>
      <c r="F134" s="80">
        <v>838</v>
      </c>
    </row>
    <row r="135" spans="2:6" x14ac:dyDescent="0.3">
      <c r="B135" s="82" t="s">
        <v>257</v>
      </c>
      <c r="C135" s="82" t="s">
        <v>304</v>
      </c>
      <c r="D135" s="81">
        <v>935</v>
      </c>
      <c r="E135" s="81">
        <v>1436</v>
      </c>
      <c r="F135" s="80">
        <v>1237</v>
      </c>
    </row>
    <row r="136" spans="2:6" x14ac:dyDescent="0.3">
      <c r="B136" s="82" t="s">
        <v>257</v>
      </c>
      <c r="C136" s="82" t="s">
        <v>303</v>
      </c>
      <c r="D136" s="81">
        <v>930</v>
      </c>
      <c r="E136" s="81">
        <v>1328</v>
      </c>
      <c r="F136" s="80">
        <v>1024</v>
      </c>
    </row>
    <row r="137" spans="2:6" x14ac:dyDescent="0.3">
      <c r="B137" s="82" t="s">
        <v>257</v>
      </c>
      <c r="C137" s="82" t="s">
        <v>302</v>
      </c>
      <c r="D137" s="81">
        <v>1207</v>
      </c>
      <c r="E137" s="81">
        <v>1863</v>
      </c>
      <c r="F137" s="80">
        <v>1375</v>
      </c>
    </row>
    <row r="138" spans="2:6" x14ac:dyDescent="0.3">
      <c r="B138" s="82" t="s">
        <v>257</v>
      </c>
      <c r="C138" s="82" t="s">
        <v>301</v>
      </c>
      <c r="D138" s="81">
        <v>1089</v>
      </c>
      <c r="E138" s="81">
        <v>1554</v>
      </c>
      <c r="F138" s="80">
        <v>945</v>
      </c>
    </row>
    <row r="139" spans="2:6" x14ac:dyDescent="0.3">
      <c r="B139" s="82" t="s">
        <v>257</v>
      </c>
      <c r="C139" s="82" t="s">
        <v>300</v>
      </c>
      <c r="D139" s="81">
        <v>1179</v>
      </c>
      <c r="E139" s="81">
        <v>1541</v>
      </c>
      <c r="F139" s="80">
        <v>1136</v>
      </c>
    </row>
    <row r="140" spans="2:6" x14ac:dyDescent="0.3">
      <c r="B140" s="82" t="s">
        <v>257</v>
      </c>
      <c r="C140" s="82" t="s">
        <v>299</v>
      </c>
      <c r="D140" s="81">
        <v>646</v>
      </c>
      <c r="E140" s="81">
        <v>1144</v>
      </c>
      <c r="F140" s="80">
        <v>1027</v>
      </c>
    </row>
    <row r="141" spans="2:6" x14ac:dyDescent="0.3">
      <c r="B141" s="82" t="s">
        <v>257</v>
      </c>
      <c r="C141" s="82" t="s">
        <v>298</v>
      </c>
      <c r="D141" s="81">
        <v>689</v>
      </c>
      <c r="E141" s="81">
        <v>1352</v>
      </c>
      <c r="F141" s="80">
        <v>777</v>
      </c>
    </row>
    <row r="142" spans="2:6" x14ac:dyDescent="0.3">
      <c r="B142" s="82" t="s">
        <v>257</v>
      </c>
      <c r="C142" s="82" t="s">
        <v>297</v>
      </c>
      <c r="D142" s="81">
        <v>92</v>
      </c>
      <c r="E142" s="81">
        <v>1393</v>
      </c>
      <c r="F142" s="80">
        <v>295</v>
      </c>
    </row>
    <row r="143" spans="2:6" x14ac:dyDescent="0.3">
      <c r="B143" s="82" t="s">
        <v>257</v>
      </c>
      <c r="C143" s="82" t="s">
        <v>296</v>
      </c>
      <c r="D143" s="81">
        <v>361</v>
      </c>
      <c r="E143" s="81">
        <v>4109</v>
      </c>
      <c r="F143" s="80">
        <v>761</v>
      </c>
    </row>
    <row r="144" spans="2:6" x14ac:dyDescent="0.3">
      <c r="B144" s="82" t="s">
        <v>257</v>
      </c>
      <c r="C144" s="82" t="s">
        <v>295</v>
      </c>
      <c r="D144" s="81">
        <v>148</v>
      </c>
      <c r="E144" s="81">
        <v>1510</v>
      </c>
      <c r="F144" s="80">
        <v>300</v>
      </c>
    </row>
    <row r="145" spans="2:6" x14ac:dyDescent="0.3">
      <c r="B145" s="82" t="s">
        <v>257</v>
      </c>
      <c r="C145" s="82" t="s">
        <v>294</v>
      </c>
      <c r="D145" s="81">
        <v>367</v>
      </c>
      <c r="E145" s="81">
        <v>1942</v>
      </c>
      <c r="F145" s="80">
        <v>817</v>
      </c>
    </row>
    <row r="146" spans="2:6" x14ac:dyDescent="0.3">
      <c r="B146" s="82" t="s">
        <v>257</v>
      </c>
      <c r="C146" s="82" t="s">
        <v>293</v>
      </c>
      <c r="D146" s="81">
        <v>96</v>
      </c>
      <c r="E146" s="81">
        <v>249</v>
      </c>
      <c r="F146" s="80">
        <v>191</v>
      </c>
    </row>
    <row r="147" spans="2:6" x14ac:dyDescent="0.3">
      <c r="B147" s="82" t="s">
        <v>257</v>
      </c>
      <c r="C147" s="82" t="s">
        <v>292</v>
      </c>
      <c r="D147" s="81">
        <v>104</v>
      </c>
      <c r="E147" s="81">
        <v>281</v>
      </c>
      <c r="F147" s="80">
        <v>241</v>
      </c>
    </row>
    <row r="148" spans="2:6" x14ac:dyDescent="0.3">
      <c r="B148" s="82" t="s">
        <v>257</v>
      </c>
      <c r="C148" s="82" t="s">
        <v>291</v>
      </c>
      <c r="D148" s="81">
        <v>152</v>
      </c>
      <c r="E148" s="81">
        <v>225</v>
      </c>
      <c r="F148" s="80">
        <v>215</v>
      </c>
    </row>
    <row r="149" spans="2:6" x14ac:dyDescent="0.3">
      <c r="B149" s="82" t="s">
        <v>257</v>
      </c>
      <c r="C149" s="82" t="s">
        <v>290</v>
      </c>
      <c r="D149" s="81">
        <v>661</v>
      </c>
      <c r="E149" s="81">
        <v>1509</v>
      </c>
      <c r="F149" s="80">
        <v>818</v>
      </c>
    </row>
    <row r="150" spans="2:6" x14ac:dyDescent="0.3">
      <c r="B150" s="82" t="s">
        <v>257</v>
      </c>
      <c r="C150" s="82" t="s">
        <v>289</v>
      </c>
      <c r="D150" s="81">
        <v>417</v>
      </c>
      <c r="E150" s="81">
        <v>591</v>
      </c>
      <c r="F150" s="80">
        <v>414</v>
      </c>
    </row>
    <row r="151" spans="2:6" x14ac:dyDescent="0.3">
      <c r="B151" s="82" t="s">
        <v>257</v>
      </c>
      <c r="C151" s="82" t="s">
        <v>288</v>
      </c>
      <c r="D151" s="81">
        <v>588</v>
      </c>
      <c r="E151" s="81">
        <v>1036</v>
      </c>
      <c r="F151" s="80">
        <v>725</v>
      </c>
    </row>
    <row r="152" spans="2:6" x14ac:dyDescent="0.3">
      <c r="B152" s="82" t="s">
        <v>257</v>
      </c>
      <c r="C152" s="82" t="s">
        <v>287</v>
      </c>
      <c r="D152" s="81">
        <v>99</v>
      </c>
      <c r="E152" s="81">
        <v>566</v>
      </c>
      <c r="F152" s="80">
        <v>200</v>
      </c>
    </row>
    <row r="153" spans="2:6" x14ac:dyDescent="0.3">
      <c r="B153" s="82" t="s">
        <v>257</v>
      </c>
      <c r="C153" s="82" t="s">
        <v>286</v>
      </c>
      <c r="D153" s="81">
        <v>1113</v>
      </c>
      <c r="E153" s="81">
        <v>1539</v>
      </c>
      <c r="F153" s="80">
        <v>1209</v>
      </c>
    </row>
    <row r="154" spans="2:6" x14ac:dyDescent="0.3">
      <c r="B154" s="82" t="s">
        <v>257</v>
      </c>
      <c r="C154" s="82" t="s">
        <v>285</v>
      </c>
      <c r="D154" s="81">
        <v>1462</v>
      </c>
      <c r="E154" s="81">
        <v>1993</v>
      </c>
      <c r="F154" s="80">
        <v>1444</v>
      </c>
    </row>
    <row r="155" spans="2:6" x14ac:dyDescent="0.3">
      <c r="B155" s="82" t="s">
        <v>257</v>
      </c>
      <c r="C155" s="82" t="s">
        <v>284</v>
      </c>
      <c r="D155" s="81">
        <v>1094</v>
      </c>
      <c r="E155" s="81">
        <v>1924</v>
      </c>
      <c r="F155" s="80">
        <v>1466</v>
      </c>
    </row>
    <row r="156" spans="2:6" x14ac:dyDescent="0.3">
      <c r="B156" s="82" t="s">
        <v>257</v>
      </c>
      <c r="C156" s="82" t="s">
        <v>283</v>
      </c>
      <c r="D156" s="81">
        <v>924</v>
      </c>
      <c r="E156" s="81">
        <v>1799</v>
      </c>
      <c r="F156" s="80">
        <v>1269</v>
      </c>
    </row>
    <row r="157" spans="2:6" x14ac:dyDescent="0.3">
      <c r="B157" s="82" t="s">
        <v>257</v>
      </c>
      <c r="C157" s="82" t="s">
        <v>282</v>
      </c>
      <c r="D157" s="81">
        <v>0</v>
      </c>
      <c r="E157" s="81">
        <v>0</v>
      </c>
      <c r="F157" s="80">
        <v>0</v>
      </c>
    </row>
    <row r="158" spans="2:6" x14ac:dyDescent="0.3">
      <c r="B158" s="82" t="s">
        <v>257</v>
      </c>
      <c r="C158" s="82" t="s">
        <v>281</v>
      </c>
      <c r="D158" s="81">
        <v>296</v>
      </c>
      <c r="E158" s="81">
        <v>443</v>
      </c>
      <c r="F158" s="80">
        <v>157</v>
      </c>
    </row>
    <row r="159" spans="2:6" x14ac:dyDescent="0.3">
      <c r="B159" s="82" t="s">
        <v>257</v>
      </c>
      <c r="C159" s="82" t="s">
        <v>280</v>
      </c>
      <c r="D159" s="81">
        <v>858</v>
      </c>
      <c r="E159" s="81">
        <v>1562</v>
      </c>
      <c r="F159" s="80">
        <v>832</v>
      </c>
    </row>
    <row r="160" spans="2:6" x14ac:dyDescent="0.3">
      <c r="B160" s="82" t="s">
        <v>257</v>
      </c>
      <c r="C160" s="82" t="s">
        <v>279</v>
      </c>
      <c r="D160" s="81">
        <v>487</v>
      </c>
      <c r="E160" s="81">
        <v>821</v>
      </c>
      <c r="F160" s="80">
        <v>556</v>
      </c>
    </row>
    <row r="161" spans="2:6" x14ac:dyDescent="0.3">
      <c r="B161" s="82" t="s">
        <v>257</v>
      </c>
      <c r="C161" s="82" t="s">
        <v>278</v>
      </c>
      <c r="D161" s="81">
        <v>985</v>
      </c>
      <c r="E161" s="81">
        <v>2100</v>
      </c>
      <c r="F161" s="80">
        <v>1402</v>
      </c>
    </row>
    <row r="162" spans="2:6" x14ac:dyDescent="0.3">
      <c r="B162" s="82" t="s">
        <v>257</v>
      </c>
      <c r="C162" s="82" t="s">
        <v>277</v>
      </c>
      <c r="D162" s="81">
        <v>430</v>
      </c>
      <c r="E162" s="81">
        <v>976</v>
      </c>
      <c r="F162" s="80">
        <v>616</v>
      </c>
    </row>
    <row r="163" spans="2:6" x14ac:dyDescent="0.3">
      <c r="B163" s="82" t="s">
        <v>257</v>
      </c>
      <c r="C163" s="82" t="s">
        <v>276</v>
      </c>
      <c r="D163" s="81">
        <v>11</v>
      </c>
      <c r="E163" s="81">
        <v>4</v>
      </c>
      <c r="F163" s="80">
        <v>351</v>
      </c>
    </row>
    <row r="164" spans="2:6" x14ac:dyDescent="0.3">
      <c r="B164" s="82" t="s">
        <v>257</v>
      </c>
      <c r="C164" s="82" t="s">
        <v>275</v>
      </c>
      <c r="D164" s="81">
        <v>370</v>
      </c>
      <c r="E164" s="81">
        <v>480</v>
      </c>
      <c r="F164" s="80">
        <v>398</v>
      </c>
    </row>
    <row r="165" spans="2:6" x14ac:dyDescent="0.3">
      <c r="B165" s="82" t="s">
        <v>257</v>
      </c>
      <c r="C165" s="82" t="s">
        <v>274</v>
      </c>
      <c r="D165" s="81">
        <v>778</v>
      </c>
      <c r="E165" s="81">
        <v>1343</v>
      </c>
      <c r="F165" s="80">
        <v>1071</v>
      </c>
    </row>
    <row r="166" spans="2:6" x14ac:dyDescent="0.3">
      <c r="B166" s="82" t="s">
        <v>257</v>
      </c>
      <c r="C166" s="82" t="s">
        <v>273</v>
      </c>
      <c r="D166" s="81">
        <v>783</v>
      </c>
      <c r="E166" s="81">
        <v>1429</v>
      </c>
      <c r="F166" s="80">
        <v>1018</v>
      </c>
    </row>
    <row r="167" spans="2:6" x14ac:dyDescent="0.3">
      <c r="B167" s="82" t="s">
        <v>257</v>
      </c>
      <c r="C167" s="82" t="s">
        <v>272</v>
      </c>
      <c r="D167" s="81">
        <v>1376</v>
      </c>
      <c r="E167" s="81">
        <v>2314</v>
      </c>
      <c r="F167" s="80">
        <v>1440</v>
      </c>
    </row>
    <row r="168" spans="2:6" x14ac:dyDescent="0.3">
      <c r="B168" s="82" t="s">
        <v>257</v>
      </c>
      <c r="C168" s="82" t="s">
        <v>271</v>
      </c>
      <c r="D168" s="81">
        <v>717</v>
      </c>
      <c r="E168" s="81">
        <v>1732</v>
      </c>
      <c r="F168" s="80">
        <v>1623</v>
      </c>
    </row>
    <row r="169" spans="2:6" x14ac:dyDescent="0.3">
      <c r="B169" s="82" t="s">
        <v>257</v>
      </c>
      <c r="C169" s="82" t="s">
        <v>270</v>
      </c>
      <c r="D169" s="81">
        <v>301</v>
      </c>
      <c r="E169" s="81">
        <v>720</v>
      </c>
      <c r="F169" s="80">
        <v>629</v>
      </c>
    </row>
    <row r="170" spans="2:6" x14ac:dyDescent="0.3">
      <c r="B170" s="82" t="s">
        <v>257</v>
      </c>
      <c r="C170" s="82" t="s">
        <v>269</v>
      </c>
      <c r="D170" s="81">
        <v>179</v>
      </c>
      <c r="E170" s="81">
        <v>303</v>
      </c>
      <c r="F170" s="80">
        <v>258</v>
      </c>
    </row>
    <row r="171" spans="2:6" x14ac:dyDescent="0.3">
      <c r="B171" s="82" t="s">
        <v>257</v>
      </c>
      <c r="C171" s="82" t="s">
        <v>268</v>
      </c>
      <c r="D171" s="81">
        <v>919</v>
      </c>
      <c r="E171" s="81">
        <v>1445</v>
      </c>
      <c r="F171" s="80">
        <v>1250</v>
      </c>
    </row>
    <row r="172" spans="2:6" x14ac:dyDescent="0.3">
      <c r="B172" s="82" t="s">
        <v>257</v>
      </c>
      <c r="C172" s="82" t="s">
        <v>267</v>
      </c>
      <c r="D172" s="81">
        <v>396</v>
      </c>
      <c r="E172" s="81">
        <v>704</v>
      </c>
      <c r="F172" s="80">
        <v>712</v>
      </c>
    </row>
    <row r="173" spans="2:6" x14ac:dyDescent="0.3">
      <c r="B173" s="82" t="s">
        <v>257</v>
      </c>
      <c r="C173" s="82" t="s">
        <v>266</v>
      </c>
      <c r="D173" s="81">
        <v>387</v>
      </c>
      <c r="E173" s="81">
        <v>735</v>
      </c>
      <c r="F173" s="80">
        <v>677</v>
      </c>
    </row>
    <row r="174" spans="2:6" x14ac:dyDescent="0.3">
      <c r="B174" s="82" t="s">
        <v>257</v>
      </c>
      <c r="C174" s="82" t="s">
        <v>265</v>
      </c>
      <c r="D174" s="81">
        <v>869</v>
      </c>
      <c r="E174" s="81">
        <v>1267</v>
      </c>
      <c r="F174" s="80">
        <v>801</v>
      </c>
    </row>
    <row r="175" spans="2:6" x14ac:dyDescent="0.3">
      <c r="B175" s="82" t="s">
        <v>257</v>
      </c>
      <c r="C175" s="82" t="s">
        <v>264</v>
      </c>
      <c r="D175" s="81">
        <v>1500</v>
      </c>
      <c r="E175" s="81">
        <v>2104</v>
      </c>
      <c r="F175" s="80">
        <v>1570</v>
      </c>
    </row>
    <row r="176" spans="2:6" x14ac:dyDescent="0.3">
      <c r="B176" s="82" t="s">
        <v>257</v>
      </c>
      <c r="C176" s="82" t="s">
        <v>263</v>
      </c>
      <c r="D176" s="81">
        <v>1064</v>
      </c>
      <c r="E176" s="81">
        <v>1509</v>
      </c>
      <c r="F176" s="80">
        <v>1126</v>
      </c>
    </row>
    <row r="177" spans="2:6" x14ac:dyDescent="0.3">
      <c r="B177" s="82" t="s">
        <v>257</v>
      </c>
      <c r="C177" s="82" t="s">
        <v>262</v>
      </c>
      <c r="D177" s="81">
        <v>1272</v>
      </c>
      <c r="E177" s="81">
        <v>2058</v>
      </c>
      <c r="F177" s="80">
        <v>1702</v>
      </c>
    </row>
    <row r="178" spans="2:6" x14ac:dyDescent="0.3">
      <c r="B178" s="82" t="s">
        <v>257</v>
      </c>
      <c r="C178" s="82" t="s">
        <v>261</v>
      </c>
      <c r="D178" s="81">
        <v>916</v>
      </c>
      <c r="E178" s="81">
        <v>1326</v>
      </c>
      <c r="F178" s="80">
        <v>840</v>
      </c>
    </row>
    <row r="179" spans="2:6" x14ac:dyDescent="0.3">
      <c r="B179" s="82" t="s">
        <v>257</v>
      </c>
      <c r="C179" s="82" t="s">
        <v>260</v>
      </c>
      <c r="D179" s="81">
        <v>877</v>
      </c>
      <c r="E179" s="81">
        <v>1498</v>
      </c>
      <c r="F179" s="80">
        <v>1274</v>
      </c>
    </row>
    <row r="180" spans="2:6" x14ac:dyDescent="0.3">
      <c r="B180" s="82" t="s">
        <v>257</v>
      </c>
      <c r="C180" s="82" t="s">
        <v>259</v>
      </c>
      <c r="D180" s="81">
        <v>716</v>
      </c>
      <c r="E180" s="81">
        <v>1119</v>
      </c>
      <c r="F180" s="80">
        <v>837</v>
      </c>
    </row>
    <row r="181" spans="2:6" x14ac:dyDescent="0.3">
      <c r="B181" s="82" t="s">
        <v>257</v>
      </c>
      <c r="C181" s="82" t="s">
        <v>258</v>
      </c>
      <c r="D181" s="81">
        <v>772</v>
      </c>
      <c r="E181" s="81">
        <v>1410</v>
      </c>
      <c r="F181" s="80">
        <v>1199</v>
      </c>
    </row>
    <row r="182" spans="2:6" x14ac:dyDescent="0.3">
      <c r="B182" s="82" t="s">
        <v>257</v>
      </c>
      <c r="C182" s="82" t="s">
        <v>256</v>
      </c>
      <c r="D182" s="81">
        <v>1190</v>
      </c>
      <c r="E182" s="81">
        <v>1969</v>
      </c>
      <c r="F182" s="8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FABA-D995-461F-907D-3147BFEEDA67}">
  <dimension ref="A1:H21"/>
  <sheetViews>
    <sheetView showGridLines="0" workbookViewId="0">
      <selection activeCell="F25" sqref="F25"/>
    </sheetView>
  </sheetViews>
  <sheetFormatPr defaultColWidth="9.109375" defaultRowHeight="14.4" x14ac:dyDescent="0.3"/>
  <cols>
    <col min="1" max="1" width="2.44140625" style="92" customWidth="1"/>
    <col min="2" max="2" width="7.6640625" style="92" customWidth="1"/>
    <col min="3" max="3" width="9.109375" style="92"/>
    <col min="4" max="4" width="14.44140625" style="92" bestFit="1" customWidth="1"/>
    <col min="5" max="5" width="16.5546875" style="92" bestFit="1" customWidth="1"/>
    <col min="6" max="6" width="9.109375" style="92"/>
    <col min="7" max="7" width="12.5546875" style="92" customWidth="1"/>
    <col min="8" max="16384" width="9.109375" style="92"/>
  </cols>
  <sheetData>
    <row r="1" spans="1:8" x14ac:dyDescent="0.3">
      <c r="B1" s="97" t="s">
        <v>439</v>
      </c>
      <c r="C1" s="97" t="s">
        <v>438</v>
      </c>
      <c r="D1" s="97" t="s">
        <v>437</v>
      </c>
      <c r="E1" s="97" t="s">
        <v>436</v>
      </c>
    </row>
    <row r="2" spans="1:8" x14ac:dyDescent="0.3">
      <c r="B2" s="95">
        <v>1</v>
      </c>
      <c r="C2" s="96">
        <v>8000</v>
      </c>
      <c r="D2" s="95" t="s">
        <v>434</v>
      </c>
      <c r="E2" s="95">
        <v>10</v>
      </c>
    </row>
    <row r="3" spans="1:8" x14ac:dyDescent="0.3">
      <c r="B3" s="95">
        <v>2</v>
      </c>
      <c r="C3" s="96">
        <v>11000</v>
      </c>
      <c r="D3" s="95" t="s">
        <v>434</v>
      </c>
      <c r="E3" s="95">
        <v>9</v>
      </c>
    </row>
    <row r="4" spans="1:8" x14ac:dyDescent="0.3">
      <c r="B4" s="95">
        <v>3</v>
      </c>
      <c r="C4" s="96">
        <v>6000</v>
      </c>
      <c r="D4" s="95" t="s">
        <v>435</v>
      </c>
      <c r="E4" s="95">
        <v>5</v>
      </c>
    </row>
    <row r="5" spans="1:8" x14ac:dyDescent="0.3">
      <c r="B5" s="95">
        <v>4</v>
      </c>
      <c r="C5" s="96">
        <v>15000</v>
      </c>
      <c r="D5" s="95" t="s">
        <v>434</v>
      </c>
      <c r="E5" s="95">
        <v>10</v>
      </c>
    </row>
    <row r="6" spans="1:8" x14ac:dyDescent="0.3">
      <c r="B6" s="95">
        <v>5</v>
      </c>
      <c r="C6" s="96">
        <v>10000</v>
      </c>
      <c r="D6" s="95" t="s">
        <v>435</v>
      </c>
      <c r="E6" s="95">
        <v>2</v>
      </c>
    </row>
    <row r="7" spans="1:8" x14ac:dyDescent="0.3">
      <c r="B7" s="95">
        <v>6</v>
      </c>
      <c r="C7" s="96">
        <v>15000</v>
      </c>
      <c r="D7" s="95" t="s">
        <v>434</v>
      </c>
      <c r="E7" s="95">
        <v>5</v>
      </c>
    </row>
    <row r="8" spans="1:8" x14ac:dyDescent="0.3">
      <c r="B8" s="95">
        <v>7</v>
      </c>
      <c r="C8" s="96">
        <v>13000</v>
      </c>
      <c r="D8" s="95" t="s">
        <v>434</v>
      </c>
      <c r="E8" s="95">
        <v>999</v>
      </c>
    </row>
    <row r="9" spans="1:8" x14ac:dyDescent="0.3">
      <c r="B9" s="95">
        <v>8</v>
      </c>
      <c r="C9" s="96">
        <v>8000</v>
      </c>
      <c r="D9" s="95" t="s">
        <v>434</v>
      </c>
      <c r="E9" s="95">
        <v>2</v>
      </c>
    </row>
    <row r="10" spans="1:8" x14ac:dyDescent="0.3">
      <c r="B10" s="95">
        <v>9</v>
      </c>
      <c r="C10" s="96">
        <v>11000</v>
      </c>
      <c r="D10" s="95" t="s">
        <v>435</v>
      </c>
      <c r="E10" s="95">
        <v>5</v>
      </c>
    </row>
    <row r="11" spans="1:8" x14ac:dyDescent="0.3">
      <c r="B11" s="95">
        <v>10</v>
      </c>
      <c r="C11" s="96">
        <v>9000</v>
      </c>
      <c r="D11" s="95" t="s">
        <v>434</v>
      </c>
      <c r="E11" s="95">
        <v>6</v>
      </c>
    </row>
    <row r="14" spans="1:8" ht="15" thickBot="1" x14ac:dyDescent="0.35">
      <c r="B14" s="94" t="s">
        <v>433</v>
      </c>
    </row>
    <row r="15" spans="1:8" ht="15" thickBot="1" x14ac:dyDescent="0.35">
      <c r="A15" s="92">
        <v>1</v>
      </c>
      <c r="B15" s="92" t="s">
        <v>432</v>
      </c>
      <c r="H15" s="93">
        <f>SUMIF(D2:D11,"Yes",C2:C11)</f>
        <v>79000</v>
      </c>
    </row>
    <row r="16" spans="1:8" ht="15" thickBot="1" x14ac:dyDescent="0.35">
      <c r="A16" s="92">
        <v>2</v>
      </c>
      <c r="B16" s="92" t="s">
        <v>431</v>
      </c>
      <c r="H16" s="93">
        <f>SUMIF(D2:D11,"No",C2:C11)</f>
        <v>27000</v>
      </c>
    </row>
    <row r="17" spans="1:8" ht="15" thickBot="1" x14ac:dyDescent="0.35"/>
    <row r="18" spans="1:8" ht="15" thickBot="1" x14ac:dyDescent="0.35">
      <c r="A18" s="92">
        <v>3</v>
      </c>
      <c r="B18" s="92" t="s">
        <v>430</v>
      </c>
      <c r="H18" s="93">
        <f>SUMIF(C2:C11,"&gt;10000",E2:E11)</f>
        <v>1028</v>
      </c>
    </row>
    <row r="19" spans="1:8" ht="15" thickBot="1" x14ac:dyDescent="0.35"/>
    <row r="20" spans="1:8" ht="15" thickBot="1" x14ac:dyDescent="0.35">
      <c r="A20" s="92">
        <v>4</v>
      </c>
      <c r="B20" s="92" t="s">
        <v>429</v>
      </c>
      <c r="H20" s="93">
        <f>SUMIF(C2:C11,"&gt;=10000",C2:C11)</f>
        <v>75000</v>
      </c>
    </row>
    <row r="21" spans="1:8" ht="15" thickBot="1" x14ac:dyDescent="0.35">
      <c r="A21" s="92">
        <v>5</v>
      </c>
      <c r="B21" s="92" t="s">
        <v>428</v>
      </c>
      <c r="H21" s="93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66F96-6010-4B9A-ADDF-9131D856FC78}">
  <dimension ref="A1:C24"/>
  <sheetViews>
    <sheetView workbookViewId="0">
      <selection activeCell="B23" sqref="B23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20</v>
      </c>
    </row>
    <row r="2" spans="1:3" x14ac:dyDescent="0.3">
      <c r="A2" s="1" t="s">
        <v>21</v>
      </c>
    </row>
    <row r="3" spans="1:3" x14ac:dyDescent="0.3">
      <c r="A3" s="2" t="s">
        <v>22</v>
      </c>
      <c r="B3" s="2" t="s">
        <v>23</v>
      </c>
      <c r="C3" s="2" t="s">
        <v>24</v>
      </c>
    </row>
    <row r="4" spans="1:3" x14ac:dyDescent="0.3">
      <c r="A4" s="1" t="s">
        <v>25</v>
      </c>
      <c r="B4" s="10">
        <v>43101</v>
      </c>
      <c r="C4" s="1">
        <v>152</v>
      </c>
    </row>
    <row r="5" spans="1:3" x14ac:dyDescent="0.3">
      <c r="A5" s="1" t="s">
        <v>26</v>
      </c>
      <c r="B5" s="10">
        <v>43101</v>
      </c>
      <c r="C5" s="1">
        <v>171</v>
      </c>
    </row>
    <row r="6" spans="1:3" x14ac:dyDescent="0.3">
      <c r="A6" s="1" t="s">
        <v>27</v>
      </c>
      <c r="B6" s="10">
        <v>43101</v>
      </c>
      <c r="C6" s="1">
        <v>110</v>
      </c>
    </row>
    <row r="7" spans="1:3" x14ac:dyDescent="0.3">
      <c r="A7" s="1" t="s">
        <v>28</v>
      </c>
      <c r="B7" s="10">
        <v>43132</v>
      </c>
      <c r="C7" s="1">
        <v>173</v>
      </c>
    </row>
    <row r="8" spans="1:3" x14ac:dyDescent="0.3">
      <c r="A8" s="1" t="s">
        <v>29</v>
      </c>
      <c r="B8" s="10">
        <v>43132</v>
      </c>
      <c r="C8" s="1">
        <v>128</v>
      </c>
    </row>
    <row r="9" spans="1:3" x14ac:dyDescent="0.3">
      <c r="A9" s="1" t="s">
        <v>30</v>
      </c>
      <c r="B9" s="10">
        <v>43132</v>
      </c>
      <c r="C9" s="1">
        <v>107</v>
      </c>
    </row>
    <row r="10" spans="1:3" x14ac:dyDescent="0.3">
      <c r="A10" s="1" t="s">
        <v>31</v>
      </c>
      <c r="B10" s="10">
        <v>43160</v>
      </c>
      <c r="C10" s="1">
        <v>213</v>
      </c>
    </row>
    <row r="11" spans="1:3" x14ac:dyDescent="0.3">
      <c r="A11" s="1" t="s">
        <v>32</v>
      </c>
      <c r="B11" s="10">
        <v>43160</v>
      </c>
      <c r="C11" s="1">
        <v>238</v>
      </c>
    </row>
    <row r="12" spans="1:3" x14ac:dyDescent="0.3">
      <c r="A12" s="1" t="s">
        <v>33</v>
      </c>
      <c r="B12" s="10">
        <v>43160</v>
      </c>
      <c r="C12" s="1">
        <v>131</v>
      </c>
    </row>
    <row r="14" spans="1:3" x14ac:dyDescent="0.3">
      <c r="A14" s="1" t="s">
        <v>34</v>
      </c>
    </row>
    <row r="16" spans="1:3" x14ac:dyDescent="0.3">
      <c r="A16" s="10">
        <v>43101</v>
      </c>
      <c r="B16" s="9">
        <f>AVERAGE(C4:C6)</f>
        <v>144.33333333333334</v>
      </c>
      <c r="C16" s="1"/>
    </row>
    <row r="17" spans="1:3" x14ac:dyDescent="0.3">
      <c r="A17" s="10">
        <v>43132</v>
      </c>
      <c r="B17" s="9">
        <f>AVERAGE(C7:C9)</f>
        <v>136</v>
      </c>
      <c r="C17" s="1"/>
    </row>
    <row r="18" spans="1:3" x14ac:dyDescent="0.3">
      <c r="A18" s="10">
        <v>43160</v>
      </c>
      <c r="B18" s="9">
        <f>AVERAGE(C10:C12)</f>
        <v>194</v>
      </c>
      <c r="C18" s="1"/>
    </row>
    <row r="21" spans="1:3" x14ac:dyDescent="0.3">
      <c r="A21" s="1" t="s">
        <v>35</v>
      </c>
    </row>
    <row r="23" spans="1:3" x14ac:dyDescent="0.3">
      <c r="A23" s="1" t="s">
        <v>36</v>
      </c>
      <c r="B23" s="9">
        <f>SUM(C4:C12)/COUNT(C4:C12)</f>
        <v>158.11111111111111</v>
      </c>
      <c r="C23" s="1"/>
    </row>
    <row r="24" spans="1:3" x14ac:dyDescent="0.3">
      <c r="A24" s="1" t="s">
        <v>37</v>
      </c>
      <c r="B24" s="9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E8C0-B7FF-4E34-9FDD-865ACB9B479F}">
  <sheetPr>
    <tabColor rgb="FFFF0000"/>
  </sheetPr>
  <dimension ref="A1:K48"/>
  <sheetViews>
    <sheetView showGridLines="0" workbookViewId="0">
      <selection activeCell="C48" sqref="C48"/>
    </sheetView>
  </sheetViews>
  <sheetFormatPr defaultColWidth="8.6640625" defaultRowHeight="13.8" outlineLevelRow="1" x14ac:dyDescent="0.3"/>
  <cols>
    <col min="1" max="1" width="1.6640625" style="98" bestFit="1" customWidth="1"/>
    <col min="2" max="2" width="18.109375" style="98" customWidth="1"/>
    <col min="3" max="3" width="12.33203125" style="98" bestFit="1" customWidth="1"/>
    <col min="4" max="4" width="8.44140625" style="98" bestFit="1" customWidth="1"/>
    <col min="5" max="5" width="11.44140625" style="98" bestFit="1" customWidth="1"/>
    <col min="6" max="16384" width="8.6640625" style="98"/>
  </cols>
  <sheetData>
    <row r="1" spans="1:5" x14ac:dyDescent="0.3">
      <c r="B1" s="107" t="s">
        <v>470</v>
      </c>
    </row>
    <row r="2" spans="1:5" x14ac:dyDescent="0.3">
      <c r="B2" s="106" t="s">
        <v>1</v>
      </c>
      <c r="C2" s="106" t="s">
        <v>469</v>
      </c>
      <c r="D2" s="106" t="s">
        <v>468</v>
      </c>
      <c r="E2" s="106" t="s">
        <v>467</v>
      </c>
    </row>
    <row r="3" spans="1:5" x14ac:dyDescent="0.3">
      <c r="B3" s="105" t="s">
        <v>466</v>
      </c>
      <c r="C3" s="105" t="s">
        <v>453</v>
      </c>
      <c r="D3" s="105" t="s">
        <v>452</v>
      </c>
      <c r="E3" s="105">
        <v>28</v>
      </c>
    </row>
    <row r="4" spans="1:5" x14ac:dyDescent="0.3">
      <c r="B4" s="105" t="s">
        <v>465</v>
      </c>
      <c r="C4" s="105" t="s">
        <v>447</v>
      </c>
      <c r="D4" s="105" t="s">
        <v>464</v>
      </c>
      <c r="E4" s="105">
        <v>8</v>
      </c>
    </row>
    <row r="5" spans="1:5" x14ac:dyDescent="0.3">
      <c r="B5" s="105" t="s">
        <v>463</v>
      </c>
      <c r="C5" s="105" t="s">
        <v>456</v>
      </c>
      <c r="D5" s="105" t="s">
        <v>452</v>
      </c>
      <c r="E5" s="105">
        <v>19</v>
      </c>
    </row>
    <row r="6" spans="1:5" x14ac:dyDescent="0.3">
      <c r="B6" s="105" t="s">
        <v>462</v>
      </c>
      <c r="C6" s="105" t="s">
        <v>450</v>
      </c>
      <c r="D6" s="105" t="s">
        <v>461</v>
      </c>
      <c r="E6" s="105">
        <v>2</v>
      </c>
    </row>
    <row r="7" spans="1:5" x14ac:dyDescent="0.3">
      <c r="B7" s="105" t="s">
        <v>460</v>
      </c>
      <c r="C7" s="105" t="s">
        <v>456</v>
      </c>
      <c r="D7" s="105" t="s">
        <v>459</v>
      </c>
      <c r="E7" s="105">
        <v>5</v>
      </c>
    </row>
    <row r="8" spans="1:5" x14ac:dyDescent="0.3">
      <c r="B8" s="105" t="s">
        <v>458</v>
      </c>
      <c r="C8" s="105" t="s">
        <v>447</v>
      </c>
      <c r="D8" s="105" t="s">
        <v>452</v>
      </c>
      <c r="E8" s="105">
        <v>9</v>
      </c>
    </row>
    <row r="9" spans="1:5" x14ac:dyDescent="0.3">
      <c r="B9" s="105" t="s">
        <v>457</v>
      </c>
      <c r="C9" s="105" t="s">
        <v>456</v>
      </c>
      <c r="D9" s="105" t="s">
        <v>455</v>
      </c>
      <c r="E9" s="105">
        <v>18</v>
      </c>
    </row>
    <row r="10" spans="1:5" x14ac:dyDescent="0.3">
      <c r="B10" s="105" t="s">
        <v>454</v>
      </c>
      <c r="C10" s="105" t="s">
        <v>453</v>
      </c>
      <c r="D10" s="105" t="s">
        <v>452</v>
      </c>
      <c r="E10" s="105">
        <v>11</v>
      </c>
    </row>
    <row r="11" spans="1:5" x14ac:dyDescent="0.3">
      <c r="B11" s="105" t="s">
        <v>451</v>
      </c>
      <c r="C11" s="105" t="s">
        <v>450</v>
      </c>
      <c r="D11" s="105" t="s">
        <v>449</v>
      </c>
      <c r="E11" s="105">
        <v>3</v>
      </c>
    </row>
    <row r="12" spans="1:5" x14ac:dyDescent="0.3">
      <c r="B12" s="105" t="s">
        <v>448</v>
      </c>
      <c r="C12" s="105" t="s">
        <v>447</v>
      </c>
      <c r="D12" s="105" t="s">
        <v>446</v>
      </c>
      <c r="E12" s="105">
        <v>15</v>
      </c>
    </row>
    <row r="14" spans="1:5" ht="14.4" x14ac:dyDescent="0.3">
      <c r="B14" s="104" t="s">
        <v>445</v>
      </c>
      <c r="E14" s="103" t="s">
        <v>444</v>
      </c>
    </row>
    <row r="16" spans="1:5" x14ac:dyDescent="0.3">
      <c r="A16" s="98">
        <v>1</v>
      </c>
      <c r="B16" s="102" t="s">
        <v>443</v>
      </c>
    </row>
    <row r="17" spans="1:11" x14ac:dyDescent="0.3">
      <c r="C17" s="101" t="s">
        <v>440</v>
      </c>
      <c r="D17" s="101"/>
    </row>
    <row r="18" spans="1:11" x14ac:dyDescent="0.3">
      <c r="B18" s="100" t="s">
        <v>90</v>
      </c>
      <c r="C18" s="99">
        <f>SUMIF(D3:D12,"USA",E3:E12)</f>
        <v>67</v>
      </c>
    </row>
    <row r="19" spans="1:11" hidden="1" outlineLevel="1" x14ac:dyDescent="0.3">
      <c r="B19" s="140"/>
      <c r="C19" s="140"/>
      <c r="D19" s="140"/>
      <c r="E19" s="140"/>
      <c r="F19" s="140"/>
      <c r="G19" s="140"/>
      <c r="H19" s="140"/>
      <c r="I19" s="140"/>
      <c r="J19" s="140"/>
      <c r="K19" s="140"/>
    </row>
    <row r="20" spans="1:11" hidden="1" outlineLevel="1" x14ac:dyDescent="0.3">
      <c r="B20" s="140"/>
      <c r="C20" s="140"/>
      <c r="D20" s="140"/>
      <c r="E20" s="140"/>
      <c r="F20" s="140"/>
      <c r="G20" s="140"/>
      <c r="H20" s="140"/>
      <c r="I20" s="140"/>
      <c r="J20" s="140"/>
      <c r="K20" s="140"/>
    </row>
    <row r="21" spans="1:11" hidden="1" outlineLevel="1" x14ac:dyDescent="0.3">
      <c r="B21" s="140"/>
      <c r="C21" s="140"/>
      <c r="D21" s="140"/>
      <c r="E21" s="140"/>
      <c r="F21" s="140"/>
      <c r="G21" s="140"/>
      <c r="H21" s="140"/>
      <c r="I21" s="140"/>
      <c r="J21" s="140"/>
      <c r="K21" s="140"/>
    </row>
    <row r="22" spans="1:11" hidden="1" outlineLevel="1" x14ac:dyDescent="0.3">
      <c r="B22" s="140"/>
      <c r="C22" s="140"/>
      <c r="D22" s="140"/>
      <c r="E22" s="140"/>
      <c r="F22" s="140"/>
      <c r="G22" s="140"/>
      <c r="H22" s="140"/>
      <c r="I22" s="140"/>
      <c r="J22" s="140"/>
      <c r="K22" s="140"/>
    </row>
    <row r="23" spans="1:11" hidden="1" outlineLevel="1" x14ac:dyDescent="0.3">
      <c r="B23" s="140"/>
      <c r="C23" s="140"/>
      <c r="D23" s="140"/>
      <c r="E23" s="140"/>
      <c r="F23" s="140"/>
      <c r="G23" s="140"/>
      <c r="H23" s="140"/>
      <c r="I23" s="140"/>
      <c r="J23" s="140"/>
      <c r="K23" s="140"/>
    </row>
    <row r="24" spans="1:11" hidden="1" outlineLevel="1" x14ac:dyDescent="0.3">
      <c r="B24" s="140"/>
      <c r="C24" s="140"/>
      <c r="D24" s="140"/>
      <c r="E24" s="140"/>
      <c r="F24" s="140"/>
      <c r="G24" s="140"/>
      <c r="H24" s="140"/>
      <c r="I24" s="140"/>
      <c r="J24" s="140"/>
      <c r="K24" s="140"/>
    </row>
    <row r="25" spans="1:11" hidden="1" outlineLevel="1" x14ac:dyDescent="0.3">
      <c r="B25" s="140"/>
      <c r="C25" s="140"/>
      <c r="D25" s="140"/>
      <c r="E25" s="140"/>
      <c r="F25" s="140"/>
      <c r="G25" s="140"/>
      <c r="H25" s="140"/>
      <c r="I25" s="140"/>
      <c r="J25" s="140"/>
      <c r="K25" s="140"/>
    </row>
    <row r="26" spans="1:11" collapsed="1" x14ac:dyDescent="0.3"/>
    <row r="27" spans="1:11" x14ac:dyDescent="0.3">
      <c r="A27" s="98">
        <v>2</v>
      </c>
      <c r="B27" s="102" t="s">
        <v>442</v>
      </c>
    </row>
    <row r="28" spans="1:11" x14ac:dyDescent="0.3">
      <c r="C28" s="101" t="s">
        <v>440</v>
      </c>
      <c r="D28" s="101"/>
    </row>
    <row r="29" spans="1:11" x14ac:dyDescent="0.3">
      <c r="B29" s="100" t="s">
        <v>90</v>
      </c>
      <c r="C29" s="99">
        <f>SUMIF(C3:C12,"Figure Skating",E3:E12)</f>
        <v>5</v>
      </c>
    </row>
    <row r="30" spans="1:11" hidden="1" outlineLevel="1" x14ac:dyDescent="0.3">
      <c r="B30" s="140"/>
      <c r="C30" s="140"/>
      <c r="D30" s="140"/>
      <c r="E30" s="140"/>
      <c r="F30" s="140"/>
      <c r="G30" s="140"/>
      <c r="H30" s="140"/>
      <c r="I30" s="140"/>
      <c r="J30" s="140"/>
      <c r="K30" s="140"/>
    </row>
    <row r="31" spans="1:11" hidden="1" outlineLevel="1" x14ac:dyDescent="0.3">
      <c r="B31" s="140"/>
      <c r="C31" s="140"/>
      <c r="D31" s="140"/>
      <c r="E31" s="140"/>
      <c r="F31" s="140"/>
      <c r="G31" s="140"/>
      <c r="H31" s="140"/>
      <c r="I31" s="140"/>
      <c r="J31" s="140"/>
      <c r="K31" s="140"/>
    </row>
    <row r="32" spans="1:11" hidden="1" outlineLevel="1" x14ac:dyDescent="0.3">
      <c r="B32" s="140"/>
      <c r="C32" s="140"/>
      <c r="D32" s="140"/>
      <c r="E32" s="140"/>
      <c r="F32" s="140"/>
      <c r="G32" s="140"/>
      <c r="H32" s="140"/>
      <c r="I32" s="140"/>
      <c r="J32" s="140"/>
      <c r="K32" s="140"/>
    </row>
    <row r="33" spans="1:11" hidden="1" outlineLevel="1" x14ac:dyDescent="0.3">
      <c r="B33" s="140"/>
      <c r="C33" s="140"/>
      <c r="D33" s="140"/>
      <c r="E33" s="140"/>
      <c r="F33" s="140"/>
      <c r="G33" s="140"/>
      <c r="H33" s="140"/>
      <c r="I33" s="140"/>
      <c r="J33" s="140"/>
      <c r="K33" s="140"/>
    </row>
    <row r="34" spans="1:11" hidden="1" outlineLevel="1" x14ac:dyDescent="0.3">
      <c r="B34" s="140"/>
      <c r="C34" s="140"/>
      <c r="D34" s="140"/>
      <c r="E34" s="140"/>
      <c r="F34" s="140"/>
      <c r="G34" s="140"/>
      <c r="H34" s="140"/>
      <c r="I34" s="140"/>
      <c r="J34" s="140"/>
      <c r="K34" s="140"/>
    </row>
    <row r="35" spans="1:11" hidden="1" outlineLevel="1" x14ac:dyDescent="0.3">
      <c r="B35" s="140"/>
      <c r="C35" s="140"/>
      <c r="D35" s="140"/>
      <c r="E35" s="140"/>
      <c r="F35" s="140"/>
      <c r="G35" s="140"/>
      <c r="H35" s="140"/>
      <c r="I35" s="140"/>
      <c r="J35" s="140"/>
      <c r="K35" s="140"/>
    </row>
    <row r="36" spans="1:11" hidden="1" outlineLevel="1" x14ac:dyDescent="0.3">
      <c r="B36" s="140"/>
      <c r="C36" s="140"/>
      <c r="D36" s="140"/>
      <c r="E36" s="140"/>
      <c r="F36" s="140"/>
      <c r="G36" s="140"/>
      <c r="H36" s="140"/>
      <c r="I36" s="140"/>
      <c r="J36" s="140"/>
      <c r="K36" s="140"/>
    </row>
    <row r="37" spans="1:11" collapsed="1" x14ac:dyDescent="0.3"/>
    <row r="38" spans="1:11" x14ac:dyDescent="0.3">
      <c r="A38" s="98">
        <v>2</v>
      </c>
      <c r="B38" s="102" t="s">
        <v>441</v>
      </c>
    </row>
    <row r="39" spans="1:11" x14ac:dyDescent="0.3">
      <c r="C39" s="101" t="s">
        <v>440</v>
      </c>
      <c r="D39" s="101"/>
    </row>
    <row r="40" spans="1:11" x14ac:dyDescent="0.3">
      <c r="B40" s="100" t="s">
        <v>90</v>
      </c>
      <c r="C40" s="99">
        <f>SUMIFS(E3:E12, D3:D12, "USA") + SUMIFS(E3:E12, D3:D12, "Jamaica")</f>
        <v>75</v>
      </c>
    </row>
    <row r="41" spans="1:11" hidden="1" outlineLevel="1" x14ac:dyDescent="0.3">
      <c r="B41" s="140"/>
      <c r="C41" s="140"/>
      <c r="D41" s="140"/>
      <c r="E41" s="140"/>
      <c r="F41" s="140"/>
      <c r="G41" s="140"/>
      <c r="H41" s="140"/>
      <c r="I41" s="140"/>
      <c r="J41" s="140"/>
      <c r="K41" s="140"/>
    </row>
    <row r="42" spans="1:11" hidden="1" outlineLevel="1" x14ac:dyDescent="0.3">
      <c r="B42" s="140"/>
      <c r="C42" s="140"/>
      <c r="D42" s="140"/>
      <c r="E42" s="140"/>
      <c r="F42" s="140"/>
      <c r="G42" s="140"/>
      <c r="H42" s="140"/>
      <c r="I42" s="140"/>
      <c r="J42" s="140"/>
      <c r="K42" s="140"/>
    </row>
    <row r="43" spans="1:11" hidden="1" outlineLevel="1" x14ac:dyDescent="0.3">
      <c r="B43" s="140"/>
      <c r="C43" s="140"/>
      <c r="D43" s="140"/>
      <c r="E43" s="140"/>
      <c r="F43" s="140"/>
      <c r="G43" s="140"/>
      <c r="H43" s="140"/>
      <c r="I43" s="140"/>
      <c r="J43" s="140"/>
      <c r="K43" s="140"/>
    </row>
    <row r="44" spans="1:11" hidden="1" outlineLevel="1" x14ac:dyDescent="0.3">
      <c r="B44" s="140"/>
      <c r="C44" s="140"/>
      <c r="D44" s="140"/>
      <c r="E44" s="140"/>
      <c r="F44" s="140"/>
      <c r="G44" s="140"/>
      <c r="H44" s="140"/>
      <c r="I44" s="140"/>
      <c r="J44" s="140"/>
      <c r="K44" s="140"/>
    </row>
    <row r="45" spans="1:11" hidden="1" outlineLevel="1" x14ac:dyDescent="0.3">
      <c r="B45" s="140"/>
      <c r="C45" s="140"/>
      <c r="D45" s="140"/>
      <c r="E45" s="140"/>
      <c r="F45" s="140"/>
      <c r="G45" s="140"/>
      <c r="H45" s="140"/>
      <c r="I45" s="140"/>
      <c r="J45" s="140"/>
      <c r="K45" s="140"/>
    </row>
    <row r="46" spans="1:11" hidden="1" outlineLevel="1" x14ac:dyDescent="0.3">
      <c r="B46" s="140"/>
      <c r="C46" s="140"/>
      <c r="D46" s="140"/>
      <c r="E46" s="140"/>
      <c r="F46" s="140"/>
      <c r="G46" s="140"/>
      <c r="H46" s="140"/>
      <c r="I46" s="140"/>
      <c r="J46" s="140"/>
      <c r="K46" s="140"/>
    </row>
    <row r="47" spans="1:11" hidden="1" outlineLevel="1" x14ac:dyDescent="0.3">
      <c r="B47" s="140"/>
      <c r="C47" s="140"/>
      <c r="D47" s="140"/>
      <c r="E47" s="140"/>
      <c r="F47" s="140"/>
      <c r="G47" s="140"/>
      <c r="H47" s="140"/>
      <c r="I47" s="140"/>
      <c r="J47" s="140"/>
      <c r="K47" s="140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3F5687A7-1EC9-4A8E-BC72-874819C11C30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1906-7684-47B8-B76E-247E61158199}">
  <dimension ref="A1:H27"/>
  <sheetViews>
    <sheetView workbookViewId="0">
      <selection activeCell="B11" sqref="B11"/>
    </sheetView>
  </sheetViews>
  <sheetFormatPr defaultRowHeight="14.4" x14ac:dyDescent="0.3"/>
  <cols>
    <col min="1" max="1" width="10.88671875" style="92" bestFit="1" customWidth="1"/>
    <col min="2" max="2" width="14" style="92" bestFit="1" customWidth="1"/>
    <col min="3" max="4" width="8.88671875" style="92"/>
    <col min="5" max="5" width="10.5546875" style="92" customWidth="1"/>
    <col min="6" max="6" width="8.88671875" style="92"/>
    <col min="7" max="7" width="11.5546875" style="92" customWidth="1"/>
    <col min="8" max="8" width="13.5546875" style="92" customWidth="1"/>
    <col min="9" max="9" width="15.5546875" style="92" customWidth="1"/>
    <col min="10" max="12" width="8.88671875" style="92"/>
    <col min="13" max="13" width="10.88671875" style="92" bestFit="1" customWidth="1"/>
    <col min="14" max="16384" width="8.88671875" style="92"/>
  </cols>
  <sheetData>
    <row r="1" spans="1:8" x14ac:dyDescent="0.3">
      <c r="A1" s="92" t="s">
        <v>474</v>
      </c>
    </row>
    <row r="2" spans="1:8" x14ac:dyDescent="0.3">
      <c r="A2" s="92" t="s">
        <v>473</v>
      </c>
    </row>
    <row r="4" spans="1:8" x14ac:dyDescent="0.3">
      <c r="G4" s="94" t="s">
        <v>472</v>
      </c>
    </row>
    <row r="6" spans="1:8" x14ac:dyDescent="0.3">
      <c r="G6" s="112" t="s">
        <v>253</v>
      </c>
      <c r="H6" s="112" t="s">
        <v>471</v>
      </c>
    </row>
    <row r="7" spans="1:8" x14ac:dyDescent="0.3">
      <c r="A7" s="94" t="s">
        <v>253</v>
      </c>
      <c r="B7" s="94" t="s">
        <v>471</v>
      </c>
      <c r="G7" s="109">
        <v>44197</v>
      </c>
      <c r="H7" s="108">
        <v>1.3671</v>
      </c>
    </row>
    <row r="8" spans="1:8" x14ac:dyDescent="0.3">
      <c r="A8" s="111">
        <v>44201</v>
      </c>
      <c r="B8" s="110">
        <f>VLOOKUP(G9,G7:H27,2,TRUE)</f>
        <v>1.3624000000000001</v>
      </c>
      <c r="G8" s="109">
        <v>44200</v>
      </c>
      <c r="H8" s="108">
        <v>1.3569</v>
      </c>
    </row>
    <row r="9" spans="1:8" x14ac:dyDescent="0.3">
      <c r="A9" s="111">
        <v>44211</v>
      </c>
      <c r="B9" s="110">
        <f>VLOOKUP(G17,G7:H27,2,TRUE)</f>
        <v>1.3586</v>
      </c>
      <c r="G9" s="109">
        <v>44201</v>
      </c>
      <c r="H9" s="108">
        <v>1.3624000000000001</v>
      </c>
    </row>
    <row r="10" spans="1:8" x14ac:dyDescent="0.3">
      <c r="A10" s="111">
        <v>44220</v>
      </c>
      <c r="B10" s="110">
        <f>VLOOKUP(A10,G7:H27,2,TRUE)</f>
        <v>1.3684000000000001</v>
      </c>
      <c r="G10" s="109">
        <v>44202</v>
      </c>
      <c r="H10" s="108">
        <v>1.3607</v>
      </c>
    </row>
    <row r="11" spans="1:8" x14ac:dyDescent="0.3">
      <c r="G11" s="109">
        <v>44203</v>
      </c>
      <c r="H11" s="108">
        <v>1.3563000000000001</v>
      </c>
    </row>
    <row r="12" spans="1:8" x14ac:dyDescent="0.3">
      <c r="G12" s="109">
        <v>44204</v>
      </c>
      <c r="H12" s="108">
        <v>1.3563000000000001</v>
      </c>
    </row>
    <row r="13" spans="1:8" x14ac:dyDescent="0.3">
      <c r="G13" s="109">
        <v>44207</v>
      </c>
      <c r="H13" s="108">
        <v>1.3513999999999999</v>
      </c>
    </row>
    <row r="14" spans="1:8" x14ac:dyDescent="0.3">
      <c r="G14" s="109">
        <v>44208</v>
      </c>
      <c r="H14" s="108">
        <v>1.3663000000000001</v>
      </c>
    </row>
    <row r="15" spans="1:8" x14ac:dyDescent="0.3">
      <c r="G15" s="109">
        <v>44209</v>
      </c>
      <c r="H15" s="108">
        <v>1.3636999999999999</v>
      </c>
    </row>
    <row r="16" spans="1:8" x14ac:dyDescent="0.3">
      <c r="G16" s="109">
        <v>44210</v>
      </c>
      <c r="H16" s="108">
        <v>1.3687</v>
      </c>
    </row>
    <row r="17" spans="7:8" x14ac:dyDescent="0.3">
      <c r="G17" s="109">
        <v>44211</v>
      </c>
      <c r="H17" s="108">
        <v>1.3586</v>
      </c>
    </row>
    <row r="18" spans="7:8" x14ac:dyDescent="0.3">
      <c r="G18" s="109">
        <v>44214</v>
      </c>
      <c r="H18" s="108">
        <v>1.3584000000000001</v>
      </c>
    </row>
    <row r="19" spans="7:8" x14ac:dyDescent="0.3">
      <c r="G19" s="109">
        <v>44215</v>
      </c>
      <c r="H19" s="108">
        <v>1.3628</v>
      </c>
    </row>
    <row r="20" spans="7:8" x14ac:dyDescent="0.3">
      <c r="G20" s="109">
        <v>44216</v>
      </c>
      <c r="H20" s="108">
        <v>1.3653</v>
      </c>
    </row>
    <row r="21" spans="7:8" x14ac:dyDescent="0.3">
      <c r="G21" s="109">
        <v>44217</v>
      </c>
      <c r="H21" s="108">
        <v>1.3732</v>
      </c>
    </row>
    <row r="22" spans="7:8" x14ac:dyDescent="0.3">
      <c r="G22" s="109">
        <v>44218</v>
      </c>
      <c r="H22" s="108">
        <v>1.3684000000000001</v>
      </c>
    </row>
    <row r="23" spans="7:8" x14ac:dyDescent="0.3">
      <c r="G23" s="109">
        <v>44221</v>
      </c>
      <c r="H23" s="108">
        <v>1.3673999999999999</v>
      </c>
    </row>
    <row r="24" spans="7:8" x14ac:dyDescent="0.3">
      <c r="G24" s="109">
        <v>44222</v>
      </c>
      <c r="H24" s="108">
        <v>1.3733</v>
      </c>
    </row>
    <row r="25" spans="7:8" x14ac:dyDescent="0.3">
      <c r="G25" s="109">
        <v>44223</v>
      </c>
      <c r="H25" s="108">
        <v>1.3686</v>
      </c>
    </row>
    <row r="26" spans="7:8" x14ac:dyDescent="0.3">
      <c r="G26" s="109">
        <v>44224</v>
      </c>
      <c r="H26" s="108">
        <v>1.3717999999999999</v>
      </c>
    </row>
    <row r="27" spans="7:8" x14ac:dyDescent="0.3">
      <c r="G27" s="109">
        <v>44225</v>
      </c>
      <c r="H27" s="108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1695-AC45-407C-9FBE-8BECDD51ECDE}">
  <dimension ref="A1:I37"/>
  <sheetViews>
    <sheetView topLeftCell="A23" workbookViewId="0">
      <selection activeCell="C31" sqref="C31:C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14"/>
      <c r="B1" s="141" t="s">
        <v>501</v>
      </c>
      <c r="C1" s="133"/>
      <c r="D1" s="133"/>
      <c r="E1" s="133"/>
      <c r="F1" s="113"/>
      <c r="G1" s="113"/>
      <c r="H1" s="113"/>
      <c r="I1" s="113"/>
    </row>
    <row r="2" spans="1:9" x14ac:dyDescent="0.3">
      <c r="A2" s="114"/>
      <c r="B2" s="113"/>
      <c r="C2" s="113"/>
      <c r="D2" s="113"/>
      <c r="E2" s="113"/>
      <c r="F2" s="113"/>
      <c r="G2" s="113"/>
      <c r="H2" s="113"/>
      <c r="I2" s="113"/>
    </row>
    <row r="3" spans="1:9" x14ac:dyDescent="0.3">
      <c r="A3" s="114"/>
      <c r="B3" s="125" t="s">
        <v>113</v>
      </c>
      <c r="C3" s="124" t="s">
        <v>1</v>
      </c>
      <c r="D3" s="124" t="s">
        <v>479</v>
      </c>
      <c r="E3" s="124" t="s">
        <v>96</v>
      </c>
      <c r="F3" s="124" t="s">
        <v>145</v>
      </c>
      <c r="G3" s="113"/>
      <c r="H3" s="113"/>
      <c r="I3" s="113"/>
    </row>
    <row r="4" spans="1:9" x14ac:dyDescent="0.3">
      <c r="A4" s="114"/>
      <c r="B4" s="120">
        <v>56815</v>
      </c>
      <c r="C4" s="123" t="s">
        <v>500</v>
      </c>
      <c r="D4" s="123" t="s">
        <v>485</v>
      </c>
      <c r="E4" s="122">
        <v>13836</v>
      </c>
      <c r="F4" s="122">
        <v>25</v>
      </c>
      <c r="G4" s="113"/>
      <c r="H4" s="113"/>
      <c r="I4" s="113"/>
    </row>
    <row r="5" spans="1:9" x14ac:dyDescent="0.3">
      <c r="A5" s="114"/>
      <c r="B5" s="120">
        <v>51186</v>
      </c>
      <c r="C5" s="123" t="s">
        <v>499</v>
      </c>
      <c r="D5" s="123" t="s">
        <v>498</v>
      </c>
      <c r="E5" s="122">
        <v>11771</v>
      </c>
      <c r="F5" s="122">
        <v>32</v>
      </c>
      <c r="G5" s="113"/>
      <c r="H5" s="113"/>
      <c r="I5" s="113"/>
    </row>
    <row r="6" spans="1:9" x14ac:dyDescent="0.3">
      <c r="A6" s="114"/>
      <c r="B6" s="120">
        <v>51511</v>
      </c>
      <c r="C6" s="123" t="s">
        <v>497</v>
      </c>
      <c r="D6" s="123" t="s">
        <v>492</v>
      </c>
      <c r="E6" s="122">
        <v>13046</v>
      </c>
      <c r="F6" s="122">
        <v>35</v>
      </c>
      <c r="G6" s="113"/>
      <c r="H6" s="113"/>
      <c r="I6" s="113"/>
    </row>
    <row r="7" spans="1:9" x14ac:dyDescent="0.3">
      <c r="A7" s="114"/>
      <c r="B7" s="120">
        <v>50890</v>
      </c>
      <c r="C7" s="123" t="s">
        <v>477</v>
      </c>
      <c r="D7" s="123" t="s">
        <v>486</v>
      </c>
      <c r="E7" s="122">
        <v>18276</v>
      </c>
      <c r="F7" s="122">
        <v>32</v>
      </c>
      <c r="G7" s="113"/>
      <c r="H7" s="113"/>
      <c r="I7" s="113"/>
    </row>
    <row r="8" spans="1:9" x14ac:dyDescent="0.3">
      <c r="A8" s="114"/>
      <c r="B8" s="120">
        <v>53700</v>
      </c>
      <c r="C8" s="123" t="s">
        <v>496</v>
      </c>
      <c r="D8" s="123" t="s">
        <v>495</v>
      </c>
      <c r="E8" s="122">
        <v>19327</v>
      </c>
      <c r="F8" s="122">
        <v>26</v>
      </c>
      <c r="G8" s="113"/>
      <c r="H8" s="113"/>
      <c r="I8" s="113"/>
    </row>
    <row r="9" spans="1:9" x14ac:dyDescent="0.3">
      <c r="A9" s="114"/>
      <c r="B9" s="120">
        <v>55879</v>
      </c>
      <c r="C9" s="123" t="s">
        <v>494</v>
      </c>
      <c r="D9" s="123" t="s">
        <v>490</v>
      </c>
      <c r="E9" s="122">
        <v>18996</v>
      </c>
      <c r="F9" s="122">
        <v>35</v>
      </c>
      <c r="G9" s="113"/>
      <c r="H9" s="113"/>
      <c r="I9" s="113"/>
    </row>
    <row r="10" spans="1:9" x14ac:dyDescent="0.3">
      <c r="A10" s="114"/>
      <c r="B10" s="120">
        <v>59848</v>
      </c>
      <c r="C10" s="123" t="s">
        <v>493</v>
      </c>
      <c r="D10" s="123" t="s">
        <v>492</v>
      </c>
      <c r="E10" s="122">
        <v>10387</v>
      </c>
      <c r="F10" s="122">
        <v>25</v>
      </c>
      <c r="G10" s="113"/>
      <c r="H10" s="113"/>
      <c r="I10" s="113"/>
    </row>
    <row r="11" spans="1:9" x14ac:dyDescent="0.3">
      <c r="A11" s="114"/>
      <c r="B11" s="120">
        <v>58369</v>
      </c>
      <c r="C11" s="123" t="s">
        <v>491</v>
      </c>
      <c r="D11" s="123" t="s">
        <v>490</v>
      </c>
      <c r="E11" s="122">
        <v>12566</v>
      </c>
      <c r="F11" s="122">
        <v>37</v>
      </c>
      <c r="G11" s="113"/>
      <c r="H11" s="113"/>
      <c r="I11" s="113"/>
    </row>
    <row r="12" spans="1:9" x14ac:dyDescent="0.3">
      <c r="A12" s="114"/>
      <c r="B12" s="120">
        <v>50217</v>
      </c>
      <c r="C12" s="123" t="s">
        <v>489</v>
      </c>
      <c r="D12" s="123" t="s">
        <v>488</v>
      </c>
      <c r="E12" s="122">
        <v>16406</v>
      </c>
      <c r="F12" s="122">
        <v>42</v>
      </c>
      <c r="G12" s="113"/>
      <c r="H12" s="113"/>
      <c r="I12" s="113"/>
    </row>
    <row r="13" spans="1:9" x14ac:dyDescent="0.3">
      <c r="A13" s="114"/>
      <c r="B13" s="120">
        <v>50695</v>
      </c>
      <c r="C13" s="123" t="s">
        <v>487</v>
      </c>
      <c r="D13" s="123" t="s">
        <v>486</v>
      </c>
      <c r="E13" s="122">
        <v>15784</v>
      </c>
      <c r="F13" s="122">
        <v>43</v>
      </c>
      <c r="G13" s="113"/>
      <c r="H13" s="113"/>
      <c r="I13" s="113"/>
    </row>
    <row r="14" spans="1:9" x14ac:dyDescent="0.3">
      <c r="A14" s="114"/>
      <c r="B14" s="120">
        <v>59673</v>
      </c>
      <c r="C14" s="123" t="s">
        <v>475</v>
      </c>
      <c r="D14" s="123" t="s">
        <v>485</v>
      </c>
      <c r="E14" s="122">
        <v>10959</v>
      </c>
      <c r="F14" s="122">
        <v>30</v>
      </c>
      <c r="G14" s="113"/>
      <c r="H14" s="113"/>
      <c r="I14" s="113"/>
    </row>
    <row r="15" spans="1:9" x14ac:dyDescent="0.3">
      <c r="A15" s="114"/>
      <c r="B15" s="120">
        <v>52130</v>
      </c>
      <c r="C15" s="123" t="s">
        <v>484</v>
      </c>
      <c r="D15" s="123" t="s">
        <v>483</v>
      </c>
      <c r="E15" s="122">
        <v>14562</v>
      </c>
      <c r="F15" s="122">
        <v>32</v>
      </c>
      <c r="G15" s="113"/>
      <c r="H15" s="113"/>
      <c r="I15" s="113"/>
    </row>
    <row r="16" spans="1:9" x14ac:dyDescent="0.3">
      <c r="A16" s="114"/>
      <c r="B16" s="113"/>
      <c r="C16" s="113"/>
      <c r="D16" s="113"/>
      <c r="E16" s="113"/>
      <c r="F16" s="113"/>
      <c r="G16" s="113"/>
      <c r="H16" s="113"/>
      <c r="I16" s="113"/>
    </row>
    <row r="17" spans="1:9" x14ac:dyDescent="0.3">
      <c r="A17" s="119">
        <v>1</v>
      </c>
      <c r="B17" s="113" t="s">
        <v>482</v>
      </c>
      <c r="E17" s="121" t="str">
        <f>VLOOKUP(B11,B4:F15,2,FALSE)</f>
        <v>Thomas Davies</v>
      </c>
      <c r="F17" s="113"/>
      <c r="G17" s="113"/>
      <c r="H17" s="113"/>
      <c r="I17" s="113"/>
    </row>
    <row r="18" spans="1:9" x14ac:dyDescent="0.3">
      <c r="A18" s="114"/>
      <c r="B18" s="113"/>
      <c r="C18" s="113"/>
      <c r="D18" s="113"/>
      <c r="E18" s="113"/>
      <c r="F18" s="113"/>
      <c r="G18" s="113"/>
      <c r="H18" s="113"/>
      <c r="I18" s="113"/>
    </row>
    <row r="19" spans="1:9" x14ac:dyDescent="0.3">
      <c r="A19" s="119">
        <v>2</v>
      </c>
      <c r="B19" s="113" t="s">
        <v>481</v>
      </c>
      <c r="D19" s="113"/>
      <c r="E19" s="121">
        <f>VLOOKUP(C14,C4:F15,4,FALSE)</f>
        <v>30</v>
      </c>
      <c r="F19" s="113"/>
      <c r="G19" s="113"/>
      <c r="H19" s="113"/>
      <c r="I19" s="113"/>
    </row>
    <row r="20" spans="1:9" x14ac:dyDescent="0.3">
      <c r="A20" s="114"/>
      <c r="B20" s="113"/>
      <c r="C20" s="113"/>
      <c r="D20" s="113"/>
      <c r="E20" s="113"/>
      <c r="F20" s="113"/>
      <c r="G20" s="113"/>
      <c r="H20" s="113"/>
      <c r="I20" s="113"/>
    </row>
    <row r="21" spans="1:9" x14ac:dyDescent="0.3">
      <c r="A21" s="119">
        <v>3</v>
      </c>
      <c r="B21" s="142" t="s">
        <v>480</v>
      </c>
      <c r="C21" s="133"/>
      <c r="D21" s="133"/>
      <c r="E21" s="113"/>
      <c r="F21" s="113"/>
      <c r="G21" s="113"/>
      <c r="H21" s="113"/>
      <c r="I21" s="113"/>
    </row>
    <row r="22" spans="1:9" x14ac:dyDescent="0.3">
      <c r="A22" s="114"/>
      <c r="B22" s="113"/>
      <c r="C22" s="113"/>
      <c r="D22" s="113"/>
      <c r="E22" s="113"/>
      <c r="F22" s="113"/>
      <c r="G22" s="113"/>
      <c r="H22" s="113"/>
      <c r="I22" s="113"/>
    </row>
    <row r="23" spans="1:9" x14ac:dyDescent="0.3">
      <c r="A23" s="114"/>
      <c r="B23" s="118" t="s">
        <v>113</v>
      </c>
      <c r="C23" s="117" t="s">
        <v>479</v>
      </c>
      <c r="D23" s="113"/>
      <c r="E23" s="113"/>
      <c r="F23" s="113"/>
      <c r="G23" s="113"/>
      <c r="H23" s="113"/>
      <c r="I23" s="113"/>
    </row>
    <row r="24" spans="1:9" x14ac:dyDescent="0.3">
      <c r="A24" s="114"/>
      <c r="B24" s="120">
        <v>55879</v>
      </c>
      <c r="C24" s="115" t="str">
        <f>VLOOKUP(B24,B4:F15,3,)</f>
        <v>Capetown</v>
      </c>
      <c r="D24" s="113"/>
      <c r="E24" s="113"/>
      <c r="F24" s="113"/>
      <c r="G24" s="113"/>
      <c r="H24" s="113"/>
      <c r="I24" s="113"/>
    </row>
    <row r="25" spans="1:9" x14ac:dyDescent="0.3">
      <c r="A25" s="114"/>
      <c r="B25" s="120">
        <v>50217</v>
      </c>
      <c r="C25" s="115" t="str">
        <f>VLOOKUP(B25,B5:F16,3,)</f>
        <v>Warsaw</v>
      </c>
      <c r="D25" s="113"/>
      <c r="E25" s="113"/>
      <c r="F25" s="113"/>
      <c r="G25" s="113"/>
      <c r="H25" s="113"/>
      <c r="I25" s="113"/>
    </row>
    <row r="26" spans="1:9" x14ac:dyDescent="0.3">
      <c r="A26" s="114"/>
      <c r="B26" s="120">
        <v>50695</v>
      </c>
      <c r="C26" s="115" t="str">
        <f>VLOOKUP(B26,B6:F17,3,)</f>
        <v>Cairo</v>
      </c>
      <c r="D26" s="113"/>
      <c r="E26" s="113"/>
      <c r="F26" s="113"/>
      <c r="G26" s="113"/>
      <c r="H26" s="113"/>
      <c r="I26" s="113"/>
    </row>
    <row r="27" spans="1:9" x14ac:dyDescent="0.3">
      <c r="A27" s="114"/>
      <c r="B27" s="113"/>
      <c r="C27" s="113"/>
      <c r="D27" s="113"/>
      <c r="E27" s="113"/>
      <c r="F27" s="113"/>
      <c r="G27" s="113"/>
      <c r="H27" s="113"/>
      <c r="I27" s="113"/>
    </row>
    <row r="28" spans="1:9" x14ac:dyDescent="0.3">
      <c r="A28" s="119">
        <v>4</v>
      </c>
      <c r="B28" s="142" t="s">
        <v>478</v>
      </c>
      <c r="C28" s="133"/>
      <c r="D28" s="133"/>
      <c r="E28" s="113"/>
      <c r="F28" s="113"/>
      <c r="G28" s="113"/>
      <c r="H28" s="113"/>
      <c r="I28" s="113"/>
    </row>
    <row r="29" spans="1:9" x14ac:dyDescent="0.3">
      <c r="A29" s="114"/>
      <c r="B29" s="113"/>
      <c r="C29" s="113"/>
      <c r="D29" s="113"/>
      <c r="E29" s="113"/>
      <c r="F29" s="113"/>
      <c r="G29" s="113"/>
      <c r="H29" s="113"/>
      <c r="I29" s="113"/>
    </row>
    <row r="30" spans="1:9" x14ac:dyDescent="0.3">
      <c r="A30" s="114"/>
      <c r="B30" s="118" t="s">
        <v>1</v>
      </c>
      <c r="C30" s="117" t="s">
        <v>96</v>
      </c>
      <c r="D30" s="113"/>
      <c r="E30" s="113"/>
      <c r="F30" s="113"/>
      <c r="G30" s="113"/>
      <c r="H30" s="113"/>
      <c r="I30" s="113"/>
    </row>
    <row r="31" spans="1:9" x14ac:dyDescent="0.3">
      <c r="A31" s="114"/>
      <c r="B31" s="116" t="s">
        <v>477</v>
      </c>
      <c r="C31" s="115">
        <f>VLOOKUP(B31,C4:F15,3,)</f>
        <v>18276</v>
      </c>
      <c r="D31" s="113"/>
      <c r="E31" s="113"/>
      <c r="F31" s="113"/>
      <c r="G31" s="113"/>
      <c r="H31" s="113"/>
      <c r="I31" s="113"/>
    </row>
    <row r="32" spans="1:9" x14ac:dyDescent="0.3">
      <c r="A32" s="114"/>
      <c r="B32" s="116" t="s">
        <v>476</v>
      </c>
      <c r="C32" s="115" t="e">
        <f>VLOOKUP(B32,C5:F16,3,)</f>
        <v>#N/A</v>
      </c>
      <c r="D32" s="113"/>
      <c r="E32" s="113"/>
      <c r="F32" s="113"/>
      <c r="G32" s="113"/>
      <c r="H32" s="113"/>
      <c r="I32" s="113"/>
    </row>
    <row r="33" spans="1:9" x14ac:dyDescent="0.3">
      <c r="A33" s="114"/>
      <c r="B33" s="116" t="s">
        <v>475</v>
      </c>
      <c r="C33" s="115">
        <f>VLOOKUP(B33,C6:F17,3,)</f>
        <v>10959</v>
      </c>
      <c r="D33" s="113"/>
      <c r="E33" s="113"/>
      <c r="F33" s="113"/>
      <c r="G33" s="113"/>
      <c r="H33" s="113"/>
      <c r="I33" s="113"/>
    </row>
    <row r="34" spans="1:9" x14ac:dyDescent="0.3">
      <c r="A34" s="114"/>
      <c r="B34" s="113"/>
      <c r="C34" s="113"/>
      <c r="D34" s="113"/>
      <c r="E34" s="113"/>
      <c r="F34" s="113"/>
      <c r="G34" s="113"/>
      <c r="H34" s="113"/>
      <c r="I34" s="113"/>
    </row>
    <row r="35" spans="1:9" x14ac:dyDescent="0.3">
      <c r="A35" s="114"/>
      <c r="B35" s="113"/>
      <c r="C35" s="113"/>
      <c r="D35" s="113"/>
      <c r="E35" s="113"/>
      <c r="F35" s="113"/>
      <c r="G35" s="113"/>
      <c r="H35" s="113"/>
      <c r="I35" s="113"/>
    </row>
    <row r="36" spans="1:9" x14ac:dyDescent="0.3">
      <c r="A36" s="114"/>
      <c r="B36" s="113"/>
      <c r="C36" s="113"/>
      <c r="D36" s="113"/>
      <c r="E36" s="113"/>
      <c r="F36" s="113"/>
      <c r="G36" s="113"/>
      <c r="H36" s="113"/>
      <c r="I36" s="113"/>
    </row>
    <row r="37" spans="1:9" x14ac:dyDescent="0.3">
      <c r="A37" s="114"/>
      <c r="B37" s="113"/>
      <c r="C37" s="113"/>
      <c r="D37" s="113"/>
      <c r="E37" s="113"/>
      <c r="F37" s="113"/>
      <c r="G37" s="113"/>
      <c r="H37" s="113"/>
      <c r="I37" s="113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1E17-117A-42BE-A645-9140DDC72B0A}">
  <sheetPr>
    <tabColor rgb="FFFF0000"/>
  </sheetPr>
  <dimension ref="A1:K49"/>
  <sheetViews>
    <sheetView showGridLines="0" topLeftCell="B12" workbookViewId="0">
      <selection activeCell="C49" sqref="C49"/>
    </sheetView>
  </sheetViews>
  <sheetFormatPr defaultColWidth="8.6640625" defaultRowHeight="13.8" outlineLevelRow="1" x14ac:dyDescent="0.3"/>
  <cols>
    <col min="1" max="1" width="2.5546875" style="126" bestFit="1" customWidth="1"/>
    <col min="2" max="2" width="15.6640625" style="126" bestFit="1" customWidth="1"/>
    <col min="3" max="3" width="12.33203125" style="126" bestFit="1" customWidth="1"/>
    <col min="4" max="4" width="8.44140625" style="126" bestFit="1" customWidth="1"/>
    <col min="5" max="5" width="11.44140625" style="126" bestFit="1" customWidth="1"/>
    <col min="6" max="16384" width="8.6640625" style="126"/>
  </cols>
  <sheetData>
    <row r="1" spans="2:7" x14ac:dyDescent="0.3">
      <c r="B1" s="100" t="s">
        <v>527</v>
      </c>
    </row>
    <row r="2" spans="2:7" x14ac:dyDescent="0.3">
      <c r="B2" s="129" t="s">
        <v>1</v>
      </c>
      <c r="C2" s="129" t="s">
        <v>145</v>
      </c>
      <c r="D2" s="129" t="s">
        <v>526</v>
      </c>
      <c r="E2" s="129" t="s">
        <v>525</v>
      </c>
    </row>
    <row r="3" spans="2:7" x14ac:dyDescent="0.3">
      <c r="B3" s="128" t="s">
        <v>524</v>
      </c>
      <c r="C3" s="128">
        <v>35</v>
      </c>
      <c r="D3" s="128" t="s">
        <v>510</v>
      </c>
      <c r="E3" s="128" t="s">
        <v>523</v>
      </c>
    </row>
    <row r="4" spans="2:7" x14ac:dyDescent="0.3">
      <c r="B4" s="128" t="s">
        <v>522</v>
      </c>
      <c r="C4" s="128">
        <v>42</v>
      </c>
      <c r="D4" s="128" t="s">
        <v>507</v>
      </c>
      <c r="E4" s="128" t="s">
        <v>521</v>
      </c>
    </row>
    <row r="5" spans="2:7" x14ac:dyDescent="0.3">
      <c r="B5" s="128" t="s">
        <v>109</v>
      </c>
      <c r="C5" s="128">
        <v>28</v>
      </c>
      <c r="D5" s="128" t="s">
        <v>510</v>
      </c>
      <c r="E5" s="128" t="s">
        <v>520</v>
      </c>
    </row>
    <row r="6" spans="2:7" x14ac:dyDescent="0.3">
      <c r="B6" s="128" t="s">
        <v>519</v>
      </c>
      <c r="C6" s="128">
        <v>25</v>
      </c>
      <c r="D6" s="128" t="s">
        <v>507</v>
      </c>
      <c r="E6" s="128" t="s">
        <v>98</v>
      </c>
    </row>
    <row r="7" spans="2:7" x14ac:dyDescent="0.3">
      <c r="B7" s="128" t="s">
        <v>518</v>
      </c>
      <c r="C7" s="128">
        <v>31</v>
      </c>
      <c r="D7" s="128" t="s">
        <v>510</v>
      </c>
      <c r="E7" s="128" t="s">
        <v>97</v>
      </c>
    </row>
    <row r="8" spans="2:7" x14ac:dyDescent="0.3">
      <c r="B8" s="128" t="s">
        <v>517</v>
      </c>
      <c r="C8" s="128">
        <v>27</v>
      </c>
      <c r="D8" s="128" t="s">
        <v>507</v>
      </c>
      <c r="E8" s="128" t="s">
        <v>516</v>
      </c>
    </row>
    <row r="9" spans="2:7" x14ac:dyDescent="0.3">
      <c r="B9" s="128" t="s">
        <v>515</v>
      </c>
      <c r="C9" s="128">
        <v>38</v>
      </c>
      <c r="D9" s="128" t="s">
        <v>510</v>
      </c>
      <c r="E9" s="128" t="s">
        <v>514</v>
      </c>
    </row>
    <row r="10" spans="2:7" x14ac:dyDescent="0.3">
      <c r="B10" s="128" t="s">
        <v>513</v>
      </c>
      <c r="C10" s="128">
        <v>29</v>
      </c>
      <c r="D10" s="128" t="s">
        <v>507</v>
      </c>
      <c r="E10" s="128" t="s">
        <v>512</v>
      </c>
    </row>
    <row r="11" spans="2:7" x14ac:dyDescent="0.3">
      <c r="B11" s="128" t="s">
        <v>511</v>
      </c>
      <c r="C11" s="128">
        <v>45</v>
      </c>
      <c r="D11" s="128" t="s">
        <v>510</v>
      </c>
      <c r="E11" s="128" t="s">
        <v>509</v>
      </c>
    </row>
    <row r="12" spans="2:7" x14ac:dyDescent="0.3">
      <c r="B12" s="128" t="s">
        <v>508</v>
      </c>
      <c r="C12" s="128">
        <v>33</v>
      </c>
      <c r="D12" s="128" t="s">
        <v>507</v>
      </c>
      <c r="E12" s="128" t="s">
        <v>506</v>
      </c>
    </row>
    <row r="15" spans="2:7" x14ac:dyDescent="0.3">
      <c r="B15" s="127" t="s">
        <v>445</v>
      </c>
    </row>
    <row r="16" spans="2:7" x14ac:dyDescent="0.3">
      <c r="G16" s="126" t="s">
        <v>505</v>
      </c>
    </row>
    <row r="17" spans="1:11" x14ac:dyDescent="0.3">
      <c r="A17" s="126">
        <v>1</v>
      </c>
      <c r="B17" s="126" t="s">
        <v>504</v>
      </c>
    </row>
    <row r="18" spans="1:11" x14ac:dyDescent="0.3">
      <c r="C18" s="101" t="s">
        <v>440</v>
      </c>
      <c r="D18" s="101"/>
    </row>
    <row r="19" spans="1:11" x14ac:dyDescent="0.3">
      <c r="B19" s="100" t="s">
        <v>90</v>
      </c>
      <c r="C19" s="99" t="str">
        <f>VLOOKUP(B4,B3:E12,4,)</f>
        <v>Data Scientist</v>
      </c>
    </row>
    <row r="20" spans="1:11" hidden="1" outlineLevel="1" x14ac:dyDescent="0.3">
      <c r="B20" s="143"/>
      <c r="C20" s="143"/>
      <c r="D20" s="143"/>
      <c r="E20" s="143"/>
      <c r="F20" s="143"/>
      <c r="G20" s="143"/>
      <c r="H20" s="143"/>
      <c r="I20" s="143"/>
      <c r="J20" s="143"/>
      <c r="K20" s="143"/>
    </row>
    <row r="21" spans="1:11" hidden="1" outlineLevel="1" x14ac:dyDescent="0.3">
      <c r="B21" s="143"/>
      <c r="C21" s="143"/>
      <c r="D21" s="143"/>
      <c r="E21" s="143"/>
      <c r="F21" s="143"/>
      <c r="G21" s="143"/>
      <c r="H21" s="143"/>
      <c r="I21" s="143"/>
      <c r="J21" s="143"/>
      <c r="K21" s="143"/>
    </row>
    <row r="22" spans="1:11" hidden="1" outlineLevel="1" x14ac:dyDescent="0.3">
      <c r="B22" s="143"/>
      <c r="C22" s="143"/>
      <c r="D22" s="143"/>
      <c r="E22" s="143"/>
      <c r="F22" s="143"/>
      <c r="G22" s="143"/>
      <c r="H22" s="143"/>
      <c r="I22" s="143"/>
      <c r="J22" s="143"/>
      <c r="K22" s="143"/>
    </row>
    <row r="23" spans="1:11" hidden="1" outlineLevel="1" x14ac:dyDescent="0.3">
      <c r="B23" s="143"/>
      <c r="C23" s="143"/>
      <c r="D23" s="143"/>
      <c r="E23" s="143"/>
      <c r="F23" s="143"/>
      <c r="G23" s="143"/>
      <c r="H23" s="143"/>
      <c r="I23" s="143"/>
      <c r="J23" s="143"/>
      <c r="K23" s="143"/>
    </row>
    <row r="24" spans="1:11" hidden="1" outlineLevel="1" x14ac:dyDescent="0.3">
      <c r="B24" s="143"/>
      <c r="C24" s="143"/>
      <c r="D24" s="143"/>
      <c r="E24" s="143"/>
      <c r="F24" s="143"/>
      <c r="G24" s="143"/>
      <c r="H24" s="143"/>
      <c r="I24" s="143"/>
      <c r="J24" s="143"/>
      <c r="K24" s="143"/>
    </row>
    <row r="25" spans="1:11" hidden="1" outlineLevel="1" x14ac:dyDescent="0.3">
      <c r="B25" s="143"/>
      <c r="C25" s="143"/>
      <c r="D25" s="143"/>
      <c r="E25" s="143"/>
      <c r="F25" s="143"/>
      <c r="G25" s="143"/>
      <c r="H25" s="143"/>
      <c r="I25" s="143"/>
      <c r="J25" s="143"/>
      <c r="K25" s="143"/>
    </row>
    <row r="26" spans="1:11" hidden="1" outlineLevel="1" x14ac:dyDescent="0.3">
      <c r="B26" s="143"/>
      <c r="C26" s="143"/>
      <c r="D26" s="143"/>
      <c r="E26" s="143"/>
      <c r="F26" s="143"/>
      <c r="G26" s="143"/>
      <c r="H26" s="143"/>
      <c r="I26" s="143"/>
      <c r="J26" s="143"/>
      <c r="K26" s="143"/>
    </row>
    <row r="27" spans="1:11" collapsed="1" x14ac:dyDescent="0.3"/>
    <row r="28" spans="1:11" x14ac:dyDescent="0.3">
      <c r="A28" s="126">
        <v>2</v>
      </c>
      <c r="B28" s="126" t="s">
        <v>503</v>
      </c>
    </row>
    <row r="29" spans="1:11" x14ac:dyDescent="0.3">
      <c r="C29" s="101" t="s">
        <v>440</v>
      </c>
      <c r="D29" s="101"/>
    </row>
    <row r="30" spans="1:11" x14ac:dyDescent="0.3">
      <c r="B30" s="100" t="s">
        <v>90</v>
      </c>
      <c r="C30" s="99">
        <f>VLOOKUP(B11,B3:E12,2,)</f>
        <v>45</v>
      </c>
    </row>
    <row r="31" spans="1:11" hidden="1" outlineLevel="1" x14ac:dyDescent="0.3">
      <c r="B31" s="143"/>
      <c r="C31" s="143"/>
      <c r="D31" s="143"/>
      <c r="E31" s="143"/>
      <c r="F31" s="143"/>
      <c r="G31" s="143"/>
      <c r="H31" s="143"/>
      <c r="I31" s="143"/>
      <c r="J31" s="143"/>
      <c r="K31" s="143"/>
    </row>
    <row r="32" spans="1:11" hidden="1" outlineLevel="1" x14ac:dyDescent="0.3">
      <c r="B32" s="143"/>
      <c r="C32" s="143"/>
      <c r="D32" s="143"/>
      <c r="E32" s="143"/>
      <c r="F32" s="143"/>
      <c r="G32" s="143"/>
      <c r="H32" s="143"/>
      <c r="I32" s="143"/>
      <c r="J32" s="143"/>
      <c r="K32" s="143"/>
    </row>
    <row r="33" spans="1:11" hidden="1" outlineLevel="1" x14ac:dyDescent="0.3">
      <c r="B33" s="143"/>
      <c r="C33" s="143"/>
      <c r="D33" s="143"/>
      <c r="E33" s="143"/>
      <c r="F33" s="143"/>
      <c r="G33" s="143"/>
      <c r="H33" s="143"/>
      <c r="I33" s="143"/>
      <c r="J33" s="143"/>
      <c r="K33" s="143"/>
    </row>
    <row r="34" spans="1:11" hidden="1" outlineLevel="1" x14ac:dyDescent="0.3">
      <c r="B34" s="143"/>
      <c r="C34" s="143"/>
      <c r="D34" s="143"/>
      <c r="E34" s="143"/>
      <c r="F34" s="143"/>
      <c r="G34" s="143"/>
      <c r="H34" s="143"/>
      <c r="I34" s="143"/>
      <c r="J34" s="143"/>
      <c r="K34" s="143"/>
    </row>
    <row r="35" spans="1:11" hidden="1" outlineLevel="1" x14ac:dyDescent="0.3">
      <c r="B35" s="143"/>
      <c r="C35" s="143"/>
      <c r="D35" s="143"/>
      <c r="E35" s="143"/>
      <c r="F35" s="143"/>
      <c r="G35" s="143"/>
      <c r="H35" s="143"/>
      <c r="I35" s="143"/>
      <c r="J35" s="143"/>
      <c r="K35" s="143"/>
    </row>
    <row r="36" spans="1:11" hidden="1" outlineLevel="1" x14ac:dyDescent="0.3">
      <c r="B36" s="143"/>
      <c r="C36" s="143"/>
      <c r="D36" s="143"/>
      <c r="E36" s="143"/>
      <c r="F36" s="143"/>
      <c r="G36" s="143"/>
      <c r="H36" s="143"/>
      <c r="I36" s="143"/>
      <c r="J36" s="143"/>
      <c r="K36" s="143"/>
    </row>
    <row r="37" spans="1:11" hidden="1" outlineLevel="1" x14ac:dyDescent="0.3">
      <c r="B37" s="143"/>
      <c r="C37" s="143"/>
      <c r="D37" s="143"/>
      <c r="E37" s="143"/>
      <c r="F37" s="143"/>
      <c r="G37" s="143"/>
      <c r="H37" s="143"/>
      <c r="I37" s="143"/>
      <c r="J37" s="143"/>
      <c r="K37" s="143"/>
    </row>
    <row r="38" spans="1:11" collapsed="1" x14ac:dyDescent="0.3"/>
    <row r="39" spans="1:11" x14ac:dyDescent="0.3">
      <c r="A39" s="126">
        <v>2</v>
      </c>
      <c r="B39" s="126" t="s">
        <v>502</v>
      </c>
    </row>
    <row r="40" spans="1:11" x14ac:dyDescent="0.3">
      <c r="C40" s="101" t="s">
        <v>440</v>
      </c>
      <c r="D40" s="101"/>
    </row>
    <row r="41" spans="1:11" x14ac:dyDescent="0.3">
      <c r="B41" s="100" t="s">
        <v>90</v>
      </c>
      <c r="C41" s="99" t="str">
        <f>VLOOKUP(B5,B3:E12,4,)</f>
        <v>Accountant</v>
      </c>
    </row>
    <row r="42" spans="1:11" ht="12.9" hidden="1" customHeight="1" outlineLevel="1" x14ac:dyDescent="0.3">
      <c r="B42" s="143"/>
      <c r="C42" s="143"/>
      <c r="D42" s="143"/>
      <c r="E42" s="143"/>
      <c r="F42" s="143"/>
      <c r="G42" s="143"/>
      <c r="H42" s="143"/>
      <c r="I42" s="143"/>
      <c r="J42" s="143"/>
      <c r="K42" s="143"/>
    </row>
    <row r="43" spans="1:11" hidden="1" outlineLevel="1" x14ac:dyDescent="0.3">
      <c r="B43" s="143"/>
      <c r="C43" s="143"/>
      <c r="D43" s="143"/>
      <c r="E43" s="143"/>
      <c r="F43" s="143"/>
      <c r="G43" s="143"/>
      <c r="H43" s="143"/>
      <c r="I43" s="143"/>
      <c r="J43" s="143"/>
      <c r="K43" s="143"/>
    </row>
    <row r="44" spans="1:11" hidden="1" outlineLevel="1" x14ac:dyDescent="0.3">
      <c r="B44" s="143"/>
      <c r="C44" s="143"/>
      <c r="D44" s="143"/>
      <c r="E44" s="143"/>
      <c r="F44" s="143"/>
      <c r="G44" s="143"/>
      <c r="H44" s="143"/>
      <c r="I44" s="143"/>
      <c r="J44" s="143"/>
      <c r="K44" s="143"/>
    </row>
    <row r="45" spans="1:11" hidden="1" outlineLevel="1" x14ac:dyDescent="0.3">
      <c r="B45" s="143"/>
      <c r="C45" s="143"/>
      <c r="D45" s="143"/>
      <c r="E45" s="143"/>
      <c r="F45" s="143"/>
      <c r="G45" s="143"/>
      <c r="H45" s="143"/>
      <c r="I45" s="143"/>
      <c r="J45" s="143"/>
      <c r="K45" s="143"/>
    </row>
    <row r="46" spans="1:11" hidden="1" outlineLevel="1" x14ac:dyDescent="0.3">
      <c r="B46" s="143"/>
      <c r="C46" s="143"/>
      <c r="D46" s="143"/>
      <c r="E46" s="143"/>
      <c r="F46" s="143"/>
      <c r="G46" s="143"/>
      <c r="H46" s="143"/>
      <c r="I46" s="143"/>
      <c r="J46" s="143"/>
      <c r="K46" s="143"/>
    </row>
    <row r="47" spans="1:11" hidden="1" outlineLevel="1" x14ac:dyDescent="0.3">
      <c r="B47" s="143"/>
      <c r="C47" s="143"/>
      <c r="D47" s="143"/>
      <c r="E47" s="143"/>
      <c r="F47" s="143"/>
      <c r="G47" s="143"/>
      <c r="H47" s="143"/>
      <c r="I47" s="143"/>
      <c r="J47" s="143"/>
      <c r="K47" s="143"/>
    </row>
    <row r="48" spans="1:11" hidden="1" outlineLevel="1" x14ac:dyDescent="0.3">
      <c r="B48" s="143"/>
      <c r="C48" s="143"/>
      <c r="D48" s="143"/>
      <c r="E48" s="143"/>
      <c r="F48" s="143"/>
      <c r="G48" s="143"/>
      <c r="H48" s="143"/>
      <c r="I48" s="143"/>
      <c r="J48" s="143"/>
      <c r="K48" s="143"/>
    </row>
    <row r="49" s="126" customFormat="1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E559-05AD-490E-89E5-F66025144539}">
  <dimension ref="A1:E248"/>
  <sheetViews>
    <sheetView workbookViewId="0">
      <selection activeCell="B1" sqref="B1"/>
    </sheetView>
  </sheetViews>
  <sheetFormatPr defaultRowHeight="14.4" x14ac:dyDescent="0.3"/>
  <cols>
    <col min="1" max="1" width="7.44140625" style="130" bestFit="1" customWidth="1"/>
    <col min="2" max="2" width="42.33203125" style="130" bestFit="1" customWidth="1"/>
    <col min="3" max="3" width="14.44140625" style="130" customWidth="1"/>
    <col min="4" max="4" width="10.33203125" style="130" bestFit="1" customWidth="1"/>
    <col min="5" max="5" width="23" style="130" bestFit="1" customWidth="1"/>
    <col min="6" max="16384" width="8.88671875" style="130"/>
  </cols>
  <sheetData>
    <row r="1" spans="1:5" x14ac:dyDescent="0.3">
      <c r="A1" s="130" t="s">
        <v>773</v>
      </c>
      <c r="B1" s="130" t="s">
        <v>772</v>
      </c>
      <c r="C1" s="130" t="s">
        <v>771</v>
      </c>
      <c r="D1" s="130" t="s">
        <v>253</v>
      </c>
      <c r="E1" s="130" t="s">
        <v>770</v>
      </c>
    </row>
    <row r="2" spans="1:5" x14ac:dyDescent="0.3">
      <c r="A2" s="130">
        <v>188</v>
      </c>
      <c r="B2" s="130" t="s">
        <v>769</v>
      </c>
      <c r="C2" s="130">
        <v>240705</v>
      </c>
      <c r="D2" s="131">
        <v>40544</v>
      </c>
      <c r="E2" s="130">
        <v>3.3000000000000003E-5</v>
      </c>
    </row>
    <row r="3" spans="1:5" x14ac:dyDescent="0.3">
      <c r="A3" s="130">
        <v>47</v>
      </c>
      <c r="B3" s="130" t="s">
        <v>768</v>
      </c>
      <c r="C3" s="130">
        <v>26556800</v>
      </c>
      <c r="D3" s="131">
        <v>41821</v>
      </c>
      <c r="E3" s="130">
        <v>3.7000000000000002E-3</v>
      </c>
    </row>
    <row r="4" spans="1:5" x14ac:dyDescent="0.3">
      <c r="A4" s="130">
        <v>226</v>
      </c>
      <c r="B4" s="130" t="s">
        <v>767</v>
      </c>
      <c r="C4" s="130">
        <v>28875</v>
      </c>
      <c r="D4" s="131">
        <v>41912</v>
      </c>
      <c r="E4" s="130">
        <v>3.9999999999999998E-6</v>
      </c>
    </row>
    <row r="5" spans="1:5" x14ac:dyDescent="0.3">
      <c r="A5" s="130">
        <v>140</v>
      </c>
      <c r="B5" s="130" t="s">
        <v>766</v>
      </c>
      <c r="C5" s="130">
        <v>2893005</v>
      </c>
      <c r="D5" s="131">
        <v>42005</v>
      </c>
      <c r="E5" s="130">
        <v>4.0000000000000002E-4</v>
      </c>
    </row>
    <row r="6" spans="1:5" x14ac:dyDescent="0.3">
      <c r="A6" s="130">
        <v>33</v>
      </c>
      <c r="B6" s="130" t="s">
        <v>765</v>
      </c>
      <c r="C6" s="130">
        <v>39500000</v>
      </c>
      <c r="D6" s="131">
        <v>42005</v>
      </c>
      <c r="E6" s="130">
        <v>5.4999999999999997E-3</v>
      </c>
    </row>
    <row r="7" spans="1:5" x14ac:dyDescent="0.3">
      <c r="A7" s="130">
        <v>214</v>
      </c>
      <c r="B7" s="130" t="s">
        <v>764</v>
      </c>
      <c r="C7" s="130">
        <v>55519</v>
      </c>
      <c r="D7" s="131">
        <v>40269</v>
      </c>
      <c r="E7" s="130">
        <v>7.7000000000000008E-6</v>
      </c>
    </row>
    <row r="8" spans="1:5" x14ac:dyDescent="0.3">
      <c r="A8" s="130">
        <v>207</v>
      </c>
      <c r="B8" s="130" t="s">
        <v>763</v>
      </c>
      <c r="C8" s="130">
        <v>76949</v>
      </c>
      <c r="D8" s="131">
        <v>41821</v>
      </c>
      <c r="E8" s="130">
        <v>1.1E-5</v>
      </c>
    </row>
    <row r="9" spans="1:5" x14ac:dyDescent="0.3">
      <c r="A9" s="130">
        <v>51</v>
      </c>
      <c r="B9" s="130" t="s">
        <v>762</v>
      </c>
      <c r="C9" s="130">
        <v>24383301</v>
      </c>
      <c r="D9" s="131">
        <v>41775</v>
      </c>
      <c r="E9" s="130">
        <v>3.3999999999999998E-3</v>
      </c>
    </row>
    <row r="10" spans="1:5" x14ac:dyDescent="0.3">
      <c r="A10" s="130">
        <v>231</v>
      </c>
      <c r="B10" s="130" t="s">
        <v>761</v>
      </c>
      <c r="C10" s="130">
        <v>13452</v>
      </c>
      <c r="D10" s="131">
        <v>40674</v>
      </c>
      <c r="E10" s="130">
        <v>1.9E-6</v>
      </c>
    </row>
    <row r="11" spans="1:5" x14ac:dyDescent="0.3">
      <c r="A11" s="130">
        <v>205</v>
      </c>
      <c r="B11" s="130" t="s">
        <v>760</v>
      </c>
      <c r="C11" s="130">
        <v>86295</v>
      </c>
      <c r="D11" s="131">
        <v>40690</v>
      </c>
      <c r="E11" s="130">
        <v>1.2E-5</v>
      </c>
    </row>
    <row r="12" spans="1:5" x14ac:dyDescent="0.3">
      <c r="A12" s="130">
        <v>31</v>
      </c>
      <c r="B12" s="130" t="s">
        <v>759</v>
      </c>
      <c r="C12" s="130">
        <v>43131966</v>
      </c>
      <c r="D12" s="131">
        <v>42186</v>
      </c>
      <c r="E12" s="130">
        <v>6.0000000000000001E-3</v>
      </c>
    </row>
    <row r="13" spans="1:5" x14ac:dyDescent="0.3">
      <c r="A13" s="130">
        <v>137</v>
      </c>
      <c r="B13" s="130" t="s">
        <v>758</v>
      </c>
      <c r="C13" s="130">
        <v>3013900</v>
      </c>
      <c r="D13" s="131">
        <v>41912</v>
      </c>
      <c r="E13" s="130">
        <v>4.2000000000000002E-4</v>
      </c>
    </row>
    <row r="14" spans="1:5" x14ac:dyDescent="0.3">
      <c r="A14" s="130">
        <v>197</v>
      </c>
      <c r="B14" s="130" t="s">
        <v>757</v>
      </c>
      <c r="C14" s="130">
        <v>107394</v>
      </c>
      <c r="D14" s="131">
        <v>41943</v>
      </c>
      <c r="E14" s="130">
        <v>1.5E-5</v>
      </c>
    </row>
    <row r="15" spans="1:5" x14ac:dyDescent="0.3">
      <c r="A15" s="130">
        <v>52</v>
      </c>
      <c r="B15" s="130" t="s">
        <v>756</v>
      </c>
      <c r="C15" s="130">
        <v>23766500</v>
      </c>
      <c r="D15" s="131">
        <v>42069</v>
      </c>
      <c r="E15" s="130">
        <v>3.29E-3</v>
      </c>
    </row>
    <row r="16" spans="1:5" x14ac:dyDescent="0.3">
      <c r="A16" s="130">
        <v>95</v>
      </c>
      <c r="B16" s="130" t="s">
        <v>755</v>
      </c>
      <c r="C16" s="130">
        <v>8579747</v>
      </c>
      <c r="D16" s="131">
        <v>42005</v>
      </c>
      <c r="E16" s="130">
        <v>1.1999999999999999E-3</v>
      </c>
    </row>
    <row r="17" spans="1:5" x14ac:dyDescent="0.3">
      <c r="A17" s="130">
        <v>91</v>
      </c>
      <c r="B17" s="130" t="s">
        <v>754</v>
      </c>
      <c r="C17" s="130">
        <v>9593000</v>
      </c>
      <c r="D17" s="131">
        <v>42005</v>
      </c>
      <c r="E17" s="130">
        <v>1.2999999999999999E-3</v>
      </c>
    </row>
    <row r="18" spans="1:5" x14ac:dyDescent="0.3">
      <c r="A18" s="130">
        <v>155</v>
      </c>
      <c r="B18" s="130" t="s">
        <v>753</v>
      </c>
      <c r="C18" s="130">
        <v>1316500</v>
      </c>
      <c r="D18" s="131">
        <v>41821</v>
      </c>
      <c r="E18" s="130">
        <v>1.8000000000000001E-4</v>
      </c>
    </row>
    <row r="19" spans="1:5" x14ac:dyDescent="0.3">
      <c r="A19" s="130">
        <v>8</v>
      </c>
      <c r="B19" s="130" t="s">
        <v>752</v>
      </c>
      <c r="C19" s="130">
        <v>157941000</v>
      </c>
      <c r="D19" s="131">
        <v>42069</v>
      </c>
      <c r="E19" s="130">
        <v>2.18E-2</v>
      </c>
    </row>
    <row r="20" spans="1:5" x14ac:dyDescent="0.3">
      <c r="A20" s="130">
        <v>184</v>
      </c>
      <c r="B20" s="130" t="s">
        <v>751</v>
      </c>
      <c r="C20" s="130">
        <v>285000</v>
      </c>
      <c r="D20" s="131">
        <v>41456</v>
      </c>
      <c r="E20" s="130">
        <v>3.8999999999999999E-5</v>
      </c>
    </row>
    <row r="21" spans="1:5" x14ac:dyDescent="0.3">
      <c r="A21" s="130">
        <v>93</v>
      </c>
      <c r="B21" s="130" t="s">
        <v>750</v>
      </c>
      <c r="C21" s="130">
        <v>9481000</v>
      </c>
      <c r="D21" s="131">
        <v>42005</v>
      </c>
      <c r="E21" s="130">
        <v>1.2999999999999999E-3</v>
      </c>
    </row>
    <row r="22" spans="1:5" x14ac:dyDescent="0.3">
      <c r="A22" s="130">
        <v>76</v>
      </c>
      <c r="B22" s="130" t="s">
        <v>749</v>
      </c>
      <c r="C22" s="130">
        <v>11237160</v>
      </c>
      <c r="D22" s="131">
        <v>42005</v>
      </c>
      <c r="E22" s="130">
        <v>1.6000000000000001E-3</v>
      </c>
    </row>
    <row r="23" spans="1:5" x14ac:dyDescent="0.3">
      <c r="A23" s="130">
        <v>180</v>
      </c>
      <c r="B23" s="130" t="s">
        <v>748</v>
      </c>
      <c r="C23" s="130">
        <v>349728</v>
      </c>
      <c r="D23" s="131">
        <v>41456</v>
      </c>
      <c r="E23" s="130">
        <v>4.8000000000000001E-5</v>
      </c>
    </row>
    <row r="24" spans="1:5" x14ac:dyDescent="0.3">
      <c r="A24" s="130">
        <v>87</v>
      </c>
      <c r="B24" s="130" t="s">
        <v>747</v>
      </c>
      <c r="C24" s="130">
        <v>10315244</v>
      </c>
      <c r="D24" s="131">
        <v>42186</v>
      </c>
      <c r="E24" s="130">
        <v>1.4E-3</v>
      </c>
    </row>
    <row r="25" spans="1:5" x14ac:dyDescent="0.3">
      <c r="A25" s="130">
        <v>209</v>
      </c>
      <c r="B25" s="130" t="s">
        <v>746</v>
      </c>
      <c r="C25" s="130">
        <v>64237</v>
      </c>
      <c r="D25" s="131">
        <v>40318</v>
      </c>
      <c r="E25" s="130">
        <v>8.8999999999999995E-6</v>
      </c>
    </row>
    <row r="26" spans="1:5" x14ac:dyDescent="0.3">
      <c r="A26" s="130">
        <v>165</v>
      </c>
      <c r="B26" s="130" t="s">
        <v>745</v>
      </c>
      <c r="C26" s="130">
        <v>757940</v>
      </c>
      <c r="D26" s="131">
        <v>42069</v>
      </c>
      <c r="E26" s="130">
        <v>1.05E-4</v>
      </c>
    </row>
    <row r="27" spans="1:5" x14ac:dyDescent="0.3">
      <c r="A27" s="130">
        <v>75</v>
      </c>
      <c r="B27" s="130" t="s">
        <v>744</v>
      </c>
      <c r="C27" s="130">
        <v>11410651</v>
      </c>
      <c r="D27" s="131">
        <v>42186</v>
      </c>
      <c r="E27" s="130">
        <v>1.6000000000000001E-3</v>
      </c>
    </row>
    <row r="28" spans="1:5" x14ac:dyDescent="0.3">
      <c r="A28" s="130">
        <v>130</v>
      </c>
      <c r="B28" s="130" t="s">
        <v>743</v>
      </c>
      <c r="C28" s="130">
        <v>3791622</v>
      </c>
      <c r="D28" s="131">
        <v>41562</v>
      </c>
      <c r="E28" s="130">
        <v>5.1999999999999995E-4</v>
      </c>
    </row>
    <row r="29" spans="1:5" x14ac:dyDescent="0.3">
      <c r="A29" s="130">
        <v>147</v>
      </c>
      <c r="B29" s="130" t="s">
        <v>742</v>
      </c>
      <c r="C29" s="130">
        <v>2024904</v>
      </c>
      <c r="D29" s="131">
        <v>40777</v>
      </c>
      <c r="E29" s="130">
        <v>2.7999999999999998E-4</v>
      </c>
    </row>
    <row r="30" spans="1:5" x14ac:dyDescent="0.3">
      <c r="A30" s="130">
        <v>5</v>
      </c>
      <c r="B30" s="130" t="s">
        <v>741</v>
      </c>
      <c r="C30" s="130">
        <v>203975000</v>
      </c>
      <c r="D30" s="131">
        <v>42069</v>
      </c>
      <c r="E30" s="130">
        <v>2.8199999999999999E-2</v>
      </c>
    </row>
    <row r="31" spans="1:5" x14ac:dyDescent="0.3">
      <c r="A31" s="130">
        <v>227</v>
      </c>
      <c r="B31" s="130" t="s">
        <v>740</v>
      </c>
      <c r="C31" s="130">
        <v>28054</v>
      </c>
      <c r="D31" s="131">
        <v>40371</v>
      </c>
      <c r="E31" s="130">
        <v>3.8999999999999999E-6</v>
      </c>
    </row>
    <row r="32" spans="1:5" x14ac:dyDescent="0.3">
      <c r="A32" s="130">
        <v>177</v>
      </c>
      <c r="B32" s="130" t="s">
        <v>739</v>
      </c>
      <c r="C32" s="130">
        <v>393372</v>
      </c>
      <c r="D32" s="131">
        <v>40714</v>
      </c>
      <c r="E32" s="130">
        <v>5.3999999999999998E-5</v>
      </c>
    </row>
    <row r="33" spans="1:5" x14ac:dyDescent="0.3">
      <c r="A33" s="130">
        <v>101</v>
      </c>
      <c r="B33" s="130" t="s">
        <v>738</v>
      </c>
      <c r="C33" s="130">
        <v>7245677</v>
      </c>
      <c r="D33" s="131">
        <v>41639</v>
      </c>
      <c r="E33" s="130">
        <v>1E-3</v>
      </c>
    </row>
    <row r="34" spans="1:5" x14ac:dyDescent="0.3">
      <c r="A34" s="130">
        <v>61</v>
      </c>
      <c r="B34" s="130" t="s">
        <v>737</v>
      </c>
      <c r="C34" s="130">
        <v>18450494</v>
      </c>
      <c r="D34" s="131">
        <v>42186</v>
      </c>
      <c r="E34" s="130">
        <v>2.5999999999999999E-3</v>
      </c>
    </row>
    <row r="35" spans="1:5" x14ac:dyDescent="0.3">
      <c r="A35" s="130">
        <v>25</v>
      </c>
      <c r="B35" s="130" t="s">
        <v>736</v>
      </c>
      <c r="C35" s="130">
        <v>51419420</v>
      </c>
      <c r="D35" s="131">
        <v>41727</v>
      </c>
      <c r="E35" s="130">
        <v>7.1000000000000004E-3</v>
      </c>
    </row>
    <row r="36" spans="1:5" x14ac:dyDescent="0.3">
      <c r="A36" s="130">
        <v>89</v>
      </c>
      <c r="B36" s="130" t="s">
        <v>735</v>
      </c>
      <c r="C36" s="130">
        <v>9823827</v>
      </c>
      <c r="D36" s="131">
        <v>42186</v>
      </c>
      <c r="E36" s="130">
        <v>1.4E-3</v>
      </c>
    </row>
    <row r="37" spans="1:5" x14ac:dyDescent="0.3">
      <c r="A37" s="130">
        <v>70</v>
      </c>
      <c r="B37" s="130" t="s">
        <v>734</v>
      </c>
      <c r="C37" s="130">
        <v>15405157</v>
      </c>
      <c r="D37" s="131">
        <v>42186</v>
      </c>
      <c r="E37" s="130">
        <v>2.0999999999999999E-3</v>
      </c>
    </row>
    <row r="38" spans="1:5" x14ac:dyDescent="0.3">
      <c r="A38" s="130">
        <v>57</v>
      </c>
      <c r="B38" s="130" t="s">
        <v>733</v>
      </c>
      <c r="C38" s="130">
        <v>21143237</v>
      </c>
      <c r="D38" s="131">
        <v>41456</v>
      </c>
      <c r="E38" s="130">
        <v>2.8E-3</v>
      </c>
    </row>
    <row r="39" spans="1:5" x14ac:dyDescent="0.3">
      <c r="A39" s="130">
        <v>37</v>
      </c>
      <c r="B39" s="130" t="s">
        <v>732</v>
      </c>
      <c r="C39" s="130">
        <v>35675834</v>
      </c>
      <c r="D39" s="131">
        <v>41913</v>
      </c>
      <c r="E39" s="130">
        <v>4.8999999999999998E-3</v>
      </c>
    </row>
    <row r="40" spans="1:5" x14ac:dyDescent="0.3">
      <c r="A40" s="130">
        <v>173</v>
      </c>
      <c r="B40" s="130" t="s">
        <v>731</v>
      </c>
      <c r="C40" s="130">
        <v>518467</v>
      </c>
      <c r="D40" s="131">
        <v>41821</v>
      </c>
      <c r="E40" s="130">
        <v>7.2000000000000002E-5</v>
      </c>
    </row>
    <row r="41" spans="1:5" x14ac:dyDescent="0.3">
      <c r="A41" s="130">
        <v>228</v>
      </c>
      <c r="B41" s="130" t="s">
        <v>730</v>
      </c>
      <c r="C41" s="130">
        <v>23296</v>
      </c>
      <c r="D41" s="131">
        <v>41275</v>
      </c>
      <c r="E41" s="130">
        <v>3.1999999999999999E-6</v>
      </c>
    </row>
    <row r="42" spans="1:5" x14ac:dyDescent="0.3">
      <c r="A42" s="130">
        <v>213</v>
      </c>
      <c r="B42" s="130" t="s">
        <v>729</v>
      </c>
      <c r="C42" s="130">
        <v>55691</v>
      </c>
      <c r="D42" s="131">
        <v>41275</v>
      </c>
      <c r="E42" s="130">
        <v>7.7000000000000008E-6</v>
      </c>
    </row>
    <row r="43" spans="1:5" x14ac:dyDescent="0.3">
      <c r="A43" s="130">
        <v>118</v>
      </c>
      <c r="B43" s="130" t="s">
        <v>728</v>
      </c>
      <c r="C43" s="130">
        <v>4803000</v>
      </c>
      <c r="D43" s="131">
        <v>42186</v>
      </c>
      <c r="E43" s="130">
        <v>6.6E-4</v>
      </c>
    </row>
    <row r="44" spans="1:5" x14ac:dyDescent="0.3">
      <c r="A44" s="130">
        <v>71</v>
      </c>
      <c r="B44" s="130" t="s">
        <v>727</v>
      </c>
      <c r="C44" s="130">
        <v>13606000</v>
      </c>
      <c r="D44" s="131">
        <v>42186</v>
      </c>
      <c r="E44" s="130">
        <v>1.9E-3</v>
      </c>
    </row>
    <row r="45" spans="1:5" x14ac:dyDescent="0.3">
      <c r="A45" s="130">
        <v>62</v>
      </c>
      <c r="B45" s="130" t="s">
        <v>726</v>
      </c>
      <c r="C45" s="130">
        <v>18006407</v>
      </c>
      <c r="D45" s="131">
        <v>42186</v>
      </c>
      <c r="E45" s="130">
        <v>2.5000000000000001E-3</v>
      </c>
    </row>
    <row r="46" spans="1:5" x14ac:dyDescent="0.3">
      <c r="A46" s="130">
        <v>1</v>
      </c>
      <c r="B46" s="130" t="s">
        <v>725</v>
      </c>
      <c r="C46" s="130">
        <v>1368570000</v>
      </c>
      <c r="D46" s="131">
        <v>42069</v>
      </c>
      <c r="E46" s="130">
        <v>0.189</v>
      </c>
    </row>
    <row r="47" spans="1:5" x14ac:dyDescent="0.3">
      <c r="A47" s="130">
        <v>242</v>
      </c>
      <c r="B47" s="130" t="s">
        <v>724</v>
      </c>
      <c r="C47" s="130">
        <v>2072</v>
      </c>
      <c r="D47" s="131">
        <v>40764</v>
      </c>
      <c r="E47" s="130">
        <v>2.8999999999999998E-7</v>
      </c>
    </row>
    <row r="48" spans="1:5" x14ac:dyDescent="0.3">
      <c r="A48" s="130">
        <v>246</v>
      </c>
      <c r="B48" s="130" t="s">
        <v>723</v>
      </c>
      <c r="C48" s="130">
        <v>550</v>
      </c>
      <c r="D48" s="131">
        <v>40764</v>
      </c>
      <c r="E48" s="130">
        <v>7.6000000000000006E-8</v>
      </c>
    </row>
    <row r="49" spans="1:5" x14ac:dyDescent="0.3">
      <c r="A49" s="130">
        <v>222</v>
      </c>
      <c r="B49" s="130" t="s">
        <v>722</v>
      </c>
      <c r="C49" s="130">
        <v>35742</v>
      </c>
      <c r="D49" s="131">
        <v>40909</v>
      </c>
      <c r="E49" s="130">
        <v>4.8999999999999997E-6</v>
      </c>
    </row>
    <row r="50" spans="1:5" x14ac:dyDescent="0.3">
      <c r="A50" s="130">
        <v>27</v>
      </c>
      <c r="B50" s="130" t="s">
        <v>721</v>
      </c>
      <c r="C50" s="130">
        <v>48025400</v>
      </c>
      <c r="D50" s="131">
        <v>42069</v>
      </c>
      <c r="E50" s="130">
        <v>6.6400000000000001E-3</v>
      </c>
    </row>
    <row r="51" spans="1:5" x14ac:dyDescent="0.3">
      <c r="A51" s="130">
        <v>164</v>
      </c>
      <c r="B51" s="130" t="s">
        <v>720</v>
      </c>
      <c r="C51" s="130">
        <v>763952</v>
      </c>
      <c r="D51" s="131">
        <v>41821</v>
      </c>
      <c r="E51" s="130">
        <v>1.1E-4</v>
      </c>
    </row>
    <row r="52" spans="1:5" x14ac:dyDescent="0.3">
      <c r="A52" s="130">
        <v>230</v>
      </c>
      <c r="B52" s="130" t="s">
        <v>719</v>
      </c>
      <c r="C52" s="130">
        <v>14974</v>
      </c>
      <c r="D52" s="131">
        <v>40878</v>
      </c>
      <c r="E52" s="130">
        <v>2.0999999999999998E-6</v>
      </c>
    </row>
    <row r="53" spans="1:5" x14ac:dyDescent="0.3">
      <c r="A53" s="130">
        <v>119</v>
      </c>
      <c r="B53" s="130" t="s">
        <v>718</v>
      </c>
      <c r="C53" s="130">
        <v>4773130</v>
      </c>
      <c r="D53" s="131">
        <v>41820</v>
      </c>
      <c r="E53" s="130">
        <v>6.6E-4</v>
      </c>
    </row>
    <row r="54" spans="1:5" x14ac:dyDescent="0.3">
      <c r="A54" s="130">
        <v>127</v>
      </c>
      <c r="B54" s="130" t="s">
        <v>717</v>
      </c>
      <c r="C54" s="130">
        <v>4267558</v>
      </c>
      <c r="D54" s="131">
        <v>41091</v>
      </c>
      <c r="E54" s="130">
        <v>5.9000000000000003E-4</v>
      </c>
    </row>
    <row r="55" spans="1:5" x14ac:dyDescent="0.3">
      <c r="A55" s="130">
        <v>77</v>
      </c>
      <c r="B55" s="130" t="s">
        <v>716</v>
      </c>
      <c r="C55" s="130">
        <v>11210064</v>
      </c>
      <c r="D55" s="131">
        <v>41639</v>
      </c>
      <c r="E55" s="130">
        <v>1.6000000000000001E-3</v>
      </c>
    </row>
    <row r="56" spans="1:5" x14ac:dyDescent="0.3">
      <c r="A56" s="130">
        <v>195</v>
      </c>
      <c r="B56" s="130" t="s">
        <v>715</v>
      </c>
      <c r="C56" s="130">
        <v>154843</v>
      </c>
      <c r="D56" s="131">
        <v>41640</v>
      </c>
      <c r="E56" s="130">
        <v>2.0999999999999999E-5</v>
      </c>
    </row>
    <row r="57" spans="1:5" x14ac:dyDescent="0.3">
      <c r="A57" s="130">
        <v>162</v>
      </c>
      <c r="B57" s="130" t="s">
        <v>714</v>
      </c>
      <c r="C57" s="130">
        <v>858000</v>
      </c>
      <c r="D57" s="131">
        <v>41640</v>
      </c>
      <c r="E57" s="130">
        <v>1.2E-4</v>
      </c>
    </row>
    <row r="58" spans="1:5" x14ac:dyDescent="0.3">
      <c r="A58" s="130">
        <v>84</v>
      </c>
      <c r="B58" s="130" t="s">
        <v>713</v>
      </c>
      <c r="C58" s="130">
        <v>10528477</v>
      </c>
      <c r="D58" s="131">
        <v>41912</v>
      </c>
      <c r="E58" s="130">
        <v>1.5E-3</v>
      </c>
    </row>
    <row r="59" spans="1:5" x14ac:dyDescent="0.3">
      <c r="A59" s="130">
        <v>19</v>
      </c>
      <c r="B59" s="130" t="s">
        <v>712</v>
      </c>
      <c r="C59" s="130">
        <v>71246000</v>
      </c>
      <c r="D59" s="131">
        <v>42186</v>
      </c>
      <c r="E59" s="130">
        <v>9.9000000000000008E-3</v>
      </c>
    </row>
    <row r="60" spans="1:5" x14ac:dyDescent="0.3">
      <c r="A60" s="130">
        <v>113</v>
      </c>
      <c r="B60" s="130" t="s">
        <v>711</v>
      </c>
      <c r="C60" s="130">
        <v>5659715</v>
      </c>
      <c r="D60" s="131">
        <v>42005</v>
      </c>
      <c r="E60" s="130">
        <v>7.7999999999999999E-4</v>
      </c>
    </row>
    <row r="61" spans="1:5" x14ac:dyDescent="0.3">
      <c r="A61" s="130">
        <v>160</v>
      </c>
      <c r="B61" s="130" t="s">
        <v>710</v>
      </c>
      <c r="C61" s="130">
        <v>900000</v>
      </c>
      <c r="D61" s="131">
        <v>42186</v>
      </c>
      <c r="E61" s="130">
        <v>1.2E-4</v>
      </c>
    </row>
    <row r="62" spans="1:5" x14ac:dyDescent="0.3">
      <c r="A62" s="130">
        <v>208</v>
      </c>
      <c r="B62" s="130" t="s">
        <v>709</v>
      </c>
      <c r="C62" s="130">
        <v>71293</v>
      </c>
      <c r="D62" s="131">
        <v>40677</v>
      </c>
      <c r="E62" s="130">
        <v>9.9000000000000001E-6</v>
      </c>
    </row>
    <row r="63" spans="1:5" x14ac:dyDescent="0.3">
      <c r="A63" s="130">
        <v>86</v>
      </c>
      <c r="B63" s="130" t="s">
        <v>708</v>
      </c>
      <c r="C63" s="130">
        <v>10378267</v>
      </c>
      <c r="D63" s="131">
        <v>41821</v>
      </c>
      <c r="E63" s="130">
        <v>1.4E-3</v>
      </c>
    </row>
    <row r="64" spans="1:5" x14ac:dyDescent="0.3">
      <c r="A64" s="130">
        <v>158</v>
      </c>
      <c r="B64" s="130" t="s">
        <v>707</v>
      </c>
      <c r="C64" s="130">
        <v>1212107</v>
      </c>
      <c r="D64" s="131">
        <v>41821</v>
      </c>
      <c r="E64" s="130">
        <v>1.7000000000000001E-4</v>
      </c>
    </row>
    <row r="65" spans="1:5" x14ac:dyDescent="0.3">
      <c r="A65" s="130">
        <v>67</v>
      </c>
      <c r="B65" s="130" t="s">
        <v>706</v>
      </c>
      <c r="C65" s="130">
        <v>15945200</v>
      </c>
      <c r="D65" s="131">
        <v>42069</v>
      </c>
      <c r="E65" s="130">
        <v>2.2000000000000001E-3</v>
      </c>
    </row>
    <row r="66" spans="1:5" x14ac:dyDescent="0.3">
      <c r="A66" s="130">
        <v>15</v>
      </c>
      <c r="B66" s="130" t="s">
        <v>705</v>
      </c>
      <c r="C66" s="130">
        <v>88123300</v>
      </c>
      <c r="D66" s="131">
        <v>42069</v>
      </c>
      <c r="E66" s="130">
        <v>1.2200000000000001E-2</v>
      </c>
    </row>
    <row r="67" spans="1:5" x14ac:dyDescent="0.3">
      <c r="A67" s="130">
        <v>108</v>
      </c>
      <c r="B67" s="130" t="s">
        <v>704</v>
      </c>
      <c r="C67" s="130">
        <v>6401240</v>
      </c>
      <c r="D67" s="131">
        <v>41640</v>
      </c>
      <c r="E67" s="130">
        <v>8.8999999999999995E-4</v>
      </c>
    </row>
    <row r="68" spans="1:5" x14ac:dyDescent="0.3">
      <c r="A68" s="130">
        <v>153</v>
      </c>
      <c r="B68" s="130" t="s">
        <v>703</v>
      </c>
      <c r="C68" s="130">
        <v>1430000</v>
      </c>
      <c r="D68" s="131">
        <v>41456</v>
      </c>
      <c r="E68" s="130">
        <v>2.0000000000000001E-4</v>
      </c>
    </row>
    <row r="69" spans="1:5" x14ac:dyDescent="0.3">
      <c r="A69" s="130">
        <v>106</v>
      </c>
      <c r="B69" s="130" t="s">
        <v>702</v>
      </c>
      <c r="C69" s="130">
        <v>6738000</v>
      </c>
      <c r="D69" s="131">
        <v>42186</v>
      </c>
      <c r="E69" s="130">
        <v>9.3000000000000005E-4</v>
      </c>
    </row>
    <row r="70" spans="1:5" x14ac:dyDescent="0.3">
      <c r="A70" s="130">
        <v>156</v>
      </c>
      <c r="B70" s="130" t="s">
        <v>701</v>
      </c>
      <c r="C70" s="130">
        <v>1312252</v>
      </c>
      <c r="D70" s="131">
        <v>42005</v>
      </c>
      <c r="E70" s="130">
        <v>1.8000000000000001E-4</v>
      </c>
    </row>
    <row r="71" spans="1:5" x14ac:dyDescent="0.3">
      <c r="A71" s="130">
        <v>14</v>
      </c>
      <c r="B71" s="130" t="s">
        <v>700</v>
      </c>
      <c r="C71" s="130">
        <v>90076012</v>
      </c>
      <c r="D71" s="131">
        <v>42186</v>
      </c>
      <c r="E71" s="130">
        <v>1.2500000000000001E-2</v>
      </c>
    </row>
    <row r="72" spans="1:5" x14ac:dyDescent="0.3">
      <c r="A72" s="130">
        <v>239</v>
      </c>
      <c r="B72" s="130" t="s">
        <v>699</v>
      </c>
      <c r="C72" s="130">
        <v>3000</v>
      </c>
      <c r="D72" s="131">
        <v>42186</v>
      </c>
      <c r="E72" s="130">
        <v>4.0999999999999999E-7</v>
      </c>
    </row>
    <row r="73" spans="1:5" x14ac:dyDescent="0.3">
      <c r="A73" s="130">
        <v>218</v>
      </c>
      <c r="B73" s="130" t="s">
        <v>698</v>
      </c>
      <c r="C73" s="130">
        <v>48679</v>
      </c>
      <c r="D73" s="131">
        <v>41974</v>
      </c>
      <c r="E73" s="130">
        <v>6.7000000000000002E-6</v>
      </c>
    </row>
    <row r="74" spans="1:5" x14ac:dyDescent="0.3">
      <c r="A74" s="130">
        <v>202</v>
      </c>
      <c r="B74" s="130" t="s">
        <v>697</v>
      </c>
      <c r="C74" s="130">
        <v>101351</v>
      </c>
      <c r="D74" s="131">
        <v>41456</v>
      </c>
      <c r="E74" s="130">
        <v>1.4E-5</v>
      </c>
    </row>
    <row r="75" spans="1:5" x14ac:dyDescent="0.3">
      <c r="A75" s="130">
        <v>161</v>
      </c>
      <c r="B75" s="130" t="s">
        <v>696</v>
      </c>
      <c r="C75" s="130">
        <v>859178</v>
      </c>
      <c r="D75" s="131">
        <v>41456</v>
      </c>
      <c r="E75" s="130">
        <v>1.1900000000000001E-4</v>
      </c>
    </row>
    <row r="76" spans="1:5" x14ac:dyDescent="0.3">
      <c r="A76" s="130">
        <v>114</v>
      </c>
      <c r="B76" s="130" t="s">
        <v>695</v>
      </c>
      <c r="C76" s="130">
        <v>5475526</v>
      </c>
      <c r="D76" s="131">
        <v>42036</v>
      </c>
      <c r="E76" s="130">
        <v>7.6000000000000004E-4</v>
      </c>
    </row>
    <row r="77" spans="1:5" x14ac:dyDescent="0.3">
      <c r="A77" s="130">
        <v>20</v>
      </c>
      <c r="B77" s="130" t="s">
        <v>694</v>
      </c>
      <c r="C77" s="130">
        <v>66104000</v>
      </c>
      <c r="D77" s="131">
        <v>42036</v>
      </c>
      <c r="E77" s="130">
        <v>9.1000000000000004E-3</v>
      </c>
    </row>
    <row r="78" spans="1:5" x14ac:dyDescent="0.3">
      <c r="A78" s="130">
        <v>189</v>
      </c>
      <c r="B78" s="130" t="s">
        <v>693</v>
      </c>
      <c r="C78" s="130">
        <v>239648</v>
      </c>
      <c r="D78" s="131">
        <v>40909</v>
      </c>
      <c r="E78" s="130">
        <v>3.3000000000000003E-5</v>
      </c>
    </row>
    <row r="79" spans="1:5" x14ac:dyDescent="0.3">
      <c r="A79" s="130">
        <v>186</v>
      </c>
      <c r="B79" s="130" t="s">
        <v>692</v>
      </c>
      <c r="C79" s="130">
        <v>268270</v>
      </c>
      <c r="D79" s="131">
        <v>41143</v>
      </c>
      <c r="E79" s="130">
        <v>3.6999999999999998E-5</v>
      </c>
    </row>
    <row r="80" spans="1:5" x14ac:dyDescent="0.3">
      <c r="A80" s="130">
        <v>152</v>
      </c>
      <c r="B80" s="130" t="s">
        <v>691</v>
      </c>
      <c r="C80" s="130">
        <v>1751000</v>
      </c>
      <c r="D80" s="131">
        <v>42186</v>
      </c>
      <c r="E80" s="130">
        <v>2.4000000000000001E-4</v>
      </c>
    </row>
    <row r="81" spans="1:5" x14ac:dyDescent="0.3">
      <c r="A81" s="130">
        <v>126</v>
      </c>
      <c r="B81" s="130" t="s">
        <v>690</v>
      </c>
      <c r="C81" s="130">
        <v>4490500</v>
      </c>
      <c r="D81" s="131">
        <v>41640</v>
      </c>
      <c r="E81" s="130">
        <v>6.2E-4</v>
      </c>
    </row>
    <row r="82" spans="1:5" x14ac:dyDescent="0.3">
      <c r="A82" s="130">
        <v>16</v>
      </c>
      <c r="B82" s="130" t="s">
        <v>461</v>
      </c>
      <c r="C82" s="130">
        <v>80925000</v>
      </c>
      <c r="D82" s="131">
        <v>41820</v>
      </c>
      <c r="E82" s="130">
        <v>1.12E-2</v>
      </c>
    </row>
    <row r="83" spans="1:5" x14ac:dyDescent="0.3">
      <c r="A83" s="130">
        <v>46</v>
      </c>
      <c r="B83" s="130" t="s">
        <v>689</v>
      </c>
      <c r="C83" s="130">
        <v>27043093</v>
      </c>
      <c r="D83" s="131">
        <v>41821</v>
      </c>
      <c r="E83" s="130">
        <v>3.7000000000000002E-3</v>
      </c>
    </row>
    <row r="84" spans="1:5" x14ac:dyDescent="0.3">
      <c r="A84" s="130">
        <v>225</v>
      </c>
      <c r="B84" s="130" t="s">
        <v>688</v>
      </c>
      <c r="C84" s="130">
        <v>30001</v>
      </c>
      <c r="D84" s="131">
        <v>41274</v>
      </c>
      <c r="E84" s="130">
        <v>4.0999999999999997E-6</v>
      </c>
    </row>
    <row r="85" spans="1:5" x14ac:dyDescent="0.3">
      <c r="A85" s="130">
        <v>80</v>
      </c>
      <c r="B85" s="130" t="s">
        <v>687</v>
      </c>
      <c r="C85" s="130">
        <v>10992589</v>
      </c>
      <c r="D85" s="131">
        <v>41640</v>
      </c>
      <c r="E85" s="130">
        <v>1.5E-3</v>
      </c>
    </row>
    <row r="86" spans="1:5" x14ac:dyDescent="0.3">
      <c r="A86" s="130">
        <v>212</v>
      </c>
      <c r="B86" s="130" t="s">
        <v>686</v>
      </c>
      <c r="C86" s="130">
        <v>55984</v>
      </c>
      <c r="D86" s="131">
        <v>42005</v>
      </c>
      <c r="E86" s="130">
        <v>7.7000000000000008E-6</v>
      </c>
    </row>
    <row r="87" spans="1:5" x14ac:dyDescent="0.3">
      <c r="A87" s="130">
        <v>200</v>
      </c>
      <c r="B87" s="130" t="s">
        <v>685</v>
      </c>
      <c r="C87" s="130">
        <v>103328</v>
      </c>
      <c r="D87" s="131">
        <v>40675</v>
      </c>
      <c r="E87" s="130">
        <v>1.4E-5</v>
      </c>
    </row>
    <row r="88" spans="1:5" x14ac:dyDescent="0.3">
      <c r="A88" s="130">
        <v>176</v>
      </c>
      <c r="B88" s="130" t="s">
        <v>684</v>
      </c>
      <c r="C88" s="130">
        <v>405739</v>
      </c>
      <c r="D88" s="131">
        <v>41275</v>
      </c>
      <c r="E88" s="130">
        <v>5.5999999999999999E-5</v>
      </c>
    </row>
    <row r="89" spans="1:5" x14ac:dyDescent="0.3">
      <c r="A89" s="130">
        <v>194</v>
      </c>
      <c r="B89" s="130" t="s">
        <v>683</v>
      </c>
      <c r="C89" s="130">
        <v>159358</v>
      </c>
      <c r="D89" s="131">
        <v>40269</v>
      </c>
      <c r="E89" s="130">
        <v>2.1999999999999999E-5</v>
      </c>
    </row>
    <row r="90" spans="1:5" x14ac:dyDescent="0.3">
      <c r="A90" s="130">
        <v>68</v>
      </c>
      <c r="B90" s="130" t="s">
        <v>682</v>
      </c>
      <c r="C90" s="130">
        <v>15806675</v>
      </c>
      <c r="D90" s="131">
        <v>41821</v>
      </c>
      <c r="E90" s="130">
        <v>2.2000000000000001E-3</v>
      </c>
    </row>
    <row r="91" spans="1:5" x14ac:dyDescent="0.3">
      <c r="A91" s="130">
        <v>210</v>
      </c>
      <c r="B91" s="130" t="s">
        <v>681</v>
      </c>
      <c r="C91" s="130">
        <v>63085</v>
      </c>
      <c r="D91" s="131">
        <v>40999</v>
      </c>
      <c r="E91" s="130">
        <v>8.6999999999999997E-6</v>
      </c>
    </row>
    <row r="92" spans="1:5" x14ac:dyDescent="0.3">
      <c r="A92" s="130">
        <v>83</v>
      </c>
      <c r="B92" s="130" t="s">
        <v>680</v>
      </c>
      <c r="C92" s="130">
        <v>10628972</v>
      </c>
      <c r="D92" s="131">
        <v>41731</v>
      </c>
      <c r="E92" s="130">
        <v>1.5E-3</v>
      </c>
    </row>
    <row r="93" spans="1:5" x14ac:dyDescent="0.3">
      <c r="A93" s="130">
        <v>151</v>
      </c>
      <c r="B93" s="130" t="s">
        <v>679</v>
      </c>
      <c r="C93" s="130">
        <v>1788000</v>
      </c>
      <c r="D93" s="131">
        <v>42186</v>
      </c>
      <c r="E93" s="130">
        <v>2.5000000000000001E-4</v>
      </c>
    </row>
    <row r="94" spans="1:5" x14ac:dyDescent="0.3">
      <c r="A94" s="130">
        <v>166</v>
      </c>
      <c r="B94" s="130" t="s">
        <v>678</v>
      </c>
      <c r="C94" s="130">
        <v>746900</v>
      </c>
      <c r="D94" s="131">
        <v>41456</v>
      </c>
      <c r="E94" s="130">
        <v>1E-4</v>
      </c>
    </row>
    <row r="95" spans="1:5" x14ac:dyDescent="0.3">
      <c r="A95" s="130">
        <v>82</v>
      </c>
      <c r="B95" s="130" t="s">
        <v>677</v>
      </c>
      <c r="C95" s="130">
        <v>10911819</v>
      </c>
      <c r="D95" s="131">
        <v>42186</v>
      </c>
      <c r="E95" s="130">
        <v>1.5E-3</v>
      </c>
    </row>
    <row r="96" spans="1:5" x14ac:dyDescent="0.3">
      <c r="A96" s="130">
        <v>94</v>
      </c>
      <c r="B96" s="130" t="s">
        <v>676</v>
      </c>
      <c r="C96" s="130">
        <v>8725111</v>
      </c>
      <c r="D96" s="131">
        <v>41821</v>
      </c>
      <c r="E96" s="130">
        <v>1.1999999999999999E-3</v>
      </c>
    </row>
    <row r="97" spans="1:5" x14ac:dyDescent="0.3">
      <c r="A97" s="130">
        <v>100</v>
      </c>
      <c r="B97" s="130" t="s">
        <v>675</v>
      </c>
      <c r="C97" s="130">
        <v>7264100</v>
      </c>
      <c r="D97" s="131">
        <v>42004</v>
      </c>
      <c r="E97" s="130">
        <v>1E-3</v>
      </c>
    </row>
    <row r="98" spans="1:5" x14ac:dyDescent="0.3">
      <c r="A98" s="130">
        <v>88</v>
      </c>
      <c r="B98" s="130" t="s">
        <v>674</v>
      </c>
      <c r="C98" s="130">
        <v>9849000</v>
      </c>
      <c r="D98" s="131">
        <v>42004</v>
      </c>
      <c r="E98" s="130">
        <v>1.4E-3</v>
      </c>
    </row>
    <row r="99" spans="1:5" x14ac:dyDescent="0.3">
      <c r="A99" s="130">
        <v>182</v>
      </c>
      <c r="B99" s="130" t="s">
        <v>673</v>
      </c>
      <c r="C99" s="130">
        <v>329040</v>
      </c>
      <c r="D99" s="131">
        <v>42004</v>
      </c>
      <c r="E99" s="130">
        <v>4.6E-5</v>
      </c>
    </row>
    <row r="100" spans="1:5" x14ac:dyDescent="0.3">
      <c r="A100" s="130">
        <v>2</v>
      </c>
      <c r="B100" s="130" t="s">
        <v>672</v>
      </c>
      <c r="C100" s="130">
        <v>1267830000</v>
      </c>
      <c r="D100" s="131">
        <v>42069</v>
      </c>
      <c r="E100" s="130">
        <v>0.17499999999999999</v>
      </c>
    </row>
    <row r="101" spans="1:5" x14ac:dyDescent="0.3">
      <c r="A101" s="130">
        <v>4</v>
      </c>
      <c r="B101" s="130" t="s">
        <v>671</v>
      </c>
      <c r="C101" s="130">
        <v>255461700</v>
      </c>
      <c r="D101" s="131">
        <v>42186</v>
      </c>
      <c r="E101" s="130">
        <v>3.5299999999999998E-2</v>
      </c>
    </row>
    <row r="102" spans="1:5" x14ac:dyDescent="0.3">
      <c r="A102" s="130">
        <v>17</v>
      </c>
      <c r="B102" s="130" t="s">
        <v>670</v>
      </c>
      <c r="C102" s="130">
        <v>78165200</v>
      </c>
      <c r="D102" s="131">
        <v>42069</v>
      </c>
      <c r="E102" s="130">
        <v>1.0800000000000001E-2</v>
      </c>
    </row>
    <row r="103" spans="1:5" x14ac:dyDescent="0.3">
      <c r="A103" s="130">
        <v>36</v>
      </c>
      <c r="B103" s="130" t="s">
        <v>669</v>
      </c>
      <c r="C103" s="130">
        <v>36004552</v>
      </c>
      <c r="D103" s="131">
        <v>41821</v>
      </c>
      <c r="E103" s="130">
        <v>5.0000000000000001E-3</v>
      </c>
    </row>
    <row r="104" spans="1:5" x14ac:dyDescent="0.3">
      <c r="A104" s="130">
        <v>122</v>
      </c>
      <c r="B104" s="130" t="s">
        <v>668</v>
      </c>
      <c r="C104" s="130">
        <v>4609600</v>
      </c>
      <c r="D104" s="131">
        <v>41730</v>
      </c>
      <c r="E104" s="130">
        <v>6.4000000000000005E-4</v>
      </c>
    </row>
    <row r="105" spans="1:5" x14ac:dyDescent="0.3">
      <c r="A105" s="130">
        <v>206</v>
      </c>
      <c r="B105" s="130" t="s">
        <v>667</v>
      </c>
      <c r="C105" s="130">
        <v>84497</v>
      </c>
      <c r="D105" s="131">
        <v>40629</v>
      </c>
      <c r="E105" s="130">
        <v>1.2E-5</v>
      </c>
    </row>
    <row r="106" spans="1:5" x14ac:dyDescent="0.3">
      <c r="A106" s="130">
        <v>97</v>
      </c>
      <c r="B106" s="130" t="s">
        <v>666</v>
      </c>
      <c r="C106" s="130">
        <v>8309400</v>
      </c>
      <c r="D106" s="131">
        <v>42035</v>
      </c>
      <c r="E106" s="130">
        <v>1.1000000000000001E-3</v>
      </c>
    </row>
    <row r="107" spans="1:5" x14ac:dyDescent="0.3">
      <c r="A107" s="130">
        <v>23</v>
      </c>
      <c r="B107" s="130" t="s">
        <v>665</v>
      </c>
      <c r="C107" s="130">
        <v>60782309</v>
      </c>
      <c r="D107" s="131">
        <v>41912</v>
      </c>
      <c r="E107" s="130">
        <v>8.3999999999999995E-3</v>
      </c>
    </row>
    <row r="108" spans="1:5" x14ac:dyDescent="0.3">
      <c r="A108" s="130">
        <v>55</v>
      </c>
      <c r="B108" s="130" t="s">
        <v>664</v>
      </c>
      <c r="C108" s="130">
        <v>22671331</v>
      </c>
      <c r="D108" s="131">
        <v>41774</v>
      </c>
      <c r="E108" s="130">
        <v>3.0999999999999999E-3</v>
      </c>
    </row>
    <row r="109" spans="1:5" x14ac:dyDescent="0.3">
      <c r="A109" s="130">
        <v>141</v>
      </c>
      <c r="B109" s="130" t="s">
        <v>464</v>
      </c>
      <c r="C109" s="130">
        <v>2717991</v>
      </c>
      <c r="D109" s="131">
        <v>41639</v>
      </c>
      <c r="E109" s="130">
        <v>3.8000000000000002E-4</v>
      </c>
    </row>
    <row r="110" spans="1:5" x14ac:dyDescent="0.3">
      <c r="A110" s="130">
        <v>10</v>
      </c>
      <c r="B110" s="130" t="s">
        <v>663</v>
      </c>
      <c r="C110" s="130">
        <v>126970000</v>
      </c>
      <c r="D110" s="131">
        <v>42036</v>
      </c>
      <c r="E110" s="130">
        <v>1.7600000000000001E-2</v>
      </c>
    </row>
    <row r="111" spans="1:5" x14ac:dyDescent="0.3">
      <c r="A111" s="130">
        <v>203</v>
      </c>
      <c r="B111" s="130" t="s">
        <v>662</v>
      </c>
      <c r="C111" s="130">
        <v>99000</v>
      </c>
      <c r="D111" s="131">
        <v>41274</v>
      </c>
      <c r="E111" s="130">
        <v>1.4E-5</v>
      </c>
    </row>
    <row r="112" spans="1:5" x14ac:dyDescent="0.3">
      <c r="A112" s="130">
        <v>107</v>
      </c>
      <c r="B112" s="130" t="s">
        <v>661</v>
      </c>
      <c r="C112" s="130">
        <v>6698310</v>
      </c>
      <c r="D112" s="131">
        <v>42069</v>
      </c>
      <c r="E112" s="130">
        <v>9.2699999999999998E-4</v>
      </c>
    </row>
    <row r="113" spans="1:5" x14ac:dyDescent="0.3">
      <c r="A113" s="130">
        <v>63</v>
      </c>
      <c r="B113" s="130" t="s">
        <v>660</v>
      </c>
      <c r="C113" s="130">
        <v>17417500</v>
      </c>
      <c r="D113" s="131">
        <v>42005</v>
      </c>
      <c r="E113" s="130">
        <v>2.3999999999999998E-3</v>
      </c>
    </row>
    <row r="114" spans="1:5" x14ac:dyDescent="0.3">
      <c r="A114" s="130">
        <v>29</v>
      </c>
      <c r="B114" s="130" t="s">
        <v>659</v>
      </c>
      <c r="C114" s="130">
        <v>46749000</v>
      </c>
      <c r="D114" s="131">
        <v>42186</v>
      </c>
      <c r="E114" s="130">
        <v>6.4999999999999997E-3</v>
      </c>
    </row>
    <row r="115" spans="1:5" x14ac:dyDescent="0.3">
      <c r="A115" s="130">
        <v>198</v>
      </c>
      <c r="B115" s="130" t="s">
        <v>658</v>
      </c>
      <c r="C115" s="130">
        <v>106461</v>
      </c>
      <c r="D115" s="131">
        <v>41456</v>
      </c>
      <c r="E115" s="130">
        <v>1.5E-5</v>
      </c>
    </row>
    <row r="116" spans="1:5" x14ac:dyDescent="0.3">
      <c r="A116" s="130">
        <v>150</v>
      </c>
      <c r="B116" s="130" t="s">
        <v>657</v>
      </c>
      <c r="C116" s="130">
        <v>1827231</v>
      </c>
      <c r="D116" s="131">
        <v>42005</v>
      </c>
      <c r="E116" s="130">
        <v>2.5000000000000001E-4</v>
      </c>
    </row>
    <row r="117" spans="1:5" x14ac:dyDescent="0.3">
      <c r="A117" s="130">
        <v>136</v>
      </c>
      <c r="B117" s="130" t="s">
        <v>656</v>
      </c>
      <c r="C117" s="130">
        <v>3268431</v>
      </c>
      <c r="D117" s="131">
        <v>41091</v>
      </c>
      <c r="E117" s="130">
        <v>4.4999999999999999E-4</v>
      </c>
    </row>
    <row r="118" spans="1:5" x14ac:dyDescent="0.3">
      <c r="A118" s="130">
        <v>112</v>
      </c>
      <c r="B118" s="130" t="s">
        <v>655</v>
      </c>
      <c r="C118" s="130">
        <v>5895100</v>
      </c>
      <c r="D118" s="131">
        <v>42005</v>
      </c>
      <c r="E118" s="130">
        <v>8.1999999999999998E-4</v>
      </c>
    </row>
    <row r="119" spans="1:5" x14ac:dyDescent="0.3">
      <c r="A119" s="130">
        <v>105</v>
      </c>
      <c r="B119" s="130" t="s">
        <v>654</v>
      </c>
      <c r="C119" s="130">
        <v>6802000</v>
      </c>
      <c r="D119" s="131">
        <v>42186</v>
      </c>
      <c r="E119" s="130">
        <v>9.3999999999999997E-4</v>
      </c>
    </row>
    <row r="120" spans="1:5" x14ac:dyDescent="0.3">
      <c r="A120" s="130">
        <v>148</v>
      </c>
      <c r="B120" s="130" t="s">
        <v>653</v>
      </c>
      <c r="C120" s="130">
        <v>1986700</v>
      </c>
      <c r="D120" s="131">
        <v>42036</v>
      </c>
      <c r="E120" s="130">
        <v>2.7E-4</v>
      </c>
    </row>
    <row r="121" spans="1:5" x14ac:dyDescent="0.3">
      <c r="A121" s="130">
        <v>129</v>
      </c>
      <c r="B121" s="130" t="s">
        <v>652</v>
      </c>
      <c r="C121" s="130">
        <v>4104000</v>
      </c>
      <c r="D121" s="131">
        <v>41091</v>
      </c>
      <c r="E121" s="130">
        <v>5.6999999999999998E-4</v>
      </c>
    </row>
    <row r="122" spans="1:5" x14ac:dyDescent="0.3">
      <c r="A122" s="130">
        <v>143</v>
      </c>
      <c r="B122" s="130" t="s">
        <v>651</v>
      </c>
      <c r="C122" s="130">
        <v>2120000</v>
      </c>
      <c r="D122" s="131">
        <v>42186</v>
      </c>
      <c r="E122" s="130">
        <v>2.9E-4</v>
      </c>
    </row>
    <row r="123" spans="1:5" x14ac:dyDescent="0.3">
      <c r="A123" s="130">
        <v>125</v>
      </c>
      <c r="B123" s="130" t="s">
        <v>650</v>
      </c>
      <c r="C123" s="130">
        <v>4503000</v>
      </c>
      <c r="D123" s="131">
        <v>42186</v>
      </c>
      <c r="E123" s="130">
        <v>6.2E-4</v>
      </c>
    </row>
    <row r="124" spans="1:5" x14ac:dyDescent="0.3">
      <c r="A124" s="130">
        <v>110</v>
      </c>
      <c r="B124" s="130" t="s">
        <v>649</v>
      </c>
      <c r="C124" s="130">
        <v>6317000</v>
      </c>
      <c r="D124" s="131">
        <v>42186</v>
      </c>
      <c r="E124" s="130">
        <v>8.7000000000000001E-4</v>
      </c>
    </row>
    <row r="125" spans="1:5" x14ac:dyDescent="0.3">
      <c r="A125" s="130">
        <v>220</v>
      </c>
      <c r="B125" s="130" t="s">
        <v>648</v>
      </c>
      <c r="C125" s="130">
        <v>37132</v>
      </c>
      <c r="D125" s="131">
        <v>41639</v>
      </c>
      <c r="E125" s="130">
        <v>5.1000000000000003E-6</v>
      </c>
    </row>
    <row r="126" spans="1:5" x14ac:dyDescent="0.3">
      <c r="A126" s="130">
        <v>139</v>
      </c>
      <c r="B126" s="130" t="s">
        <v>647</v>
      </c>
      <c r="C126" s="130">
        <v>2919306</v>
      </c>
      <c r="D126" s="131">
        <v>41671</v>
      </c>
      <c r="E126" s="130">
        <v>4.0000000000000002E-4</v>
      </c>
    </row>
    <row r="127" spans="1:5" x14ac:dyDescent="0.3">
      <c r="A127" s="130">
        <v>171</v>
      </c>
      <c r="B127" s="130" t="s">
        <v>646</v>
      </c>
      <c r="C127" s="130">
        <v>549700</v>
      </c>
      <c r="D127" s="131">
        <v>41639</v>
      </c>
      <c r="E127" s="130">
        <v>7.3999999999999996E-5</v>
      </c>
    </row>
    <row r="128" spans="1:5" x14ac:dyDescent="0.3">
      <c r="A128" s="130">
        <v>167</v>
      </c>
      <c r="B128" s="130" t="s">
        <v>645</v>
      </c>
      <c r="C128" s="130">
        <v>631000</v>
      </c>
      <c r="D128" s="131">
        <v>41912</v>
      </c>
      <c r="E128" s="130">
        <v>8.7000000000000001E-5</v>
      </c>
    </row>
    <row r="129" spans="1:5" x14ac:dyDescent="0.3">
      <c r="A129" s="130">
        <v>145</v>
      </c>
      <c r="B129" s="130" t="s">
        <v>644</v>
      </c>
      <c r="C129" s="130">
        <v>2065769</v>
      </c>
      <c r="D129" s="131">
        <v>41639</v>
      </c>
      <c r="E129" s="130">
        <v>2.9E-4</v>
      </c>
    </row>
    <row r="130" spans="1:5" x14ac:dyDescent="0.3">
      <c r="A130" s="130">
        <v>56</v>
      </c>
      <c r="B130" s="130" t="s">
        <v>643</v>
      </c>
      <c r="C130" s="130">
        <v>21842167</v>
      </c>
      <c r="D130" s="131">
        <v>41456</v>
      </c>
      <c r="E130" s="130">
        <v>3.0000000000000001E-3</v>
      </c>
    </row>
    <row r="131" spans="1:5" x14ac:dyDescent="0.3">
      <c r="A131" s="130">
        <v>65</v>
      </c>
      <c r="B131" s="130" t="s">
        <v>642</v>
      </c>
      <c r="C131" s="130">
        <v>16310431</v>
      </c>
      <c r="D131" s="131">
        <v>42186</v>
      </c>
      <c r="E131" s="130">
        <v>2.3E-3</v>
      </c>
    </row>
    <row r="132" spans="1:5" x14ac:dyDescent="0.3">
      <c r="A132" s="130">
        <v>43</v>
      </c>
      <c r="B132" s="130" t="s">
        <v>641</v>
      </c>
      <c r="C132" s="130">
        <v>30511900</v>
      </c>
      <c r="D132" s="131">
        <v>42069</v>
      </c>
      <c r="E132" s="130">
        <v>4.2199999999999998E-3</v>
      </c>
    </row>
    <row r="133" spans="1:5" x14ac:dyDescent="0.3">
      <c r="A133" s="130">
        <v>181</v>
      </c>
      <c r="B133" s="130" t="s">
        <v>640</v>
      </c>
      <c r="C133" s="130">
        <v>341256</v>
      </c>
      <c r="D133" s="131">
        <v>41902</v>
      </c>
      <c r="E133" s="130">
        <v>4.6999999999999997E-5</v>
      </c>
    </row>
    <row r="134" spans="1:5" x14ac:dyDescent="0.3">
      <c r="A134" s="130">
        <v>66</v>
      </c>
      <c r="B134" s="130" t="s">
        <v>639</v>
      </c>
      <c r="C134" s="130">
        <v>16259000</v>
      </c>
      <c r="D134" s="131">
        <v>42186</v>
      </c>
      <c r="E134" s="130">
        <v>2.2000000000000001E-3</v>
      </c>
    </row>
    <row r="135" spans="1:5" x14ac:dyDescent="0.3">
      <c r="A135" s="130">
        <v>175</v>
      </c>
      <c r="B135" s="130" t="s">
        <v>638</v>
      </c>
      <c r="C135" s="130">
        <v>425384</v>
      </c>
      <c r="D135" s="131">
        <v>41639</v>
      </c>
      <c r="E135" s="130">
        <v>5.8999999999999998E-5</v>
      </c>
    </row>
    <row r="136" spans="1:5" x14ac:dyDescent="0.3">
      <c r="A136" s="130">
        <v>211</v>
      </c>
      <c r="B136" s="130" t="s">
        <v>637</v>
      </c>
      <c r="C136" s="130">
        <v>56086</v>
      </c>
      <c r="D136" s="131">
        <v>41456</v>
      </c>
      <c r="E136" s="130">
        <v>7.7999999999999999E-6</v>
      </c>
    </row>
    <row r="137" spans="1:5" x14ac:dyDescent="0.3">
      <c r="A137" s="130">
        <v>178</v>
      </c>
      <c r="B137" s="130" t="s">
        <v>636</v>
      </c>
      <c r="C137" s="130">
        <v>386486</v>
      </c>
      <c r="D137" s="131">
        <v>41275</v>
      </c>
      <c r="E137" s="130">
        <v>5.3000000000000001E-5</v>
      </c>
    </row>
    <row r="138" spans="1:5" x14ac:dyDescent="0.3">
      <c r="A138" s="130">
        <v>132</v>
      </c>
      <c r="B138" s="130" t="s">
        <v>635</v>
      </c>
      <c r="C138" s="130">
        <v>3631775</v>
      </c>
      <c r="D138" s="131">
        <v>42186</v>
      </c>
      <c r="E138" s="130">
        <v>5.0000000000000001E-4</v>
      </c>
    </row>
    <row r="139" spans="1:5" x14ac:dyDescent="0.3">
      <c r="A139" s="130">
        <v>157</v>
      </c>
      <c r="B139" s="130" t="s">
        <v>634</v>
      </c>
      <c r="C139" s="130">
        <v>1261208</v>
      </c>
      <c r="D139" s="131">
        <v>41821</v>
      </c>
      <c r="E139" s="130">
        <v>1.7000000000000001E-4</v>
      </c>
    </row>
    <row r="140" spans="1:5" x14ac:dyDescent="0.3">
      <c r="A140" s="130">
        <v>190</v>
      </c>
      <c r="B140" s="130" t="s">
        <v>633</v>
      </c>
      <c r="C140" s="130">
        <v>212645</v>
      </c>
      <c r="D140" s="131">
        <v>41142</v>
      </c>
      <c r="E140" s="130">
        <v>2.9E-5</v>
      </c>
    </row>
    <row r="141" spans="1:5" x14ac:dyDescent="0.3">
      <c r="A141" s="130">
        <v>11</v>
      </c>
      <c r="B141" s="130" t="s">
        <v>632</v>
      </c>
      <c r="C141" s="130">
        <v>121005815</v>
      </c>
      <c r="D141" s="131">
        <v>42186</v>
      </c>
      <c r="E141" s="130">
        <v>1.67E-2</v>
      </c>
    </row>
    <row r="142" spans="1:5" x14ac:dyDescent="0.3">
      <c r="A142" s="130">
        <v>133</v>
      </c>
      <c r="B142" s="130" t="s">
        <v>631</v>
      </c>
      <c r="C142" s="130">
        <v>3557600</v>
      </c>
      <c r="D142" s="131">
        <v>41640</v>
      </c>
      <c r="E142" s="130">
        <v>4.8999999999999998E-4</v>
      </c>
    </row>
    <row r="143" spans="1:5" x14ac:dyDescent="0.3">
      <c r="A143" s="130">
        <v>221</v>
      </c>
      <c r="B143" s="130" t="s">
        <v>630</v>
      </c>
      <c r="C143" s="130">
        <v>36950</v>
      </c>
      <c r="D143" s="131">
        <v>41639</v>
      </c>
      <c r="E143" s="130">
        <v>5.1000000000000003E-6</v>
      </c>
    </row>
    <row r="144" spans="1:5" x14ac:dyDescent="0.3">
      <c r="A144" s="130">
        <v>138</v>
      </c>
      <c r="B144" s="130" t="s">
        <v>629</v>
      </c>
      <c r="C144" s="130">
        <v>3000000</v>
      </c>
      <c r="D144" s="131">
        <v>42028</v>
      </c>
      <c r="E144" s="130">
        <v>4.0999999999999999E-4</v>
      </c>
    </row>
    <row r="145" spans="1:5" x14ac:dyDescent="0.3">
      <c r="A145" s="130">
        <v>168</v>
      </c>
      <c r="B145" s="130" t="s">
        <v>628</v>
      </c>
      <c r="C145" s="130">
        <v>620029</v>
      </c>
      <c r="D145" s="131">
        <v>40634</v>
      </c>
      <c r="E145" s="130">
        <v>8.6000000000000003E-5</v>
      </c>
    </row>
    <row r="146" spans="1:5" x14ac:dyDescent="0.3">
      <c r="A146" s="130">
        <v>237</v>
      </c>
      <c r="B146" s="130" t="s">
        <v>627</v>
      </c>
      <c r="C146" s="130">
        <v>4922</v>
      </c>
      <c r="D146" s="131">
        <v>40675</v>
      </c>
      <c r="E146" s="130">
        <v>6.7999999999999995E-7</v>
      </c>
    </row>
    <row r="147" spans="1:5" x14ac:dyDescent="0.3">
      <c r="A147" s="130">
        <v>39</v>
      </c>
      <c r="B147" s="130" t="s">
        <v>626</v>
      </c>
      <c r="C147" s="130">
        <v>33543100</v>
      </c>
      <c r="D147" s="131">
        <v>42069</v>
      </c>
      <c r="E147" s="130">
        <v>4.64E-3</v>
      </c>
    </row>
    <row r="148" spans="1:5" x14ac:dyDescent="0.3">
      <c r="A148" s="130">
        <v>49</v>
      </c>
      <c r="B148" s="130" t="s">
        <v>625</v>
      </c>
      <c r="C148" s="130">
        <v>25727911</v>
      </c>
      <c r="D148" s="131">
        <v>42186</v>
      </c>
      <c r="E148" s="130">
        <v>3.5999999999999999E-3</v>
      </c>
    </row>
    <row r="149" spans="1:5" x14ac:dyDescent="0.3">
      <c r="A149" s="130">
        <v>144</v>
      </c>
      <c r="B149" s="130" t="s">
        <v>624</v>
      </c>
      <c r="C149" s="130">
        <v>2113077</v>
      </c>
      <c r="D149" s="131">
        <v>40783</v>
      </c>
      <c r="E149" s="130">
        <v>2.9E-4</v>
      </c>
    </row>
    <row r="150" spans="1:5" x14ac:dyDescent="0.3">
      <c r="A150" s="130">
        <v>234</v>
      </c>
      <c r="B150" s="130" t="s">
        <v>623</v>
      </c>
      <c r="C150" s="130">
        <v>10084</v>
      </c>
      <c r="D150" s="131">
        <v>40846</v>
      </c>
      <c r="E150" s="130">
        <v>1.3999999999999999E-6</v>
      </c>
    </row>
    <row r="151" spans="1:5" x14ac:dyDescent="0.3">
      <c r="A151" s="130">
        <v>45</v>
      </c>
      <c r="B151" s="130" t="s">
        <v>622</v>
      </c>
      <c r="C151" s="130">
        <v>28037904</v>
      </c>
      <c r="D151" s="131">
        <v>42186</v>
      </c>
      <c r="E151" s="130">
        <v>3.8999999999999998E-3</v>
      </c>
    </row>
    <row r="152" spans="1:5" x14ac:dyDescent="0.3">
      <c r="A152" s="130">
        <v>64</v>
      </c>
      <c r="B152" s="130" t="s">
        <v>621</v>
      </c>
      <c r="C152" s="130">
        <v>16892500</v>
      </c>
      <c r="D152" s="131">
        <v>42069</v>
      </c>
      <c r="E152" s="130">
        <v>2.3400000000000001E-3</v>
      </c>
    </row>
    <row r="153" spans="1:5" x14ac:dyDescent="0.3">
      <c r="A153" s="130">
        <v>185</v>
      </c>
      <c r="B153" s="130" t="s">
        <v>620</v>
      </c>
      <c r="C153" s="130">
        <v>268767</v>
      </c>
      <c r="D153" s="131">
        <v>41877</v>
      </c>
      <c r="E153" s="130">
        <v>3.6999999999999998E-5</v>
      </c>
    </row>
    <row r="154" spans="1:5" x14ac:dyDescent="0.3">
      <c r="A154" s="130">
        <v>123</v>
      </c>
      <c r="B154" s="130" t="s">
        <v>619</v>
      </c>
      <c r="C154" s="130">
        <v>4566220</v>
      </c>
      <c r="D154" s="131">
        <v>42069</v>
      </c>
      <c r="E154" s="130">
        <v>6.3199999999999997E-4</v>
      </c>
    </row>
    <row r="155" spans="1:5" x14ac:dyDescent="0.3">
      <c r="A155" s="130">
        <v>111</v>
      </c>
      <c r="B155" s="130" t="s">
        <v>618</v>
      </c>
      <c r="C155" s="130">
        <v>6134270</v>
      </c>
      <c r="D155" s="131">
        <v>41275</v>
      </c>
      <c r="E155" s="130">
        <v>8.4999999999999995E-4</v>
      </c>
    </row>
    <row r="156" spans="1:5" x14ac:dyDescent="0.3">
      <c r="A156" s="130">
        <v>60</v>
      </c>
      <c r="B156" s="130" t="s">
        <v>617</v>
      </c>
      <c r="C156" s="130">
        <v>19268000</v>
      </c>
      <c r="D156" s="131">
        <v>42186</v>
      </c>
      <c r="E156" s="130">
        <v>2.7000000000000001E-3</v>
      </c>
    </row>
    <row r="157" spans="1:5" x14ac:dyDescent="0.3">
      <c r="A157" s="130">
        <v>7</v>
      </c>
      <c r="B157" s="130" t="s">
        <v>616</v>
      </c>
      <c r="C157" s="130">
        <v>183523000</v>
      </c>
      <c r="D157" s="131">
        <v>42186</v>
      </c>
      <c r="E157" s="130">
        <v>2.5399999999999999E-2</v>
      </c>
    </row>
    <row r="158" spans="1:5" x14ac:dyDescent="0.3">
      <c r="A158" s="130">
        <v>243</v>
      </c>
      <c r="B158" s="130" t="s">
        <v>615</v>
      </c>
      <c r="C158" s="130">
        <v>1613</v>
      </c>
      <c r="D158" s="131">
        <v>40796</v>
      </c>
      <c r="E158" s="130">
        <v>2.2000000000000001E-7</v>
      </c>
    </row>
    <row r="159" spans="1:5" x14ac:dyDescent="0.3">
      <c r="A159" s="130">
        <v>241</v>
      </c>
      <c r="B159" s="130" t="s">
        <v>614</v>
      </c>
      <c r="C159" s="130">
        <v>2302</v>
      </c>
      <c r="D159" s="131">
        <v>40764</v>
      </c>
      <c r="E159" s="130">
        <v>3.2000000000000001E-7</v>
      </c>
    </row>
    <row r="160" spans="1:5" x14ac:dyDescent="0.3">
      <c r="A160" s="130">
        <v>50</v>
      </c>
      <c r="B160" s="130" t="s">
        <v>613</v>
      </c>
      <c r="C160" s="130">
        <v>25155000</v>
      </c>
      <c r="D160" s="131">
        <v>42186</v>
      </c>
      <c r="E160" s="130">
        <v>3.5000000000000001E-3</v>
      </c>
    </row>
    <row r="161" spans="1:5" x14ac:dyDescent="0.3">
      <c r="A161" s="130">
        <v>183</v>
      </c>
      <c r="B161" s="130" t="s">
        <v>612</v>
      </c>
      <c r="C161" s="130">
        <v>294906</v>
      </c>
      <c r="D161" s="131">
        <v>38837</v>
      </c>
      <c r="E161" s="130">
        <v>4.0000000000000003E-5</v>
      </c>
    </row>
    <row r="162" spans="1:5" x14ac:dyDescent="0.3">
      <c r="A162" s="130">
        <v>216</v>
      </c>
      <c r="B162" s="130" t="s">
        <v>611</v>
      </c>
      <c r="C162" s="130">
        <v>53883</v>
      </c>
      <c r="D162" s="131">
        <v>40269</v>
      </c>
      <c r="E162" s="130">
        <v>7.5000000000000002E-6</v>
      </c>
    </row>
    <row r="163" spans="1:5" x14ac:dyDescent="0.3">
      <c r="A163" s="130">
        <v>117</v>
      </c>
      <c r="B163" s="130" t="s">
        <v>449</v>
      </c>
      <c r="C163" s="130">
        <v>5165802</v>
      </c>
      <c r="D163" s="131">
        <v>42005</v>
      </c>
      <c r="E163" s="130">
        <v>7.1000000000000002E-4</v>
      </c>
    </row>
    <row r="164" spans="1:5" x14ac:dyDescent="0.3">
      <c r="A164" s="130">
        <v>128</v>
      </c>
      <c r="B164" s="130" t="s">
        <v>610</v>
      </c>
      <c r="C164" s="130">
        <v>4130593</v>
      </c>
      <c r="D164" s="131">
        <v>42053</v>
      </c>
      <c r="E164" s="130">
        <v>5.6999999999999998E-4</v>
      </c>
    </row>
    <row r="165" spans="1:5" x14ac:dyDescent="0.3">
      <c r="A165" s="130">
        <v>6</v>
      </c>
      <c r="B165" s="130" t="s">
        <v>609</v>
      </c>
      <c r="C165" s="130">
        <v>189150000</v>
      </c>
      <c r="D165" s="131">
        <v>42069</v>
      </c>
      <c r="E165" s="130">
        <v>2.6200000000000001E-2</v>
      </c>
    </row>
    <row r="166" spans="1:5" x14ac:dyDescent="0.3">
      <c r="A166" s="130">
        <v>229</v>
      </c>
      <c r="B166" s="130" t="s">
        <v>608</v>
      </c>
      <c r="C166" s="130">
        <v>20901</v>
      </c>
      <c r="D166" s="131">
        <v>41456</v>
      </c>
      <c r="E166" s="130">
        <v>2.9000000000000002E-6</v>
      </c>
    </row>
    <row r="167" spans="1:5" x14ac:dyDescent="0.3">
      <c r="A167" s="130">
        <v>124</v>
      </c>
      <c r="B167" s="130" t="s">
        <v>607</v>
      </c>
      <c r="C167" s="130">
        <v>4550368</v>
      </c>
      <c r="D167" s="131">
        <v>41821</v>
      </c>
      <c r="E167" s="130">
        <v>6.3000000000000003E-4</v>
      </c>
    </row>
    <row r="168" spans="1:5" x14ac:dyDescent="0.3">
      <c r="A168" s="130">
        <v>131</v>
      </c>
      <c r="B168" s="130" t="s">
        <v>606</v>
      </c>
      <c r="C168" s="130">
        <v>3764166</v>
      </c>
      <c r="D168" s="131">
        <v>42186</v>
      </c>
      <c r="E168" s="130">
        <v>5.0000000000000001E-4</v>
      </c>
    </row>
    <row r="169" spans="1:5" x14ac:dyDescent="0.3">
      <c r="A169" s="130">
        <v>99</v>
      </c>
      <c r="B169" s="130" t="s">
        <v>605</v>
      </c>
      <c r="C169" s="130">
        <v>7398500</v>
      </c>
      <c r="D169" s="131">
        <v>41456</v>
      </c>
      <c r="E169" s="130">
        <v>1.0200000000000001E-3</v>
      </c>
    </row>
    <row r="170" spans="1:5" x14ac:dyDescent="0.3">
      <c r="A170" s="130">
        <v>104</v>
      </c>
      <c r="B170" s="130" t="s">
        <v>604</v>
      </c>
      <c r="C170" s="130">
        <v>7003406</v>
      </c>
      <c r="D170" s="131">
        <v>42005</v>
      </c>
      <c r="E170" s="130">
        <v>9.7000000000000005E-4</v>
      </c>
    </row>
    <row r="171" spans="1:5" x14ac:dyDescent="0.3">
      <c r="A171" s="130">
        <v>41</v>
      </c>
      <c r="B171" s="130" t="s">
        <v>603</v>
      </c>
      <c r="C171" s="130">
        <v>31151643</v>
      </c>
      <c r="D171" s="131">
        <v>42186</v>
      </c>
      <c r="E171" s="130">
        <v>4.3E-3</v>
      </c>
    </row>
    <row r="172" spans="1:5" x14ac:dyDescent="0.3">
      <c r="A172" s="130">
        <v>12</v>
      </c>
      <c r="B172" s="130" t="s">
        <v>602</v>
      </c>
      <c r="C172" s="130">
        <v>101098400</v>
      </c>
      <c r="D172" s="131">
        <v>42069</v>
      </c>
      <c r="E172" s="130">
        <v>1.4E-2</v>
      </c>
    </row>
    <row r="173" spans="1:5" x14ac:dyDescent="0.3">
      <c r="A173" s="130">
        <v>247</v>
      </c>
      <c r="B173" s="130" t="s">
        <v>601</v>
      </c>
      <c r="C173" s="130">
        <v>56</v>
      </c>
      <c r="D173" s="131">
        <v>41275</v>
      </c>
      <c r="E173" s="130">
        <v>7.6999999999999995E-9</v>
      </c>
    </row>
    <row r="174" spans="1:5" x14ac:dyDescent="0.3">
      <c r="A174" s="130">
        <v>34</v>
      </c>
      <c r="B174" s="130" t="s">
        <v>600</v>
      </c>
      <c r="C174" s="130">
        <v>38484000</v>
      </c>
      <c r="D174" s="131">
        <v>42004</v>
      </c>
      <c r="E174" s="130">
        <v>5.3E-3</v>
      </c>
    </row>
    <row r="175" spans="1:5" x14ac:dyDescent="0.3">
      <c r="A175" s="130">
        <v>85</v>
      </c>
      <c r="B175" s="130" t="s">
        <v>599</v>
      </c>
      <c r="C175" s="130">
        <v>10477800</v>
      </c>
      <c r="D175" s="131">
        <v>41639</v>
      </c>
      <c r="E175" s="130">
        <v>1.5E-3</v>
      </c>
    </row>
    <row r="176" spans="1:5" x14ac:dyDescent="0.3">
      <c r="A176" s="130">
        <v>134</v>
      </c>
      <c r="B176" s="130" t="s">
        <v>598</v>
      </c>
      <c r="C176" s="130">
        <v>3548397</v>
      </c>
      <c r="D176" s="131">
        <v>41821</v>
      </c>
      <c r="E176" s="130">
        <v>4.8999999999999998E-4</v>
      </c>
    </row>
    <row r="177" spans="1:5" x14ac:dyDescent="0.3">
      <c r="A177" s="130">
        <v>142</v>
      </c>
      <c r="B177" s="130" t="s">
        <v>597</v>
      </c>
      <c r="C177" s="130">
        <v>2334029</v>
      </c>
      <c r="D177" s="131">
        <v>42063</v>
      </c>
      <c r="E177" s="130">
        <v>3.2000000000000003E-4</v>
      </c>
    </row>
    <row r="178" spans="1:5" x14ac:dyDescent="0.3">
      <c r="A178" s="130">
        <v>121</v>
      </c>
      <c r="B178" s="130" t="s">
        <v>596</v>
      </c>
      <c r="C178" s="130">
        <v>4671000</v>
      </c>
      <c r="D178" s="131">
        <v>42186</v>
      </c>
      <c r="E178" s="130">
        <v>6.4999999999999997E-4</v>
      </c>
    </row>
    <row r="179" spans="1:5" x14ac:dyDescent="0.3">
      <c r="A179" s="130">
        <v>163</v>
      </c>
      <c r="B179" s="130" t="s">
        <v>595</v>
      </c>
      <c r="C179" s="130">
        <v>844994</v>
      </c>
      <c r="D179" s="131">
        <v>41640</v>
      </c>
      <c r="E179" s="130">
        <v>1.2E-4</v>
      </c>
    </row>
    <row r="180" spans="1:5" x14ac:dyDescent="0.3">
      <c r="A180" s="130">
        <v>59</v>
      </c>
      <c r="B180" s="130" t="s">
        <v>459</v>
      </c>
      <c r="C180" s="130">
        <v>19942642</v>
      </c>
      <c r="D180" s="131">
        <v>41640</v>
      </c>
      <c r="E180" s="130">
        <v>2.8E-3</v>
      </c>
    </row>
    <row r="181" spans="1:5" x14ac:dyDescent="0.3">
      <c r="A181" s="130">
        <v>9</v>
      </c>
      <c r="B181" s="130" t="s">
        <v>446</v>
      </c>
      <c r="C181" s="130">
        <v>146270033</v>
      </c>
      <c r="D181" s="131">
        <v>42005</v>
      </c>
      <c r="E181" s="130">
        <v>2.0199999999999999E-2</v>
      </c>
    </row>
    <row r="182" spans="1:5" x14ac:dyDescent="0.3">
      <c r="A182" s="130">
        <v>79</v>
      </c>
      <c r="B182" s="130" t="s">
        <v>594</v>
      </c>
      <c r="C182" s="130">
        <v>10996891</v>
      </c>
      <c r="D182" s="131">
        <v>41821</v>
      </c>
      <c r="E182" s="130">
        <v>1.5E-3</v>
      </c>
    </row>
    <row r="183" spans="1:5" x14ac:dyDescent="0.3">
      <c r="A183" s="130">
        <v>235</v>
      </c>
      <c r="B183" s="130" t="s">
        <v>593</v>
      </c>
      <c r="C183" s="130">
        <v>9131</v>
      </c>
      <c r="D183" s="131">
        <v>40909</v>
      </c>
      <c r="E183" s="130">
        <v>1.3E-6</v>
      </c>
    </row>
    <row r="184" spans="1:5" x14ac:dyDescent="0.3">
      <c r="A184" s="130">
        <v>238</v>
      </c>
      <c r="B184" s="130" t="s">
        <v>592</v>
      </c>
      <c r="C184" s="130">
        <v>4000</v>
      </c>
      <c r="D184" s="131">
        <v>42186</v>
      </c>
      <c r="E184" s="130">
        <v>5.5000000000000003E-7</v>
      </c>
    </row>
    <row r="185" spans="1:5" x14ac:dyDescent="0.3">
      <c r="A185" s="130">
        <v>215</v>
      </c>
      <c r="B185" s="130" t="s">
        <v>591</v>
      </c>
      <c r="C185" s="130">
        <v>55000</v>
      </c>
      <c r="D185" s="131">
        <v>42186</v>
      </c>
      <c r="E185" s="130">
        <v>7.6000000000000001E-6</v>
      </c>
    </row>
    <row r="186" spans="1:5" x14ac:dyDescent="0.3">
      <c r="A186" s="130">
        <v>193</v>
      </c>
      <c r="B186" s="130" t="s">
        <v>590</v>
      </c>
      <c r="C186" s="130">
        <v>185000</v>
      </c>
      <c r="D186" s="131">
        <v>42186</v>
      </c>
      <c r="E186" s="130">
        <v>2.5999999999999998E-5</v>
      </c>
    </row>
    <row r="187" spans="1:5" x14ac:dyDescent="0.3">
      <c r="A187" s="130">
        <v>236</v>
      </c>
      <c r="B187" s="130" t="s">
        <v>589</v>
      </c>
      <c r="C187" s="130">
        <v>6069</v>
      </c>
      <c r="D187" s="131">
        <v>40909</v>
      </c>
      <c r="E187" s="130">
        <v>8.4E-7</v>
      </c>
    </row>
    <row r="188" spans="1:5" x14ac:dyDescent="0.3">
      <c r="A188" s="130">
        <v>196</v>
      </c>
      <c r="B188" s="130" t="s">
        <v>588</v>
      </c>
      <c r="C188" s="130">
        <v>109000</v>
      </c>
      <c r="D188" s="131">
        <v>42186</v>
      </c>
      <c r="E188" s="130">
        <v>1.5E-5</v>
      </c>
    </row>
    <row r="189" spans="1:5" x14ac:dyDescent="0.3">
      <c r="A189" s="130">
        <v>191</v>
      </c>
      <c r="B189" s="130" t="s">
        <v>587</v>
      </c>
      <c r="C189" s="130">
        <v>187820</v>
      </c>
      <c r="D189" s="131">
        <v>40854</v>
      </c>
      <c r="E189" s="130">
        <v>2.5999999999999998E-5</v>
      </c>
    </row>
    <row r="190" spans="1:5" x14ac:dyDescent="0.3">
      <c r="A190" s="130">
        <v>223</v>
      </c>
      <c r="B190" s="130" t="s">
        <v>586</v>
      </c>
      <c r="C190" s="130">
        <v>32789</v>
      </c>
      <c r="D190" s="131">
        <v>42004</v>
      </c>
      <c r="E190" s="130">
        <v>4.5000000000000001E-6</v>
      </c>
    </row>
    <row r="191" spans="1:5" x14ac:dyDescent="0.3">
      <c r="A191" s="130">
        <v>192</v>
      </c>
      <c r="B191" s="130" t="s">
        <v>585</v>
      </c>
      <c r="C191" s="130">
        <v>187356</v>
      </c>
      <c r="D191" s="131">
        <v>41042</v>
      </c>
      <c r="E191" s="130">
        <v>2.5999999999999998E-5</v>
      </c>
    </row>
    <row r="192" spans="1:5" x14ac:dyDescent="0.3">
      <c r="A192" s="130">
        <v>40</v>
      </c>
      <c r="B192" s="130" t="s">
        <v>584</v>
      </c>
      <c r="C192" s="130">
        <v>31521418</v>
      </c>
      <c r="D192" s="131">
        <v>42186</v>
      </c>
      <c r="E192" s="130">
        <v>4.4000000000000003E-3</v>
      </c>
    </row>
    <row r="193" spans="1:5" x14ac:dyDescent="0.3">
      <c r="A193" s="130">
        <v>72</v>
      </c>
      <c r="B193" s="130" t="s">
        <v>583</v>
      </c>
      <c r="C193" s="130">
        <v>13508715</v>
      </c>
      <c r="D193" s="131">
        <v>41597</v>
      </c>
      <c r="E193" s="130">
        <v>1.9E-3</v>
      </c>
    </row>
    <row r="194" spans="1:5" x14ac:dyDescent="0.3">
      <c r="A194" s="130">
        <v>103</v>
      </c>
      <c r="B194" s="130" t="s">
        <v>582</v>
      </c>
      <c r="C194" s="130">
        <v>7146759</v>
      </c>
      <c r="D194" s="131">
        <v>41640</v>
      </c>
      <c r="E194" s="130">
        <v>9.8999999999999999E-4</v>
      </c>
    </row>
    <row r="195" spans="1:5" x14ac:dyDescent="0.3">
      <c r="A195" s="130">
        <v>204</v>
      </c>
      <c r="B195" s="130" t="s">
        <v>581</v>
      </c>
      <c r="C195" s="130">
        <v>89949</v>
      </c>
      <c r="D195" s="131">
        <v>41456</v>
      </c>
      <c r="E195" s="130">
        <v>1.2E-5</v>
      </c>
    </row>
    <row r="196" spans="1:5" x14ac:dyDescent="0.3">
      <c r="A196" s="130">
        <v>109</v>
      </c>
      <c r="B196" s="130" t="s">
        <v>580</v>
      </c>
      <c r="C196" s="130">
        <v>6319000</v>
      </c>
      <c r="D196" s="131">
        <v>42186</v>
      </c>
      <c r="E196" s="130">
        <v>8.7000000000000001E-4</v>
      </c>
    </row>
    <row r="197" spans="1:5" x14ac:dyDescent="0.3">
      <c r="A197" s="130">
        <v>115</v>
      </c>
      <c r="B197" s="130" t="s">
        <v>579</v>
      </c>
      <c r="C197" s="130">
        <v>5469700</v>
      </c>
      <c r="D197" s="131">
        <v>41821</v>
      </c>
      <c r="E197" s="130">
        <v>7.6000000000000004E-4</v>
      </c>
    </row>
    <row r="198" spans="1:5" x14ac:dyDescent="0.3">
      <c r="A198" s="130">
        <v>219</v>
      </c>
      <c r="B198" s="130" t="s">
        <v>578</v>
      </c>
      <c r="C198" s="130">
        <v>37429</v>
      </c>
      <c r="D198" s="131">
        <v>40179</v>
      </c>
      <c r="E198" s="130">
        <v>5.2000000000000002E-6</v>
      </c>
    </row>
    <row r="199" spans="1:5" x14ac:dyDescent="0.3">
      <c r="A199" s="130">
        <v>116</v>
      </c>
      <c r="B199" s="130" t="s">
        <v>577</v>
      </c>
      <c r="C199" s="130">
        <v>5421034</v>
      </c>
      <c r="D199" s="131">
        <v>41912</v>
      </c>
      <c r="E199" s="130">
        <v>7.5000000000000002E-4</v>
      </c>
    </row>
    <row r="200" spans="1:5" x14ac:dyDescent="0.3">
      <c r="A200" s="130">
        <v>146</v>
      </c>
      <c r="B200" s="130" t="s">
        <v>576</v>
      </c>
      <c r="C200" s="130">
        <v>2065857</v>
      </c>
      <c r="D200" s="131">
        <v>42069</v>
      </c>
      <c r="E200" s="130">
        <v>2.9E-4</v>
      </c>
    </row>
    <row r="201" spans="1:5" x14ac:dyDescent="0.3">
      <c r="A201" s="130">
        <v>170</v>
      </c>
      <c r="B201" s="130" t="s">
        <v>575</v>
      </c>
      <c r="C201" s="130">
        <v>581344</v>
      </c>
      <c r="D201" s="131">
        <v>41456</v>
      </c>
      <c r="E201" s="130">
        <v>8.0000000000000007E-5</v>
      </c>
    </row>
    <row r="202" spans="1:5" x14ac:dyDescent="0.3">
      <c r="A202" s="130">
        <v>78</v>
      </c>
      <c r="B202" s="130" t="s">
        <v>574</v>
      </c>
      <c r="C202" s="130">
        <v>11123000</v>
      </c>
      <c r="D202" s="131">
        <v>42186</v>
      </c>
      <c r="E202" s="130">
        <v>1.5E-3</v>
      </c>
    </row>
    <row r="203" spans="1:5" x14ac:dyDescent="0.3">
      <c r="A203" s="130">
        <v>24</v>
      </c>
      <c r="B203" s="130" t="s">
        <v>573</v>
      </c>
      <c r="C203" s="130">
        <v>54002000</v>
      </c>
      <c r="D203" s="131">
        <v>41821</v>
      </c>
      <c r="E203" s="130">
        <v>7.4999999999999997E-3</v>
      </c>
    </row>
    <row r="204" spans="1:5" x14ac:dyDescent="0.3">
      <c r="A204" s="130">
        <v>26</v>
      </c>
      <c r="B204" s="130" t="s">
        <v>572</v>
      </c>
      <c r="C204" s="130">
        <v>51342881</v>
      </c>
      <c r="D204" s="131">
        <v>42005</v>
      </c>
      <c r="E204" s="130">
        <v>7.1000000000000004E-3</v>
      </c>
    </row>
    <row r="205" spans="1:5" x14ac:dyDescent="0.3">
      <c r="A205" s="130">
        <v>217</v>
      </c>
      <c r="B205" s="130" t="s">
        <v>571</v>
      </c>
      <c r="C205" s="130">
        <v>51547</v>
      </c>
      <c r="D205" s="131">
        <v>41275</v>
      </c>
      <c r="E205" s="130">
        <v>7.0999999999999998E-6</v>
      </c>
    </row>
    <row r="206" spans="1:5" x14ac:dyDescent="0.3">
      <c r="A206" s="130">
        <v>74</v>
      </c>
      <c r="B206" s="130" t="s">
        <v>570</v>
      </c>
      <c r="C206" s="130">
        <v>11892934</v>
      </c>
      <c r="D206" s="131">
        <v>42186</v>
      </c>
      <c r="E206" s="130">
        <v>1.6000000000000001E-3</v>
      </c>
    </row>
    <row r="207" spans="1:5" x14ac:dyDescent="0.3">
      <c r="A207" s="130">
        <v>30</v>
      </c>
      <c r="B207" s="130" t="s">
        <v>569</v>
      </c>
      <c r="C207" s="130">
        <v>46464053</v>
      </c>
      <c r="D207" s="131">
        <v>41821</v>
      </c>
      <c r="E207" s="130">
        <v>6.4000000000000003E-3</v>
      </c>
    </row>
    <row r="208" spans="1:5" x14ac:dyDescent="0.3">
      <c r="A208" s="130">
        <v>58</v>
      </c>
      <c r="B208" s="130" t="s">
        <v>568</v>
      </c>
      <c r="C208" s="130">
        <v>20359439</v>
      </c>
      <c r="D208" s="131">
        <v>40987</v>
      </c>
      <c r="E208" s="130">
        <v>2.8E-3</v>
      </c>
    </row>
    <row r="209" spans="1:5" x14ac:dyDescent="0.3">
      <c r="A209" s="130">
        <v>35</v>
      </c>
      <c r="B209" s="130" t="s">
        <v>567</v>
      </c>
      <c r="C209" s="130">
        <v>38435252</v>
      </c>
      <c r="D209" s="131">
        <v>42186</v>
      </c>
      <c r="E209" s="130">
        <v>5.3E-3</v>
      </c>
    </row>
    <row r="210" spans="1:5" x14ac:dyDescent="0.3">
      <c r="A210" s="130">
        <v>172</v>
      </c>
      <c r="B210" s="130" t="s">
        <v>566</v>
      </c>
      <c r="C210" s="130">
        <v>534189</v>
      </c>
      <c r="D210" s="131">
        <v>41134</v>
      </c>
      <c r="E210" s="130">
        <v>7.3999999999999996E-5</v>
      </c>
    </row>
    <row r="211" spans="1:5" x14ac:dyDescent="0.3">
      <c r="A211" s="130">
        <v>240</v>
      </c>
      <c r="B211" s="130" t="s">
        <v>565</v>
      </c>
      <c r="C211" s="130">
        <v>2562</v>
      </c>
      <c r="D211" s="131">
        <v>41821</v>
      </c>
      <c r="E211" s="130">
        <v>3.7E-7</v>
      </c>
    </row>
    <row r="212" spans="1:5" x14ac:dyDescent="0.3">
      <c r="A212" s="130">
        <v>159</v>
      </c>
      <c r="B212" s="130" t="s">
        <v>564</v>
      </c>
      <c r="C212" s="130">
        <v>1119375</v>
      </c>
      <c r="D212" s="131">
        <v>42186</v>
      </c>
      <c r="E212" s="130">
        <v>1.4999999999999999E-4</v>
      </c>
    </row>
    <row r="213" spans="1:5" x14ac:dyDescent="0.3">
      <c r="A213" s="130">
        <v>90</v>
      </c>
      <c r="B213" s="130" t="s">
        <v>563</v>
      </c>
      <c r="C213" s="130">
        <v>9753627</v>
      </c>
      <c r="D213" s="131">
        <v>42035</v>
      </c>
      <c r="E213" s="130">
        <v>1.2999999999999999E-3</v>
      </c>
    </row>
    <row r="214" spans="1:5" x14ac:dyDescent="0.3">
      <c r="A214" s="130">
        <v>98</v>
      </c>
      <c r="B214" s="130" t="s">
        <v>562</v>
      </c>
      <c r="C214" s="130">
        <v>8211700</v>
      </c>
      <c r="D214" s="131">
        <v>41912</v>
      </c>
      <c r="E214" s="130">
        <v>1.1000000000000001E-3</v>
      </c>
    </row>
    <row r="215" spans="1:5" x14ac:dyDescent="0.3">
      <c r="A215" s="130">
        <v>54</v>
      </c>
      <c r="B215" s="130" t="s">
        <v>561</v>
      </c>
      <c r="C215" s="130">
        <v>23087363</v>
      </c>
      <c r="D215" s="131">
        <v>42069</v>
      </c>
      <c r="E215" s="130">
        <v>3.2000000000000002E-3</v>
      </c>
    </row>
    <row r="216" spans="1:5" x14ac:dyDescent="0.3">
      <c r="A216" s="130">
        <v>53</v>
      </c>
      <c r="B216" s="130" t="s">
        <v>560</v>
      </c>
      <c r="C216" s="130">
        <v>23440278</v>
      </c>
      <c r="D216" s="131">
        <v>42035</v>
      </c>
      <c r="E216" s="130">
        <v>3.2000000000000002E-3</v>
      </c>
    </row>
    <row r="217" spans="1:5" x14ac:dyDescent="0.3">
      <c r="A217" s="130">
        <v>96</v>
      </c>
      <c r="B217" s="130" t="s">
        <v>559</v>
      </c>
      <c r="C217" s="130">
        <v>8354000</v>
      </c>
      <c r="D217" s="131">
        <v>42005</v>
      </c>
      <c r="E217" s="130">
        <v>1.1999999999999999E-3</v>
      </c>
    </row>
    <row r="218" spans="1:5" x14ac:dyDescent="0.3">
      <c r="A218" s="130">
        <v>28</v>
      </c>
      <c r="B218" s="130" t="s">
        <v>558</v>
      </c>
      <c r="C218" s="130">
        <v>47421786</v>
      </c>
      <c r="D218" s="131">
        <v>41821</v>
      </c>
      <c r="E218" s="130">
        <v>6.6E-3</v>
      </c>
    </row>
    <row r="219" spans="1:5" x14ac:dyDescent="0.3">
      <c r="A219" s="130">
        <v>21</v>
      </c>
      <c r="B219" s="130" t="s">
        <v>557</v>
      </c>
      <c r="C219" s="130">
        <v>64871000</v>
      </c>
      <c r="D219" s="131">
        <v>41821</v>
      </c>
      <c r="E219" s="130">
        <v>8.9999999999999993E-3</v>
      </c>
    </row>
    <row r="220" spans="1:5" x14ac:dyDescent="0.3">
      <c r="A220" s="130">
        <v>179</v>
      </c>
      <c r="B220" s="130" t="s">
        <v>556</v>
      </c>
      <c r="C220" s="130">
        <v>368390</v>
      </c>
      <c r="D220" s="131">
        <v>41456</v>
      </c>
      <c r="E220" s="130">
        <v>5.1E-5</v>
      </c>
    </row>
    <row r="221" spans="1:5" x14ac:dyDescent="0.3">
      <c r="A221" s="130">
        <v>149</v>
      </c>
      <c r="B221" s="130" t="s">
        <v>555</v>
      </c>
      <c r="C221" s="130">
        <v>1882450</v>
      </c>
      <c r="D221" s="131">
        <v>41379</v>
      </c>
      <c r="E221" s="130">
        <v>2.5999999999999998E-4</v>
      </c>
    </row>
    <row r="222" spans="1:5" x14ac:dyDescent="0.3">
      <c r="A222" s="130">
        <v>102</v>
      </c>
      <c r="B222" s="130" t="s">
        <v>554</v>
      </c>
      <c r="C222" s="130">
        <v>7171000</v>
      </c>
      <c r="D222" s="131">
        <v>42186</v>
      </c>
      <c r="E222" s="130">
        <v>9.8999999999999999E-4</v>
      </c>
    </row>
    <row r="223" spans="1:5" x14ac:dyDescent="0.3">
      <c r="A223" s="130">
        <v>244</v>
      </c>
      <c r="B223" s="130" t="s">
        <v>553</v>
      </c>
      <c r="C223" s="130">
        <v>1411</v>
      </c>
      <c r="D223" s="131">
        <v>40834</v>
      </c>
      <c r="E223" s="130">
        <v>1.9999999999999999E-7</v>
      </c>
    </row>
    <row r="224" spans="1:5" x14ac:dyDescent="0.3">
      <c r="A224" s="130">
        <v>201</v>
      </c>
      <c r="B224" s="130" t="s">
        <v>552</v>
      </c>
      <c r="C224" s="130">
        <v>103252</v>
      </c>
      <c r="D224" s="131">
        <v>40877</v>
      </c>
      <c r="E224" s="130">
        <v>1.4E-5</v>
      </c>
    </row>
    <row r="225" spans="1:5" x14ac:dyDescent="0.3">
      <c r="A225" s="130">
        <v>174</v>
      </c>
      <c r="B225" s="130" t="s">
        <v>551</v>
      </c>
      <c r="C225" s="130">
        <v>505153</v>
      </c>
      <c r="D225" s="131">
        <v>41640</v>
      </c>
      <c r="E225" s="130">
        <v>6.9999999999999994E-5</v>
      </c>
    </row>
    <row r="226" spans="1:5" x14ac:dyDescent="0.3">
      <c r="A226" s="130">
        <v>154</v>
      </c>
      <c r="B226" s="130" t="s">
        <v>550</v>
      </c>
      <c r="C226" s="130">
        <v>1328019</v>
      </c>
      <c r="D226" s="131">
        <v>40552</v>
      </c>
      <c r="E226" s="130">
        <v>1.8000000000000001E-4</v>
      </c>
    </row>
    <row r="227" spans="1:5" x14ac:dyDescent="0.3">
      <c r="A227" s="130">
        <v>81</v>
      </c>
      <c r="B227" s="130" t="s">
        <v>549</v>
      </c>
      <c r="C227" s="130">
        <v>10982754</v>
      </c>
      <c r="D227" s="131">
        <v>41752</v>
      </c>
      <c r="E227" s="130">
        <v>1.5E-3</v>
      </c>
    </row>
    <row r="228" spans="1:5" x14ac:dyDescent="0.3">
      <c r="A228" s="130">
        <v>18</v>
      </c>
      <c r="B228" s="130" t="s">
        <v>548</v>
      </c>
      <c r="C228" s="130">
        <v>77695904</v>
      </c>
      <c r="D228" s="131">
        <v>42004</v>
      </c>
      <c r="E228" s="130">
        <v>1.0699999999999999E-2</v>
      </c>
    </row>
    <row r="229" spans="1:5" x14ac:dyDescent="0.3">
      <c r="A229" s="130">
        <v>120</v>
      </c>
      <c r="B229" s="130" t="s">
        <v>547</v>
      </c>
      <c r="C229" s="130">
        <v>4751120</v>
      </c>
      <c r="D229" s="131">
        <v>41270</v>
      </c>
      <c r="E229" s="130">
        <v>6.6E-4</v>
      </c>
    </row>
    <row r="230" spans="1:5" x14ac:dyDescent="0.3">
      <c r="A230" s="130">
        <v>224</v>
      </c>
      <c r="B230" s="130" t="s">
        <v>546</v>
      </c>
      <c r="C230" s="130">
        <v>31458</v>
      </c>
      <c r="D230" s="131">
        <v>40933</v>
      </c>
      <c r="E230" s="130">
        <v>4.4000000000000002E-6</v>
      </c>
    </row>
    <row r="231" spans="1:5" x14ac:dyDescent="0.3">
      <c r="A231" s="130">
        <v>233</v>
      </c>
      <c r="B231" s="130" t="s">
        <v>545</v>
      </c>
      <c r="C231" s="130">
        <v>11323</v>
      </c>
      <c r="D231" s="131">
        <v>41456</v>
      </c>
      <c r="E231" s="130">
        <v>1.5999999999999999E-6</v>
      </c>
    </row>
    <row r="232" spans="1:5" x14ac:dyDescent="0.3">
      <c r="A232" s="130">
        <v>38</v>
      </c>
      <c r="B232" s="130" t="s">
        <v>544</v>
      </c>
      <c r="C232" s="130">
        <v>34856813</v>
      </c>
      <c r="D232" s="131">
        <v>41879</v>
      </c>
      <c r="E232" s="130">
        <v>4.7999999999999996E-3</v>
      </c>
    </row>
    <row r="233" spans="1:5" x14ac:dyDescent="0.3">
      <c r="A233" s="130">
        <v>32</v>
      </c>
      <c r="B233" s="130" t="s">
        <v>543</v>
      </c>
      <c r="C233" s="130">
        <v>42928900</v>
      </c>
      <c r="D233" s="131">
        <v>42005</v>
      </c>
      <c r="E233" s="130">
        <v>5.8999999999999999E-3</v>
      </c>
    </row>
    <row r="234" spans="1:5" x14ac:dyDescent="0.3">
      <c r="A234" s="130">
        <v>92</v>
      </c>
      <c r="B234" s="130" t="s">
        <v>542</v>
      </c>
      <c r="C234" s="130">
        <v>9577000</v>
      </c>
      <c r="D234" s="131">
        <v>42186</v>
      </c>
      <c r="E234" s="130">
        <v>1.2999999999999999E-3</v>
      </c>
    </row>
    <row r="235" spans="1:5" x14ac:dyDescent="0.3">
      <c r="A235" s="130">
        <v>22</v>
      </c>
      <c r="B235" s="130" t="s">
        <v>541</v>
      </c>
      <c r="C235" s="130">
        <v>64105654</v>
      </c>
      <c r="D235" s="131">
        <v>41456</v>
      </c>
      <c r="E235" s="130">
        <v>8.8999999999999999E-3</v>
      </c>
    </row>
    <row r="236" spans="1:5" x14ac:dyDescent="0.3">
      <c r="A236" s="130">
        <v>3</v>
      </c>
      <c r="B236" s="130" t="s">
        <v>540</v>
      </c>
      <c r="C236" s="130">
        <v>320529000</v>
      </c>
      <c r="D236" s="131">
        <v>42069</v>
      </c>
      <c r="E236" s="130">
        <v>4.4299999999999999E-2</v>
      </c>
    </row>
    <row r="237" spans="1:5" x14ac:dyDescent="0.3">
      <c r="A237" s="130">
        <v>199</v>
      </c>
      <c r="B237" s="130" t="s">
        <v>539</v>
      </c>
      <c r="C237" s="130">
        <v>106405</v>
      </c>
      <c r="D237" s="131">
        <v>40269</v>
      </c>
      <c r="E237" s="130">
        <v>1.5E-5</v>
      </c>
    </row>
    <row r="238" spans="1:5" x14ac:dyDescent="0.3">
      <c r="A238" s="130">
        <v>135</v>
      </c>
      <c r="B238" s="130" t="s">
        <v>538</v>
      </c>
      <c r="C238" s="130">
        <v>3404189</v>
      </c>
      <c r="D238" s="131">
        <v>41820</v>
      </c>
      <c r="E238" s="130">
        <v>4.6999999999999999E-4</v>
      </c>
    </row>
    <row r="239" spans="1:5" x14ac:dyDescent="0.3">
      <c r="A239" s="130">
        <v>44</v>
      </c>
      <c r="B239" s="130" t="s">
        <v>537</v>
      </c>
      <c r="C239" s="130">
        <v>30492800</v>
      </c>
      <c r="D239" s="131">
        <v>41640</v>
      </c>
      <c r="E239" s="130">
        <v>4.1999999999999997E-3</v>
      </c>
    </row>
    <row r="240" spans="1:5" x14ac:dyDescent="0.3">
      <c r="A240" s="130">
        <v>187</v>
      </c>
      <c r="B240" s="130" t="s">
        <v>536</v>
      </c>
      <c r="C240" s="130">
        <v>264652</v>
      </c>
      <c r="D240" s="131">
        <v>41456</v>
      </c>
      <c r="E240" s="130">
        <v>3.6999999999999998E-5</v>
      </c>
    </row>
    <row r="241" spans="1:5" x14ac:dyDescent="0.3">
      <c r="A241" s="130">
        <v>245</v>
      </c>
      <c r="B241" s="130" t="s">
        <v>535</v>
      </c>
      <c r="C241" s="130">
        <v>839</v>
      </c>
      <c r="D241" s="131">
        <v>41091</v>
      </c>
      <c r="E241" s="130">
        <v>1.1999999999999999E-7</v>
      </c>
    </row>
    <row r="242" spans="1:5" x14ac:dyDescent="0.3">
      <c r="A242" s="130">
        <v>42</v>
      </c>
      <c r="B242" s="130" t="s">
        <v>534</v>
      </c>
      <c r="C242" s="130">
        <v>30620404</v>
      </c>
      <c r="D242" s="131">
        <v>42186</v>
      </c>
      <c r="E242" s="130">
        <v>4.1999999999999997E-3</v>
      </c>
    </row>
    <row r="243" spans="1:5" x14ac:dyDescent="0.3">
      <c r="A243" s="130">
        <v>13</v>
      </c>
      <c r="B243" s="130" t="s">
        <v>533</v>
      </c>
      <c r="C243" s="130">
        <v>90730000</v>
      </c>
      <c r="D243" s="131">
        <v>41821</v>
      </c>
      <c r="E243" s="130">
        <v>1.26E-2</v>
      </c>
    </row>
    <row r="244" spans="1:5" x14ac:dyDescent="0.3">
      <c r="A244" s="130">
        <v>232</v>
      </c>
      <c r="B244" s="130" t="s">
        <v>532</v>
      </c>
      <c r="C244" s="130">
        <v>13135</v>
      </c>
      <c r="D244" s="131">
        <v>41456</v>
      </c>
      <c r="E244" s="130">
        <v>1.7999999999999999E-6</v>
      </c>
    </row>
    <row r="245" spans="1:5" x14ac:dyDescent="0.3">
      <c r="A245" s="130">
        <v>169</v>
      </c>
      <c r="B245" s="130" t="s">
        <v>531</v>
      </c>
      <c r="C245" s="130">
        <v>604000</v>
      </c>
      <c r="D245" s="131">
        <v>42186</v>
      </c>
      <c r="E245" s="130">
        <v>8.3999999999999995E-5</v>
      </c>
    </row>
    <row r="246" spans="1:5" x14ac:dyDescent="0.3">
      <c r="A246" s="130">
        <v>48</v>
      </c>
      <c r="B246" s="130" t="s">
        <v>530</v>
      </c>
      <c r="C246" s="130">
        <v>25956000</v>
      </c>
      <c r="D246" s="131">
        <v>41821</v>
      </c>
      <c r="E246" s="130">
        <v>3.5999999999999999E-3</v>
      </c>
    </row>
    <row r="247" spans="1:5" x14ac:dyDescent="0.3">
      <c r="A247" s="130">
        <v>69</v>
      </c>
      <c r="B247" s="130" t="s">
        <v>529</v>
      </c>
      <c r="C247" s="130">
        <v>15473905</v>
      </c>
      <c r="D247" s="131">
        <v>42186</v>
      </c>
      <c r="E247" s="130">
        <v>2.0999999999999999E-3</v>
      </c>
    </row>
    <row r="248" spans="1:5" x14ac:dyDescent="0.3">
      <c r="A248" s="130">
        <v>73</v>
      </c>
      <c r="B248" s="130" t="s">
        <v>528</v>
      </c>
      <c r="C248" s="130">
        <v>13061239</v>
      </c>
      <c r="D248" s="131">
        <v>41138</v>
      </c>
      <c r="E248" s="130">
        <v>1.8E-3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69062-249C-44AE-B79F-AAA94CB5B594}">
  <dimension ref="A1:G18"/>
  <sheetViews>
    <sheetView workbookViewId="0">
      <selection activeCell="B16" sqref="B1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7" t="s">
        <v>54</v>
      </c>
      <c r="B1" s="11"/>
      <c r="C1" s="11"/>
      <c r="D1" s="11"/>
      <c r="E1" s="11"/>
      <c r="F1" s="11"/>
      <c r="G1" s="11"/>
    </row>
    <row r="2" spans="1:7" x14ac:dyDescent="0.3">
      <c r="A2" s="12" t="s">
        <v>53</v>
      </c>
      <c r="B2" s="11"/>
      <c r="C2" s="11"/>
      <c r="D2" s="11"/>
      <c r="E2" s="11"/>
      <c r="F2" s="11"/>
      <c r="G2" s="11"/>
    </row>
    <row r="3" spans="1:7" x14ac:dyDescent="0.3">
      <c r="A3" s="15" t="s">
        <v>52</v>
      </c>
      <c r="B3" s="16" t="s">
        <v>38</v>
      </c>
      <c r="C3" s="11"/>
      <c r="D3" s="11"/>
      <c r="E3" s="11"/>
      <c r="F3" s="11"/>
      <c r="G3" s="11"/>
    </row>
    <row r="4" spans="1:7" x14ac:dyDescent="0.3">
      <c r="A4" s="15" t="s">
        <v>51</v>
      </c>
      <c r="B4" s="14">
        <v>7</v>
      </c>
      <c r="C4" s="11"/>
      <c r="D4" s="11"/>
      <c r="E4" s="11"/>
      <c r="F4" s="11"/>
      <c r="G4" s="11"/>
    </row>
    <row r="5" spans="1:7" x14ac:dyDescent="0.3">
      <c r="A5" s="15" t="s">
        <v>50</v>
      </c>
      <c r="B5" s="14">
        <v>5</v>
      </c>
      <c r="C5" s="11"/>
      <c r="D5" s="11"/>
      <c r="E5" s="11"/>
      <c r="F5" s="11"/>
      <c r="G5" s="11"/>
    </row>
    <row r="6" spans="1:7" x14ac:dyDescent="0.3">
      <c r="A6" s="15" t="s">
        <v>49</v>
      </c>
      <c r="B6" s="14">
        <v>6</v>
      </c>
      <c r="C6" s="11"/>
      <c r="D6" s="11"/>
      <c r="E6" s="11"/>
      <c r="F6" s="11"/>
      <c r="G6" s="11"/>
    </row>
    <row r="7" spans="1:7" x14ac:dyDescent="0.3">
      <c r="A7" s="15" t="s">
        <v>48</v>
      </c>
      <c r="B7" s="14">
        <v>4</v>
      </c>
      <c r="C7" s="11"/>
      <c r="D7" s="11"/>
      <c r="E7" s="11"/>
      <c r="F7" s="11"/>
      <c r="G7" s="11"/>
    </row>
    <row r="8" spans="1:7" x14ac:dyDescent="0.3">
      <c r="A8" s="15" t="s">
        <v>47</v>
      </c>
      <c r="B8" s="14" t="s">
        <v>46</v>
      </c>
      <c r="C8" s="11"/>
      <c r="D8" s="11"/>
      <c r="E8" s="11"/>
      <c r="F8" s="11"/>
      <c r="G8" s="11"/>
    </row>
    <row r="9" spans="1:7" x14ac:dyDescent="0.3">
      <c r="A9" s="15" t="s">
        <v>45</v>
      </c>
      <c r="B9" s="14" t="s">
        <v>44</v>
      </c>
      <c r="C9" s="11"/>
      <c r="D9" s="11"/>
      <c r="E9" s="11"/>
      <c r="F9" s="11"/>
      <c r="G9" s="11"/>
    </row>
    <row r="10" spans="1:7" x14ac:dyDescent="0.3">
      <c r="A10" s="15" t="s">
        <v>43</v>
      </c>
      <c r="B10" s="14" t="s">
        <v>43</v>
      </c>
      <c r="C10" s="11"/>
      <c r="D10" s="11"/>
      <c r="E10" s="11"/>
      <c r="F10" s="11"/>
      <c r="G10" s="11"/>
    </row>
    <row r="11" spans="1:7" x14ac:dyDescent="0.3">
      <c r="A11" s="11"/>
      <c r="B11" s="11"/>
      <c r="C11" s="11"/>
      <c r="D11" s="11"/>
      <c r="E11" s="11"/>
      <c r="F11" s="11"/>
      <c r="G11" s="11"/>
    </row>
    <row r="12" spans="1:7" x14ac:dyDescent="0.3">
      <c r="A12" s="12" t="s">
        <v>42</v>
      </c>
      <c r="B12" s="11"/>
      <c r="C12" s="11"/>
      <c r="D12" s="11"/>
      <c r="E12" s="11"/>
      <c r="F12" s="11"/>
      <c r="G12" s="11"/>
    </row>
    <row r="13" spans="1:7" x14ac:dyDescent="0.3">
      <c r="A13" s="11"/>
      <c r="B13" s="11"/>
      <c r="C13" s="11"/>
      <c r="D13" s="11"/>
      <c r="E13" s="11"/>
      <c r="F13" s="11"/>
      <c r="G13" s="11"/>
    </row>
    <row r="14" spans="1:7" ht="15" thickBot="1" x14ac:dyDescent="0.35">
      <c r="A14" s="12" t="s">
        <v>40</v>
      </c>
      <c r="B14" s="12" t="s">
        <v>41</v>
      </c>
      <c r="C14" s="11"/>
      <c r="D14" s="11"/>
      <c r="E14" s="11"/>
      <c r="F14" s="11"/>
      <c r="G14" s="11"/>
    </row>
    <row r="15" spans="1:7" ht="15" thickBot="1" x14ac:dyDescent="0.35">
      <c r="A15" s="12" t="s">
        <v>38</v>
      </c>
      <c r="B15" s="13">
        <f>COUNT(B3:B10)</f>
        <v>4</v>
      </c>
      <c r="C15" s="12"/>
      <c r="D15" s="11"/>
      <c r="E15" s="11"/>
      <c r="F15" s="11"/>
      <c r="G15" s="11"/>
    </row>
    <row r="16" spans="1:7" x14ac:dyDescent="0.3">
      <c r="A16" s="11"/>
      <c r="B16" s="11"/>
      <c r="C16" s="11"/>
      <c r="D16" s="11"/>
      <c r="E16" s="11"/>
      <c r="F16" s="11"/>
      <c r="G16" s="11"/>
    </row>
    <row r="17" spans="1:7" ht="15" thickBot="1" x14ac:dyDescent="0.35">
      <c r="A17" s="12" t="s">
        <v>40</v>
      </c>
      <c r="B17" s="12" t="s">
        <v>39</v>
      </c>
      <c r="C17" s="11"/>
      <c r="D17" s="11"/>
      <c r="E17" s="11"/>
      <c r="F17" s="11"/>
      <c r="G17" s="11"/>
    </row>
    <row r="18" spans="1:7" ht="15" thickBot="1" x14ac:dyDescent="0.35">
      <c r="A18" s="12" t="s">
        <v>38</v>
      </c>
      <c r="B18" s="13">
        <f>COUNTA(B4:B10)</f>
        <v>7</v>
      </c>
      <c r="C18" s="12"/>
      <c r="D18" s="11"/>
      <c r="E18" s="11"/>
      <c r="F18" s="11"/>
      <c r="G18" s="11"/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A2058-2CFE-4818-94EB-D029E23354FE}">
  <dimension ref="A1:F27"/>
  <sheetViews>
    <sheetView topLeftCell="A3" workbookViewId="0">
      <selection activeCell="B21" sqref="B21"/>
    </sheetView>
  </sheetViews>
  <sheetFormatPr defaultColWidth="9.109375" defaultRowHeight="14.4" x14ac:dyDescent="0.3"/>
  <cols>
    <col min="1" max="1" width="19.33203125" style="18" customWidth="1"/>
    <col min="2" max="2" width="16.33203125" style="18" bestFit="1" customWidth="1"/>
    <col min="3" max="16384" width="9.109375" style="18"/>
  </cols>
  <sheetData>
    <row r="1" spans="1:6" x14ac:dyDescent="0.3">
      <c r="A1" s="21" t="s">
        <v>78</v>
      </c>
      <c r="B1" s="19"/>
      <c r="C1" s="19"/>
      <c r="D1" s="19"/>
      <c r="E1" s="19"/>
      <c r="F1" s="19"/>
    </row>
    <row r="2" spans="1:6" x14ac:dyDescent="0.3">
      <c r="A2" s="21" t="s">
        <v>77</v>
      </c>
      <c r="B2" s="19"/>
      <c r="C2" s="19"/>
      <c r="D2" s="19"/>
      <c r="E2" s="19"/>
      <c r="F2" s="19"/>
    </row>
    <row r="3" spans="1:6" x14ac:dyDescent="0.3">
      <c r="A3" s="26" t="s">
        <v>76</v>
      </c>
      <c r="B3" s="26" t="s">
        <v>75</v>
      </c>
      <c r="C3" s="26" t="s">
        <v>74</v>
      </c>
      <c r="D3" s="19"/>
      <c r="E3" s="19"/>
      <c r="F3" s="19"/>
    </row>
    <row r="4" spans="1:6" x14ac:dyDescent="0.3">
      <c r="A4" s="23">
        <v>101</v>
      </c>
      <c r="B4" s="23" t="s">
        <v>73</v>
      </c>
      <c r="C4" s="24">
        <v>78022</v>
      </c>
      <c r="D4" s="19"/>
      <c r="E4" s="19"/>
      <c r="F4" s="19"/>
    </row>
    <row r="5" spans="1:6" x14ac:dyDescent="0.3">
      <c r="A5" s="23">
        <v>102</v>
      </c>
      <c r="B5" s="23" t="s">
        <v>72</v>
      </c>
      <c r="C5" s="24">
        <v>99819</v>
      </c>
      <c r="D5" s="19"/>
      <c r="E5" s="19"/>
      <c r="F5" s="19"/>
    </row>
    <row r="6" spans="1:6" x14ac:dyDescent="0.3">
      <c r="A6" s="23">
        <v>103</v>
      </c>
      <c r="B6" s="23" t="s">
        <v>71</v>
      </c>
      <c r="C6" s="25" t="s">
        <v>63</v>
      </c>
      <c r="D6" s="19"/>
      <c r="E6" s="19"/>
      <c r="F6" s="19"/>
    </row>
    <row r="7" spans="1:6" x14ac:dyDescent="0.3">
      <c r="A7" s="23">
        <v>104</v>
      </c>
      <c r="B7" s="23" t="s">
        <v>70</v>
      </c>
      <c r="C7" s="24">
        <v>27522</v>
      </c>
      <c r="D7" s="19"/>
      <c r="E7" s="19"/>
      <c r="F7" s="19"/>
    </row>
    <row r="8" spans="1:6" x14ac:dyDescent="0.3">
      <c r="A8" s="23">
        <v>105</v>
      </c>
      <c r="B8" s="23" t="s">
        <v>69</v>
      </c>
      <c r="C8" s="22">
        <v>0</v>
      </c>
      <c r="D8" s="19"/>
      <c r="E8" s="19"/>
      <c r="F8" s="19"/>
    </row>
    <row r="9" spans="1:6" x14ac:dyDescent="0.3">
      <c r="A9" s="23">
        <v>106</v>
      </c>
      <c r="B9" s="23" t="s">
        <v>68</v>
      </c>
      <c r="C9" s="22"/>
      <c r="D9" s="19"/>
      <c r="E9" s="19"/>
      <c r="F9" s="19"/>
    </row>
    <row r="10" spans="1:6" x14ac:dyDescent="0.3">
      <c r="A10" s="23">
        <v>107</v>
      </c>
      <c r="B10" s="23" t="s">
        <v>67</v>
      </c>
      <c r="C10" s="22">
        <v>0</v>
      </c>
      <c r="D10" s="19"/>
      <c r="E10" s="19"/>
      <c r="F10" s="19"/>
    </row>
    <row r="11" spans="1:6" x14ac:dyDescent="0.3">
      <c r="A11" s="23">
        <v>108</v>
      </c>
      <c r="B11" s="23" t="s">
        <v>66</v>
      </c>
      <c r="C11" s="24">
        <v>88041</v>
      </c>
      <c r="D11" s="19"/>
      <c r="E11" s="19"/>
      <c r="F11" s="19"/>
    </row>
    <row r="12" spans="1:6" x14ac:dyDescent="0.3">
      <c r="A12" s="23">
        <v>109</v>
      </c>
      <c r="B12" s="23" t="s">
        <v>65</v>
      </c>
      <c r="C12" s="24">
        <v>81831</v>
      </c>
      <c r="D12" s="19"/>
      <c r="E12" s="19"/>
      <c r="F12" s="19"/>
    </row>
    <row r="13" spans="1:6" x14ac:dyDescent="0.3">
      <c r="A13" s="23">
        <v>110</v>
      </c>
      <c r="B13" s="23" t="s">
        <v>64</v>
      </c>
      <c r="C13" s="25" t="s">
        <v>63</v>
      </c>
      <c r="D13" s="19"/>
      <c r="E13" s="19"/>
      <c r="F13" s="19"/>
    </row>
    <row r="14" spans="1:6" x14ac:dyDescent="0.3">
      <c r="A14" s="23">
        <v>111</v>
      </c>
      <c r="B14" s="23" t="s">
        <v>62</v>
      </c>
      <c r="C14" s="24"/>
      <c r="D14" s="19"/>
      <c r="E14" s="19"/>
      <c r="F14" s="19"/>
    </row>
    <row r="15" spans="1:6" ht="24" x14ac:dyDescent="0.3">
      <c r="A15" s="23">
        <v>112</v>
      </c>
      <c r="B15" s="23" t="s">
        <v>61</v>
      </c>
      <c r="C15" s="24">
        <v>26624</v>
      </c>
      <c r="D15" s="19"/>
      <c r="E15" s="19"/>
      <c r="F15" s="19"/>
    </row>
    <row r="16" spans="1:6" x14ac:dyDescent="0.3">
      <c r="A16" s="23">
        <v>113</v>
      </c>
      <c r="B16" s="23" t="s">
        <v>60</v>
      </c>
      <c r="C16" s="24">
        <v>92885</v>
      </c>
      <c r="D16" s="19"/>
      <c r="E16" s="19"/>
      <c r="F16" s="19"/>
    </row>
    <row r="17" spans="1:6" ht="24" x14ac:dyDescent="0.3">
      <c r="A17" s="23">
        <v>114</v>
      </c>
      <c r="B17" s="23" t="s">
        <v>59</v>
      </c>
      <c r="C17" s="22">
        <v>0</v>
      </c>
      <c r="D17" s="19"/>
      <c r="E17" s="19"/>
      <c r="F17" s="19"/>
    </row>
    <row r="18" spans="1:6" x14ac:dyDescent="0.3">
      <c r="A18" s="19"/>
      <c r="B18" s="19"/>
      <c r="C18" s="19"/>
      <c r="D18" s="19"/>
      <c r="E18" s="19"/>
      <c r="F18" s="19"/>
    </row>
    <row r="19" spans="1:6" x14ac:dyDescent="0.3">
      <c r="A19" s="21" t="s">
        <v>58</v>
      </c>
      <c r="B19" s="19"/>
      <c r="C19" s="19"/>
      <c r="D19" s="19"/>
      <c r="E19" s="19"/>
      <c r="F19" s="19"/>
    </row>
    <row r="20" spans="1:6" ht="15" thickBot="1" x14ac:dyDescent="0.35">
      <c r="A20" s="19" t="s">
        <v>40</v>
      </c>
      <c r="B20" s="19" t="s">
        <v>57</v>
      </c>
      <c r="C20" s="19"/>
      <c r="D20" s="19"/>
      <c r="E20" s="19"/>
      <c r="F20" s="19"/>
    </row>
    <row r="21" spans="1:6" ht="15" thickBot="1" x14ac:dyDescent="0.35">
      <c r="A21" s="19" t="s">
        <v>38</v>
      </c>
      <c r="B21" s="20">
        <f>COUNT(C4:C17)</f>
        <v>10</v>
      </c>
      <c r="C21" s="19"/>
      <c r="D21" s="19"/>
      <c r="E21" s="19"/>
      <c r="F21" s="19"/>
    </row>
    <row r="22" spans="1:6" x14ac:dyDescent="0.3">
      <c r="A22" s="19"/>
      <c r="B22" s="19"/>
      <c r="C22" s="19"/>
      <c r="D22" s="19"/>
      <c r="E22" s="19"/>
      <c r="F22" s="19"/>
    </row>
    <row r="23" spans="1:6" x14ac:dyDescent="0.3">
      <c r="A23" s="19"/>
      <c r="B23" s="19" t="s">
        <v>56</v>
      </c>
      <c r="C23" s="19"/>
      <c r="D23" s="19"/>
      <c r="E23" s="19"/>
      <c r="F23" s="19"/>
    </row>
    <row r="24" spans="1:6" x14ac:dyDescent="0.3">
      <c r="A24" s="19"/>
      <c r="B24" s="19"/>
      <c r="C24" s="19"/>
      <c r="D24" s="19"/>
      <c r="E24" s="19"/>
      <c r="F24" s="19"/>
    </row>
    <row r="25" spans="1:6" x14ac:dyDescent="0.3">
      <c r="A25" s="19"/>
      <c r="B25" s="19"/>
      <c r="C25" s="19"/>
      <c r="D25" s="19"/>
      <c r="E25" s="19"/>
      <c r="F25" s="19"/>
    </row>
    <row r="26" spans="1:6" ht="15" thickBot="1" x14ac:dyDescent="0.35">
      <c r="A26" s="19" t="s">
        <v>40</v>
      </c>
      <c r="B26" s="19" t="s">
        <v>55</v>
      </c>
      <c r="C26" s="19"/>
      <c r="D26" s="19"/>
      <c r="E26" s="19"/>
      <c r="F26" s="19"/>
    </row>
    <row r="27" spans="1:6" ht="15" thickBot="1" x14ac:dyDescent="0.35">
      <c r="A27" s="19" t="s">
        <v>38</v>
      </c>
      <c r="B27" s="20">
        <f>COUNTA(C4:C17)</f>
        <v>12</v>
      </c>
      <c r="C27" s="19"/>
      <c r="D27" s="19"/>
      <c r="E27" s="19"/>
      <c r="F27" s="19"/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07C0-DC25-4C44-B27F-3FC32C906BC0}">
  <dimension ref="A1:F28"/>
  <sheetViews>
    <sheetView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1"/>
      <c r="B1" s="12" t="s">
        <v>88</v>
      </c>
      <c r="C1" s="11"/>
      <c r="D1" s="11"/>
      <c r="E1" s="11"/>
      <c r="F1" s="11"/>
    </row>
    <row r="2" spans="1:6" ht="15" thickBot="1" x14ac:dyDescent="0.35">
      <c r="A2" s="11"/>
      <c r="B2" s="11"/>
      <c r="C2" s="11"/>
      <c r="D2" s="11"/>
      <c r="E2" s="11"/>
      <c r="F2" s="11"/>
    </row>
    <row r="3" spans="1:6" x14ac:dyDescent="0.3">
      <c r="A3" s="11"/>
      <c r="B3" s="30"/>
      <c r="C3" s="11"/>
      <c r="D3" s="11"/>
      <c r="E3" s="11"/>
      <c r="F3" s="11"/>
    </row>
    <row r="4" spans="1:6" x14ac:dyDescent="0.3">
      <c r="A4" s="11"/>
      <c r="B4" s="29" t="s">
        <v>87</v>
      </c>
      <c r="C4" s="11"/>
      <c r="D4" s="11"/>
      <c r="E4" s="11"/>
      <c r="F4" s="11"/>
    </row>
    <row r="5" spans="1:6" x14ac:dyDescent="0.3">
      <c r="A5" s="11"/>
      <c r="B5" s="29">
        <v>4</v>
      </c>
      <c r="C5" s="11"/>
      <c r="D5" s="11"/>
      <c r="E5" s="11"/>
      <c r="F5" s="11"/>
    </row>
    <row r="6" spans="1:6" x14ac:dyDescent="0.3">
      <c r="A6" s="11"/>
      <c r="B6" s="29"/>
      <c r="C6" s="11"/>
      <c r="D6" s="11"/>
      <c r="E6" s="11"/>
      <c r="F6" s="11"/>
    </row>
    <row r="7" spans="1:6" x14ac:dyDescent="0.3">
      <c r="A7" s="11"/>
      <c r="B7" s="29">
        <v>3</v>
      </c>
      <c r="C7" s="11"/>
      <c r="D7" s="11"/>
      <c r="E7" s="11"/>
      <c r="F7" s="11"/>
    </row>
    <row r="8" spans="1:6" x14ac:dyDescent="0.3">
      <c r="A8" s="11"/>
      <c r="B8" s="29"/>
      <c r="C8" s="11"/>
      <c r="D8" s="11"/>
      <c r="E8" s="11"/>
      <c r="F8" s="11"/>
    </row>
    <row r="9" spans="1:6" x14ac:dyDescent="0.3">
      <c r="A9" s="11"/>
      <c r="B9" s="29" t="s">
        <v>86</v>
      </c>
      <c r="C9" s="11"/>
      <c r="D9" s="11"/>
      <c r="E9" s="11"/>
      <c r="F9" s="11"/>
    </row>
    <row r="10" spans="1:6" x14ac:dyDescent="0.3">
      <c r="A10" s="11"/>
      <c r="B10" s="29"/>
      <c r="C10" s="11"/>
      <c r="D10" s="11"/>
      <c r="E10" s="11"/>
      <c r="F10" s="11"/>
    </row>
    <row r="11" spans="1:6" x14ac:dyDescent="0.3">
      <c r="A11" s="11"/>
      <c r="B11" s="29" t="e">
        <v>#DIV/0!</v>
      </c>
      <c r="C11" s="11"/>
      <c r="D11" s="11"/>
      <c r="E11" s="11"/>
      <c r="F11" s="11"/>
    </row>
    <row r="12" spans="1:6" x14ac:dyDescent="0.3">
      <c r="A12" s="11"/>
      <c r="B12" s="29" t="s">
        <v>85</v>
      </c>
      <c r="C12" s="11"/>
      <c r="D12" s="11"/>
      <c r="E12" s="11"/>
      <c r="F12" s="11"/>
    </row>
    <row r="13" spans="1:6" ht="15" thickBot="1" x14ac:dyDescent="0.35">
      <c r="A13" s="11"/>
      <c r="B13" s="28" t="s">
        <v>84</v>
      </c>
      <c r="C13" s="11"/>
      <c r="D13" s="11"/>
      <c r="E13" s="11"/>
      <c r="F13" s="11"/>
    </row>
    <row r="14" spans="1:6" x14ac:dyDescent="0.3">
      <c r="A14" s="11"/>
      <c r="B14" s="11"/>
      <c r="C14" s="11"/>
      <c r="D14" s="11"/>
      <c r="E14" s="11"/>
      <c r="F14" s="11"/>
    </row>
    <row r="15" spans="1:6" x14ac:dyDescent="0.3">
      <c r="A15" s="11"/>
      <c r="B15" s="12" t="s">
        <v>83</v>
      </c>
      <c r="C15" s="11"/>
      <c r="D15" s="11"/>
      <c r="E15" s="11"/>
      <c r="F15" s="11"/>
    </row>
    <row r="16" spans="1:6" x14ac:dyDescent="0.3">
      <c r="A16" s="11"/>
      <c r="B16" s="11"/>
      <c r="C16" s="11"/>
      <c r="D16" s="11"/>
      <c r="E16" s="11"/>
      <c r="F16" s="11"/>
    </row>
    <row r="17" spans="1:6" x14ac:dyDescent="0.3">
      <c r="A17" s="12">
        <v>1</v>
      </c>
      <c r="B17" s="12" t="s">
        <v>82</v>
      </c>
      <c r="C17" s="11"/>
      <c r="D17" s="11"/>
      <c r="E17" s="11"/>
      <c r="F17" s="11"/>
    </row>
    <row r="18" spans="1:6" x14ac:dyDescent="0.3">
      <c r="A18" s="11"/>
      <c r="B18" s="27">
        <f>COUNT(B3:B13)</f>
        <v>2</v>
      </c>
      <c r="C18" s="12"/>
      <c r="D18" s="11"/>
      <c r="E18" s="11"/>
      <c r="F18" s="11"/>
    </row>
    <row r="19" spans="1:6" x14ac:dyDescent="0.3">
      <c r="A19" s="11"/>
      <c r="B19" s="11"/>
      <c r="C19" s="11"/>
      <c r="D19" s="11"/>
      <c r="E19" s="11"/>
      <c r="F19" s="11"/>
    </row>
    <row r="20" spans="1:6" x14ac:dyDescent="0.3">
      <c r="A20" s="12">
        <v>2</v>
      </c>
      <c r="B20" s="12" t="s">
        <v>81</v>
      </c>
      <c r="C20" s="11"/>
      <c r="D20" s="11"/>
      <c r="E20" s="11"/>
      <c r="F20" s="11"/>
    </row>
    <row r="21" spans="1:6" x14ac:dyDescent="0.3">
      <c r="A21" s="11"/>
      <c r="B21" s="27">
        <f>COUNTBLANK(B3:B13)</f>
        <v>4</v>
      </c>
      <c r="C21" s="12"/>
      <c r="D21" s="11"/>
      <c r="E21" s="11"/>
      <c r="F21" s="11"/>
    </row>
    <row r="22" spans="1:6" x14ac:dyDescent="0.3">
      <c r="A22" s="11"/>
      <c r="B22" s="11"/>
      <c r="C22" s="11"/>
      <c r="D22" s="11"/>
      <c r="E22" s="11"/>
      <c r="F22" s="11"/>
    </row>
    <row r="23" spans="1:6" x14ac:dyDescent="0.3">
      <c r="A23" s="12">
        <v>3</v>
      </c>
      <c r="B23" s="12" t="s">
        <v>80</v>
      </c>
      <c r="C23" s="11"/>
      <c r="D23" s="11"/>
      <c r="E23" s="11"/>
      <c r="F23" s="11"/>
    </row>
    <row r="24" spans="1:6" x14ac:dyDescent="0.3">
      <c r="A24" s="11"/>
      <c r="B24" s="27">
        <f>COUNTA(B3:B13)-COUNT(B3:B13)</f>
        <v>5</v>
      </c>
      <c r="C24" s="12"/>
      <c r="D24" s="11"/>
      <c r="E24" s="11"/>
      <c r="F24" s="11"/>
    </row>
    <row r="25" spans="1:6" x14ac:dyDescent="0.3">
      <c r="A25" s="11"/>
      <c r="B25" s="11"/>
      <c r="C25" s="11"/>
      <c r="D25" s="11"/>
      <c r="E25" s="11"/>
      <c r="F25" s="11"/>
    </row>
    <row r="26" spans="1:6" x14ac:dyDescent="0.3">
      <c r="A26" s="12">
        <v>4</v>
      </c>
      <c r="B26" s="12" t="s">
        <v>79</v>
      </c>
      <c r="C26" s="11"/>
      <c r="D26" s="11"/>
      <c r="E26" s="11"/>
      <c r="F26" s="11"/>
    </row>
    <row r="27" spans="1:6" x14ac:dyDescent="0.3">
      <c r="B27" s="27">
        <f>COUNTA(B3:B13)+COUNTBLANK(B3:B13)</f>
        <v>11</v>
      </c>
      <c r="C27" s="12"/>
      <c r="D27" s="11"/>
      <c r="E27" s="11"/>
      <c r="F27" s="11"/>
    </row>
    <row r="28" spans="1:6" x14ac:dyDescent="0.3">
      <c r="A28" s="11"/>
      <c r="B28" s="11"/>
      <c r="C28" s="11"/>
      <c r="D28" s="11"/>
      <c r="E28" s="11"/>
      <c r="F28" s="11"/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F337-D9BA-4D17-89F2-5725F222595A}">
  <sheetPr>
    <tabColor rgb="FFFF0000"/>
  </sheetPr>
  <dimension ref="A1:L41"/>
  <sheetViews>
    <sheetView showGridLines="0" topLeftCell="P1" workbookViewId="0">
      <selection activeCell="C34" sqref="C34"/>
    </sheetView>
  </sheetViews>
  <sheetFormatPr defaultColWidth="8.6640625" defaultRowHeight="14.4" outlineLevelRow="1" x14ac:dyDescent="0.3"/>
  <cols>
    <col min="1" max="1" width="2.5546875" style="32" customWidth="1"/>
    <col min="2" max="2" width="18.109375" style="31" customWidth="1"/>
    <col min="3" max="3" width="9.5546875" style="31" customWidth="1"/>
    <col min="4" max="4" width="9.6640625" style="31" bestFit="1" customWidth="1"/>
    <col min="5" max="5" width="11.44140625" style="31" bestFit="1" customWidth="1"/>
    <col min="6" max="6" width="8.88671875" style="31" bestFit="1" customWidth="1"/>
    <col min="7" max="7" width="9.44140625" style="31" bestFit="1" customWidth="1"/>
    <col min="8" max="8" width="11.109375" style="31" bestFit="1" customWidth="1"/>
    <col min="9" max="9" width="13.5546875" style="31" bestFit="1" customWidth="1"/>
    <col min="10" max="10" width="11.33203125" style="31" bestFit="1" customWidth="1"/>
    <col min="11" max="11" width="11.5546875" style="31" bestFit="1" customWidth="1"/>
    <col min="12" max="12" width="11.88671875" style="31" bestFit="1" customWidth="1"/>
    <col min="13" max="16384" width="8.6640625" style="31"/>
  </cols>
  <sheetData>
    <row r="1" spans="1:12" x14ac:dyDescent="0.3">
      <c r="A1" s="31"/>
    </row>
    <row r="2" spans="1:12" x14ac:dyDescent="0.3">
      <c r="A2" s="31"/>
      <c r="B2" s="34" t="s">
        <v>114</v>
      </c>
    </row>
    <row r="3" spans="1:12" x14ac:dyDescent="0.3">
      <c r="A3" s="31"/>
      <c r="B3" s="37" t="s">
        <v>113</v>
      </c>
      <c r="C3" s="37">
        <v>101</v>
      </c>
      <c r="D3" s="37">
        <v>102</v>
      </c>
      <c r="E3" s="37">
        <v>103</v>
      </c>
      <c r="F3" s="37">
        <v>104</v>
      </c>
      <c r="G3" s="37">
        <v>105</v>
      </c>
      <c r="H3" s="37">
        <v>106</v>
      </c>
      <c r="I3" s="37">
        <v>107</v>
      </c>
      <c r="J3" s="37">
        <v>108</v>
      </c>
      <c r="K3" s="37">
        <v>109</v>
      </c>
      <c r="L3" s="37">
        <v>110</v>
      </c>
    </row>
    <row r="4" spans="1:12" x14ac:dyDescent="0.3">
      <c r="A4" s="31"/>
      <c r="B4" s="37" t="s">
        <v>112</v>
      </c>
      <c r="C4" s="36" t="s">
        <v>111</v>
      </c>
      <c r="D4" s="36" t="s">
        <v>110</v>
      </c>
      <c r="E4" s="36" t="s">
        <v>109</v>
      </c>
      <c r="F4" s="36" t="s">
        <v>108</v>
      </c>
      <c r="G4" s="36" t="s">
        <v>107</v>
      </c>
      <c r="H4" s="36" t="s">
        <v>106</v>
      </c>
      <c r="I4" s="36" t="s">
        <v>105</v>
      </c>
      <c r="J4" s="36" t="s">
        <v>104</v>
      </c>
      <c r="K4" s="36" t="s">
        <v>103</v>
      </c>
      <c r="L4" s="36" t="s">
        <v>102</v>
      </c>
    </row>
    <row r="5" spans="1:12" x14ac:dyDescent="0.3">
      <c r="A5" s="31"/>
      <c r="B5" s="37" t="s">
        <v>101</v>
      </c>
      <c r="C5" s="36" t="s">
        <v>98</v>
      </c>
      <c r="D5" s="36" t="s">
        <v>97</v>
      </c>
      <c r="E5" s="36" t="s">
        <v>100</v>
      </c>
      <c r="F5" s="36" t="s">
        <v>99</v>
      </c>
      <c r="G5" s="36" t="s">
        <v>98</v>
      </c>
      <c r="H5" s="36" t="s">
        <v>97</v>
      </c>
      <c r="I5" s="36" t="s">
        <v>100</v>
      </c>
      <c r="J5" s="36" t="s">
        <v>99</v>
      </c>
      <c r="K5" s="36" t="s">
        <v>98</v>
      </c>
      <c r="L5" s="36" t="s">
        <v>97</v>
      </c>
    </row>
    <row r="6" spans="1:12" x14ac:dyDescent="0.3">
      <c r="A6" s="31"/>
      <c r="B6" s="37" t="s">
        <v>96</v>
      </c>
      <c r="C6" s="36">
        <v>50000</v>
      </c>
      <c r="D6" s="36">
        <v>55000</v>
      </c>
      <c r="E6" s="36">
        <v>60000</v>
      </c>
      <c r="F6" s="36">
        <v>65000</v>
      </c>
      <c r="G6" s="36">
        <v>70000</v>
      </c>
      <c r="H6" s="36">
        <v>75000</v>
      </c>
      <c r="I6" s="36">
        <v>80000</v>
      </c>
      <c r="J6" s="36">
        <v>85000</v>
      </c>
      <c r="K6" s="36">
        <v>90000</v>
      </c>
      <c r="L6" s="36">
        <v>95000</v>
      </c>
    </row>
    <row r="7" spans="1:12" x14ac:dyDescent="0.3">
      <c r="A7" s="31"/>
      <c r="B7" s="37" t="s">
        <v>95</v>
      </c>
      <c r="C7" s="36">
        <v>2000</v>
      </c>
      <c r="D7" s="36">
        <v>2500</v>
      </c>
      <c r="E7" s="36">
        <v>3000</v>
      </c>
      <c r="F7" s="36">
        <v>3500</v>
      </c>
      <c r="G7" s="36">
        <v>4000</v>
      </c>
      <c r="H7" s="36">
        <v>4500</v>
      </c>
      <c r="I7" s="36">
        <v>5000</v>
      </c>
      <c r="J7" s="36">
        <v>5500</v>
      </c>
      <c r="K7" s="36">
        <v>6000</v>
      </c>
      <c r="L7" s="36">
        <v>6500</v>
      </c>
    </row>
    <row r="8" spans="1:12" x14ac:dyDescent="0.3">
      <c r="A8" s="31"/>
      <c r="B8" s="37" t="s">
        <v>94</v>
      </c>
      <c r="C8" s="36">
        <v>52000</v>
      </c>
      <c r="D8" s="36">
        <v>57500</v>
      </c>
      <c r="E8" s="36">
        <v>63000</v>
      </c>
      <c r="F8" s="36">
        <v>685000</v>
      </c>
      <c r="G8" s="36">
        <v>74000</v>
      </c>
      <c r="H8" s="36">
        <v>79500</v>
      </c>
      <c r="I8" s="36">
        <v>85000</v>
      </c>
      <c r="J8" s="36">
        <v>90500</v>
      </c>
      <c r="K8" s="36">
        <v>96000</v>
      </c>
      <c r="L8" s="36">
        <v>101500</v>
      </c>
    </row>
    <row r="9" spans="1:12" x14ac:dyDescent="0.3">
      <c r="A9" s="31"/>
    </row>
    <row r="10" spans="1:12" x14ac:dyDescent="0.3">
      <c r="A10" s="32">
        <v>1</v>
      </c>
      <c r="B10" s="34" t="s">
        <v>93</v>
      </c>
    </row>
    <row r="11" spans="1:12" x14ac:dyDescent="0.3">
      <c r="C11" s="34"/>
      <c r="D11" s="34"/>
    </row>
    <row r="12" spans="1:12" x14ac:dyDescent="0.3">
      <c r="B12" s="31" t="s">
        <v>90</v>
      </c>
      <c r="C12" s="35" t="str">
        <f>HLOOKUP(D3,B3:L8,3,0)</f>
        <v>Marketing</v>
      </c>
    </row>
    <row r="13" spans="1:12" hidden="1" outlineLevel="1" x14ac:dyDescent="0.3">
      <c r="B13" s="34"/>
    </row>
    <row r="14" spans="1:12" hidden="1" outlineLevel="1" x14ac:dyDescent="0.3"/>
    <row r="15" spans="1:12" hidden="1" outlineLevel="1" x14ac:dyDescent="0.3">
      <c r="B15" s="33"/>
    </row>
    <row r="16" spans="1:12" hidden="1" outlineLevel="1" x14ac:dyDescent="0.3">
      <c r="B16" s="33"/>
    </row>
    <row r="17" spans="1:4" hidden="1" outlineLevel="1" x14ac:dyDescent="0.3">
      <c r="B17" s="33"/>
    </row>
    <row r="18" spans="1:4" hidden="1" outlineLevel="1" x14ac:dyDescent="0.3">
      <c r="B18" s="33"/>
    </row>
    <row r="19" spans="1:4" hidden="1" outlineLevel="1" x14ac:dyDescent="0.3">
      <c r="B19" s="33"/>
    </row>
    <row r="20" spans="1:4" collapsed="1" x14ac:dyDescent="0.3"/>
    <row r="21" spans="1:4" x14ac:dyDescent="0.3">
      <c r="A21" s="32">
        <v>2</v>
      </c>
      <c r="B21" s="34" t="s">
        <v>92</v>
      </c>
    </row>
    <row r="22" spans="1:4" x14ac:dyDescent="0.3">
      <c r="C22" s="34"/>
      <c r="D22" s="34"/>
    </row>
    <row r="23" spans="1:4" x14ac:dyDescent="0.3">
      <c r="B23" s="31" t="s">
        <v>90</v>
      </c>
      <c r="C23" s="35">
        <f>HLOOKUP(G3,B3:L8,4,0)</f>
        <v>70000</v>
      </c>
    </row>
    <row r="25" spans="1:4" hidden="1" outlineLevel="1" x14ac:dyDescent="0.3">
      <c r="B25" s="34"/>
    </row>
    <row r="26" spans="1:4" hidden="1" outlineLevel="1" x14ac:dyDescent="0.3"/>
    <row r="27" spans="1:4" hidden="1" outlineLevel="1" x14ac:dyDescent="0.3">
      <c r="B27" s="33"/>
    </row>
    <row r="28" spans="1:4" hidden="1" outlineLevel="1" x14ac:dyDescent="0.3">
      <c r="B28" s="33"/>
    </row>
    <row r="29" spans="1:4" hidden="1" outlineLevel="1" x14ac:dyDescent="0.3">
      <c r="B29" s="33"/>
    </row>
    <row r="30" spans="1:4" hidden="1" outlineLevel="1" x14ac:dyDescent="0.3">
      <c r="B30" s="33"/>
    </row>
    <row r="31" spans="1:4" collapsed="1" x14ac:dyDescent="0.3"/>
    <row r="32" spans="1:4" x14ac:dyDescent="0.3">
      <c r="A32" s="32">
        <v>3</v>
      </c>
      <c r="B32" s="34" t="s">
        <v>91</v>
      </c>
      <c r="C32" s="34"/>
      <c r="D32" s="34"/>
    </row>
    <row r="33" spans="2:3" x14ac:dyDescent="0.3">
      <c r="B33" s="32" t="s">
        <v>90</v>
      </c>
      <c r="C33" s="35">
        <f>HLOOKUP(I3,B3:L8,6,0)</f>
        <v>85000</v>
      </c>
    </row>
    <row r="35" spans="2:3" hidden="1" outlineLevel="1" x14ac:dyDescent="0.3">
      <c r="B35" s="34" t="s">
        <v>89</v>
      </c>
    </row>
    <row r="36" spans="2:3" hidden="1" outlineLevel="1" x14ac:dyDescent="0.3"/>
    <row r="37" spans="2:3" hidden="1" outlineLevel="1" x14ac:dyDescent="0.3">
      <c r="B37" s="33"/>
    </row>
    <row r="38" spans="2:3" hidden="1" outlineLevel="1" x14ac:dyDescent="0.3">
      <c r="B38" s="33"/>
    </row>
    <row r="39" spans="2:3" hidden="1" outlineLevel="1" x14ac:dyDescent="0.3">
      <c r="B39" s="33"/>
    </row>
    <row r="40" spans="2:3" hidden="1" outlineLevel="1" x14ac:dyDescent="0.3">
      <c r="B40" s="33"/>
    </row>
    <row r="41" spans="2:3" collapsed="1" x14ac:dyDescent="0.3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B0CD2-817A-498E-8DDE-2B6E2B76152C}">
  <dimension ref="A1:E11"/>
  <sheetViews>
    <sheetView workbookViewId="0">
      <selection activeCell="C7" sqref="C7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40" t="s">
        <v>124</v>
      </c>
      <c r="B1" s="18"/>
      <c r="C1" s="18"/>
      <c r="D1" s="18"/>
      <c r="E1" s="18"/>
    </row>
    <row r="2" spans="1:5" x14ac:dyDescent="0.3">
      <c r="A2" s="1" t="s">
        <v>123</v>
      </c>
      <c r="B2" s="18"/>
      <c r="C2" s="18"/>
      <c r="D2" s="18"/>
      <c r="E2" s="18"/>
    </row>
    <row r="3" spans="1:5" x14ac:dyDescent="0.3">
      <c r="A3" s="1" t="s">
        <v>122</v>
      </c>
      <c r="B3" s="18"/>
      <c r="C3" s="18"/>
      <c r="D3" s="18"/>
      <c r="E3" s="18"/>
    </row>
    <row r="4" spans="1:5" x14ac:dyDescent="0.3">
      <c r="A4" s="1" t="s">
        <v>121</v>
      </c>
      <c r="B4" s="18"/>
      <c r="C4" s="18"/>
      <c r="D4" s="18"/>
      <c r="E4" s="18"/>
    </row>
    <row r="5" spans="1:5" x14ac:dyDescent="0.3">
      <c r="A5" s="18"/>
      <c r="B5" s="18"/>
      <c r="C5" s="18"/>
      <c r="D5" s="18"/>
      <c r="E5" s="18"/>
    </row>
    <row r="6" spans="1:5" x14ac:dyDescent="0.3">
      <c r="A6" s="39" t="s">
        <v>1</v>
      </c>
      <c r="B6" s="39" t="s">
        <v>120</v>
      </c>
      <c r="C6" s="39" t="s">
        <v>119</v>
      </c>
      <c r="D6" s="18"/>
      <c r="E6" s="18"/>
    </row>
    <row r="7" spans="1:5" x14ac:dyDescent="0.3">
      <c r="A7" s="3" t="s">
        <v>118</v>
      </c>
      <c r="B7" s="3">
        <v>98</v>
      </c>
      <c r="C7" s="38" t="str">
        <f>IF(B7&gt;=60,"pass","Fail")</f>
        <v>pass</v>
      </c>
      <c r="D7" s="1"/>
      <c r="E7" s="18"/>
    </row>
    <row r="8" spans="1:5" x14ac:dyDescent="0.3">
      <c r="A8" s="3" t="s">
        <v>117</v>
      </c>
      <c r="B8" s="3">
        <v>55</v>
      </c>
      <c r="C8" s="38" t="str">
        <f>IF(B8&gt;=60,"pass","Fail")</f>
        <v>Fail</v>
      </c>
      <c r="D8" s="1"/>
      <c r="E8" s="18"/>
    </row>
    <row r="9" spans="1:5" x14ac:dyDescent="0.3">
      <c r="A9" s="3" t="s">
        <v>116</v>
      </c>
      <c r="B9" s="3">
        <v>15</v>
      </c>
      <c r="C9" s="38" t="str">
        <f>IF(B9&gt;=60,"pass","Fail")</f>
        <v>Fail</v>
      </c>
      <c r="D9" s="1"/>
      <c r="E9" s="18"/>
    </row>
    <row r="10" spans="1:5" x14ac:dyDescent="0.3">
      <c r="A10" s="3" t="s">
        <v>115</v>
      </c>
      <c r="B10" s="3">
        <v>60</v>
      </c>
      <c r="C10" s="38" t="str">
        <f>IF(B10&gt;=60,"pass","Fail")</f>
        <v>pass</v>
      </c>
      <c r="D10" s="1"/>
      <c r="E10" s="18"/>
    </row>
    <row r="11" spans="1:5" x14ac:dyDescent="0.3">
      <c r="A11" s="18"/>
      <c r="B11" s="18"/>
      <c r="C11" s="18"/>
      <c r="D11" s="18"/>
      <c r="E11" s="1"/>
    </row>
  </sheetData>
  <sheetProtection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071-ADA6-4FF5-BE29-275F5785E16F}">
  <dimension ref="A1:E10"/>
  <sheetViews>
    <sheetView topLeftCell="P1" workbookViewId="0">
      <selection activeCell="B11" sqref="B11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40" t="s">
        <v>134</v>
      </c>
    </row>
    <row r="2" spans="1:5" x14ac:dyDescent="0.3">
      <c r="A2" s="43" t="s">
        <v>133</v>
      </c>
    </row>
    <row r="3" spans="1:5" x14ac:dyDescent="0.3">
      <c r="A3" s="40" t="s">
        <v>132</v>
      </c>
    </row>
    <row r="4" spans="1:5" x14ac:dyDescent="0.3">
      <c r="A4" s="42"/>
    </row>
    <row r="5" spans="1:5" x14ac:dyDescent="0.3">
      <c r="B5" s="1" t="s">
        <v>4</v>
      </c>
      <c r="C5" s="1" t="s">
        <v>5</v>
      </c>
    </row>
    <row r="6" spans="1:5" x14ac:dyDescent="0.3">
      <c r="A6" s="3"/>
      <c r="B6" s="3" t="s">
        <v>131</v>
      </c>
      <c r="C6" s="3" t="s">
        <v>130</v>
      </c>
      <c r="D6" s="39" t="s">
        <v>129</v>
      </c>
    </row>
    <row r="7" spans="1:5" x14ac:dyDescent="0.3">
      <c r="A7" s="3" t="s">
        <v>128</v>
      </c>
      <c r="B7" s="41">
        <v>94</v>
      </c>
      <c r="C7" s="41">
        <v>94</v>
      </c>
      <c r="D7" s="38" t="str">
        <f>IF(B7=C7,"Match","NoMatch")</f>
        <v>Match</v>
      </c>
      <c r="E7" s="1"/>
    </row>
    <row r="8" spans="1:5" x14ac:dyDescent="0.3">
      <c r="A8" s="3" t="s">
        <v>127</v>
      </c>
      <c r="B8" s="41">
        <v>109</v>
      </c>
      <c r="C8" s="41">
        <v>109</v>
      </c>
      <c r="D8" s="38" t="str">
        <f>IF(B8=C8,"Match","NoMatch")</f>
        <v>Match</v>
      </c>
      <c r="E8" s="1"/>
    </row>
    <row r="9" spans="1:5" x14ac:dyDescent="0.3">
      <c r="A9" s="3" t="s">
        <v>126</v>
      </c>
      <c r="B9" s="41">
        <v>85</v>
      </c>
      <c r="C9" s="41">
        <v>85.5</v>
      </c>
      <c r="D9" s="38" t="str">
        <f>IF(B9=C9,"Match","NoMatch")</f>
        <v>NoMatch</v>
      </c>
      <c r="E9" s="1"/>
    </row>
    <row r="10" spans="1:5" x14ac:dyDescent="0.3">
      <c r="A10" s="3" t="s">
        <v>125</v>
      </c>
      <c r="B10" s="41">
        <v>12</v>
      </c>
      <c r="C10" s="41">
        <v>12</v>
      </c>
      <c r="D10" s="38" t="str">
        <f>IF(B10=C10,"Match","NoMatch")</f>
        <v>Match</v>
      </c>
      <c r="E10" s="1"/>
    </row>
  </sheetData>
  <sheetProtection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7EFBF-C404-4DAF-A506-58AC5F75CA07}">
  <dimension ref="A1:H30"/>
  <sheetViews>
    <sheetView workbookViewId="0">
      <selection activeCell="H10" sqref="H1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151</v>
      </c>
    </row>
    <row r="2" spans="1:8" x14ac:dyDescent="0.3">
      <c r="A2" s="47">
        <v>1</v>
      </c>
      <c r="B2" s="48" t="s">
        <v>150</v>
      </c>
    </row>
    <row r="3" spans="1:8" x14ac:dyDescent="0.3">
      <c r="A3" s="47"/>
      <c r="B3" s="49"/>
    </row>
    <row r="4" spans="1:8" x14ac:dyDescent="0.3">
      <c r="A4" s="47">
        <v>2</v>
      </c>
      <c r="B4" s="48" t="s">
        <v>149</v>
      </c>
    </row>
    <row r="5" spans="1:8" x14ac:dyDescent="0.3">
      <c r="A5" s="47"/>
      <c r="B5" s="1"/>
    </row>
    <row r="6" spans="1:8" x14ac:dyDescent="0.3">
      <c r="A6" s="47"/>
      <c r="B6" s="1"/>
    </row>
    <row r="7" spans="1:8" x14ac:dyDescent="0.3">
      <c r="E7" s="3" t="s">
        <v>148</v>
      </c>
      <c r="F7" s="3" t="s">
        <v>147</v>
      </c>
    </row>
    <row r="8" spans="1:8" x14ac:dyDescent="0.3">
      <c r="B8" s="45" t="s">
        <v>146</v>
      </c>
      <c r="C8" s="45" t="s">
        <v>1</v>
      </c>
      <c r="D8" s="46" t="s">
        <v>145</v>
      </c>
      <c r="E8" s="45" t="s">
        <v>144</v>
      </c>
      <c r="F8" s="45" t="s">
        <v>143</v>
      </c>
      <c r="H8" s="1"/>
    </row>
    <row r="9" spans="1:8" x14ac:dyDescent="0.3">
      <c r="B9" s="3">
        <v>1</v>
      </c>
      <c r="C9" s="3" t="s">
        <v>142</v>
      </c>
      <c r="D9" s="44">
        <v>16</v>
      </c>
      <c r="E9" s="38" t="str">
        <f t="shared" ref="E9:E16" si="0">IF(D9&gt;=16,"Eligible","Not")</f>
        <v>Eligible</v>
      </c>
      <c r="F9" s="38" t="str">
        <f t="shared" ref="F9:F16" si="1">IF(D9&gt;=18,"Adult","Minor")</f>
        <v>Minor</v>
      </c>
      <c r="H9" s="1"/>
    </row>
    <row r="10" spans="1:8" x14ac:dyDescent="0.3">
      <c r="B10" s="3">
        <v>2</v>
      </c>
      <c r="C10" s="3" t="s">
        <v>141</v>
      </c>
      <c r="D10" s="44">
        <v>18</v>
      </c>
      <c r="E10" s="38" t="str">
        <f t="shared" si="0"/>
        <v>Eligible</v>
      </c>
      <c r="F10" s="38" t="str">
        <f t="shared" si="1"/>
        <v>Adult</v>
      </c>
      <c r="H10" s="1"/>
    </row>
    <row r="11" spans="1:8" x14ac:dyDescent="0.3">
      <c r="B11" s="3">
        <v>3</v>
      </c>
      <c r="C11" s="3" t="s">
        <v>140</v>
      </c>
      <c r="D11" s="44">
        <v>15.5</v>
      </c>
      <c r="E11" s="38" t="str">
        <f t="shared" si="0"/>
        <v>Not</v>
      </c>
      <c r="F11" s="38" t="str">
        <f t="shared" si="1"/>
        <v>Minor</v>
      </c>
      <c r="H11" s="1"/>
    </row>
    <row r="12" spans="1:8" x14ac:dyDescent="0.3">
      <c r="B12" s="3">
        <v>4</v>
      </c>
      <c r="C12" s="3" t="s">
        <v>139</v>
      </c>
      <c r="D12" s="44">
        <v>19</v>
      </c>
      <c r="E12" s="38" t="str">
        <f t="shared" si="0"/>
        <v>Eligible</v>
      </c>
      <c r="F12" s="38" t="str">
        <f t="shared" si="1"/>
        <v>Adult</v>
      </c>
      <c r="H12" s="1"/>
    </row>
    <row r="13" spans="1:8" x14ac:dyDescent="0.3">
      <c r="B13" s="3">
        <v>5</v>
      </c>
      <c r="C13" s="3" t="s">
        <v>138</v>
      </c>
      <c r="D13" s="44">
        <v>18</v>
      </c>
      <c r="E13" s="38" t="str">
        <f t="shared" si="0"/>
        <v>Eligible</v>
      </c>
      <c r="F13" s="38" t="str">
        <f t="shared" si="1"/>
        <v>Adult</v>
      </c>
      <c r="H13" s="1"/>
    </row>
    <row r="14" spans="1:8" x14ac:dyDescent="0.3">
      <c r="B14" s="3">
        <v>6</v>
      </c>
      <c r="C14" s="3" t="s">
        <v>137</v>
      </c>
      <c r="D14" s="44">
        <v>13</v>
      </c>
      <c r="E14" s="38" t="str">
        <f t="shared" si="0"/>
        <v>Not</v>
      </c>
      <c r="F14" s="38" t="str">
        <f t="shared" si="1"/>
        <v>Minor</v>
      </c>
      <c r="H14" s="1"/>
    </row>
    <row r="15" spans="1:8" x14ac:dyDescent="0.3">
      <c r="B15" s="3">
        <v>7</v>
      </c>
      <c r="C15" s="3" t="s">
        <v>136</v>
      </c>
      <c r="D15" s="44">
        <v>18</v>
      </c>
      <c r="E15" s="38" t="str">
        <f t="shared" si="0"/>
        <v>Eligible</v>
      </c>
      <c r="F15" s="38" t="str">
        <f t="shared" si="1"/>
        <v>Adult</v>
      </c>
      <c r="H15" s="1"/>
    </row>
    <row r="16" spans="1:8" x14ac:dyDescent="0.3">
      <c r="B16" s="3">
        <v>8</v>
      </c>
      <c r="C16" s="3" t="s">
        <v>135</v>
      </c>
      <c r="D16" s="44">
        <v>17</v>
      </c>
      <c r="E16" s="38" t="str">
        <f t="shared" si="0"/>
        <v>Eligible</v>
      </c>
      <c r="F16" s="38" t="str">
        <f t="shared" si="1"/>
        <v>Minor</v>
      </c>
      <c r="H16" s="1"/>
    </row>
    <row r="18" spans="1:8" x14ac:dyDescent="0.3">
      <c r="B18" s="42"/>
      <c r="C18" s="42"/>
      <c r="D18" s="42"/>
    </row>
    <row r="19" spans="1:8" x14ac:dyDescent="0.3">
      <c r="B19" s="42"/>
      <c r="C19" s="42"/>
      <c r="D19" s="42"/>
    </row>
    <row r="20" spans="1:8" x14ac:dyDescent="0.3">
      <c r="A20" s="1"/>
      <c r="B20" s="1"/>
      <c r="C20" s="40"/>
      <c r="D20" s="40"/>
    </row>
    <row r="21" spans="1:8" x14ac:dyDescent="0.3">
      <c r="A21" s="1"/>
      <c r="B21" s="1"/>
      <c r="C21" s="1"/>
      <c r="D21" s="40"/>
    </row>
    <row r="22" spans="1:8" x14ac:dyDescent="0.3">
      <c r="A22" s="1"/>
      <c r="B22" s="1"/>
      <c r="C22" s="1"/>
      <c r="D22" s="40"/>
    </row>
    <row r="23" spans="1:8" x14ac:dyDescent="0.3">
      <c r="B23" s="2"/>
    </row>
    <row r="24" spans="1:8" x14ac:dyDescent="0.3">
      <c r="B24" s="2"/>
    </row>
    <row r="25" spans="1:8" x14ac:dyDescent="0.3">
      <c r="B25" s="42"/>
      <c r="C25" s="42"/>
      <c r="D25" s="42"/>
    </row>
    <row r="26" spans="1:8" x14ac:dyDescent="0.3">
      <c r="B26" s="42"/>
      <c r="C26" s="42"/>
      <c r="D26" s="42"/>
    </row>
    <row r="27" spans="1:8" x14ac:dyDescent="0.3">
      <c r="A27" s="1"/>
      <c r="B27" s="1"/>
      <c r="C27" s="40"/>
      <c r="D27" s="40"/>
      <c r="F27" s="132"/>
      <c r="G27" s="133"/>
      <c r="H27" s="133"/>
    </row>
    <row r="28" spans="1:8" x14ac:dyDescent="0.3">
      <c r="A28" s="1"/>
      <c r="B28" s="1"/>
      <c r="C28" s="1"/>
      <c r="D28" s="40"/>
      <c r="F28" s="133"/>
      <c r="G28" s="133"/>
      <c r="H28" s="133"/>
    </row>
    <row r="29" spans="1:8" x14ac:dyDescent="0.3">
      <c r="A29" s="1"/>
      <c r="B29" s="1"/>
      <c r="C29" s="1"/>
      <c r="D29" s="40"/>
      <c r="F29" s="133"/>
      <c r="G29" s="133"/>
      <c r="H29" s="133"/>
    </row>
    <row r="30" spans="1:8" x14ac:dyDescent="0.3">
      <c r="B30" s="2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F A A B Q S w M E F A A C A A g A G n 2 a V 6 x a / 1 i k A A A A 9 w A A A B I A H A B D b 2 5 m a W c v U G F j a 2 F n Z S 5 4 b W w g o h g A K K A U A A A A A A A A A A A A A A A A A A A A A A A A A A A A h Y + 9 D o I w G E V f h X S n f y y G f J T B y U S M i Y l x b U q F R i i G F s u 7 O f h I v o I Y R d 0 c 7 7 l n u P d + v U E + t k 1 0 0 b 0 z n c 0 Q w x R F 2 q q u N L b K 0 O C P 8 Q L l A r Z S n W S l o 0 m 2 L h 1 d m a H a + 3 N K S A g B h w R 3 f U U 4 p Y w c i v V O 1 b q V 6 C O b / 3 J s r P P S K o 0 E 7 F 9 j B M e M J 5 h R z j E F M l M o j P 0 a f B r 8 b H 8 g L I f G D 7 0 W 2 s a r D Z A 5 A n m f E A 9 Q S w M E F A A C A A g A G n 2 a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9 m l c 1 V a 0 2 I Q I A A E s F A A A T A B w A R m 9 y b X V s Y X M v U 2 V j d G l v b j E u b S C i G A A o o B Q A A A A A A A A A A A A A A A A A A A A A A A A A A A C d U 1 u L 2 k A U f h f 8 D 4 e U Q g J Z w W 7 p Q x c f x L X t 0 r K 4 a l u K K z I m R z M 4 m Q k z k 2 o Q / 3 v P m K y X e l n a v C Q 5 M / N d z v n G Y G S 5 k j A o 3 8 2 7 e q 1 e M w n T G M M b r / 2 j 2 2 9 / 7 s I t 3 M B T j s Z t 8 a A F A m 2 9 B v Q M V K 4 j p E p 3 F a F o / F R 6 M V V q 4 X / i A h s d J S 1 K a 3 z v / u N z 2 x g + l y n 9 l 3 u f d 9 i N l T A r L w h B 5 k K E Y H W O Q V j C n 1 c w G S S I 1 u k o 6 d e j B 4 t p 6 7 z a 8 C u X c c s r j 4 w 3 o 3 t m 2 X g H 3 9 M q V Z a 8 f k E W o z Y O d M i m J L 5 a q e r + V S U h j K r t b S E G E R N M m 5 b z M d 4 b 6 S R M z o l o W G S 4 Z x l q J s 1 M 6 b S j R J 5 K t + i 4 T m S F 6 7 U 3 T L A 8 B V M U a g k R t Z d x a S B D H f G M W 7 a d Z I r M 5 N o 1 2 g A z 1 S 9 B c Q m W E P o q S k g 8 a n j 8 B T R m B o I Z C w U y 3 S A j l h Q A k 8 U m h L V X i n p 3 v n x 7 W N 4 E 9 R q X Z 7 0 e J q q j c m k 1 R z N h M p 7 E m K G M U U a u M C 0 m m c p y s T U x w Z j b K z n r 5 F q T w V 3 c g v X o k a X Y 8 v 6 J w M W h y u j 4 f + Z U i n K j 6 T O 5 o H Y 8 S P v h f c M t V n 1 y Y g r w l Y Y X K R a o 9 Z p b p Y v g p Y E W V 3 Z 7 o L f T d w p G u c W T A 2 9 B z W C p t K D L 6 o t Z k B 0 C 9 C g W R M j m u E c p J R / h b M 5 n F J b c J v B N U Z p f z + t R 0 4 j n W G 5 M 3 x u i 9 1 D e f B 9 4 e 7 4 + p u r 3 N h Y O 7 O D y l Q t V 2 b 8 i L N x Z u m C j + a r 2 v 0 W 4 e V 4 a x O W Y N 7 2 7 P 1 B L A Q I t A B Q A A g A I A B p 9 m l e s W v 9 Y p A A A A P c A A A A S A A A A A A A A A A A A A A A A A A A A A A B D b 2 5 m a W c v U G F j a 2 F n Z S 5 4 b W x Q S w E C L Q A U A A I A C A A a f Z p X D 8 r p q 6 Q A A A D p A A A A E w A A A A A A A A A A A A A A A A D w A A A A W 0 N v b n R l b n R f V H l w Z X N d L n h t b F B L A Q I t A B Q A A g A I A B p 9 m l c 1 V a 0 2 I Q I A A E s F A A A T A A A A A A A A A A A A A A A A A O E B A A B G b 3 J t d W x h c y 9 T Z W N 0 a W 9 u M S 5 t U E s F B g A A A A A D A A M A w g A A A E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M Z A A A A A A A A U R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W R V J B R 0 U l M j A z J T I w L S U y M F F 1 Z X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Z U M D k 6 M z g 6 M T k u N j Q 2 M T I z N V o i I C 8 + P E V u d H J 5 I F R 5 c G U 9 I k Z p b G x D b 2 x 1 b W 5 U e X B l c y I g V m F s d W U 9 I n N B Q U F B I i A v P j x F b n R y e S B U e X B l P S J G a W x s Q 2 9 s d W 1 u T m F t Z X M i I F Z h b H V l P S J z W y Z x d W 9 0 O 1 R o Z S B U Y W J s Z S B i Z W x v d y B j b 2 5 0 Y W l u c y B w Z X J j a X B p d G F 0 a W 9 u I G 1 l Y X N 1 c m 1 l b n R z I G F z I G 1 l Y X N 1 c m V k I G l u I H R o Z S B S b 2 N o Z X N 0 Z X I g T l k g Y X J l Y S B s Y X N 0 I H l l Y X I u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R V J B R 0 U g M y A t I F F 1 Z X N 0 a W 9 u L 0 F 1 d G 9 S Z W 1 v d m V k Q 2 9 s d W 1 u c z E u e 1 R o Z S B U Y W J s Z S B i Z W x v d y B j b 2 5 0 Y W l u c y B w Z X J j a X B p d G F 0 a W 9 u I G 1 l Y X N 1 c m 1 l b n R z I G F z I G 1 l Y X N 1 c m V k I G l u I H R o Z S B S b 2 N o Z X N 0 Z X I g T l k g Y X J l Y S B s Y X N 0 I H l l Y X I u L D B 9 J n F 1 b 3 Q 7 L C Z x d W 9 0 O 1 N l Y 3 R p b 2 4 x L 0 F W R V J B R 0 U g M y A t I F F 1 Z X N 0 a W 9 u L 0 F 1 d G 9 S Z W 1 v d m V k Q 2 9 s d W 1 u c z E u e 0 N v b H V t b j I s M X 0 m c X V v d D s s J n F 1 b 3 Q 7 U 2 V j d G l v b j E v Q V Z F U k F H R S A z I C 0 g U X V l c 3 R p b 2 4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V k V S Q U d F I D M g L S B R d W V z d G l v b i 9 B d X R v U m V t b 3 Z l Z E N v b H V t b n M x L n t U a G U g V G F i b G U g Y m V s b 3 c g Y 2 9 u d G F p b n M g c G V y Y 2 l w a X R h d G l v b i B t Z W F z d X J t Z W 5 0 c y B h c y B t Z W F z d X J l Z C B p b i B 0 a G U g U m 9 j a G V z d G V y I E 5 Z I G F y Z W E g b G F z d C B 5 Z W F y L i w w f S Z x d W 9 0 O y w m c X V v d D t T Z W N 0 a W 9 u M S 9 B V k V S Q U d F I D M g L S B R d W V z d G l v b i 9 B d X R v U m V t b 3 Z l Z E N v b H V t b n M x L n t D b 2 x 1 b W 4 y L D F 9 J n F 1 b 3 Q 7 L C Z x d W 9 0 O 1 N l Y 3 R p b 2 4 x L 0 F W R V J B R 0 U g M y A t I F F 1 Z X N 0 a W 9 u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R V J B R 0 U l M j A z J T I w L S U y M F F 1 Z X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R V J B R 0 U l M j A z J T I w L S U y M F F 1 Z X N 0 a W 9 u L 0 F W R V J B R 0 U l M j A z J T I w L S U y M F F 1 Z X N 0 a W 9 u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F U k F H R S U y M D M l M j A t J T I w U X V l c 3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F U k F H R S U y M D M l M j A t J T I w U X V l c 3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N f Y W 5 k X 2 R l c G V u Z G V u Y 2 l l c 1 9 i e V 9 w b 3 B 1 b G F 0 a W 9 u X 2 V k a X Q 8 L 0 l 0 Z W 1 Q Y X R o P j w v S X R l b U x v Y 2 F 0 a W 9 u P j x T d G F i b G V F b n R y a W V z P j x F b n R y e S B U e X B l P S J G a W x s Q 2 9 s d W 1 u T m F t Z X M i I F Z h b H V l P S J z W y Z x d W 9 0 O 1 J h b m s m c X V v d D s s J n F 1 b 3 Q 7 Q 2 9 1 b n R y e S A o b 3 I g Z G V w Z W 5 k Z W 5 0 I H R l c n J p d G 9 y e S k m c X V v d D s s J n F 1 b 3 Q 7 U G 9 w d W x h d G l v b i Z x d W 9 0 O y w m c X V v d D t E Y X R l J n F 1 b 3 Q 7 L C Z x d W 9 0 O y U g b 2 Y g d 2 9 y b G Q g X G 5 w b 3 B 1 b G F 0 a W 9 u J n F 1 b 3 Q 7 X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N v b H V t b l R 5 c G V z I i B W Y W x 1 Z T 0 i c 0 F 3 W U R D U V E 9 I i A v P j x F b n R y e S B U e X B l P S J G a W x s T G F z d F V w Z G F 0 Z W Q i I F Z h b H V l P S J k M j A y M y 0 x M i 0 y M V Q w O T o x M j o w O C 4 3 M T Q z M j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T M 0 M D A w N T M t M D U 5 N i 0 0 O W Y z L T l m O T Y t Y 2 E 4 N 2 U 0 N T Q w M m Z m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3 V u d H J p Z X N f Y W 5 k X 2 R l c G V u Z G V u Y 2 l l c 1 9 i e V 9 w b 3 B 1 b G F 0 a W 9 u X 2 V k a X R f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J p Z X N f Y W 5 k X 2 R l c G V u Z G V u Y 2 l l c 1 9 i e V 9 w b 3 B 1 b G F 0 a W 9 u X 2 V k a X Q v Q X V 0 b 1 J l b W 9 2 Z W R D b 2 x 1 b W 5 z M S 5 7 U m F u a y w w f S Z x d W 9 0 O y w m c X V v d D t T Z W N 0 a W 9 u M S 9 D b 3 V u d H J p Z X N f Y W 5 k X 2 R l c G V u Z G V u Y 2 l l c 1 9 i e V 9 w b 3 B 1 b G F 0 a W 9 u X 2 V k a X Q v Q X V 0 b 1 J l b W 9 2 Z W R D b 2 x 1 b W 5 z M S 5 7 Q 2 9 1 b n R y e S A o b 3 I g Z G V w Z W 5 k Z W 5 0 I H R l c n J p d G 9 y e S k s M X 0 m c X V v d D s s J n F 1 b 3 Q 7 U 2 V j d G l v b j E v Q 2 9 1 b n R y a W V z X 2 F u Z F 9 k Z X B l b m R l b m N p Z X N f Y n l f c G 9 w d W x h d G l v b l 9 l Z G l 0 L 0 F 1 d G 9 S Z W 1 v d m V k Q 2 9 s d W 1 u c z E u e 1 B v c H V s Y X R p b 2 4 s M n 0 m c X V v d D s s J n F 1 b 3 Q 7 U 2 V j d G l v b j E v Q 2 9 1 b n R y a W V z X 2 F u Z F 9 k Z X B l b m R l b m N p Z X N f Y n l f c G 9 w d W x h d G l v b l 9 l Z G l 0 L 0 F 1 d G 9 S Z W 1 v d m V k Q 2 9 s d W 1 u c z E u e 0 R h d G U s M 3 0 m c X V v d D s s J n F 1 b 3 Q 7 U 2 V j d G l v b j E v Q 2 9 1 b n R y a W V z X 2 F u Z F 9 k Z X B l b m R l b m N p Z X N f Y n l f c G 9 w d W x h d G l v b l 9 l Z G l 0 L 0 F 1 d G 9 S Z W 1 v d m V k Q 2 9 s d W 1 u c z E u e y U g b 2 Y g d 2 9 y b G Q g X G 5 w b 3 B 1 b G F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c m l l c 1 9 h b m R f Z G V w Z W 5 k Z W 5 j a W V z X 2 J 5 X 3 B v c H V s Y X R p b 2 5 f Z W R p d C 9 B d X R v U m V t b 3 Z l Z E N v b H V t b n M x L n t S Y W 5 r L D B 9 J n F 1 b 3 Q 7 L C Z x d W 9 0 O 1 N l Y 3 R p b 2 4 x L 0 N v d W 5 0 c m l l c 1 9 h b m R f Z G V w Z W 5 k Z W 5 j a W V z X 2 J 5 X 3 B v c H V s Y X R p b 2 5 f Z W R p d C 9 B d X R v U m V t b 3 Z l Z E N v b H V t b n M x L n t D b 3 V u d H J 5 I C h v c i B k Z X B l b m R l b n Q g d G V y c m l 0 b 3 J 5 K S w x f S Z x d W 9 0 O y w m c X V v d D t T Z W N 0 a W 9 u M S 9 D b 3 V u d H J p Z X N f Y W 5 k X 2 R l c G V u Z G V u Y 2 l l c 1 9 i e V 9 w b 3 B 1 b G F 0 a W 9 u X 2 V k a X Q v Q X V 0 b 1 J l b W 9 2 Z W R D b 2 x 1 b W 5 z M S 5 7 U G 9 w d W x h d G l v b i w y f S Z x d W 9 0 O y w m c X V v d D t T Z W N 0 a W 9 u M S 9 D b 3 V u d H J p Z X N f Y W 5 k X 2 R l c G V u Z G V u Y 2 l l c 1 9 i e V 9 w b 3 B 1 b G F 0 a W 9 u X 2 V k a X Q v Q X V 0 b 1 J l b W 9 2 Z W R D b 2 x 1 b W 5 z M S 5 7 R G F 0 Z S w z f S Z x d W 9 0 O y w m c X V v d D t T Z W N 0 a W 9 u M S 9 D b 3 V u d H J p Z X N f Y W 5 k X 2 R l c G V u Z G V u Y 2 l l c 1 9 i e V 9 w b 3 B 1 b G F 0 a W 9 u X 2 V k a X Q v Q X V 0 b 1 J l b W 9 2 Z W R D b 2 x 1 b W 5 z M S 5 7 J S B v Z i B 3 b 3 J s Z C B c b n B v c H V s Y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c m l l c 1 9 h b m R f Z G V w Z W 5 k Z W 5 j a W V z X 2 J 5 X 3 B v c H V s Y X R p b 2 5 f Z W R p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N f Y W 5 k X 2 R l c G V u Z G V u Y 2 l l c 1 9 i e V 9 w b 3 B 1 b G F 0 a W 9 u X 2 V k a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N f Y W 5 k X 2 R l c G V u Z G V u Y 2 l l c 1 9 i e V 9 w b 3 B 1 b G F 0 a W 9 u X 2 V k a X Q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X 2 F u Z F 9 k Z X B l b m R l b m N p Z X N f Y n l f c G 9 w d W x h d G l v b l 9 l Z G l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X 2 F u Z F 9 k Z X B l b m R l b m N p Z X N f Y n l f c G 9 w d W x h d G l v b l 9 l Z G l 0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Y h k b C F l Z T 7 F H f 5 a h z / D 4 A A A A A A I A A A A A A B B m A A A A A Q A A I A A A A I D H b w r o i P C a g e U e S q c N Z 3 J I S x W V T 9 l y r e O E o C p M 4 T X g A A A A A A 6 A A A A A A g A A I A A A A F P K 0 P D X I B o 2 J y 9 2 q 6 D 0 A + y L D / u a g + w y X 7 J B k c j G M 7 p H U A A A A I J q 0 v w d Z p B t q z c 9 z F 5 m s 8 x n L W S 6 s i 5 H a s v B 1 V u t a y 7 Z / 2 b t 7 f a r 6 N s U s L 5 U 3 k b P D o B 7 k 0 i X w f m c X P y v g A T n 3 Z x 4 i 1 9 c I 7 z F e C N z + V B S / 7 a v Q A A A A K U Z g 7 o n C a i U K 8 c 1 x X 4 h 5 9 d I T 4 f Q W e G Y 6 P 4 N o z D v J l Z 8 0 S F j A d L q f 7 l P B R 1 1 + H w O h Z j F c s q k m X A o e + C k M N 0 g h j 8 = < / D a t a M a s h u p > 
</file>

<file path=customXml/itemProps1.xml><?xml version="1.0" encoding="utf-8"?>
<ds:datastoreItem xmlns:ds="http://schemas.openxmlformats.org/officeDocument/2006/customXml" ds:itemID="{83A306A2-1BC2-4289-8E0B-A03F508D88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AVERAGE 1 - Question</vt:lpstr>
      <vt:lpstr>AVERAGE 3 - Question</vt:lpstr>
      <vt:lpstr>COUNT 1 - Question</vt:lpstr>
      <vt:lpstr>COUNT 2 - Question</vt:lpstr>
      <vt:lpstr>COUNT 3 - Question</vt:lpstr>
      <vt:lpstr>HLOOKUP - Question</vt:lpstr>
      <vt:lpstr>IF 1 - Question</vt:lpstr>
      <vt:lpstr>IF 2 - Question</vt:lpstr>
      <vt:lpstr>IF 3 - Question</vt:lpstr>
      <vt:lpstr>IF 4 - Question</vt:lpstr>
      <vt:lpstr>MATH 1 - Question</vt:lpstr>
      <vt:lpstr>MAX MIN 1 - Question</vt:lpstr>
      <vt:lpstr>MAX MIN 2 - Question</vt:lpstr>
      <vt:lpstr>MAX MIN 3 - Question</vt:lpstr>
      <vt:lpstr>Nested IF 1 - Question</vt:lpstr>
      <vt:lpstr>SUM 1 - Question</vt:lpstr>
      <vt:lpstr>SUM 2 - Question</vt:lpstr>
      <vt:lpstr>SUM 3 - Question</vt:lpstr>
      <vt:lpstr>SUMIF 1 - Question</vt:lpstr>
      <vt:lpstr>SUMIF2 Questions</vt:lpstr>
      <vt:lpstr>Question</vt:lpstr>
      <vt:lpstr>VLOOKUP 1 - Question</vt:lpstr>
      <vt:lpstr>VLOOUP 2A Questions</vt:lpstr>
      <vt:lpstr>Q24(A,B,C,D,E,F)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Chirag Gamot</cp:lastModifiedBy>
  <cp:revision/>
  <dcterms:created xsi:type="dcterms:W3CDTF">2021-05-15T17:54:01Z</dcterms:created>
  <dcterms:modified xsi:type="dcterms:W3CDTF">2023-12-26T10:24:56Z</dcterms:modified>
  <cp:category/>
  <cp:contentStatus/>
</cp:coreProperties>
</file>