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xr:revisionPtr revIDLastSave="0" documentId="13_ncr:1_{8954B06D-FA6F-4A28-BAB6-B6639AE46671}" xr6:coauthVersionLast="44" xr6:coauthVersionMax="44" xr10:uidLastSave="{00000000-0000-0000-0000-000000000000}"/>
  <bookViews>
    <workbookView xWindow="17070" yWindow="1125" windowWidth="21600" windowHeight="17235" tabRatio="959" activeTab="1" xr2:uid="{00000000-000D-0000-FFFF-FFFF00000000}"/>
  </bookViews>
  <sheets>
    <sheet name="DATA" sheetId="4" r:id="rId1"/>
    <sheet name="CHIMERISM" sheetId="6" r:id="rId2"/>
    <sheet name="Sheet1" sheetId="7" r:id="rId3"/>
  </sheets>
  <definedNames>
    <definedName name="_xlnm._FilterDatabase" localSheetId="0" hidden="1">DATA!$A$1:$DJ$1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15" i="4" l="1"/>
  <c r="Q15" i="4"/>
  <c r="S3" i="4"/>
  <c r="S4" i="4"/>
  <c r="S5" i="4"/>
  <c r="S2" i="4"/>
  <c r="S12" i="4" l="1"/>
  <c r="S13" i="4"/>
  <c r="S7" i="4"/>
  <c r="S14" i="4"/>
  <c r="S9" i="4"/>
  <c r="S6" i="4"/>
  <c r="S8" i="4"/>
  <c r="S11" i="4"/>
  <c r="DD12" i="4" l="1"/>
  <c r="DD5" i="4"/>
  <c r="DD4" i="4"/>
  <c r="G30" i="7"/>
  <c r="F30" i="7"/>
  <c r="AB9" i="4" l="1"/>
  <c r="DJ11" i="4"/>
  <c r="DJ12" i="4"/>
  <c r="DJ5" i="4"/>
  <c r="DJ4" i="4"/>
  <c r="DJ3" i="4"/>
  <c r="DJ6" i="4"/>
  <c r="DJ7" i="4"/>
  <c r="DJ2" i="4"/>
  <c r="DJ13" i="4"/>
  <c r="DJ14" i="4"/>
  <c r="DJ8" i="4"/>
  <c r="DJ9" i="4"/>
  <c r="DJ10" i="4"/>
  <c r="CX11" i="4"/>
  <c r="CX12" i="4"/>
  <c r="CX5" i="4"/>
  <c r="CX4" i="4"/>
  <c r="CX3" i="4"/>
  <c r="CX6" i="4"/>
  <c r="CX7" i="4"/>
  <c r="CX2" i="4"/>
  <c r="CX13" i="4"/>
  <c r="CX14" i="4"/>
  <c r="CX8" i="4"/>
  <c r="CX9" i="4"/>
  <c r="DD10" i="4"/>
  <c r="CX10" i="4"/>
  <c r="DA11" i="4"/>
  <c r="DG13" i="4"/>
  <c r="DG9" i="4"/>
  <c r="DG8" i="4"/>
  <c r="DG2" i="4"/>
  <c r="DG7" i="4"/>
  <c r="DG6" i="4"/>
  <c r="DG3" i="4"/>
  <c r="DG10" i="4"/>
  <c r="DD13" i="4"/>
  <c r="D50" i="6"/>
  <c r="C50" i="6"/>
  <c r="I34" i="6"/>
  <c r="Q6" i="6"/>
  <c r="CB9" i="4"/>
  <c r="BY9" i="4"/>
  <c r="BV9" i="4"/>
  <c r="BL9" i="4"/>
  <c r="BI9" i="4"/>
  <c r="F2" i="6"/>
  <c r="E2" i="6"/>
  <c r="CF9" i="4"/>
  <c r="BR9" i="4"/>
  <c r="BH9" i="4"/>
  <c r="BA9" i="4"/>
  <c r="AY9" i="4"/>
  <c r="AW9" i="4"/>
  <c r="AQ9" i="4"/>
  <c r="AN9" i="4"/>
  <c r="AL9" i="4"/>
  <c r="P9" i="4"/>
  <c r="E9" i="4"/>
  <c r="BI2" i="4"/>
  <c r="BI3" i="4"/>
  <c r="P12" i="4"/>
  <c r="P5" i="4"/>
  <c r="P4" i="4"/>
  <c r="P3" i="4"/>
  <c r="P6" i="4"/>
  <c r="P7" i="4"/>
  <c r="P2" i="4"/>
  <c r="P13" i="4"/>
  <c r="P14" i="4"/>
  <c r="P8" i="4"/>
  <c r="P11" i="4"/>
  <c r="BI10" i="4"/>
  <c r="BI8" i="4"/>
  <c r="BI14" i="4"/>
  <c r="BI13" i="4"/>
  <c r="BI7" i="4"/>
  <c r="BI6" i="4"/>
  <c r="BI4" i="4"/>
  <c r="BI5" i="4"/>
  <c r="BI12" i="4"/>
  <c r="BI11" i="4"/>
  <c r="BH11" i="4"/>
  <c r="BA6" i="4"/>
  <c r="AY6" i="4"/>
  <c r="AW6" i="4"/>
  <c r="BA10" i="4"/>
  <c r="AY10" i="4"/>
  <c r="AW10" i="4"/>
  <c r="BH6" i="4"/>
  <c r="BH10" i="4"/>
  <c r="I26" i="6"/>
  <c r="H26" i="6"/>
  <c r="G26" i="6"/>
  <c r="F26" i="6"/>
  <c r="E26" i="6"/>
  <c r="D26" i="6"/>
  <c r="C26" i="6"/>
  <c r="DD6" i="4"/>
  <c r="DA6" i="4"/>
  <c r="CF6" i="4"/>
  <c r="CB6" i="4"/>
  <c r="BY6" i="4"/>
  <c r="BV6" i="4"/>
  <c r="BR6" i="4"/>
  <c r="BL6" i="4"/>
  <c r="AQ6" i="4"/>
  <c r="AN6" i="4"/>
  <c r="AL6" i="4"/>
  <c r="AE6" i="4"/>
  <c r="AB6" i="4"/>
  <c r="E6" i="4"/>
  <c r="G2" i="6"/>
  <c r="D2" i="6"/>
  <c r="C2" i="6"/>
  <c r="CF10" i="4"/>
  <c r="CB10" i="4"/>
  <c r="BY10" i="4"/>
  <c r="BV10" i="4"/>
  <c r="BR10" i="4"/>
  <c r="BL10" i="4"/>
  <c r="AQ10" i="4"/>
  <c r="AN10" i="4"/>
  <c r="AL10" i="4"/>
  <c r="AB10" i="4"/>
  <c r="E10" i="4"/>
  <c r="DD8" i="4"/>
  <c r="DD7" i="4"/>
  <c r="DD2" i="4"/>
  <c r="DD3" i="4"/>
  <c r="F18" i="6"/>
  <c r="H46" i="6"/>
  <c r="G46" i="6"/>
  <c r="F46" i="6"/>
  <c r="E46" i="6"/>
  <c r="D46" i="6"/>
  <c r="C46" i="6"/>
  <c r="H42" i="6"/>
  <c r="G42" i="6"/>
  <c r="F42" i="6"/>
  <c r="E42" i="6"/>
  <c r="D42" i="6"/>
  <c r="C42" i="6"/>
  <c r="E38" i="6"/>
  <c r="D38" i="6"/>
  <c r="C38" i="6"/>
  <c r="H34" i="6"/>
  <c r="G34" i="6"/>
  <c r="F34" i="6"/>
  <c r="E34" i="6"/>
  <c r="D34" i="6"/>
  <c r="C34" i="6"/>
  <c r="G30" i="6"/>
  <c r="F30" i="6"/>
  <c r="E30" i="6"/>
  <c r="D30" i="6"/>
  <c r="C30" i="6"/>
  <c r="K22" i="6"/>
  <c r="J22" i="6"/>
  <c r="I22" i="6"/>
  <c r="H22" i="6"/>
  <c r="G22" i="6"/>
  <c r="F22" i="6"/>
  <c r="E22" i="6"/>
  <c r="D22" i="6"/>
  <c r="C22" i="6"/>
  <c r="J18" i="6"/>
  <c r="I18" i="6"/>
  <c r="H18" i="6"/>
  <c r="G18" i="6"/>
  <c r="E18" i="6"/>
  <c r="D18" i="6"/>
  <c r="C18" i="6"/>
  <c r="K14" i="6"/>
  <c r="J14" i="6"/>
  <c r="I14" i="6"/>
  <c r="H14" i="6"/>
  <c r="G14" i="6"/>
  <c r="F14" i="6"/>
  <c r="E14" i="6"/>
  <c r="D14" i="6"/>
  <c r="C14" i="6"/>
  <c r="K10" i="6"/>
  <c r="J10" i="6"/>
  <c r="I10" i="6"/>
  <c r="H10" i="6"/>
  <c r="G10" i="6"/>
  <c r="F10" i="6"/>
  <c r="E10" i="6"/>
  <c r="D10" i="6"/>
  <c r="C10" i="6"/>
  <c r="F6" i="6"/>
  <c r="E6" i="6"/>
  <c r="D6" i="6"/>
  <c r="C6" i="6"/>
  <c r="P6" i="6"/>
  <c r="O6" i="6"/>
  <c r="N6" i="6"/>
  <c r="M6" i="6"/>
  <c r="L6" i="6"/>
  <c r="K6" i="6"/>
  <c r="J6" i="6"/>
  <c r="I6" i="6"/>
  <c r="G6" i="6"/>
  <c r="H6" i="6"/>
  <c r="DA4" i="4"/>
  <c r="DA12" i="4"/>
  <c r="DA5" i="4"/>
  <c r="DA14" i="4"/>
  <c r="CU12" i="4"/>
  <c r="CU5" i="4"/>
  <c r="CU11" i="4"/>
  <c r="CU14" i="4"/>
  <c r="CU4" i="4"/>
  <c r="CS4" i="4"/>
  <c r="CS12" i="4"/>
  <c r="CS14" i="4"/>
  <c r="CS5" i="4"/>
  <c r="CS11" i="4"/>
  <c r="CN4" i="4"/>
  <c r="CN12" i="4"/>
  <c r="CN14" i="4"/>
  <c r="CN5" i="4"/>
  <c r="CN11" i="4"/>
  <c r="BL5" i="4"/>
  <c r="AN4" i="4"/>
  <c r="AN13" i="4"/>
  <c r="AN3" i="4"/>
  <c r="AN2" i="4"/>
  <c r="AN8" i="4"/>
  <c r="AN12" i="4"/>
  <c r="AN14" i="4"/>
  <c r="AN5" i="4"/>
  <c r="AN7" i="4"/>
  <c r="AN11" i="4"/>
  <c r="AL4" i="4"/>
  <c r="AL13" i="4"/>
  <c r="AL3" i="4"/>
  <c r="AL2" i="4"/>
  <c r="AL8" i="4"/>
  <c r="AL12" i="4"/>
  <c r="AL14" i="4"/>
  <c r="AL5" i="4"/>
  <c r="AL7" i="4"/>
  <c r="AL11" i="4"/>
  <c r="AQ4" i="4"/>
  <c r="AQ13" i="4"/>
  <c r="AQ3" i="4"/>
  <c r="AQ2" i="4"/>
  <c r="AQ8" i="4"/>
  <c r="AQ12" i="4"/>
  <c r="AQ14" i="4"/>
  <c r="AQ5" i="4"/>
  <c r="AQ7" i="4"/>
  <c r="AQ11" i="4"/>
  <c r="BV3" i="4"/>
  <c r="BV4" i="4"/>
  <c r="BV5" i="4"/>
  <c r="BV11" i="4"/>
  <c r="BV12" i="4"/>
  <c r="BV13" i="4"/>
  <c r="BV7" i="4"/>
  <c r="BV14" i="4"/>
  <c r="BV8" i="4"/>
  <c r="BV2" i="4"/>
  <c r="BY3" i="4"/>
  <c r="BY4" i="4"/>
  <c r="BY5" i="4"/>
  <c r="BY11" i="4"/>
  <c r="BY12" i="4"/>
  <c r="BY13" i="4"/>
  <c r="BY7" i="4"/>
  <c r="BY14" i="4"/>
  <c r="BY8" i="4"/>
  <c r="BY2" i="4"/>
  <c r="CB3" i="4"/>
  <c r="CB4" i="4"/>
  <c r="CB5" i="4"/>
  <c r="CB11" i="4"/>
  <c r="CB12" i="4"/>
  <c r="CB13" i="4"/>
  <c r="CB7" i="4"/>
  <c r="CB14" i="4"/>
  <c r="CB8" i="4"/>
  <c r="CB2" i="4"/>
  <c r="BR11" i="4"/>
  <c r="BR3" i="4"/>
  <c r="BR7" i="4"/>
  <c r="BR8" i="4"/>
  <c r="BR4" i="4"/>
  <c r="BR5" i="4"/>
  <c r="BR12" i="4"/>
  <c r="BR13" i="4"/>
  <c r="BR14" i="4"/>
  <c r="BR2" i="4"/>
  <c r="BL3" i="4"/>
  <c r="BL13" i="4"/>
  <c r="BL7" i="4"/>
  <c r="BL14" i="4"/>
  <c r="BL8" i="4"/>
  <c r="BL4" i="4"/>
  <c r="BL11" i="4"/>
  <c r="BL12" i="4"/>
  <c r="BL2" i="4"/>
  <c r="CF12" i="4"/>
  <c r="CF5" i="4"/>
  <c r="CF4" i="4"/>
  <c r="CF3" i="4"/>
  <c r="CF7" i="4"/>
  <c r="CF2" i="4"/>
  <c r="CF13" i="4"/>
  <c r="CF14" i="4"/>
  <c r="CF8" i="4"/>
  <c r="CF11" i="4"/>
  <c r="BH4" i="4"/>
  <c r="BH3" i="4"/>
  <c r="BH13" i="4"/>
  <c r="BH14" i="4"/>
  <c r="BH8" i="4"/>
  <c r="BH7" i="4"/>
  <c r="BH2" i="4"/>
  <c r="BH12" i="4"/>
  <c r="BH5" i="4"/>
  <c r="BA4" i="4"/>
  <c r="BA3" i="4"/>
  <c r="BA13" i="4"/>
  <c r="BA14" i="4"/>
  <c r="BA8" i="4"/>
  <c r="BA7" i="4"/>
  <c r="BA2" i="4"/>
  <c r="BA11" i="4"/>
  <c r="BA12" i="4"/>
  <c r="BA5" i="4"/>
  <c r="AY4" i="4"/>
  <c r="AY3" i="4"/>
  <c r="AY13" i="4"/>
  <c r="AY14" i="4"/>
  <c r="AY8" i="4"/>
  <c r="AY7" i="4"/>
  <c r="AY2" i="4"/>
  <c r="AY11" i="4"/>
  <c r="AY12" i="4"/>
  <c r="AY5" i="4"/>
  <c r="AW4" i="4"/>
  <c r="AW3" i="4"/>
  <c r="AW13" i="4"/>
  <c r="AW14" i="4"/>
  <c r="AW8" i="4"/>
  <c r="AW7" i="4"/>
  <c r="AW2" i="4"/>
  <c r="AW11" i="4"/>
  <c r="AW12" i="4"/>
  <c r="AW5" i="4"/>
  <c r="AE3" i="4"/>
  <c r="AE13" i="4"/>
  <c r="AE14" i="4"/>
  <c r="AE8" i="4"/>
  <c r="AE7" i="4"/>
  <c r="AE12" i="4"/>
  <c r="AE5" i="4"/>
  <c r="AB4" i="4"/>
  <c r="AB3" i="4"/>
  <c r="AB13" i="4"/>
  <c r="AB14" i="4"/>
  <c r="AB8" i="4"/>
  <c r="AB7" i="4"/>
  <c r="AB2" i="4"/>
  <c r="AB12" i="4"/>
  <c r="AB5" i="4"/>
  <c r="E12" i="4"/>
  <c r="E5" i="4"/>
  <c r="E4" i="4"/>
  <c r="E3" i="4"/>
  <c r="E7" i="4"/>
  <c r="E2" i="4"/>
  <c r="E13" i="4"/>
  <c r="E14" i="4"/>
  <c r="E8" i="4"/>
  <c r="E11" i="4"/>
  <c r="Y13" i="4"/>
  <c r="X13" i="4"/>
  <c r="W13" i="4"/>
  <c r="V13" i="4"/>
  <c r="Y7" i="4"/>
  <c r="X7" i="4"/>
  <c r="W7" i="4"/>
  <c r="V7" i="4"/>
  <c r="Y12" i="4"/>
  <c r="X12" i="4"/>
  <c r="W12" i="4"/>
  <c r="V12" i="4"/>
  <c r="Y5" i="4"/>
  <c r="X5" i="4"/>
  <c r="W5" i="4"/>
  <c r="V5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Seunghwan Shin</author>
  </authors>
  <commentList>
    <comment ref="CK5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GRADE III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L5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GRADE III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Z11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BK VIRUS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O11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SEVERE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K14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GRADE III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L14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GRADE III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Seunghwan Shin</author>
  </authors>
  <commentList>
    <comment ref="F32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2018-09-13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43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2018-07-04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<sst xmlns="http://schemas.openxmlformats.org/spreadsheetml/2006/main" count="229" uniqueCount="158">
  <si>
    <t>UPN</t>
  </si>
  <si>
    <t>SEX</t>
  </si>
  <si>
    <t>SEX_DONOR</t>
  </si>
  <si>
    <t>DATE_SCT</t>
  </si>
  <si>
    <t>TNC</t>
  </si>
  <si>
    <t>MNC</t>
  </si>
  <si>
    <t>CD34</t>
  </si>
  <si>
    <t>CD3</t>
  </si>
  <si>
    <t>TRM</t>
  </si>
  <si>
    <t>DATE_TRM</t>
  </si>
  <si>
    <t>VOD</t>
  </si>
  <si>
    <t>DATE_VOD</t>
  </si>
  <si>
    <t>AGVHD</t>
    <phoneticPr fontId="0" type="noConversion"/>
  </si>
  <si>
    <t>CGVHD</t>
    <phoneticPr fontId="0" type="noConversion"/>
  </si>
  <si>
    <t>DATE_BIRTH</t>
    <phoneticPr fontId="0" type="noConversion"/>
  </si>
  <si>
    <t>OS</t>
    <phoneticPr fontId="0" type="noConversion"/>
  </si>
  <si>
    <t>DATE_OS</t>
    <phoneticPr fontId="0" type="noConversion"/>
  </si>
  <si>
    <t>AGVHD2</t>
    <phoneticPr fontId="0" type="noConversion"/>
  </si>
  <si>
    <t>AGVHD3</t>
    <phoneticPr fontId="0" type="noConversion"/>
  </si>
  <si>
    <t>DATE_AGVHD2</t>
    <phoneticPr fontId="0" type="noConversion"/>
  </si>
  <si>
    <t>DATE_AGVHD3</t>
    <phoneticPr fontId="0" type="noConversion"/>
  </si>
  <si>
    <t>DATE_CGVHD1</t>
    <phoneticPr fontId="0" type="noConversion"/>
  </si>
  <si>
    <t>DATE_CGVHD2</t>
    <phoneticPr fontId="0" type="noConversion"/>
  </si>
  <si>
    <t>DATE_CGVHD3</t>
    <phoneticPr fontId="0" type="noConversion"/>
  </si>
  <si>
    <t>CGVHD1</t>
    <phoneticPr fontId="0" type="noConversion"/>
  </si>
  <si>
    <t>CGVHD2</t>
    <phoneticPr fontId="0" type="noConversion"/>
  </si>
  <si>
    <t>CGVHD3</t>
    <phoneticPr fontId="0" type="noConversion"/>
  </si>
  <si>
    <t>DATE_CONDITIONING</t>
    <phoneticPr fontId="1" type="noConversion"/>
  </si>
  <si>
    <t>INFECTION</t>
    <phoneticPr fontId="1" type="noConversion"/>
  </si>
  <si>
    <t>DATE_INFECTION</t>
    <phoneticPr fontId="1" type="noConversion"/>
  </si>
  <si>
    <t>NO_UNIT</t>
    <phoneticPr fontId="0" type="noConversion"/>
  </si>
  <si>
    <t>DISEASE</t>
    <phoneticPr fontId="1" type="noConversion"/>
  </si>
  <si>
    <t>FERRITIN</t>
    <phoneticPr fontId="1" type="noConversion"/>
  </si>
  <si>
    <t>HCT-CI</t>
    <phoneticPr fontId="1" type="noConversion"/>
  </si>
  <si>
    <t>Salwa Alkhansoori</t>
    <phoneticPr fontId="1" type="noConversion"/>
  </si>
  <si>
    <t>Sickle cell β-thalassemia (homozygous HbSS), companying α-thalassemia silent carrier</t>
    <phoneticPr fontId="1" type="noConversion"/>
  </si>
  <si>
    <t>Hamad Musabbeh Alkaabi</t>
    <phoneticPr fontId="1" type="noConversion"/>
  </si>
  <si>
    <t>Ahmed Alkhansoori</t>
    <phoneticPr fontId="1" type="noConversion"/>
  </si>
  <si>
    <t xml:space="preserve">Sickle cell anemia (homozygous HbSS type), compaying α-thalassemia silent carrier </t>
    <phoneticPr fontId="1" type="noConversion"/>
  </si>
  <si>
    <t>Shaikha Almarzooqi</t>
    <phoneticPr fontId="1" type="noConversion"/>
  </si>
  <si>
    <t>Fatmah Ali Alblooshi</t>
    <phoneticPr fontId="1" type="noConversion"/>
  </si>
  <si>
    <t>Fatima Omar Menhali</t>
    <phoneticPr fontId="1" type="noConversion"/>
  </si>
  <si>
    <t>Sickle cell anemia</t>
    <phoneticPr fontId="1" type="noConversion"/>
  </si>
  <si>
    <t>Ayoub Alblooshi</t>
    <phoneticPr fontId="1" type="noConversion"/>
  </si>
  <si>
    <t>Maha Alhundaasi</t>
    <phoneticPr fontId="1" type="noConversion"/>
  </si>
  <si>
    <t>Badr Ali</t>
    <phoneticPr fontId="1" type="noConversion"/>
  </si>
  <si>
    <t>BOOSTER</t>
    <phoneticPr fontId="1" type="noConversion"/>
  </si>
  <si>
    <t>DATE_BOOSTER</t>
    <phoneticPr fontId="1" type="noConversion"/>
  </si>
  <si>
    <t>β-thalassemia major</t>
    <phoneticPr fontId="1" type="noConversion"/>
  </si>
  <si>
    <t>β-thalassemia major, companying α-thalassemia silent carrier</t>
    <phoneticPr fontId="1" type="noConversion"/>
  </si>
  <si>
    <t>β-thalassemia major, companying α-thalassemia trait</t>
    <phoneticPr fontId="1" type="noConversion"/>
  </si>
  <si>
    <t>Sickle cell anemia (homozygous HbS/β type), compaying α-thalassemia trait</t>
    <phoneticPr fontId="1" type="noConversion"/>
  </si>
  <si>
    <t>PS_ECOG</t>
    <phoneticPr fontId="1" type="noConversion"/>
  </si>
  <si>
    <t>ABO</t>
    <phoneticPr fontId="0" type="noConversion"/>
  </si>
  <si>
    <t>B+/B+</t>
    <phoneticPr fontId="1" type="noConversion"/>
  </si>
  <si>
    <t>B+/O+</t>
    <phoneticPr fontId="1" type="noConversion"/>
  </si>
  <si>
    <t>O+/O+</t>
    <phoneticPr fontId="1" type="noConversion"/>
  </si>
  <si>
    <t>O+/B+</t>
    <phoneticPr fontId="1" type="noConversion"/>
  </si>
  <si>
    <t>A+/AB+</t>
    <phoneticPr fontId="1" type="noConversion"/>
  </si>
  <si>
    <t>A+/A+</t>
    <phoneticPr fontId="1" type="noConversion"/>
  </si>
  <si>
    <t>AB+/B+</t>
    <phoneticPr fontId="1" type="noConversion"/>
  </si>
  <si>
    <t>ENGRAFT_NEUTROPHIL</t>
    <phoneticPr fontId="1" type="noConversion"/>
  </si>
  <si>
    <t>ZOSTER</t>
    <phoneticPr fontId="1" type="noConversion"/>
  </si>
  <si>
    <t>DATE_ZOSTER</t>
    <phoneticPr fontId="0" type="noConversion"/>
  </si>
  <si>
    <t>Haytham Harib Almaskari</t>
    <phoneticPr fontId="1" type="noConversion"/>
  </si>
  <si>
    <t>AGE</t>
    <phoneticPr fontId="1" type="noConversion"/>
  </si>
  <si>
    <t>DATE_PLATELET</t>
    <phoneticPr fontId="0" type="noConversion"/>
  </si>
  <si>
    <t>ENGRAFT_PLATELET</t>
    <phoneticPr fontId="1" type="noConversion"/>
  </si>
  <si>
    <t>DAYS_PLATELET</t>
    <phoneticPr fontId="1" type="noConversion"/>
  </si>
  <si>
    <t>MO_CGVHD1</t>
    <phoneticPr fontId="1" type="noConversion"/>
  </si>
  <si>
    <t>MO_CGVHD2</t>
    <phoneticPr fontId="1" type="noConversion"/>
  </si>
  <si>
    <t>MO_CGVHD3</t>
    <phoneticPr fontId="1" type="noConversion"/>
  </si>
  <si>
    <t>MO_BOOSTER</t>
    <phoneticPr fontId="1" type="noConversion"/>
  </si>
  <si>
    <t>MO_INFECTION</t>
    <phoneticPr fontId="1" type="noConversion"/>
  </si>
  <si>
    <t>MO_OS</t>
    <phoneticPr fontId="1" type="noConversion"/>
  </si>
  <si>
    <t>CMV_TREAT</t>
    <phoneticPr fontId="0" type="noConversion"/>
  </si>
  <si>
    <t>DATE_CMV_TREAT</t>
    <phoneticPr fontId="0" type="noConversion"/>
  </si>
  <si>
    <t>MO_CMV_TREAT</t>
    <phoneticPr fontId="1" type="noConversion"/>
  </si>
  <si>
    <t>CMV_DISEASE</t>
    <phoneticPr fontId="0" type="noConversion"/>
  </si>
  <si>
    <t>DATE_CMV_DISEASE</t>
    <phoneticPr fontId="0" type="noConversion"/>
  </si>
  <si>
    <t>DETAIL_CMV_DISEASE</t>
    <phoneticPr fontId="0" type="noConversion"/>
  </si>
  <si>
    <t>MO_ZOSTER</t>
    <phoneticPr fontId="1" type="noConversion"/>
  </si>
  <si>
    <t>MO_H.CYSTITS</t>
    <phoneticPr fontId="1" type="noConversion"/>
  </si>
  <si>
    <t>H.CYSTITS</t>
    <phoneticPr fontId="1" type="noConversion"/>
  </si>
  <si>
    <t>DATE_H.CYSTITS</t>
    <phoneticPr fontId="0" type="noConversion"/>
  </si>
  <si>
    <t>AGVHD_BOOSTER</t>
    <phoneticPr fontId="1" type="noConversion"/>
  </si>
  <si>
    <t>DATE_AGVHD_BOOSTER</t>
    <phoneticPr fontId="1" type="noConversion"/>
  </si>
  <si>
    <t>CGVHD_BOOSTER</t>
    <phoneticPr fontId="1" type="noConversion"/>
  </si>
  <si>
    <t>STOP_IST</t>
    <phoneticPr fontId="1" type="noConversion"/>
  </si>
  <si>
    <t>DATE_STOP_IST</t>
    <phoneticPr fontId="1" type="noConversion"/>
  </si>
  <si>
    <t>FAIL_GRAFT</t>
    <phoneticPr fontId="0" type="noConversion"/>
  </si>
  <si>
    <t>DATE_FAIL_GRAFT</t>
    <phoneticPr fontId="0" type="noConversion"/>
  </si>
  <si>
    <t>DATE_NEUTROPHIL</t>
    <phoneticPr fontId="1" type="noConversion"/>
  </si>
  <si>
    <t>DAYS_NEUTOROPHIL</t>
    <phoneticPr fontId="1" type="noConversion"/>
  </si>
  <si>
    <t>DAYS_AGVHD2</t>
    <phoneticPr fontId="1" type="noConversion"/>
  </si>
  <si>
    <t>DAYS_AGVHD3</t>
    <phoneticPr fontId="1" type="noConversion"/>
  </si>
  <si>
    <t>AGVHD3_BOOSTER</t>
    <phoneticPr fontId="1" type="noConversion"/>
  </si>
  <si>
    <t>MO_AGVHD_BOOSTER</t>
    <phoneticPr fontId="1" type="noConversion"/>
  </si>
  <si>
    <t>CGVHD2_BOOSTER</t>
    <phoneticPr fontId="1" type="noConversion"/>
  </si>
  <si>
    <t>CGVHD3_BOOSTER</t>
    <phoneticPr fontId="1" type="noConversion"/>
  </si>
  <si>
    <t>DATE_CGVHD2_BOOSTER</t>
    <phoneticPr fontId="1" type="noConversion"/>
  </si>
  <si>
    <t>MO_CGVHD2_BOOSTER</t>
    <phoneticPr fontId="1" type="noConversion"/>
  </si>
  <si>
    <t>DATE_CGVHD3_BOOSTER</t>
    <phoneticPr fontId="1" type="noConversion"/>
  </si>
  <si>
    <t>MO_CGVHD3_BOOSTER</t>
    <phoneticPr fontId="1" type="noConversion"/>
  </si>
  <si>
    <t>INFECTION_BOOSTER</t>
    <phoneticPr fontId="1" type="noConversion"/>
  </si>
  <si>
    <t>DATE_INFECTION_BOOSTER</t>
    <phoneticPr fontId="1" type="noConversion"/>
  </si>
  <si>
    <t>MO_INFECTION_BOOSTER</t>
    <phoneticPr fontId="1" type="noConversion"/>
  </si>
  <si>
    <t>MO_CHIMERSIM</t>
    <phoneticPr fontId="1" type="noConversion"/>
  </si>
  <si>
    <t>PB_T_CELL</t>
    <phoneticPr fontId="1" type="noConversion"/>
  </si>
  <si>
    <t>MO_CHIMERSIM</t>
    <phoneticPr fontId="1" type="noConversion"/>
  </si>
  <si>
    <t>DATE_CHIMERISM</t>
    <phoneticPr fontId="1" type="noConversion"/>
  </si>
  <si>
    <t>DATE_CHIMERSIM</t>
    <phoneticPr fontId="1" type="noConversion"/>
  </si>
  <si>
    <t>PB_WHOLE</t>
    <phoneticPr fontId="1" type="noConversion"/>
  </si>
  <si>
    <t>PB_T_CELL</t>
    <phoneticPr fontId="1" type="noConversion"/>
  </si>
  <si>
    <t>PB_WHOLE</t>
    <phoneticPr fontId="1" type="noConversion"/>
  </si>
  <si>
    <t>PB_T_CELL</t>
    <phoneticPr fontId="1" type="noConversion"/>
  </si>
  <si>
    <t>ND</t>
    <phoneticPr fontId="1" type="noConversion"/>
  </si>
  <si>
    <t>ND</t>
    <phoneticPr fontId="1" type="noConversion"/>
  </si>
  <si>
    <t>ND</t>
    <phoneticPr fontId="1" type="noConversion"/>
  </si>
  <si>
    <t>ND</t>
    <phoneticPr fontId="1" type="noConversion"/>
  </si>
  <si>
    <t>MO_STOP_IST</t>
    <phoneticPr fontId="1" type="noConversion"/>
  </si>
  <si>
    <t>Abdulla Ibrahim Alblooshi</t>
    <phoneticPr fontId="1" type="noConversion"/>
  </si>
  <si>
    <t>NA</t>
    <phoneticPr fontId="1" type="noConversion"/>
  </si>
  <si>
    <t>NA</t>
    <phoneticPr fontId="1" type="noConversion"/>
  </si>
  <si>
    <t>Aishah Ali Alblooshi</t>
  </si>
  <si>
    <t>UNKNOWN</t>
    <phoneticPr fontId="1" type="noConversion"/>
  </si>
  <si>
    <t>TNC_BOOSTER</t>
    <phoneticPr fontId="1" type="noConversion"/>
  </si>
  <si>
    <t>MNC_BOOSTER</t>
    <phoneticPr fontId="1" type="noConversion"/>
  </si>
  <si>
    <t>CD3_BOOSTER</t>
    <phoneticPr fontId="1" type="noConversion"/>
  </si>
  <si>
    <t>CD34_BOOSTER</t>
    <phoneticPr fontId="1" type="noConversion"/>
  </si>
  <si>
    <r>
      <rPr>
        <sz val="11"/>
        <rFont val="Calibri"/>
        <family val="2"/>
        <charset val="161"/>
      </rPr>
      <t>β</t>
    </r>
    <r>
      <rPr>
        <sz val="11"/>
        <rFont val="맑은 고딕"/>
        <family val="3"/>
        <charset val="129"/>
      </rPr>
      <t xml:space="preserve">-thalassemia major, companying </t>
    </r>
    <r>
      <rPr>
        <sz val="11"/>
        <rFont val="Calibri"/>
        <family val="2"/>
        <charset val="161"/>
      </rPr>
      <t>α</t>
    </r>
    <r>
      <rPr>
        <sz val="11"/>
        <rFont val="맑은 고딕"/>
        <family val="3"/>
        <charset val="129"/>
      </rPr>
      <t>-thalassemia trait</t>
    </r>
    <phoneticPr fontId="1" type="noConversion"/>
  </si>
  <si>
    <t>MO_HG</t>
    <phoneticPr fontId="1" type="noConversion"/>
  </si>
  <si>
    <t>DATE_HG</t>
    <phoneticPr fontId="1" type="noConversion"/>
  </si>
  <si>
    <t>DATE_TEMP</t>
    <phoneticPr fontId="1" type="noConversion"/>
  </si>
  <si>
    <t>Gene</t>
    <phoneticPr fontId="1" type="noConversion"/>
  </si>
  <si>
    <t>c.92+5G&gt;C (homozygous → heterozygous)</t>
    <phoneticPr fontId="1" type="noConversion"/>
  </si>
  <si>
    <t>c.92+5G&gt;C (homozygous → not detected)</t>
    <phoneticPr fontId="1" type="noConversion"/>
  </si>
  <si>
    <t>C.93-22_95del (homozygous → heterozygous)</t>
    <phoneticPr fontId="1" type="noConversion"/>
  </si>
  <si>
    <t>Abeer Alnaqbi</t>
  </si>
  <si>
    <t>c.92+5G&gt;C (hmozygous → not done)</t>
    <phoneticPr fontId="1" type="noConversion"/>
  </si>
  <si>
    <t>A+/O+</t>
    <phoneticPr fontId="1" type="noConversion"/>
  </si>
  <si>
    <t>GRP</t>
    <phoneticPr fontId="1" type="noConversion"/>
  </si>
  <si>
    <t>CHIMERISM50</t>
    <phoneticPr fontId="1" type="noConversion"/>
  </si>
  <si>
    <t>DATE_CHIMERISM50</t>
    <phoneticPr fontId="1" type="noConversion"/>
  </si>
  <si>
    <t>MO_CHIMERSIM50</t>
    <phoneticPr fontId="1" type="noConversion"/>
  </si>
  <si>
    <t>GRFS</t>
    <phoneticPr fontId="1" type="noConversion"/>
  </si>
  <si>
    <t>DATE_GRFS</t>
    <phoneticPr fontId="1" type="noConversion"/>
  </si>
  <si>
    <t>MO_GRFS</t>
    <phoneticPr fontId="1" type="noConversion"/>
  </si>
  <si>
    <t>GIFS</t>
    <phoneticPr fontId="1" type="noConversion"/>
  </si>
  <si>
    <t>DATE_GIFS</t>
    <phoneticPr fontId="1" type="noConversion"/>
  </si>
  <si>
    <t>MO_GIFS</t>
    <phoneticPr fontId="1" type="noConversion"/>
  </si>
  <si>
    <t>NAME</t>
    <phoneticPr fontId="1" type="noConversion"/>
  </si>
  <si>
    <t>FLAG_INFECTION</t>
    <phoneticPr fontId="1" type="noConversion"/>
  </si>
  <si>
    <t>FLAG_CMV_TREAT</t>
    <phoneticPr fontId="1" type="noConversion"/>
  </si>
  <si>
    <t>FALG_H.CYSTITS</t>
    <phoneticPr fontId="1" type="noConversion"/>
  </si>
  <si>
    <t>GRP_HCT-CI</t>
    <phoneticPr fontId="1" type="noConversion"/>
  </si>
  <si>
    <t>PRE_HG</t>
    <phoneticPr fontId="1" type="noConversion"/>
  </si>
  <si>
    <t>LAST_HG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</si>
</sst>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_ "/>
    <numFmt numFmtId="177" formatCode="0.0_);[Red]\(0.0\)"/>
    <numFmt numFmtId="178" formatCode="0.0000_);[Red]\(0.0000\)"/>
  </numFmts>
  <fonts count="10" x14ac:knownFonts="1">
    <font>
      <sz val="10"/>
      <name val="Arial"/>
      <family val="2"/>
    </font>
    <font>
      <sz val="8"/>
      <name val="돋움"/>
      <family val="3"/>
      <charset val="129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맑은 고딕"/>
      <family val="3"/>
      <charset val="129"/>
    </font>
    <font>
      <sz val="11"/>
      <name val="Calibri"/>
      <family val="2"/>
      <charset val="161"/>
    </font>
    <font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 applyNumberForma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</cellStyleXfs>
  <cellXfs count="34">
    <xf numFmtId="0" fontId="0" fillId="0" borderId="0" xfId="0"/>
    <xf numFmtId="0" fontId="8" fillId="0" borderId="0" xfId="0" applyNumberFormat="1" applyFont="1" applyFill="1" applyAlignment="1">
      <alignment horizontal="center" vertical="center"/>
    </xf>
    <xf numFmtId="0" fontId="8" fillId="0" borderId="0" xfId="0" applyNumberFormat="1" applyFont="1" applyFill="1" applyAlignment="1">
      <alignment vertical="center"/>
    </xf>
    <xf numFmtId="0" fontId="8" fillId="0" borderId="0" xfId="0" applyNumberFormat="1" applyFont="1" applyFill="1" applyAlignment="1">
      <alignment horizontal="left" vertical="center"/>
    </xf>
    <xf numFmtId="14" fontId="8" fillId="0" borderId="0" xfId="0" applyNumberFormat="1" applyFont="1" applyFill="1" applyAlignment="1">
      <alignment horizontal="center" vertical="center"/>
    </xf>
    <xf numFmtId="178" fontId="8" fillId="0" borderId="0" xfId="0" applyNumberFormat="1" applyFont="1" applyFill="1" applyAlignment="1">
      <alignment horizontal="center" vertical="center"/>
    </xf>
    <xf numFmtId="0" fontId="8" fillId="0" borderId="0" xfId="0" applyNumberFormat="1" applyFont="1" applyAlignment="1">
      <alignment horizontal="center" vertical="center"/>
    </xf>
    <xf numFmtId="0" fontId="6" fillId="0" borderId="0" xfId="0" applyNumberFormat="1" applyFont="1" applyFill="1" applyAlignment="1">
      <alignment horizontal="center" vertical="center"/>
    </xf>
    <xf numFmtId="0" fontId="8" fillId="0" borderId="0" xfId="0" applyNumberFormat="1" applyFont="1" applyAlignment="1">
      <alignment vertical="center"/>
    </xf>
    <xf numFmtId="177" fontId="8" fillId="0" borderId="0" xfId="0" applyNumberFormat="1" applyFont="1" applyFill="1" applyAlignment="1">
      <alignment horizontal="center" vertical="center"/>
    </xf>
    <xf numFmtId="176" fontId="8" fillId="0" borderId="0" xfId="0" applyNumberFormat="1" applyFont="1" applyFill="1" applyAlignment="1">
      <alignment horizontal="center" vertical="center"/>
    </xf>
    <xf numFmtId="177" fontId="8" fillId="0" borderId="0" xfId="0" applyNumberFormat="1" applyFont="1" applyAlignment="1">
      <alignment horizontal="center" vertical="center"/>
    </xf>
    <xf numFmtId="14" fontId="8" fillId="0" borderId="0" xfId="0" applyNumberFormat="1" applyFont="1" applyAlignment="1">
      <alignment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14" fontId="8" fillId="0" borderId="0" xfId="0" applyNumberFormat="1" applyFont="1" applyAlignment="1">
      <alignment horizontal="center" vertical="center"/>
    </xf>
    <xf numFmtId="14" fontId="8" fillId="2" borderId="0" xfId="0" applyNumberFormat="1" applyFont="1" applyFill="1" applyAlignment="1">
      <alignment horizontal="center" vertical="center"/>
    </xf>
    <xf numFmtId="14" fontId="8" fillId="3" borderId="0" xfId="0" applyNumberFormat="1" applyFont="1" applyFill="1" applyAlignment="1">
      <alignment horizontal="center" vertical="center"/>
    </xf>
    <xf numFmtId="177" fontId="8" fillId="3" borderId="0" xfId="0" applyNumberFormat="1" applyFont="1" applyFill="1" applyAlignment="1">
      <alignment horizontal="center" vertical="center"/>
    </xf>
    <xf numFmtId="177" fontId="8" fillId="2" borderId="0" xfId="0" applyNumberFormat="1" applyFont="1" applyFill="1" applyAlignment="1">
      <alignment horizontal="center" vertical="center"/>
    </xf>
    <xf numFmtId="178" fontId="8" fillId="0" borderId="0" xfId="0" applyNumberFormat="1" applyFont="1" applyAlignment="1">
      <alignment horizontal="center" vertical="center"/>
    </xf>
    <xf numFmtId="177" fontId="8" fillId="0" borderId="0" xfId="0" applyNumberFormat="1" applyFont="1" applyAlignment="1">
      <alignment horizontal="left" vertical="center"/>
    </xf>
    <xf numFmtId="0" fontId="8" fillId="0" borderId="0" xfId="0" applyNumberFormat="1" applyFont="1" applyAlignment="1">
      <alignment horizontal="left" vertical="center"/>
    </xf>
    <xf numFmtId="177" fontId="8" fillId="0" borderId="0" xfId="0" applyNumberFormat="1" applyFont="1" applyAlignment="1">
      <alignment vertical="center"/>
    </xf>
    <xf numFmtId="0" fontId="8" fillId="0" borderId="0" xfId="0" applyNumberFormat="1" applyFont="1" applyFill="1" applyAlignment="1">
      <alignment horizontal="left" vertical="center"/>
    </xf>
    <xf numFmtId="0" fontId="8" fillId="0" borderId="0" xfId="0" applyNumberFormat="1" applyFont="1" applyFill="1" applyAlignment="1">
      <alignment horizontal="center" vertical="center"/>
    </xf>
    <xf numFmtId="176" fontId="8" fillId="0" borderId="0" xfId="0" applyNumberFormat="1" applyFont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7" fillId="0" borderId="0" xfId="0" applyNumberFormat="1" applyFont="1" applyFill="1" applyAlignment="1">
      <alignment horizontal="center" vertical="center"/>
    </xf>
    <xf numFmtId="0" fontId="8" fillId="0" borderId="0" xfId="0" applyFont="1"/>
    <xf numFmtId="0" fontId="9" fillId="0" borderId="0" xfId="0" applyFont="1"/>
    <xf numFmtId="0" fontId="8" fillId="0" borderId="0" xfId="0" applyFont="1" applyAlignment="1">
      <alignment horizontal="center"/>
    </xf>
    <xf numFmtId="0" fontId="7" fillId="0" borderId="0" xfId="0" applyNumberFormat="1" applyFont="1" applyAlignment="1">
      <alignment horizontal="center" vertical="center"/>
    </xf>
    <xf numFmtId="176" fontId="8" fillId="2" borderId="0" xfId="0" applyNumberFormat="1" applyFont="1" applyFill="1" applyAlignment="1">
      <alignment horizontal="center" vertical="center"/>
    </xf>
  </cellXfs>
  <cellStyles count="3">
    <cellStyle name="표준" xfId="0" builtinId="0"/>
    <cellStyle name="표준 2" xfId="1" xr:uid="{00000000-0005-0000-0000-000001000000}"/>
    <cellStyle name="표준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UPN02</c:v>
          </c:tx>
          <c:spPr>
            <a:ln w="25400"/>
          </c:spPr>
          <c:marker>
            <c:symbol val="circle"/>
            <c:size val="10"/>
            <c:spPr>
              <a:solidFill>
                <a:schemeClr val="bg1"/>
              </a:solidFill>
              <a:ln w="25400">
                <a:solidFill>
                  <a:schemeClr val="accent1"/>
                </a:solidFill>
              </a:ln>
            </c:spPr>
          </c:marker>
          <c:dPt>
            <c:idx val="6"/>
            <c:marker>
              <c:spPr>
                <a:solidFill>
                  <a:schemeClr val="tx1"/>
                </a:solidFill>
                <a:ln w="25400">
                  <a:solidFill>
                    <a:schemeClr val="accent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170F-4D33-95F1-33DCF06958B7}"/>
              </c:ext>
            </c:extLst>
          </c:dPt>
          <c:xVal>
            <c:numRef>
              <c:f>CHIMERISM!$G$6:$Q$6</c:f>
              <c:numCache>
                <c:formatCode>0.0_);[Red]\(0.0\)</c:formatCode>
                <c:ptCount val="11"/>
                <c:pt idx="0">
                  <c:v>13.166666666666666</c:v>
                </c:pt>
                <c:pt idx="1">
                  <c:v>20.166666666666668</c:v>
                </c:pt>
                <c:pt idx="2">
                  <c:v>23.666666666666668</c:v>
                </c:pt>
                <c:pt idx="3">
                  <c:v>27.633333333333333</c:v>
                </c:pt>
                <c:pt idx="4">
                  <c:v>30.266666666666666</c:v>
                </c:pt>
                <c:pt idx="5">
                  <c:v>35.200000000000003</c:v>
                </c:pt>
                <c:pt idx="6">
                  <c:v>36.366666666666667</c:v>
                </c:pt>
                <c:pt idx="7">
                  <c:v>38.366666666666667</c:v>
                </c:pt>
                <c:pt idx="8">
                  <c:v>43.366666666666667</c:v>
                </c:pt>
                <c:pt idx="9">
                  <c:v>46.6</c:v>
                </c:pt>
                <c:pt idx="10" formatCode="General">
                  <c:v>52.6</c:v>
                </c:pt>
              </c:numCache>
            </c:numRef>
          </c:xVal>
          <c:yVal>
            <c:numRef>
              <c:f>CHIMERISM!$G$8:$Q$8</c:f>
              <c:numCache>
                <c:formatCode>0.0_);[Red]\(0.0\)</c:formatCode>
                <c:ptCount val="11"/>
                <c:pt idx="0">
                  <c:v>52</c:v>
                </c:pt>
                <c:pt idx="1">
                  <c:v>52</c:v>
                </c:pt>
                <c:pt idx="2">
                  <c:v>50</c:v>
                </c:pt>
                <c:pt idx="3">
                  <c:v>43</c:v>
                </c:pt>
                <c:pt idx="4">
                  <c:v>45</c:v>
                </c:pt>
                <c:pt idx="5">
                  <c:v>46</c:v>
                </c:pt>
                <c:pt idx="6">
                  <c:v>37</c:v>
                </c:pt>
                <c:pt idx="7">
                  <c:v>84</c:v>
                </c:pt>
                <c:pt idx="8">
                  <c:v>100</c:v>
                </c:pt>
                <c:pt idx="9">
                  <c:v>100</c:v>
                </c:pt>
                <c:pt idx="10" formatCode="General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70F-4D33-95F1-33DCF06958B7}"/>
            </c:ext>
          </c:extLst>
        </c:ser>
        <c:ser>
          <c:idx val="1"/>
          <c:order val="1"/>
          <c:tx>
            <c:v>UPN03</c:v>
          </c:tx>
          <c:spPr>
            <a:ln w="25400"/>
          </c:spPr>
          <c:marker>
            <c:symbol val="circle"/>
            <c:size val="10"/>
            <c:spPr>
              <a:solidFill>
                <a:schemeClr val="bg1"/>
              </a:solidFill>
              <a:ln w="25400"/>
            </c:spPr>
          </c:marker>
          <c:dPt>
            <c:idx val="2"/>
            <c:marker>
              <c:spPr>
                <a:solidFill>
                  <a:schemeClr val="tx1"/>
                </a:solidFill>
                <a:ln w="25400"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170F-4D33-95F1-33DCF06958B7}"/>
              </c:ext>
            </c:extLst>
          </c:dPt>
          <c:xVal>
            <c:numRef>
              <c:f>CHIMERISM!$C$10:$K$10</c:f>
              <c:numCache>
                <c:formatCode>0.0_);[Red]\(0.0\)</c:formatCode>
                <c:ptCount val="9"/>
                <c:pt idx="0">
                  <c:v>1.3666666666666667</c:v>
                </c:pt>
                <c:pt idx="1">
                  <c:v>2.7666666666666666</c:v>
                </c:pt>
                <c:pt idx="2">
                  <c:v>3.7</c:v>
                </c:pt>
                <c:pt idx="3">
                  <c:v>4.6333333333333337</c:v>
                </c:pt>
                <c:pt idx="4">
                  <c:v>5.9333333333333336</c:v>
                </c:pt>
                <c:pt idx="5">
                  <c:v>9.6999999999999993</c:v>
                </c:pt>
                <c:pt idx="6">
                  <c:v>13.033333333333333</c:v>
                </c:pt>
                <c:pt idx="7">
                  <c:v>17.433333333333334</c:v>
                </c:pt>
                <c:pt idx="8">
                  <c:v>20.733333333333334</c:v>
                </c:pt>
              </c:numCache>
            </c:numRef>
          </c:xVal>
          <c:yVal>
            <c:numRef>
              <c:f>CHIMERISM!$C$12:$K$12</c:f>
              <c:numCache>
                <c:formatCode>0.0_);[Red]\(0.0\)</c:formatCode>
                <c:ptCount val="9"/>
                <c:pt idx="0">
                  <c:v>14</c:v>
                </c:pt>
                <c:pt idx="1">
                  <c:v>16</c:v>
                </c:pt>
                <c:pt idx="2">
                  <c:v>17</c:v>
                </c:pt>
                <c:pt idx="3">
                  <c:v>59</c:v>
                </c:pt>
                <c:pt idx="4">
                  <c:v>90</c:v>
                </c:pt>
                <c:pt idx="5">
                  <c:v>96</c:v>
                </c:pt>
                <c:pt idx="6">
                  <c:v>99</c:v>
                </c:pt>
                <c:pt idx="7">
                  <c:v>100</c:v>
                </c:pt>
                <c:pt idx="8">
                  <c:v>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70F-4D33-95F1-33DCF06958B7}"/>
            </c:ext>
          </c:extLst>
        </c:ser>
        <c:ser>
          <c:idx val="2"/>
          <c:order val="2"/>
          <c:tx>
            <c:v>UPN04</c:v>
          </c:tx>
          <c:spPr>
            <a:ln w="25400"/>
          </c:spPr>
          <c:marker>
            <c:symbol val="circle"/>
            <c:size val="10"/>
            <c:spPr>
              <a:solidFill>
                <a:schemeClr val="bg1"/>
              </a:solidFill>
              <a:ln w="25400"/>
            </c:spPr>
          </c:marker>
          <c:dPt>
            <c:idx val="5"/>
            <c:marker>
              <c:spPr>
                <a:solidFill>
                  <a:schemeClr val="tx1"/>
                </a:solidFill>
                <a:ln w="25400"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170F-4D33-95F1-33DCF06958B7}"/>
              </c:ext>
            </c:extLst>
          </c:dPt>
          <c:xVal>
            <c:numRef>
              <c:f>CHIMERISM!$C$14:$K$14</c:f>
              <c:numCache>
                <c:formatCode>0.0_);[Red]\(0.0\)</c:formatCode>
                <c:ptCount val="9"/>
                <c:pt idx="0">
                  <c:v>1.6</c:v>
                </c:pt>
                <c:pt idx="1">
                  <c:v>3.5333333333333332</c:v>
                </c:pt>
                <c:pt idx="2">
                  <c:v>4.833333333333333</c:v>
                </c:pt>
                <c:pt idx="3">
                  <c:v>7.7</c:v>
                </c:pt>
                <c:pt idx="4">
                  <c:v>12.666666666666666</c:v>
                </c:pt>
                <c:pt idx="5">
                  <c:v>18.466666666666665</c:v>
                </c:pt>
                <c:pt idx="6">
                  <c:v>21.966666666666665</c:v>
                </c:pt>
                <c:pt idx="7">
                  <c:v>23.1</c:v>
                </c:pt>
                <c:pt idx="8">
                  <c:v>28.033333333333335</c:v>
                </c:pt>
              </c:numCache>
            </c:numRef>
          </c:xVal>
          <c:yVal>
            <c:numRef>
              <c:f>CHIMERISM!$C$16:$K$16</c:f>
              <c:numCache>
                <c:formatCode>0.0_);[Red]\(0.0\)</c:formatCode>
                <c:ptCount val="9"/>
                <c:pt idx="0">
                  <c:v>90</c:v>
                </c:pt>
                <c:pt idx="1">
                  <c:v>40</c:v>
                </c:pt>
                <c:pt idx="2">
                  <c:v>40</c:v>
                </c:pt>
                <c:pt idx="3">
                  <c:v>38</c:v>
                </c:pt>
                <c:pt idx="4">
                  <c:v>46</c:v>
                </c:pt>
                <c:pt idx="5">
                  <c:v>30</c:v>
                </c:pt>
                <c:pt idx="6">
                  <c:v>52</c:v>
                </c:pt>
                <c:pt idx="7">
                  <c:v>74</c:v>
                </c:pt>
                <c:pt idx="8">
                  <c:v>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70F-4D33-95F1-33DCF06958B7}"/>
            </c:ext>
          </c:extLst>
        </c:ser>
        <c:ser>
          <c:idx val="3"/>
          <c:order val="3"/>
          <c:tx>
            <c:v>UPN05</c:v>
          </c:tx>
          <c:spPr>
            <a:ln w="25400"/>
          </c:spPr>
          <c:marker>
            <c:symbol val="circle"/>
            <c:size val="10"/>
            <c:spPr>
              <a:solidFill>
                <a:schemeClr val="bg1"/>
              </a:solidFill>
              <a:ln w="25400">
                <a:solidFill>
                  <a:schemeClr val="accent4"/>
                </a:solidFill>
              </a:ln>
            </c:spPr>
          </c:marker>
          <c:dPt>
            <c:idx val="1"/>
            <c:marker>
              <c:spPr>
                <a:solidFill>
                  <a:schemeClr val="tx1"/>
                </a:solidFill>
                <a:ln w="25400">
                  <a:solidFill>
                    <a:schemeClr val="accent4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170F-4D33-95F1-33DCF06958B7}"/>
              </c:ext>
            </c:extLst>
          </c:dPt>
          <c:xVal>
            <c:numRef>
              <c:f>(CHIMERISM!$D$18:$E$18,CHIMERISM!$G$18:$J$18)</c:f>
              <c:numCache>
                <c:formatCode>0.0_);[Red]\(0.0\)</c:formatCode>
                <c:ptCount val="6"/>
                <c:pt idx="0">
                  <c:v>2.2999999999999998</c:v>
                </c:pt>
                <c:pt idx="1">
                  <c:v>6.166666666666667</c:v>
                </c:pt>
                <c:pt idx="2">
                  <c:v>9.4333333333333336</c:v>
                </c:pt>
                <c:pt idx="3">
                  <c:v>15.266666666666667</c:v>
                </c:pt>
                <c:pt idx="4">
                  <c:v>22.266666666666666</c:v>
                </c:pt>
                <c:pt idx="5">
                  <c:v>27</c:v>
                </c:pt>
              </c:numCache>
            </c:numRef>
          </c:xVal>
          <c:yVal>
            <c:numRef>
              <c:f>(CHIMERISM!$D$20:$E$20,CHIMERISM!$G$20:$J$20)</c:f>
              <c:numCache>
                <c:formatCode>0.0_);[Red]\(0.0\)</c:formatCode>
                <c:ptCount val="6"/>
                <c:pt idx="0">
                  <c:v>30</c:v>
                </c:pt>
                <c:pt idx="1">
                  <c:v>23</c:v>
                </c:pt>
                <c:pt idx="2">
                  <c:v>58</c:v>
                </c:pt>
                <c:pt idx="3">
                  <c:v>96</c:v>
                </c:pt>
                <c:pt idx="4">
                  <c:v>98</c:v>
                </c:pt>
                <c:pt idx="5">
                  <c:v>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170F-4D33-95F1-33DCF06958B7}"/>
            </c:ext>
          </c:extLst>
        </c:ser>
        <c:ser>
          <c:idx val="4"/>
          <c:order val="4"/>
          <c:tx>
            <c:v>UPN11</c:v>
          </c:tx>
          <c:spPr>
            <a:ln w="25400"/>
          </c:spPr>
          <c:marker>
            <c:symbol val="circle"/>
            <c:size val="10"/>
            <c:spPr>
              <a:solidFill>
                <a:schemeClr val="bg1"/>
              </a:solidFill>
              <a:ln w="25400"/>
            </c:spPr>
          </c:marker>
          <c:dPt>
            <c:idx val="4"/>
            <c:marker>
              <c:spPr>
                <a:solidFill>
                  <a:schemeClr val="tx1"/>
                </a:solidFill>
                <a:ln w="25400"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170F-4D33-95F1-33DCF06958B7}"/>
              </c:ext>
            </c:extLst>
          </c:dPt>
          <c:xVal>
            <c:numRef>
              <c:f>CHIMERISM!$C$42:$H$42</c:f>
              <c:numCache>
                <c:formatCode>0.0_);[Red]\(0.0\)</c:formatCode>
                <c:ptCount val="6"/>
                <c:pt idx="0">
                  <c:v>1.3</c:v>
                </c:pt>
                <c:pt idx="1">
                  <c:v>2.9666666666666668</c:v>
                </c:pt>
                <c:pt idx="2">
                  <c:v>4.2</c:v>
                </c:pt>
                <c:pt idx="3">
                  <c:v>8.8333333333333339</c:v>
                </c:pt>
                <c:pt idx="4">
                  <c:v>13.5</c:v>
                </c:pt>
                <c:pt idx="5">
                  <c:v>15.533333333333333</c:v>
                </c:pt>
              </c:numCache>
            </c:numRef>
          </c:xVal>
          <c:yVal>
            <c:numRef>
              <c:f>CHIMERISM!$C$44:$H$44</c:f>
              <c:numCache>
                <c:formatCode>0.0_);[Red]\(0.0\)</c:formatCode>
                <c:ptCount val="6"/>
                <c:pt idx="0">
                  <c:v>66</c:v>
                </c:pt>
                <c:pt idx="1">
                  <c:v>50</c:v>
                </c:pt>
                <c:pt idx="2">
                  <c:v>51</c:v>
                </c:pt>
                <c:pt idx="3">
                  <c:v>21</c:v>
                </c:pt>
                <c:pt idx="4">
                  <c:v>40</c:v>
                </c:pt>
                <c:pt idx="5">
                  <c:v>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170F-4D33-95F1-33DCF06958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1269200"/>
        <c:axId val="1371270288"/>
      </c:scatterChart>
      <c:valAx>
        <c:axId val="1371269200"/>
        <c:scaling>
          <c:orientation val="minMax"/>
          <c:max val="5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200" b="0">
                    <a:latin typeface="+mn-ea"/>
                    <a:ea typeface="+mn-ea"/>
                  </a:defRPr>
                </a:pPr>
                <a:r>
                  <a:rPr lang="en-US" altLang="ko-KR" sz="1200" b="0">
                    <a:latin typeface="+mn-ea"/>
                    <a:ea typeface="+mn-ea"/>
                  </a:rPr>
                  <a:t>Months</a:t>
                </a:r>
                <a:r>
                  <a:rPr lang="en-US" altLang="ko-KR" sz="1200" b="0" baseline="0">
                    <a:latin typeface="+mn-ea"/>
                    <a:ea typeface="+mn-ea"/>
                  </a:rPr>
                  <a:t> after allo-SCT</a:t>
                </a:r>
              </a:p>
            </c:rich>
          </c:tx>
          <c:overlay val="0"/>
        </c:title>
        <c:numFmt formatCode="0_ " sourceLinked="0"/>
        <c:majorTickMark val="none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맑은 고딕"/>
                <a:ea typeface="맑은 고딕"/>
                <a:cs typeface="맑은 고딕"/>
              </a:defRPr>
            </a:pPr>
            <a:endParaRPr lang="ko-KR"/>
          </a:p>
        </c:txPr>
        <c:crossAx val="1371270288"/>
        <c:crosses val="autoZero"/>
        <c:crossBetween val="midCat"/>
        <c:majorUnit val="6"/>
        <c:minorUnit val="3"/>
      </c:valAx>
      <c:valAx>
        <c:axId val="1371270288"/>
        <c:scaling>
          <c:orientation val="minMax"/>
          <c:max val="10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200" b="0">
                    <a:latin typeface="+mn-ea"/>
                    <a:ea typeface="+mn-ea"/>
                  </a:defRPr>
                </a:pPr>
                <a:r>
                  <a:rPr lang="en-US" altLang="ko-KR" sz="1200" b="0">
                    <a:latin typeface="+mn-ea"/>
                    <a:ea typeface="+mn-ea"/>
                  </a:rPr>
                  <a:t>Donor's</a:t>
                </a:r>
                <a:r>
                  <a:rPr lang="en-US" altLang="ko-KR" sz="1200" b="0" baseline="0">
                    <a:latin typeface="+mn-ea"/>
                    <a:ea typeface="+mn-ea"/>
                  </a:rPr>
                  <a:t> PB cell chimerism (%)</a:t>
                </a:r>
                <a:endParaRPr lang="ko-KR" altLang="en-US" sz="1200" b="0">
                  <a:latin typeface="+mn-ea"/>
                  <a:ea typeface="+mn-ea"/>
                </a:endParaRPr>
              </a:p>
            </c:rich>
          </c:tx>
          <c:overlay val="0"/>
        </c:title>
        <c:numFmt formatCode="General" sourceLinked="0"/>
        <c:majorTickMark val="none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71269200"/>
        <c:crosses val="autoZero"/>
        <c:crossBetween val="midCat"/>
        <c:majorUnit val="20"/>
        <c:minorUnit val="10"/>
      </c:valAx>
      <c:spPr>
        <a:noFill/>
        <a:ln w="25400">
          <a:noFill/>
        </a:ln>
      </c:spPr>
    </c:plotArea>
    <c:legend>
      <c:legendPos val="b"/>
      <c:overlay val="0"/>
      <c:txPr>
        <a:bodyPr/>
        <a:lstStyle/>
        <a:p>
          <a:pPr>
            <a:defRPr sz="1200"/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UPN01</c:v>
          </c:tx>
          <c:spPr>
            <a:ln w="25400"/>
          </c:spPr>
          <c:marker>
            <c:symbol val="circle"/>
            <c:size val="10"/>
            <c:spPr>
              <a:solidFill>
                <a:schemeClr val="bg1"/>
              </a:solidFill>
              <a:ln w="25400">
                <a:solidFill>
                  <a:schemeClr val="accent1"/>
                </a:solidFill>
              </a:ln>
            </c:spPr>
          </c:marker>
          <c:xVal>
            <c:numRef>
              <c:f>(CHIMERISM!$C$2,CHIMERISM!$D$2,CHIMERISM!$F$2,CHIMERISM!$G$2)</c:f>
              <c:numCache>
                <c:formatCode>0.0_);[Red]\(0.0\)</c:formatCode>
                <c:ptCount val="4"/>
                <c:pt idx="0">
                  <c:v>1</c:v>
                </c:pt>
                <c:pt idx="1">
                  <c:v>3.9333333333333331</c:v>
                </c:pt>
                <c:pt idx="2">
                  <c:v>27.8</c:v>
                </c:pt>
                <c:pt idx="3">
                  <c:v>61.43333333333333</c:v>
                </c:pt>
              </c:numCache>
            </c:numRef>
          </c:xVal>
          <c:yVal>
            <c:numRef>
              <c:f>(CHIMERISM!$C$4,CHIMERISM!$D$4,CHIMERISM!$F$4,CHIMERISM!$G$4)</c:f>
              <c:numCache>
                <c:formatCode>0.0_);[Red]\(0.0\)</c:formatCode>
                <c:ptCount val="4"/>
                <c:pt idx="0">
                  <c:v>3</c:v>
                </c:pt>
                <c:pt idx="1">
                  <c:v>76</c:v>
                </c:pt>
                <c:pt idx="2">
                  <c:v>69</c:v>
                </c:pt>
                <c:pt idx="3">
                  <c:v>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78-4D48-9BED-95B41CED86F8}"/>
            </c:ext>
          </c:extLst>
        </c:ser>
        <c:ser>
          <c:idx val="1"/>
          <c:order val="1"/>
          <c:tx>
            <c:v>UPN06</c:v>
          </c:tx>
          <c:spPr>
            <a:ln w="25400"/>
          </c:spPr>
          <c:marker>
            <c:symbol val="circle"/>
            <c:size val="10"/>
            <c:spPr>
              <a:solidFill>
                <a:schemeClr val="bg1"/>
              </a:solidFill>
              <a:ln w="25400">
                <a:solidFill>
                  <a:schemeClr val="accent2">
                    <a:alpha val="95000"/>
                  </a:schemeClr>
                </a:solidFill>
              </a:ln>
            </c:spPr>
          </c:marker>
          <c:xVal>
            <c:numRef>
              <c:f>CHIMERISM!$C$22:$K$22</c:f>
              <c:numCache>
                <c:formatCode>0.0_);[Red]\(0.0\)</c:formatCode>
                <c:ptCount val="9"/>
                <c:pt idx="0">
                  <c:v>0.83333333333333337</c:v>
                </c:pt>
                <c:pt idx="1">
                  <c:v>2.8</c:v>
                </c:pt>
                <c:pt idx="2">
                  <c:v>3.1666666666666665</c:v>
                </c:pt>
                <c:pt idx="3">
                  <c:v>6.4333333333333336</c:v>
                </c:pt>
                <c:pt idx="4">
                  <c:v>12.333333333333334</c:v>
                </c:pt>
                <c:pt idx="5">
                  <c:v>14</c:v>
                </c:pt>
                <c:pt idx="6">
                  <c:v>15.4</c:v>
                </c:pt>
                <c:pt idx="7">
                  <c:v>18.433333333333334</c:v>
                </c:pt>
                <c:pt idx="8">
                  <c:v>21.9</c:v>
                </c:pt>
              </c:numCache>
            </c:numRef>
          </c:xVal>
          <c:yVal>
            <c:numRef>
              <c:f>CHIMERISM!$C$24:$K$24</c:f>
              <c:numCache>
                <c:formatCode>0.0_);[Red]\(0.0\)</c:formatCode>
                <c:ptCount val="9"/>
                <c:pt idx="0">
                  <c:v>89</c:v>
                </c:pt>
                <c:pt idx="1">
                  <c:v>26</c:v>
                </c:pt>
                <c:pt idx="2">
                  <c:v>20</c:v>
                </c:pt>
                <c:pt idx="3">
                  <c:v>39</c:v>
                </c:pt>
                <c:pt idx="4">
                  <c:v>38</c:v>
                </c:pt>
                <c:pt idx="5">
                  <c:v>44</c:v>
                </c:pt>
                <c:pt idx="6">
                  <c:v>54</c:v>
                </c:pt>
                <c:pt idx="7">
                  <c:v>39</c:v>
                </c:pt>
                <c:pt idx="8">
                  <c:v>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278-4D48-9BED-95B41CED86F8}"/>
            </c:ext>
          </c:extLst>
        </c:ser>
        <c:ser>
          <c:idx val="2"/>
          <c:order val="2"/>
          <c:tx>
            <c:v>UPN07</c:v>
          </c:tx>
          <c:spPr>
            <a:ln w="25400"/>
          </c:spPr>
          <c:marker>
            <c:symbol val="circle"/>
            <c:size val="10"/>
            <c:spPr>
              <a:solidFill>
                <a:schemeClr val="bg1"/>
              </a:solidFill>
              <a:ln w="25400"/>
            </c:spPr>
          </c:marker>
          <c:xVal>
            <c:numRef>
              <c:f>(CHIMERISM!$I$26,CHIMERISM!$H$26,CHIMERISM!$F$26,CHIMERISM!$E$26,CHIMERISM!$C$26)</c:f>
              <c:numCache>
                <c:formatCode>0.0_);[Red]\(0.0\)</c:formatCode>
                <c:ptCount val="5"/>
                <c:pt idx="0">
                  <c:v>18.666666666666668</c:v>
                </c:pt>
                <c:pt idx="1">
                  <c:v>14.433333333333334</c:v>
                </c:pt>
                <c:pt idx="2">
                  <c:v>6.9666666666666668</c:v>
                </c:pt>
                <c:pt idx="3">
                  <c:v>3.6</c:v>
                </c:pt>
                <c:pt idx="4">
                  <c:v>0.66666666666666663</c:v>
                </c:pt>
              </c:numCache>
            </c:numRef>
          </c:xVal>
          <c:yVal>
            <c:numRef>
              <c:f>(CHIMERISM!$C$28,CHIMERISM!$E$28,CHIMERISM!$F$28,CHIMERISM!$H$28,CHIMERISM!$I$28)</c:f>
              <c:numCache>
                <c:formatCode>0.0_);[Red]\(0.0\)</c:formatCode>
                <c:ptCount val="5"/>
                <c:pt idx="0">
                  <c:v>92</c:v>
                </c:pt>
                <c:pt idx="1">
                  <c:v>57</c:v>
                </c:pt>
                <c:pt idx="2">
                  <c:v>55</c:v>
                </c:pt>
                <c:pt idx="3">
                  <c:v>65</c:v>
                </c:pt>
                <c:pt idx="4">
                  <c:v>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278-4D48-9BED-95B41CED86F8}"/>
            </c:ext>
          </c:extLst>
        </c:ser>
        <c:ser>
          <c:idx val="3"/>
          <c:order val="3"/>
          <c:tx>
            <c:v>UPN08</c:v>
          </c:tx>
          <c:spPr>
            <a:ln w="25400"/>
          </c:spPr>
          <c:marker>
            <c:symbol val="circle"/>
            <c:size val="10"/>
            <c:spPr>
              <a:solidFill>
                <a:schemeClr val="bg1"/>
              </a:solidFill>
              <a:ln w="25400"/>
            </c:spPr>
          </c:marker>
          <c:xVal>
            <c:numRef>
              <c:f>CHIMERISM!$C$30:$G$30</c:f>
              <c:numCache>
                <c:formatCode>0.0_);[Red]\(0.0\)</c:formatCode>
                <c:ptCount val="5"/>
                <c:pt idx="0">
                  <c:v>0.7</c:v>
                </c:pt>
                <c:pt idx="1">
                  <c:v>3</c:v>
                </c:pt>
                <c:pt idx="2">
                  <c:v>6.2666666666666666</c:v>
                </c:pt>
                <c:pt idx="3">
                  <c:v>13.4</c:v>
                </c:pt>
                <c:pt idx="4">
                  <c:v>17.966666666666665</c:v>
                </c:pt>
              </c:numCache>
            </c:numRef>
          </c:xVal>
          <c:yVal>
            <c:numRef>
              <c:f>CHIMERISM!$C$32:$G$32</c:f>
              <c:numCache>
                <c:formatCode>0.0_);[Red]\(0.0\)</c:formatCode>
                <c:ptCount val="5"/>
                <c:pt idx="0">
                  <c:v>97</c:v>
                </c:pt>
                <c:pt idx="1">
                  <c:v>49</c:v>
                </c:pt>
                <c:pt idx="2">
                  <c:v>53</c:v>
                </c:pt>
                <c:pt idx="3">
                  <c:v>65</c:v>
                </c:pt>
                <c:pt idx="4">
                  <c:v>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278-4D48-9BED-95B41CED86F8}"/>
            </c:ext>
          </c:extLst>
        </c:ser>
        <c:ser>
          <c:idx val="6"/>
          <c:order val="4"/>
          <c:tx>
            <c:v>UPN09</c:v>
          </c:tx>
          <c:marker>
            <c:symbol val="circle"/>
            <c:size val="10"/>
            <c:spPr>
              <a:solidFill>
                <a:schemeClr val="bg1"/>
              </a:solidFill>
              <a:ln w="25400">
                <a:solidFill>
                  <a:srgbClr val="97B9E0"/>
                </a:solidFill>
              </a:ln>
            </c:spPr>
          </c:marker>
          <c:xVal>
            <c:numRef>
              <c:f>CHIMERISM!$C$34:$I$34</c:f>
              <c:numCache>
                <c:formatCode>0.0_);[Red]\(0.0\)</c:formatCode>
                <c:ptCount val="7"/>
                <c:pt idx="0">
                  <c:v>0.7</c:v>
                </c:pt>
                <c:pt idx="1">
                  <c:v>3.2666666666666666</c:v>
                </c:pt>
                <c:pt idx="2">
                  <c:v>6.9</c:v>
                </c:pt>
                <c:pt idx="3">
                  <c:v>10.466666666666667</c:v>
                </c:pt>
                <c:pt idx="4">
                  <c:v>14.233333333333333</c:v>
                </c:pt>
                <c:pt idx="5">
                  <c:v>17.933333333333334</c:v>
                </c:pt>
                <c:pt idx="6" formatCode="General">
                  <c:v>21.9</c:v>
                </c:pt>
              </c:numCache>
            </c:numRef>
          </c:xVal>
          <c:yVal>
            <c:numRef>
              <c:f>CHIMERISM!$C$36:$I$36</c:f>
              <c:numCache>
                <c:formatCode>0.0_);[Red]\(0.0\)</c:formatCode>
                <c:ptCount val="7"/>
                <c:pt idx="0">
                  <c:v>84</c:v>
                </c:pt>
                <c:pt idx="1">
                  <c:v>75</c:v>
                </c:pt>
                <c:pt idx="2">
                  <c:v>80</c:v>
                </c:pt>
                <c:pt idx="3">
                  <c:v>81</c:v>
                </c:pt>
                <c:pt idx="4">
                  <c:v>81</c:v>
                </c:pt>
                <c:pt idx="5">
                  <c:v>80</c:v>
                </c:pt>
                <c:pt idx="6" formatCode="General">
                  <c:v>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278-4D48-9BED-95B41CED86F8}"/>
            </c:ext>
          </c:extLst>
        </c:ser>
        <c:ser>
          <c:idx val="4"/>
          <c:order val="5"/>
          <c:tx>
            <c:v>UPN10</c:v>
          </c:tx>
          <c:spPr>
            <a:ln w="25400"/>
          </c:spPr>
          <c:marker>
            <c:symbol val="circle"/>
            <c:size val="10"/>
            <c:spPr>
              <a:solidFill>
                <a:schemeClr val="bg1"/>
              </a:solidFill>
              <a:ln w="25400"/>
            </c:spPr>
          </c:marker>
          <c:xVal>
            <c:numRef>
              <c:f>CHIMERISM!$C$38:$E$38</c:f>
              <c:numCache>
                <c:formatCode>0.0_);[Red]\(0.0\)</c:formatCode>
                <c:ptCount val="3"/>
                <c:pt idx="0">
                  <c:v>1.1333333333333333</c:v>
                </c:pt>
                <c:pt idx="1">
                  <c:v>3.1333333333333333</c:v>
                </c:pt>
                <c:pt idx="2">
                  <c:v>6.9333333333333336</c:v>
                </c:pt>
              </c:numCache>
            </c:numRef>
          </c:xVal>
          <c:yVal>
            <c:numRef>
              <c:f>CHIMERISM!$C$40:$E$40</c:f>
              <c:numCache>
                <c:formatCode>0.0_);[Red]\(0.0\)</c:formatCode>
                <c:ptCount val="3"/>
                <c:pt idx="0">
                  <c:v>52</c:v>
                </c:pt>
                <c:pt idx="1">
                  <c:v>28</c:v>
                </c:pt>
                <c:pt idx="2">
                  <c:v>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278-4D48-9BED-95B41CED86F8}"/>
            </c:ext>
          </c:extLst>
        </c:ser>
        <c:ser>
          <c:idx val="5"/>
          <c:order val="6"/>
          <c:tx>
            <c:v>UPN12</c:v>
          </c:tx>
          <c:spPr>
            <a:ln w="25400"/>
          </c:spPr>
          <c:marker>
            <c:symbol val="circle"/>
            <c:size val="10"/>
            <c:spPr>
              <a:solidFill>
                <a:schemeClr val="bg1"/>
              </a:solidFill>
              <a:ln w="25400"/>
            </c:spPr>
          </c:marker>
          <c:xVal>
            <c:numRef>
              <c:f>(CHIMERISM!$C$46:$E$46,CHIMERISM!$G$46:$H$46)</c:f>
              <c:numCache>
                <c:formatCode>0.0_);[Red]\(0.0\)</c:formatCode>
                <c:ptCount val="5"/>
                <c:pt idx="0">
                  <c:v>1.0333333333333334</c:v>
                </c:pt>
                <c:pt idx="1">
                  <c:v>3.2333333333333334</c:v>
                </c:pt>
                <c:pt idx="2">
                  <c:v>5.4666666666666668</c:v>
                </c:pt>
                <c:pt idx="3">
                  <c:v>9.1999999999999993</c:v>
                </c:pt>
                <c:pt idx="4">
                  <c:v>13.033333333333333</c:v>
                </c:pt>
              </c:numCache>
            </c:numRef>
          </c:xVal>
          <c:yVal>
            <c:numRef>
              <c:f>(CHIMERISM!$C$48:$E$48,CHIMERISM!$G$48:$H$48)</c:f>
              <c:numCache>
                <c:formatCode>0.0_);[Red]\(0.0\)</c:formatCode>
                <c:ptCount val="5"/>
                <c:pt idx="0">
                  <c:v>95</c:v>
                </c:pt>
                <c:pt idx="1">
                  <c:v>45</c:v>
                </c:pt>
                <c:pt idx="2">
                  <c:v>37</c:v>
                </c:pt>
                <c:pt idx="3">
                  <c:v>21</c:v>
                </c:pt>
                <c:pt idx="4">
                  <c:v>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278-4D48-9BED-95B41CED86F8}"/>
            </c:ext>
          </c:extLst>
        </c:ser>
        <c:ser>
          <c:idx val="7"/>
          <c:order val="7"/>
          <c:tx>
            <c:v>UPN13</c:v>
          </c:tx>
          <c:marker>
            <c:symbol val="circle"/>
            <c:size val="10"/>
            <c:spPr>
              <a:solidFill>
                <a:schemeClr val="bg1"/>
              </a:solidFill>
              <a:ln w="25400"/>
            </c:spPr>
          </c:marker>
          <c:xVal>
            <c:numRef>
              <c:f>CHIMERISM!$C$50:$D$50</c:f>
              <c:numCache>
                <c:formatCode>0.0_ </c:formatCode>
                <c:ptCount val="2"/>
                <c:pt idx="0">
                  <c:v>0.7</c:v>
                </c:pt>
                <c:pt idx="1">
                  <c:v>2.2333333333333334</c:v>
                </c:pt>
              </c:numCache>
            </c:numRef>
          </c:xVal>
          <c:yVal>
            <c:numRef>
              <c:f>(CHIMERISM!$C$52,CHIMERISM!$D$52)</c:f>
              <c:numCache>
                <c:formatCode>General</c:formatCode>
                <c:ptCount val="2"/>
                <c:pt idx="0">
                  <c:v>58</c:v>
                </c:pt>
                <c:pt idx="1">
                  <c:v>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278-4D48-9BED-95B41CED86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1269744"/>
        <c:axId val="1371270832"/>
      </c:scatterChart>
      <c:valAx>
        <c:axId val="1371269744"/>
        <c:scaling>
          <c:orientation val="minMax"/>
          <c:max val="5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200" b="0">
                    <a:latin typeface="+mn-ea"/>
                    <a:ea typeface="+mn-ea"/>
                  </a:defRPr>
                </a:pPr>
                <a:r>
                  <a:rPr lang="en-US" altLang="ko-KR" sz="1200" b="0">
                    <a:latin typeface="+mn-ea"/>
                    <a:ea typeface="+mn-ea"/>
                  </a:rPr>
                  <a:t>Months</a:t>
                </a:r>
                <a:r>
                  <a:rPr lang="en-US" altLang="ko-KR" sz="1200" b="0" baseline="0">
                    <a:latin typeface="+mn-ea"/>
                    <a:ea typeface="+mn-ea"/>
                  </a:rPr>
                  <a:t> after allo-SCT</a:t>
                </a:r>
              </a:p>
            </c:rich>
          </c:tx>
          <c:overlay val="0"/>
        </c:title>
        <c:numFmt formatCode="0_ " sourceLinked="0"/>
        <c:majorTickMark val="none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맑은 고딕"/>
                <a:ea typeface="맑은 고딕"/>
                <a:cs typeface="맑은 고딕"/>
              </a:defRPr>
            </a:pPr>
            <a:endParaRPr lang="ko-KR"/>
          </a:p>
        </c:txPr>
        <c:crossAx val="1371270832"/>
        <c:crosses val="autoZero"/>
        <c:crossBetween val="midCat"/>
        <c:majorUnit val="6"/>
        <c:minorUnit val="3"/>
      </c:valAx>
      <c:valAx>
        <c:axId val="1371270832"/>
        <c:scaling>
          <c:orientation val="minMax"/>
          <c:max val="10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200" b="0">
                    <a:latin typeface="+mn-ea"/>
                    <a:ea typeface="+mn-ea"/>
                  </a:defRPr>
                </a:pPr>
                <a:r>
                  <a:rPr lang="en-US" altLang="ko-KR" sz="1200" b="0">
                    <a:latin typeface="+mn-ea"/>
                    <a:ea typeface="+mn-ea"/>
                  </a:rPr>
                  <a:t>Donor's</a:t>
                </a:r>
                <a:r>
                  <a:rPr lang="en-US" altLang="ko-KR" sz="1200" b="0" baseline="0">
                    <a:latin typeface="+mn-ea"/>
                    <a:ea typeface="+mn-ea"/>
                  </a:rPr>
                  <a:t> PB cell chimerism (%)</a:t>
                </a:r>
                <a:endParaRPr lang="ko-KR" altLang="en-US" sz="1200" b="0">
                  <a:latin typeface="+mn-ea"/>
                  <a:ea typeface="+mn-ea"/>
                </a:endParaRPr>
              </a:p>
            </c:rich>
          </c:tx>
          <c:overlay val="0"/>
        </c:title>
        <c:numFmt formatCode="General" sourceLinked="0"/>
        <c:majorTickMark val="none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71269744"/>
        <c:crosses val="autoZero"/>
        <c:crossBetween val="midCat"/>
        <c:majorUnit val="20"/>
        <c:minorUnit val="10"/>
      </c:valAx>
      <c:spPr>
        <a:noFill/>
        <a:ln w="25400">
          <a:noFill/>
        </a:ln>
      </c:spPr>
    </c:plotArea>
    <c:legend>
      <c:legendPos val="b"/>
      <c:overlay val="0"/>
      <c:txPr>
        <a:bodyPr/>
        <a:lstStyle/>
        <a:p>
          <a:pPr>
            <a:defRPr sz="1200"/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UPN02</c:v>
          </c:tx>
          <c:spPr>
            <a:ln w="25400">
              <a:solidFill>
                <a:schemeClr val="accent1"/>
              </a:solidFill>
            </a:ln>
          </c:spPr>
          <c:marker>
            <c:symbol val="circle"/>
            <c:size val="10"/>
            <c:spPr>
              <a:solidFill>
                <a:schemeClr val="bg1"/>
              </a:solidFill>
              <a:ln w="25400">
                <a:solidFill>
                  <a:schemeClr val="accent1"/>
                </a:solidFill>
              </a:ln>
            </c:spPr>
          </c:marker>
          <c:dPt>
            <c:idx val="9"/>
            <c:marker>
              <c:spPr>
                <a:solidFill>
                  <a:schemeClr val="tx1"/>
                </a:solidFill>
                <a:ln w="25400">
                  <a:solidFill>
                    <a:schemeClr val="accent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10C0-4DEE-8293-3CB745F1FA83}"/>
              </c:ext>
            </c:extLst>
          </c:dPt>
          <c:xVal>
            <c:numRef>
              <c:f>(CHIMERISM!$C$6:$I$6,CHIMERISM!$K$6:$Q$6)</c:f>
              <c:numCache>
                <c:formatCode>0.0_);[Red]\(0.0\)</c:formatCode>
                <c:ptCount val="14"/>
                <c:pt idx="0">
                  <c:v>1.1333333333333333</c:v>
                </c:pt>
                <c:pt idx="1">
                  <c:v>3.4333333333333331</c:v>
                </c:pt>
                <c:pt idx="2">
                  <c:v>6.7</c:v>
                </c:pt>
                <c:pt idx="3">
                  <c:v>9.7333333333333325</c:v>
                </c:pt>
                <c:pt idx="4">
                  <c:v>13.166666666666666</c:v>
                </c:pt>
                <c:pt idx="5">
                  <c:v>20.166666666666668</c:v>
                </c:pt>
                <c:pt idx="6">
                  <c:v>23.666666666666668</c:v>
                </c:pt>
                <c:pt idx="7">
                  <c:v>30.266666666666666</c:v>
                </c:pt>
                <c:pt idx="8">
                  <c:v>35.200000000000003</c:v>
                </c:pt>
                <c:pt idx="9">
                  <c:v>36.366666666666667</c:v>
                </c:pt>
                <c:pt idx="10">
                  <c:v>38.366666666666667</c:v>
                </c:pt>
                <c:pt idx="11">
                  <c:v>43.366666666666667</c:v>
                </c:pt>
                <c:pt idx="12">
                  <c:v>46.6</c:v>
                </c:pt>
                <c:pt idx="13" formatCode="General">
                  <c:v>52.6</c:v>
                </c:pt>
              </c:numCache>
            </c:numRef>
          </c:xVal>
          <c:yVal>
            <c:numRef>
              <c:f>(CHIMERISM!$C$7:$I$7,CHIMERISM!$K$7:$Q$7)</c:f>
              <c:numCache>
                <c:formatCode>0.0_);[Red]\(0.0\)</c:formatCode>
                <c:ptCount val="14"/>
                <c:pt idx="0">
                  <c:v>93</c:v>
                </c:pt>
                <c:pt idx="1">
                  <c:v>88</c:v>
                </c:pt>
                <c:pt idx="2">
                  <c:v>71</c:v>
                </c:pt>
                <c:pt idx="3">
                  <c:v>65</c:v>
                </c:pt>
                <c:pt idx="4">
                  <c:v>61</c:v>
                </c:pt>
                <c:pt idx="5">
                  <c:v>52</c:v>
                </c:pt>
                <c:pt idx="6">
                  <c:v>47</c:v>
                </c:pt>
                <c:pt idx="7">
                  <c:v>49</c:v>
                </c:pt>
                <c:pt idx="8">
                  <c:v>40</c:v>
                </c:pt>
                <c:pt idx="9">
                  <c:v>47</c:v>
                </c:pt>
                <c:pt idx="10">
                  <c:v>90</c:v>
                </c:pt>
                <c:pt idx="11">
                  <c:v>100</c:v>
                </c:pt>
                <c:pt idx="12">
                  <c:v>99</c:v>
                </c:pt>
                <c:pt idx="13" formatCode="General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0C0-4DEE-8293-3CB745F1FA83}"/>
            </c:ext>
          </c:extLst>
        </c:ser>
        <c:ser>
          <c:idx val="0"/>
          <c:order val="1"/>
          <c:tx>
            <c:v>UPN03</c:v>
          </c:tx>
          <c:spPr>
            <a:ln w="25400">
              <a:solidFill>
                <a:schemeClr val="accent2"/>
              </a:solidFill>
            </a:ln>
          </c:spPr>
          <c:marker>
            <c:symbol val="circle"/>
            <c:size val="10"/>
            <c:spPr>
              <a:solidFill>
                <a:schemeClr val="bg1"/>
              </a:solidFill>
              <a:ln w="25400">
                <a:solidFill>
                  <a:schemeClr val="accent2"/>
                </a:solidFill>
              </a:ln>
            </c:spPr>
          </c:marker>
          <c:dPt>
            <c:idx val="1"/>
            <c:marker>
              <c:spPr>
                <a:solidFill>
                  <a:schemeClr val="tx1"/>
                </a:solidFill>
                <a:ln w="25400">
                  <a:solidFill>
                    <a:schemeClr val="accent2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10C0-4DEE-8293-3CB745F1FA83}"/>
              </c:ext>
            </c:extLst>
          </c:dPt>
          <c:xVal>
            <c:numRef>
              <c:f>CHIMERISM!$D$10:$K$10</c:f>
              <c:numCache>
                <c:formatCode>0.0_);[Red]\(0.0\)</c:formatCode>
                <c:ptCount val="8"/>
                <c:pt idx="0">
                  <c:v>2.7666666666666666</c:v>
                </c:pt>
                <c:pt idx="1">
                  <c:v>3.7</c:v>
                </c:pt>
                <c:pt idx="2">
                  <c:v>4.6333333333333337</c:v>
                </c:pt>
                <c:pt idx="3">
                  <c:v>5.9333333333333336</c:v>
                </c:pt>
                <c:pt idx="4">
                  <c:v>9.6999999999999993</c:v>
                </c:pt>
                <c:pt idx="5">
                  <c:v>13.033333333333333</c:v>
                </c:pt>
                <c:pt idx="6">
                  <c:v>17.433333333333334</c:v>
                </c:pt>
                <c:pt idx="7">
                  <c:v>20.733333333333334</c:v>
                </c:pt>
              </c:numCache>
            </c:numRef>
          </c:xVal>
          <c:yVal>
            <c:numRef>
              <c:f>CHIMERISM!$D$11:$K$11</c:f>
              <c:numCache>
                <c:formatCode>0.0_);[Red]\(0.0\)</c:formatCode>
                <c:ptCount val="8"/>
                <c:pt idx="0">
                  <c:v>39</c:v>
                </c:pt>
                <c:pt idx="1">
                  <c:v>34</c:v>
                </c:pt>
                <c:pt idx="2">
                  <c:v>51</c:v>
                </c:pt>
                <c:pt idx="3">
                  <c:v>94</c:v>
                </c:pt>
                <c:pt idx="4">
                  <c:v>99</c:v>
                </c:pt>
                <c:pt idx="5">
                  <c:v>100</c:v>
                </c:pt>
                <c:pt idx="6">
                  <c:v>99</c:v>
                </c:pt>
                <c:pt idx="7">
                  <c:v>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0C0-4DEE-8293-3CB745F1FA83}"/>
            </c:ext>
          </c:extLst>
        </c:ser>
        <c:ser>
          <c:idx val="2"/>
          <c:order val="2"/>
          <c:tx>
            <c:v>UPN04</c:v>
          </c:tx>
          <c:spPr>
            <a:ln w="25400"/>
          </c:spPr>
          <c:marker>
            <c:symbol val="circle"/>
            <c:size val="10"/>
            <c:spPr>
              <a:solidFill>
                <a:schemeClr val="bg1"/>
              </a:solidFill>
              <a:ln w="25400"/>
            </c:spPr>
          </c:marker>
          <c:dPt>
            <c:idx val="5"/>
            <c:marker>
              <c:spPr>
                <a:solidFill>
                  <a:schemeClr val="tx1"/>
                </a:solidFill>
                <a:ln w="25400"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10C0-4DEE-8293-3CB745F1FA83}"/>
              </c:ext>
            </c:extLst>
          </c:dPt>
          <c:xVal>
            <c:numRef>
              <c:f>CHIMERISM!$C$14:$K$14</c:f>
              <c:numCache>
                <c:formatCode>0.0_);[Red]\(0.0\)</c:formatCode>
                <c:ptCount val="9"/>
                <c:pt idx="0">
                  <c:v>1.6</c:v>
                </c:pt>
                <c:pt idx="1">
                  <c:v>3.5333333333333332</c:v>
                </c:pt>
                <c:pt idx="2">
                  <c:v>4.833333333333333</c:v>
                </c:pt>
                <c:pt idx="3">
                  <c:v>7.7</c:v>
                </c:pt>
                <c:pt idx="4">
                  <c:v>12.666666666666666</c:v>
                </c:pt>
                <c:pt idx="5">
                  <c:v>18.466666666666665</c:v>
                </c:pt>
                <c:pt idx="6">
                  <c:v>21.966666666666665</c:v>
                </c:pt>
                <c:pt idx="7">
                  <c:v>23.1</c:v>
                </c:pt>
                <c:pt idx="8">
                  <c:v>28.033333333333335</c:v>
                </c:pt>
              </c:numCache>
            </c:numRef>
          </c:xVal>
          <c:yVal>
            <c:numRef>
              <c:f>CHIMERISM!$C$15:$K$15</c:f>
              <c:numCache>
                <c:formatCode>0.0_);[Red]\(0.0\)</c:formatCode>
                <c:ptCount val="9"/>
                <c:pt idx="0">
                  <c:v>99</c:v>
                </c:pt>
                <c:pt idx="1">
                  <c:v>85</c:v>
                </c:pt>
                <c:pt idx="2">
                  <c:v>85</c:v>
                </c:pt>
                <c:pt idx="3">
                  <c:v>87</c:v>
                </c:pt>
                <c:pt idx="4">
                  <c:v>80</c:v>
                </c:pt>
                <c:pt idx="5">
                  <c:v>82</c:v>
                </c:pt>
                <c:pt idx="6">
                  <c:v>93</c:v>
                </c:pt>
                <c:pt idx="7">
                  <c:v>92</c:v>
                </c:pt>
                <c:pt idx="8">
                  <c:v>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0C0-4DEE-8293-3CB745F1FA83}"/>
            </c:ext>
          </c:extLst>
        </c:ser>
        <c:ser>
          <c:idx val="3"/>
          <c:order val="3"/>
          <c:tx>
            <c:v>UPN05</c:v>
          </c:tx>
          <c:spPr>
            <a:ln w="25400"/>
          </c:spPr>
          <c:marker>
            <c:symbol val="circle"/>
            <c:size val="10"/>
            <c:spPr>
              <a:solidFill>
                <a:schemeClr val="bg1"/>
              </a:solidFill>
              <a:ln w="19050"/>
            </c:spPr>
          </c:marker>
          <c:dPt>
            <c:idx val="2"/>
            <c:marker>
              <c:spPr>
                <a:solidFill>
                  <a:schemeClr val="tx1"/>
                </a:solidFill>
                <a:ln w="1905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10C0-4DEE-8293-3CB745F1FA83}"/>
              </c:ext>
            </c:extLst>
          </c:dPt>
          <c:xVal>
            <c:numRef>
              <c:f>CHIMERISM!$C$18:$J$18</c:f>
              <c:numCache>
                <c:formatCode>0.0_);[Red]\(0.0\)</c:formatCode>
                <c:ptCount val="8"/>
                <c:pt idx="0">
                  <c:v>0.8</c:v>
                </c:pt>
                <c:pt idx="1">
                  <c:v>2.2999999999999998</c:v>
                </c:pt>
                <c:pt idx="2">
                  <c:v>6.166666666666667</c:v>
                </c:pt>
                <c:pt idx="3">
                  <c:v>7.9333333333333336</c:v>
                </c:pt>
                <c:pt idx="4">
                  <c:v>9.4333333333333336</c:v>
                </c:pt>
                <c:pt idx="5">
                  <c:v>15.266666666666667</c:v>
                </c:pt>
                <c:pt idx="6">
                  <c:v>22.266666666666666</c:v>
                </c:pt>
                <c:pt idx="7">
                  <c:v>27</c:v>
                </c:pt>
              </c:numCache>
            </c:numRef>
          </c:xVal>
          <c:yVal>
            <c:numRef>
              <c:f>CHIMERISM!$C$19:$J$19</c:f>
              <c:numCache>
                <c:formatCode>0.0_);[Red]\(0.0\)</c:formatCode>
                <c:ptCount val="8"/>
                <c:pt idx="0">
                  <c:v>83</c:v>
                </c:pt>
                <c:pt idx="1">
                  <c:v>60</c:v>
                </c:pt>
                <c:pt idx="2">
                  <c:v>22</c:v>
                </c:pt>
                <c:pt idx="3">
                  <c:v>35</c:v>
                </c:pt>
                <c:pt idx="4">
                  <c:v>85</c:v>
                </c:pt>
                <c:pt idx="5">
                  <c:v>98</c:v>
                </c:pt>
                <c:pt idx="6">
                  <c:v>98</c:v>
                </c:pt>
                <c:pt idx="7">
                  <c:v>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0C0-4DEE-8293-3CB745F1FA83}"/>
            </c:ext>
          </c:extLst>
        </c:ser>
        <c:ser>
          <c:idx val="4"/>
          <c:order val="4"/>
          <c:tx>
            <c:v>UPN11</c:v>
          </c:tx>
          <c:spPr>
            <a:ln w="25400"/>
          </c:spPr>
          <c:marker>
            <c:symbol val="circle"/>
            <c:size val="10"/>
            <c:spPr>
              <a:solidFill>
                <a:schemeClr val="bg1"/>
              </a:solidFill>
              <a:ln w="25400"/>
            </c:spPr>
          </c:marker>
          <c:dPt>
            <c:idx val="4"/>
            <c:marker>
              <c:spPr>
                <a:solidFill>
                  <a:schemeClr val="tx1"/>
                </a:solidFill>
                <a:ln w="25400"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10C0-4DEE-8293-3CB745F1FA83}"/>
              </c:ext>
            </c:extLst>
          </c:dPt>
          <c:xVal>
            <c:numRef>
              <c:f>CHIMERISM!$C$42:$H$42</c:f>
              <c:numCache>
                <c:formatCode>0.0_);[Red]\(0.0\)</c:formatCode>
                <c:ptCount val="6"/>
                <c:pt idx="0">
                  <c:v>1.3</c:v>
                </c:pt>
                <c:pt idx="1">
                  <c:v>2.9666666666666668</c:v>
                </c:pt>
                <c:pt idx="2">
                  <c:v>4.2</c:v>
                </c:pt>
                <c:pt idx="3">
                  <c:v>8.8333333333333339</c:v>
                </c:pt>
                <c:pt idx="4">
                  <c:v>13.5</c:v>
                </c:pt>
                <c:pt idx="5">
                  <c:v>15.533333333333333</c:v>
                </c:pt>
              </c:numCache>
            </c:numRef>
          </c:xVal>
          <c:yVal>
            <c:numRef>
              <c:f>CHIMERISM!$C$44:$H$44</c:f>
              <c:numCache>
                <c:formatCode>0.0_);[Red]\(0.0\)</c:formatCode>
                <c:ptCount val="6"/>
                <c:pt idx="0">
                  <c:v>66</c:v>
                </c:pt>
                <c:pt idx="1">
                  <c:v>50</c:v>
                </c:pt>
                <c:pt idx="2">
                  <c:v>51</c:v>
                </c:pt>
                <c:pt idx="3">
                  <c:v>21</c:v>
                </c:pt>
                <c:pt idx="4">
                  <c:v>40</c:v>
                </c:pt>
                <c:pt idx="5">
                  <c:v>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0C0-4DEE-8293-3CB745F1FA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1273008"/>
        <c:axId val="1374948656"/>
      </c:scatterChart>
      <c:valAx>
        <c:axId val="1371273008"/>
        <c:scaling>
          <c:orientation val="minMax"/>
          <c:max val="5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200" b="0">
                    <a:latin typeface="+mn-ea"/>
                    <a:ea typeface="+mn-ea"/>
                  </a:defRPr>
                </a:pPr>
                <a:r>
                  <a:rPr lang="en-US" altLang="ko-KR" sz="1200" b="0">
                    <a:latin typeface="+mn-ea"/>
                    <a:ea typeface="+mn-ea"/>
                  </a:rPr>
                  <a:t>Months</a:t>
                </a:r>
                <a:r>
                  <a:rPr lang="en-US" altLang="ko-KR" sz="1200" b="0" baseline="0">
                    <a:latin typeface="+mn-ea"/>
                    <a:ea typeface="+mn-ea"/>
                  </a:rPr>
                  <a:t> after allo-SCT</a:t>
                </a:r>
                <a:endParaRPr lang="ko-KR" altLang="en-US" sz="1200" b="0">
                  <a:latin typeface="+mn-ea"/>
                  <a:ea typeface="+mn-ea"/>
                </a:endParaRPr>
              </a:p>
            </c:rich>
          </c:tx>
          <c:overlay val="0"/>
        </c:title>
        <c:numFmt formatCode="0_ " sourceLinked="0"/>
        <c:majorTickMark val="none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맑은 고딕"/>
                <a:ea typeface="맑은 고딕"/>
                <a:cs typeface="맑은 고딕"/>
              </a:defRPr>
            </a:pPr>
            <a:endParaRPr lang="ko-KR"/>
          </a:p>
        </c:txPr>
        <c:crossAx val="1374948656"/>
        <c:crosses val="autoZero"/>
        <c:crossBetween val="midCat"/>
        <c:majorUnit val="6"/>
        <c:minorUnit val="3"/>
      </c:valAx>
      <c:valAx>
        <c:axId val="1374948656"/>
        <c:scaling>
          <c:orientation val="minMax"/>
          <c:max val="10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200" b="0">
                    <a:latin typeface="+mn-ea"/>
                    <a:ea typeface="+mn-ea"/>
                  </a:defRPr>
                </a:pPr>
                <a:r>
                  <a:rPr lang="en-US" altLang="ko-KR" sz="1200" b="0">
                    <a:latin typeface="+mn-ea"/>
                    <a:ea typeface="+mn-ea"/>
                  </a:rPr>
                  <a:t>Donor's</a:t>
                </a:r>
                <a:r>
                  <a:rPr lang="en-US" altLang="ko-KR" sz="1200" b="0" baseline="0">
                    <a:latin typeface="+mn-ea"/>
                    <a:ea typeface="+mn-ea"/>
                  </a:rPr>
                  <a:t> PB cell chimerism (%)</a:t>
                </a:r>
                <a:endParaRPr lang="ko-KR" altLang="en-US" sz="1200" b="0">
                  <a:latin typeface="+mn-ea"/>
                  <a:ea typeface="+mn-ea"/>
                </a:endParaRPr>
              </a:p>
            </c:rich>
          </c:tx>
          <c:overlay val="0"/>
        </c:title>
        <c:numFmt formatCode="General" sourceLinked="0"/>
        <c:majorTickMark val="none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71273008"/>
        <c:crosses val="autoZero"/>
        <c:crossBetween val="midCat"/>
        <c:majorUnit val="20"/>
        <c:minorUnit val="10"/>
      </c:valAx>
      <c:spPr>
        <a:noFill/>
        <a:ln w="25400">
          <a:noFill/>
        </a:ln>
      </c:spPr>
    </c:plotArea>
    <c:legend>
      <c:legendPos val="b"/>
      <c:overlay val="0"/>
      <c:txPr>
        <a:bodyPr/>
        <a:lstStyle/>
        <a:p>
          <a:pPr>
            <a:defRPr sz="1200"/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UPN01</c:v>
          </c:tx>
          <c:spPr>
            <a:ln w="25400"/>
          </c:spPr>
          <c:marker>
            <c:symbol val="circle"/>
            <c:size val="10"/>
            <c:spPr>
              <a:solidFill>
                <a:schemeClr val="bg1"/>
              </a:solidFill>
              <a:ln w="25400">
                <a:solidFill>
                  <a:schemeClr val="accent1"/>
                </a:solidFill>
              </a:ln>
            </c:spPr>
          </c:marker>
          <c:xVal>
            <c:numRef>
              <c:f>(CHIMERISM!$C$2,CHIMERISM!$D$2,CHIMERISM!$E$2,CHIMERISM!$G$2)</c:f>
              <c:numCache>
                <c:formatCode>0.0_);[Red]\(0.0\)</c:formatCode>
                <c:ptCount val="4"/>
                <c:pt idx="0">
                  <c:v>1</c:v>
                </c:pt>
                <c:pt idx="1">
                  <c:v>3.9333333333333331</c:v>
                </c:pt>
                <c:pt idx="2">
                  <c:v>27.766666666666666</c:v>
                </c:pt>
                <c:pt idx="3">
                  <c:v>61.43333333333333</c:v>
                </c:pt>
              </c:numCache>
            </c:numRef>
          </c:xVal>
          <c:yVal>
            <c:numRef>
              <c:f>(CHIMERISM!$C$3,CHIMERISM!$D$3,CHIMERISM!$E$3,CHIMERISM!$G$3)</c:f>
              <c:numCache>
                <c:formatCode>0.0_);[Red]\(0.0\)</c:formatCode>
                <c:ptCount val="4"/>
                <c:pt idx="0">
                  <c:v>96</c:v>
                </c:pt>
                <c:pt idx="1">
                  <c:v>91</c:v>
                </c:pt>
                <c:pt idx="2">
                  <c:v>98</c:v>
                </c:pt>
                <c:pt idx="3">
                  <c:v>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C5-499E-A765-A20F108E7B09}"/>
            </c:ext>
          </c:extLst>
        </c:ser>
        <c:ser>
          <c:idx val="1"/>
          <c:order val="1"/>
          <c:tx>
            <c:v>UPN06</c:v>
          </c:tx>
          <c:spPr>
            <a:ln w="25400"/>
          </c:spPr>
          <c:marker>
            <c:symbol val="circle"/>
            <c:size val="10"/>
            <c:spPr>
              <a:solidFill>
                <a:schemeClr val="bg1"/>
              </a:solidFill>
              <a:ln w="25400">
                <a:solidFill>
                  <a:schemeClr val="accent2">
                    <a:alpha val="95000"/>
                  </a:schemeClr>
                </a:solidFill>
              </a:ln>
            </c:spPr>
          </c:marker>
          <c:xVal>
            <c:numRef>
              <c:f>CHIMERISM!$C$22:$K$22</c:f>
              <c:numCache>
                <c:formatCode>0.0_);[Red]\(0.0\)</c:formatCode>
                <c:ptCount val="9"/>
                <c:pt idx="0">
                  <c:v>0.83333333333333337</c:v>
                </c:pt>
                <c:pt idx="1">
                  <c:v>2.8</c:v>
                </c:pt>
                <c:pt idx="2">
                  <c:v>3.1666666666666665</c:v>
                </c:pt>
                <c:pt idx="3">
                  <c:v>6.4333333333333336</c:v>
                </c:pt>
                <c:pt idx="4">
                  <c:v>12.333333333333334</c:v>
                </c:pt>
                <c:pt idx="5">
                  <c:v>14</c:v>
                </c:pt>
                <c:pt idx="6">
                  <c:v>15.4</c:v>
                </c:pt>
                <c:pt idx="7">
                  <c:v>18.433333333333334</c:v>
                </c:pt>
                <c:pt idx="8">
                  <c:v>21.9</c:v>
                </c:pt>
              </c:numCache>
            </c:numRef>
          </c:xVal>
          <c:yVal>
            <c:numRef>
              <c:f>CHIMERISM!$C$23:$K$23</c:f>
              <c:numCache>
                <c:formatCode>0.0_);[Red]\(0.0\)</c:formatCode>
                <c:ptCount val="9"/>
                <c:pt idx="0">
                  <c:v>93</c:v>
                </c:pt>
                <c:pt idx="1">
                  <c:v>91</c:v>
                </c:pt>
                <c:pt idx="2">
                  <c:v>88</c:v>
                </c:pt>
                <c:pt idx="3">
                  <c:v>91</c:v>
                </c:pt>
                <c:pt idx="4">
                  <c:v>86</c:v>
                </c:pt>
                <c:pt idx="5">
                  <c:v>83</c:v>
                </c:pt>
                <c:pt idx="6">
                  <c:v>82</c:v>
                </c:pt>
                <c:pt idx="7">
                  <c:v>73</c:v>
                </c:pt>
                <c:pt idx="8">
                  <c:v>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C5-499E-A765-A20F108E7B09}"/>
            </c:ext>
          </c:extLst>
        </c:ser>
        <c:ser>
          <c:idx val="2"/>
          <c:order val="2"/>
          <c:tx>
            <c:v>UPN07</c:v>
          </c:tx>
          <c:spPr>
            <a:ln w="25400"/>
          </c:spPr>
          <c:marker>
            <c:symbol val="circle"/>
            <c:size val="10"/>
            <c:spPr>
              <a:solidFill>
                <a:schemeClr val="bg1"/>
              </a:solidFill>
              <a:ln w="25400"/>
            </c:spPr>
          </c:marker>
          <c:xVal>
            <c:numRef>
              <c:f>(CHIMERISM!$C$26,CHIMERISM!$D$26,CHIMERISM!$F$26,CHIMERISM!$G$26,CHIMERISM!$I$26)</c:f>
              <c:numCache>
                <c:formatCode>0.0_);[Red]\(0.0\)</c:formatCode>
                <c:ptCount val="5"/>
                <c:pt idx="0">
                  <c:v>0.66666666666666663</c:v>
                </c:pt>
                <c:pt idx="1">
                  <c:v>3.3666666666666667</c:v>
                </c:pt>
                <c:pt idx="2">
                  <c:v>6.9666666666666668</c:v>
                </c:pt>
                <c:pt idx="3">
                  <c:v>14.1</c:v>
                </c:pt>
                <c:pt idx="4">
                  <c:v>18.666666666666668</c:v>
                </c:pt>
              </c:numCache>
            </c:numRef>
          </c:xVal>
          <c:yVal>
            <c:numRef>
              <c:f>(CHIMERISM!$C$27,CHIMERISM!$D$27,CHIMERISM!$F$27,CHIMERISM!$G$27,CHIMERISM!$I$27)</c:f>
              <c:numCache>
                <c:formatCode>0.0_);[Red]\(0.0\)</c:formatCode>
                <c:ptCount val="5"/>
                <c:pt idx="0">
                  <c:v>100</c:v>
                </c:pt>
                <c:pt idx="1">
                  <c:v>98</c:v>
                </c:pt>
                <c:pt idx="2">
                  <c:v>91</c:v>
                </c:pt>
                <c:pt idx="3">
                  <c:v>94</c:v>
                </c:pt>
                <c:pt idx="4">
                  <c:v>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4C5-499E-A765-A20F108E7B09}"/>
            </c:ext>
          </c:extLst>
        </c:ser>
        <c:ser>
          <c:idx val="3"/>
          <c:order val="3"/>
          <c:tx>
            <c:v>UPN08</c:v>
          </c:tx>
          <c:spPr>
            <a:ln w="25400"/>
          </c:spPr>
          <c:marker>
            <c:symbol val="circle"/>
            <c:size val="10"/>
            <c:spPr>
              <a:solidFill>
                <a:schemeClr val="bg1"/>
              </a:solidFill>
              <a:ln w="25400"/>
            </c:spPr>
          </c:marker>
          <c:xVal>
            <c:numRef>
              <c:f>CHIMERISM!$C$30:$G$30</c:f>
              <c:numCache>
                <c:formatCode>0.0_);[Red]\(0.0\)</c:formatCode>
                <c:ptCount val="5"/>
                <c:pt idx="0">
                  <c:v>0.7</c:v>
                </c:pt>
                <c:pt idx="1">
                  <c:v>3</c:v>
                </c:pt>
                <c:pt idx="2">
                  <c:v>6.2666666666666666</c:v>
                </c:pt>
                <c:pt idx="3">
                  <c:v>13.4</c:v>
                </c:pt>
                <c:pt idx="4">
                  <c:v>17.966666666666665</c:v>
                </c:pt>
              </c:numCache>
            </c:numRef>
          </c:xVal>
          <c:yVal>
            <c:numRef>
              <c:f>CHIMERISM!$C$31:$G$31</c:f>
              <c:numCache>
                <c:formatCode>0.0_);[Red]\(0.0\)</c:formatCode>
                <c:ptCount val="5"/>
                <c:pt idx="0">
                  <c:v>100</c:v>
                </c:pt>
                <c:pt idx="1">
                  <c:v>92</c:v>
                </c:pt>
                <c:pt idx="2">
                  <c:v>94</c:v>
                </c:pt>
                <c:pt idx="3">
                  <c:v>95</c:v>
                </c:pt>
                <c:pt idx="4">
                  <c:v>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4C5-499E-A765-A20F108E7B09}"/>
            </c:ext>
          </c:extLst>
        </c:ser>
        <c:ser>
          <c:idx val="4"/>
          <c:order val="4"/>
          <c:tx>
            <c:v>UPN09</c:v>
          </c:tx>
          <c:marker>
            <c:symbol val="circle"/>
            <c:size val="10"/>
            <c:spPr>
              <a:solidFill>
                <a:schemeClr val="bg1"/>
              </a:solidFill>
              <a:ln w="25400"/>
            </c:spPr>
          </c:marker>
          <c:xVal>
            <c:numRef>
              <c:f>CHIMERISM!$C$34:$I$34</c:f>
              <c:numCache>
                <c:formatCode>0.0_);[Red]\(0.0\)</c:formatCode>
                <c:ptCount val="7"/>
                <c:pt idx="0">
                  <c:v>0.7</c:v>
                </c:pt>
                <c:pt idx="1">
                  <c:v>3.2666666666666666</c:v>
                </c:pt>
                <c:pt idx="2">
                  <c:v>6.9</c:v>
                </c:pt>
                <c:pt idx="3">
                  <c:v>10.466666666666667</c:v>
                </c:pt>
                <c:pt idx="4">
                  <c:v>14.233333333333333</c:v>
                </c:pt>
                <c:pt idx="5">
                  <c:v>17.933333333333334</c:v>
                </c:pt>
                <c:pt idx="6" formatCode="General">
                  <c:v>21.9</c:v>
                </c:pt>
              </c:numCache>
            </c:numRef>
          </c:xVal>
          <c:yVal>
            <c:numRef>
              <c:f>CHIMERISM!$C$35:$I$35</c:f>
              <c:numCache>
                <c:formatCode>0.0_);[Red]\(0.0\)</c:formatCode>
                <c:ptCount val="7"/>
                <c:pt idx="0">
                  <c:v>91</c:v>
                </c:pt>
                <c:pt idx="1">
                  <c:v>93</c:v>
                </c:pt>
                <c:pt idx="2">
                  <c:v>96</c:v>
                </c:pt>
                <c:pt idx="3">
                  <c:v>92</c:v>
                </c:pt>
                <c:pt idx="4">
                  <c:v>84</c:v>
                </c:pt>
                <c:pt idx="5">
                  <c:v>89</c:v>
                </c:pt>
                <c:pt idx="6" formatCode="General">
                  <c:v>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4C5-499E-A765-A20F108E7B09}"/>
            </c:ext>
          </c:extLst>
        </c:ser>
        <c:ser>
          <c:idx val="5"/>
          <c:order val="5"/>
          <c:tx>
            <c:v>UPN10</c:v>
          </c:tx>
          <c:marker>
            <c:symbol val="circle"/>
            <c:size val="10"/>
            <c:spPr>
              <a:solidFill>
                <a:schemeClr val="bg1"/>
              </a:solidFill>
              <a:ln w="25400"/>
            </c:spPr>
          </c:marker>
          <c:xVal>
            <c:numRef>
              <c:f>CHIMERISM!$C$38:$E$38</c:f>
              <c:numCache>
                <c:formatCode>0.0_);[Red]\(0.0\)</c:formatCode>
                <c:ptCount val="3"/>
                <c:pt idx="0">
                  <c:v>1.1333333333333333</c:v>
                </c:pt>
                <c:pt idx="1">
                  <c:v>3.1333333333333333</c:v>
                </c:pt>
                <c:pt idx="2">
                  <c:v>6.9333333333333336</c:v>
                </c:pt>
              </c:numCache>
            </c:numRef>
          </c:xVal>
          <c:yVal>
            <c:numRef>
              <c:f>CHIMERISM!$C$39:$E$39</c:f>
              <c:numCache>
                <c:formatCode>0.0_);[Red]\(0.0\)</c:formatCode>
                <c:ptCount val="3"/>
                <c:pt idx="0">
                  <c:v>90</c:v>
                </c:pt>
                <c:pt idx="1">
                  <c:v>95</c:v>
                </c:pt>
                <c:pt idx="2">
                  <c:v>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4C5-499E-A765-A20F108E7B09}"/>
            </c:ext>
          </c:extLst>
        </c:ser>
        <c:ser>
          <c:idx val="6"/>
          <c:order val="6"/>
          <c:tx>
            <c:v>UPN12</c:v>
          </c:tx>
          <c:marker>
            <c:symbol val="circle"/>
            <c:size val="10"/>
            <c:spPr>
              <a:solidFill>
                <a:schemeClr val="bg1"/>
              </a:solidFill>
              <a:ln w="25400"/>
            </c:spPr>
          </c:marker>
          <c:xVal>
            <c:numRef>
              <c:f>(CHIMERISM!$C$46,CHIMERISM!$D$46,CHIMERISM!$E$46,CHIMERISM!$F$46,CHIMERISM!$H$46)</c:f>
              <c:numCache>
                <c:formatCode>0.0_);[Red]\(0.0\)</c:formatCode>
                <c:ptCount val="5"/>
                <c:pt idx="0">
                  <c:v>1.0333333333333334</c:v>
                </c:pt>
                <c:pt idx="1">
                  <c:v>3.2333333333333334</c:v>
                </c:pt>
                <c:pt idx="2">
                  <c:v>5.4666666666666668</c:v>
                </c:pt>
                <c:pt idx="3">
                  <c:v>8.7333333333333325</c:v>
                </c:pt>
                <c:pt idx="4">
                  <c:v>13.033333333333333</c:v>
                </c:pt>
              </c:numCache>
            </c:numRef>
          </c:xVal>
          <c:yVal>
            <c:numRef>
              <c:f>(CHIMERISM!$C$47,CHIMERISM!$D$47,CHIMERISM!$E$47,CHIMERISM!$F$47,CHIMERISM!$H$47)</c:f>
              <c:numCache>
                <c:formatCode>0.0_);[Red]\(0.0\)</c:formatCode>
                <c:ptCount val="5"/>
                <c:pt idx="0">
                  <c:v>100</c:v>
                </c:pt>
                <c:pt idx="1">
                  <c:v>97</c:v>
                </c:pt>
                <c:pt idx="2">
                  <c:v>94</c:v>
                </c:pt>
                <c:pt idx="3">
                  <c:v>86</c:v>
                </c:pt>
                <c:pt idx="4">
                  <c:v>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4C5-499E-A765-A20F108E7B09}"/>
            </c:ext>
          </c:extLst>
        </c:ser>
        <c:ser>
          <c:idx val="7"/>
          <c:order val="7"/>
          <c:tx>
            <c:v>UPN13</c:v>
          </c:tx>
          <c:marker>
            <c:symbol val="circle"/>
            <c:size val="10"/>
            <c:spPr>
              <a:solidFill>
                <a:schemeClr val="bg1"/>
              </a:solidFill>
              <a:ln w="25400"/>
            </c:spPr>
          </c:marker>
          <c:xVal>
            <c:numRef>
              <c:f>(CHIMERISM!$C$50,CHIMERISM!$D$50)</c:f>
              <c:numCache>
                <c:formatCode>0.0_ </c:formatCode>
                <c:ptCount val="2"/>
                <c:pt idx="0">
                  <c:v>0.7</c:v>
                </c:pt>
                <c:pt idx="1">
                  <c:v>2.2333333333333334</c:v>
                </c:pt>
              </c:numCache>
            </c:numRef>
          </c:xVal>
          <c:yVal>
            <c:numRef>
              <c:f>(CHIMERISM!$C$51,CHIMERISM!$D$51)</c:f>
              <c:numCache>
                <c:formatCode>General</c:formatCode>
                <c:ptCount val="2"/>
                <c:pt idx="0">
                  <c:v>99</c:v>
                </c:pt>
                <c:pt idx="1">
                  <c:v>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4C5-499E-A765-A20F108E7B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4945392"/>
        <c:axId val="1374947568"/>
      </c:scatterChart>
      <c:valAx>
        <c:axId val="1374945392"/>
        <c:scaling>
          <c:orientation val="minMax"/>
          <c:max val="5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200" b="0">
                    <a:latin typeface="+mn-ea"/>
                    <a:ea typeface="+mn-ea"/>
                  </a:defRPr>
                </a:pPr>
                <a:r>
                  <a:rPr lang="en-US" altLang="ko-KR" sz="1200" b="0">
                    <a:latin typeface="+mn-ea"/>
                    <a:ea typeface="+mn-ea"/>
                  </a:rPr>
                  <a:t>Months</a:t>
                </a:r>
                <a:r>
                  <a:rPr lang="en-US" altLang="ko-KR" sz="1200" b="0" baseline="0">
                    <a:latin typeface="+mn-ea"/>
                    <a:ea typeface="+mn-ea"/>
                  </a:rPr>
                  <a:t> after allo-SCT</a:t>
                </a:r>
              </a:p>
            </c:rich>
          </c:tx>
          <c:overlay val="0"/>
        </c:title>
        <c:numFmt formatCode="0_ " sourceLinked="0"/>
        <c:majorTickMark val="none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맑은 고딕"/>
                <a:ea typeface="맑은 고딕"/>
                <a:cs typeface="맑은 고딕"/>
              </a:defRPr>
            </a:pPr>
            <a:endParaRPr lang="ko-KR"/>
          </a:p>
        </c:txPr>
        <c:crossAx val="1374947568"/>
        <c:crosses val="autoZero"/>
        <c:crossBetween val="midCat"/>
        <c:majorUnit val="6"/>
        <c:minorUnit val="3"/>
      </c:valAx>
      <c:valAx>
        <c:axId val="1374947568"/>
        <c:scaling>
          <c:orientation val="minMax"/>
          <c:max val="10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200" b="0">
                    <a:latin typeface="+mn-ea"/>
                    <a:ea typeface="+mn-ea"/>
                  </a:defRPr>
                </a:pPr>
                <a:r>
                  <a:rPr lang="en-US" altLang="ko-KR" sz="1200" b="0">
                    <a:latin typeface="+mn-ea"/>
                    <a:ea typeface="+mn-ea"/>
                  </a:rPr>
                  <a:t>Donor's</a:t>
                </a:r>
                <a:r>
                  <a:rPr lang="en-US" altLang="ko-KR" sz="1200" b="0" baseline="0">
                    <a:latin typeface="+mn-ea"/>
                    <a:ea typeface="+mn-ea"/>
                  </a:rPr>
                  <a:t> PB cell chimerism (%)</a:t>
                </a:r>
                <a:endParaRPr lang="ko-KR" altLang="en-US" sz="1200" b="0">
                  <a:latin typeface="+mn-ea"/>
                  <a:ea typeface="+mn-ea"/>
                </a:endParaRPr>
              </a:p>
            </c:rich>
          </c:tx>
          <c:overlay val="0"/>
        </c:title>
        <c:numFmt formatCode="General" sourceLinked="0"/>
        <c:majorTickMark val="none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74945392"/>
        <c:crosses val="autoZero"/>
        <c:crossBetween val="midCat"/>
        <c:majorUnit val="20"/>
        <c:minorUnit val="10"/>
      </c:valAx>
      <c:spPr>
        <a:noFill/>
        <a:ln w="25400">
          <a:noFill/>
        </a:ln>
      </c:spPr>
    </c:plotArea>
    <c:legend>
      <c:legendPos val="b"/>
      <c:overlay val="0"/>
      <c:txPr>
        <a:bodyPr/>
        <a:lstStyle/>
        <a:p>
          <a:pPr>
            <a:defRPr sz="1200"/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314325</xdr:colOff>
      <xdr:row>55</xdr:row>
      <xdr:rowOff>104775</xdr:rowOff>
    </xdr:from>
    <xdr:to>
      <xdr:col>7</xdr:col>
      <xdr:colOff>876300</xdr:colOff>
      <xdr:row>77</xdr:row>
      <xdr:rowOff>38100</xdr:rowOff>
    </xdr:to>
    <xdr:graphicFrame macro="">
      <xdr:nvGraphicFramePr>
        <xdr:cNvPr id="69056" name="차트 2">
          <a:extLst>
            <a:ext uri="{FF2B5EF4-FFF2-40B4-BE49-F238E27FC236}">
              <a16:creationId xmlns:a16="http://schemas.microsoft.com/office/drawing/2014/main" id="{00000000-0008-0000-0100-0000C00D01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55</xdr:row>
      <xdr:rowOff>142875</xdr:rowOff>
    </xdr:from>
    <xdr:to>
      <xdr:col>15</xdr:col>
      <xdr:colOff>561975</xdr:colOff>
      <xdr:row>77</xdr:row>
      <xdr:rowOff>76200</xdr:rowOff>
    </xdr:to>
    <xdr:graphicFrame macro="">
      <xdr:nvGraphicFramePr>
        <xdr:cNvPr id="69057" name="차트 2">
          <a:extLst>
            <a:ext uri="{FF2B5EF4-FFF2-40B4-BE49-F238E27FC236}">
              <a16:creationId xmlns:a16="http://schemas.microsoft.com/office/drawing/2014/main" id="{00000000-0008-0000-0100-0000C10D01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314325</xdr:colOff>
      <xdr:row>78</xdr:row>
      <xdr:rowOff>171450</xdr:rowOff>
    </xdr:from>
    <xdr:to>
      <xdr:col>7</xdr:col>
      <xdr:colOff>876300</xdr:colOff>
      <xdr:row>100</xdr:row>
      <xdr:rowOff>104775</xdr:rowOff>
    </xdr:to>
    <xdr:graphicFrame macro="">
      <xdr:nvGraphicFramePr>
        <xdr:cNvPr id="69058" name="차트 2">
          <a:extLst>
            <a:ext uri="{FF2B5EF4-FFF2-40B4-BE49-F238E27FC236}">
              <a16:creationId xmlns:a16="http://schemas.microsoft.com/office/drawing/2014/main" id="{00000000-0008-0000-0100-0000C20D01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78</xdr:row>
      <xdr:rowOff>161925</xdr:rowOff>
    </xdr:from>
    <xdr:to>
      <xdr:col>15</xdr:col>
      <xdr:colOff>561975</xdr:colOff>
      <xdr:row>100</xdr:row>
      <xdr:rowOff>95250</xdr:rowOff>
    </xdr:to>
    <xdr:graphicFrame macro="">
      <xdr:nvGraphicFramePr>
        <xdr:cNvPr id="69059" name="차트 2">
          <a:extLst>
            <a:ext uri="{FF2B5EF4-FFF2-40B4-BE49-F238E27FC236}">
              <a16:creationId xmlns:a16="http://schemas.microsoft.com/office/drawing/2014/main" id="{00000000-0008-0000-0100-0000C30D01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J22"/>
  <sheetViews>
    <sheetView zoomScale="85" zoomScaleNormal="85" workbookViewId="0">
      <pane ySplit="1" topLeftCell="A2" activePane="bottomLeft" state="frozen"/>
      <selection pane="bottomLeft" sqref="A1:XFD16"/>
    </sheetView>
  </sheetViews>
  <sheetFormatPr defaultColWidth="10.7109375" defaultRowHeight="20.100000000000001" customHeight="1" x14ac:dyDescent="0.2"/>
  <cols>
    <col min="1" max="1" width="20.7109375" style="6" customWidth="1"/>
    <col min="2" max="2" width="20.7109375" style="1" customWidth="1"/>
    <col min="3" max="3" width="20.7109375" style="8" customWidth="1"/>
    <col min="4" max="6" width="20.7109375" style="6" customWidth="1"/>
    <col min="7" max="7" width="47.28515625" style="22" hidden="1" customWidth="1"/>
    <col min="8" max="8" width="40.7109375" style="22" hidden="1" customWidth="1"/>
    <col min="9" max="15" width="20.7109375" style="6" hidden="1" customWidth="1"/>
    <col min="16" max="16" width="20.7109375" style="25" hidden="1" customWidth="1"/>
    <col min="17" max="19" width="20.7109375" style="25" customWidth="1"/>
    <col min="20" max="20" width="20.7109375" style="6" customWidth="1"/>
    <col min="21" max="21" width="20.7109375" style="15" customWidth="1"/>
    <col min="22" max="25" width="20.7109375" style="20" customWidth="1"/>
    <col min="26" max="26" width="20.7109375" style="1" customWidth="1"/>
    <col min="27" max="32" width="20.7109375" style="6" customWidth="1"/>
    <col min="33" max="33" width="20.7109375" style="4" customWidth="1"/>
    <col min="34" max="36" width="20.7109375" style="6" customWidth="1"/>
    <col min="37" max="43" width="20.7109375" style="4" customWidth="1"/>
    <col min="44" max="47" width="20.7109375" style="6" customWidth="1"/>
    <col min="48" max="53" width="20.7109375" style="4" customWidth="1"/>
    <col min="54" max="54" width="20.7109375" style="6" customWidth="1"/>
    <col min="55" max="55" width="20.7109375" style="4" customWidth="1"/>
    <col min="56" max="56" width="20.7109375" style="1" customWidth="1"/>
    <col min="57" max="57" width="20.7109375" style="4" customWidth="1"/>
    <col min="58" max="58" width="20.7109375" style="25" customWidth="1"/>
    <col min="59" max="61" width="20.7109375" style="4" customWidth="1"/>
    <col min="62" max="62" width="20.7109375" style="6" customWidth="1"/>
    <col min="63" max="65" width="20.7109375" style="4" customWidth="1"/>
    <col min="66" max="66" width="20.7109375" style="6" customWidth="1"/>
    <col min="67" max="67" width="20.7109375" style="4" customWidth="1"/>
    <col min="68" max="68" width="20.7109375" style="1" customWidth="1"/>
    <col min="69" max="70" width="20.7109375" style="4" customWidth="1"/>
    <col min="71" max="72" width="20.7109375" style="1" customWidth="1"/>
    <col min="73" max="73" width="20.7109375" style="4" customWidth="1"/>
    <col min="74" max="75" width="20.7109375" style="6" customWidth="1"/>
    <col min="76" max="81" width="20.7109375" style="1" customWidth="1"/>
    <col min="82" max="83" width="20.7109375" style="8" customWidth="1"/>
    <col min="84" max="88" width="20.7109375" style="23" customWidth="1"/>
    <col min="89" max="90" width="20.7109375" style="6" customWidth="1"/>
    <col min="91" max="99" width="20.7109375" style="8" customWidth="1"/>
    <col min="100" max="100" width="20.7109375" style="6" customWidth="1"/>
    <col min="101" max="101" width="20.7109375" style="12" customWidth="1"/>
    <col min="102" max="102" width="20.7109375" style="26" customWidth="1"/>
    <col min="103" max="103" width="20.7109375" style="8" customWidth="1"/>
    <col min="104" max="104" width="20.7109375" style="12" customWidth="1"/>
    <col min="105" max="109" width="20.7109375" style="8" customWidth="1"/>
    <col min="110" max="110" width="20.7109375" style="12" customWidth="1"/>
    <col min="111" max="111" width="20.7109375" style="8" customWidth="1"/>
    <col min="112" max="112" width="20.7109375" style="6" customWidth="1"/>
    <col min="113" max="113" width="20.7109375" style="12" customWidth="1"/>
    <col min="114" max="114" width="20.7109375" style="26" customWidth="1"/>
    <col min="115" max="16384" width="10.7109375" style="8"/>
  </cols>
  <sheetData>
    <row r="1" spans="1:114" s="1" customFormat="1" ht="24.95" customHeight="1" x14ac:dyDescent="0.2">
      <c r="A1" s="1" t="s">
        <v>0</v>
      </c>
      <c r="B1" s="1" t="s">
        <v>30</v>
      </c>
      <c r="C1" s="1" t="s">
        <v>151</v>
      </c>
      <c r="D1" s="1" t="s">
        <v>14</v>
      </c>
      <c r="E1" s="1" t="s">
        <v>65</v>
      </c>
      <c r="F1" s="1" t="s">
        <v>1</v>
      </c>
      <c r="G1" s="1" t="s">
        <v>31</v>
      </c>
      <c r="H1" s="25" t="s">
        <v>134</v>
      </c>
      <c r="I1" s="25" t="s">
        <v>141</v>
      </c>
      <c r="J1" s="1" t="s">
        <v>53</v>
      </c>
      <c r="K1" s="1" t="s">
        <v>52</v>
      </c>
      <c r="L1" s="1" t="s">
        <v>33</v>
      </c>
      <c r="M1" s="25" t="s">
        <v>155</v>
      </c>
      <c r="N1" s="1" t="s">
        <v>32</v>
      </c>
      <c r="O1" s="1" t="s">
        <v>2</v>
      </c>
      <c r="P1" s="25" t="s">
        <v>133</v>
      </c>
      <c r="Q1" s="25" t="s">
        <v>156</v>
      </c>
      <c r="R1" s="25" t="s">
        <v>157</v>
      </c>
      <c r="S1" s="25" t="s">
        <v>133</v>
      </c>
      <c r="T1" s="1" t="s">
        <v>27</v>
      </c>
      <c r="U1" s="4" t="s">
        <v>3</v>
      </c>
      <c r="V1" s="5" t="s">
        <v>4</v>
      </c>
      <c r="W1" s="5" t="s">
        <v>5</v>
      </c>
      <c r="X1" s="5" t="s">
        <v>6</v>
      </c>
      <c r="Y1" s="5" t="s">
        <v>7</v>
      </c>
      <c r="Z1" s="1" t="s">
        <v>61</v>
      </c>
      <c r="AA1" s="1" t="s">
        <v>92</v>
      </c>
      <c r="AB1" s="1" t="s">
        <v>93</v>
      </c>
      <c r="AC1" s="1" t="s">
        <v>67</v>
      </c>
      <c r="AD1" s="1" t="s">
        <v>66</v>
      </c>
      <c r="AE1" s="1" t="s">
        <v>68</v>
      </c>
      <c r="AF1" s="1" t="s">
        <v>90</v>
      </c>
      <c r="AG1" s="4" t="s">
        <v>91</v>
      </c>
      <c r="AH1" s="1" t="s">
        <v>12</v>
      </c>
      <c r="AI1" s="1" t="s">
        <v>17</v>
      </c>
      <c r="AJ1" s="1" t="s">
        <v>18</v>
      </c>
      <c r="AK1" s="4" t="s">
        <v>19</v>
      </c>
      <c r="AL1" s="4" t="s">
        <v>94</v>
      </c>
      <c r="AM1" s="4" t="s">
        <v>20</v>
      </c>
      <c r="AN1" s="4" t="s">
        <v>95</v>
      </c>
      <c r="AO1" s="4" t="s">
        <v>46</v>
      </c>
      <c r="AP1" s="4" t="s">
        <v>47</v>
      </c>
      <c r="AQ1" s="4" t="s">
        <v>72</v>
      </c>
      <c r="AR1" s="1" t="s">
        <v>13</v>
      </c>
      <c r="AS1" s="1" t="s">
        <v>24</v>
      </c>
      <c r="AT1" s="1" t="s">
        <v>25</v>
      </c>
      <c r="AU1" s="1" t="s">
        <v>26</v>
      </c>
      <c r="AV1" s="4" t="s">
        <v>21</v>
      </c>
      <c r="AW1" s="4" t="s">
        <v>69</v>
      </c>
      <c r="AX1" s="4" t="s">
        <v>22</v>
      </c>
      <c r="AY1" s="4" t="s">
        <v>70</v>
      </c>
      <c r="AZ1" s="4" t="s">
        <v>23</v>
      </c>
      <c r="BA1" s="4" t="s">
        <v>71</v>
      </c>
      <c r="BB1" s="1" t="s">
        <v>8</v>
      </c>
      <c r="BC1" s="4" t="s">
        <v>9</v>
      </c>
      <c r="BD1" s="1" t="s">
        <v>15</v>
      </c>
      <c r="BE1" s="4" t="s">
        <v>16</v>
      </c>
      <c r="BF1" s="25" t="s">
        <v>30</v>
      </c>
      <c r="BG1" s="4" t="s">
        <v>132</v>
      </c>
      <c r="BH1" s="4" t="s">
        <v>74</v>
      </c>
      <c r="BI1" s="4" t="s">
        <v>131</v>
      </c>
      <c r="BJ1" s="1" t="s">
        <v>28</v>
      </c>
      <c r="BK1" s="4" t="s">
        <v>29</v>
      </c>
      <c r="BL1" s="4" t="s">
        <v>73</v>
      </c>
      <c r="BM1" s="4" t="s">
        <v>152</v>
      </c>
      <c r="BN1" s="1" t="s">
        <v>10</v>
      </c>
      <c r="BO1" s="4" t="s">
        <v>11</v>
      </c>
      <c r="BP1" s="1" t="s">
        <v>75</v>
      </c>
      <c r="BQ1" s="4" t="s">
        <v>76</v>
      </c>
      <c r="BR1" s="4" t="s">
        <v>77</v>
      </c>
      <c r="BS1" s="1" t="s">
        <v>153</v>
      </c>
      <c r="BT1" s="1" t="s">
        <v>78</v>
      </c>
      <c r="BU1" s="4" t="s">
        <v>79</v>
      </c>
      <c r="BV1" s="1" t="s">
        <v>80</v>
      </c>
      <c r="BW1" s="1" t="s">
        <v>62</v>
      </c>
      <c r="BX1" s="1" t="s">
        <v>63</v>
      </c>
      <c r="BY1" s="1" t="s">
        <v>81</v>
      </c>
      <c r="BZ1" s="1" t="s">
        <v>83</v>
      </c>
      <c r="CA1" s="1" t="s">
        <v>84</v>
      </c>
      <c r="CB1" s="1" t="s">
        <v>82</v>
      </c>
      <c r="CC1" s="1" t="s">
        <v>154</v>
      </c>
      <c r="CD1" s="1" t="s">
        <v>46</v>
      </c>
      <c r="CE1" s="1" t="s">
        <v>47</v>
      </c>
      <c r="CF1" s="9" t="s">
        <v>72</v>
      </c>
      <c r="CG1" s="9" t="s">
        <v>126</v>
      </c>
      <c r="CH1" s="9" t="s">
        <v>127</v>
      </c>
      <c r="CI1" s="9" t="s">
        <v>129</v>
      </c>
      <c r="CJ1" s="9" t="s">
        <v>128</v>
      </c>
      <c r="CK1" s="1" t="s">
        <v>85</v>
      </c>
      <c r="CL1" s="1" t="s">
        <v>96</v>
      </c>
      <c r="CM1" s="1" t="s">
        <v>86</v>
      </c>
      <c r="CN1" s="1" t="s">
        <v>97</v>
      </c>
      <c r="CO1" s="1" t="s">
        <v>87</v>
      </c>
      <c r="CP1" s="1" t="s">
        <v>98</v>
      </c>
      <c r="CQ1" s="1" t="s">
        <v>99</v>
      </c>
      <c r="CR1" s="1" t="s">
        <v>100</v>
      </c>
      <c r="CS1" s="1" t="s">
        <v>101</v>
      </c>
      <c r="CT1" s="1" t="s">
        <v>102</v>
      </c>
      <c r="CU1" s="1" t="s">
        <v>103</v>
      </c>
      <c r="CV1" s="25" t="s">
        <v>145</v>
      </c>
      <c r="CW1" s="4" t="s">
        <v>146</v>
      </c>
      <c r="CX1" s="10" t="s">
        <v>147</v>
      </c>
      <c r="CY1" s="1" t="s">
        <v>104</v>
      </c>
      <c r="CZ1" s="4" t="s">
        <v>105</v>
      </c>
      <c r="DA1" s="1" t="s">
        <v>106</v>
      </c>
      <c r="DB1" s="1" t="s">
        <v>88</v>
      </c>
      <c r="DC1" s="1" t="s">
        <v>89</v>
      </c>
      <c r="DD1" s="1" t="s">
        <v>120</v>
      </c>
      <c r="DE1" s="25" t="s">
        <v>142</v>
      </c>
      <c r="DF1" s="4" t="s">
        <v>143</v>
      </c>
      <c r="DG1" s="25" t="s">
        <v>144</v>
      </c>
      <c r="DH1" s="25" t="s">
        <v>148</v>
      </c>
      <c r="DI1" s="4" t="s">
        <v>149</v>
      </c>
      <c r="DJ1" s="10" t="s">
        <v>150</v>
      </c>
    </row>
    <row r="2" spans="1:114" s="1" customFormat="1" ht="24.95" customHeight="1" x14ac:dyDescent="0.2">
      <c r="A2" s="25">
        <v>9</v>
      </c>
      <c r="B2" s="1">
        <v>30189676</v>
      </c>
      <c r="C2" s="2" t="s">
        <v>41</v>
      </c>
      <c r="D2" s="4">
        <v>34055</v>
      </c>
      <c r="E2" s="1">
        <f t="shared" ref="E2:E14" si="0">DATEDIF(D2, U2, "y")</f>
        <v>24</v>
      </c>
      <c r="F2" s="25">
        <v>1</v>
      </c>
      <c r="G2" s="3" t="s">
        <v>42</v>
      </c>
      <c r="H2" s="24"/>
      <c r="I2" s="25">
        <v>1</v>
      </c>
      <c r="J2" s="25" t="s">
        <v>59</v>
      </c>
      <c r="K2" s="25">
        <v>1</v>
      </c>
      <c r="L2" s="25">
        <v>3</v>
      </c>
      <c r="M2" s="25">
        <v>1</v>
      </c>
      <c r="N2" s="25">
        <v>1605</v>
      </c>
      <c r="O2" s="25">
        <v>0</v>
      </c>
      <c r="P2" s="4">
        <f>T2-28*3+1</f>
        <v>42888</v>
      </c>
      <c r="Q2" s="25">
        <v>8.4</v>
      </c>
      <c r="R2" s="25">
        <v>15.3</v>
      </c>
      <c r="S2" s="4">
        <f>T2-28+1</f>
        <v>42944</v>
      </c>
      <c r="T2" s="4">
        <v>42971</v>
      </c>
      <c r="U2" s="4">
        <v>42978</v>
      </c>
      <c r="V2" s="5">
        <v>43.924999999999997</v>
      </c>
      <c r="W2" s="5">
        <v>21.5</v>
      </c>
      <c r="X2" s="5">
        <v>23.004999999999999</v>
      </c>
      <c r="Y2" s="5">
        <v>568.75049999999999</v>
      </c>
      <c r="Z2" s="1">
        <v>1</v>
      </c>
      <c r="AA2" s="4">
        <v>42996</v>
      </c>
      <c r="AB2" s="1">
        <f>AA2-U2</f>
        <v>18</v>
      </c>
      <c r="AC2" s="25">
        <v>1</v>
      </c>
      <c r="AD2" s="4"/>
      <c r="AE2" s="25"/>
      <c r="AF2" s="25">
        <v>0</v>
      </c>
      <c r="AG2" s="4">
        <v>43677</v>
      </c>
      <c r="AH2" s="25">
        <v>0</v>
      </c>
      <c r="AI2" s="25">
        <v>0</v>
      </c>
      <c r="AJ2" s="25">
        <v>0</v>
      </c>
      <c r="AK2" s="4">
        <v>43677</v>
      </c>
      <c r="AL2" s="1">
        <f t="shared" ref="AL2:AL14" si="1">AK2-U2</f>
        <v>699</v>
      </c>
      <c r="AM2" s="4">
        <v>43677</v>
      </c>
      <c r="AN2" s="1">
        <f t="shared" ref="AN2:AN14" si="2">AM2-U2</f>
        <v>699</v>
      </c>
      <c r="AO2" s="1">
        <v>0</v>
      </c>
      <c r="AP2" s="4">
        <v>43677</v>
      </c>
      <c r="AQ2" s="9">
        <f t="shared" ref="AQ2:AQ14" si="3">(AP2-U2)/30</f>
        <v>23.3</v>
      </c>
      <c r="AR2" s="25">
        <v>0</v>
      </c>
      <c r="AS2" s="25">
        <v>0</v>
      </c>
      <c r="AT2" s="25">
        <v>0</v>
      </c>
      <c r="AU2" s="25">
        <v>0</v>
      </c>
      <c r="AV2" s="4">
        <v>43677</v>
      </c>
      <c r="AW2" s="9">
        <f t="shared" ref="AW2:AW14" si="4">(AV2-U2)/30</f>
        <v>23.3</v>
      </c>
      <c r="AX2" s="4">
        <v>43677</v>
      </c>
      <c r="AY2" s="9">
        <f t="shared" ref="AY2:AY14" si="5">(AX2-U2)/30</f>
        <v>23.3</v>
      </c>
      <c r="AZ2" s="4">
        <v>43677</v>
      </c>
      <c r="BA2" s="9">
        <f t="shared" ref="BA2:BA14" si="6">(AZ2-U2)/30</f>
        <v>23.3</v>
      </c>
      <c r="BB2" s="25">
        <v>0</v>
      </c>
      <c r="BC2" s="4">
        <v>43677</v>
      </c>
      <c r="BD2" s="1">
        <v>0</v>
      </c>
      <c r="BE2" s="4">
        <v>43677</v>
      </c>
      <c r="BF2" s="25">
        <v>30189676</v>
      </c>
      <c r="BG2" s="4">
        <v>43635</v>
      </c>
      <c r="BH2" s="9">
        <f t="shared" ref="BH2:BH14" si="7">(BE2-U2)/30</f>
        <v>23.3</v>
      </c>
      <c r="BI2" s="9">
        <f t="shared" ref="BI2:BI14" si="8">(BG2-U2)/30</f>
        <v>21.9</v>
      </c>
      <c r="BJ2" s="25">
        <v>0</v>
      </c>
      <c r="BK2" s="4">
        <v>43677</v>
      </c>
      <c r="BL2" s="9">
        <f t="shared" ref="BL2:BL14" si="9">(BK2-U2)/30</f>
        <v>23.3</v>
      </c>
      <c r="BM2" s="9"/>
      <c r="BN2" s="25">
        <v>0</v>
      </c>
      <c r="BO2" s="4">
        <v>43677</v>
      </c>
      <c r="BP2" s="1">
        <v>0</v>
      </c>
      <c r="BQ2" s="4">
        <v>43677</v>
      </c>
      <c r="BR2" s="9">
        <f t="shared" ref="BR2:BR14" si="10">(BQ2-U2)/30</f>
        <v>23.3</v>
      </c>
      <c r="BT2" s="1">
        <v>0</v>
      </c>
      <c r="BU2" s="4">
        <v>43677</v>
      </c>
      <c r="BV2" s="10">
        <f t="shared" ref="BV2:BV14" si="11">(BU2-U2)/30</f>
        <v>23.3</v>
      </c>
      <c r="BW2" s="25">
        <v>0</v>
      </c>
      <c r="BX2" s="4">
        <v>43677</v>
      </c>
      <c r="BY2" s="9">
        <f t="shared" ref="BY2:BY14" si="12">(BX2-U2)/30</f>
        <v>23.3</v>
      </c>
      <c r="BZ2" s="1">
        <v>0</v>
      </c>
      <c r="CA2" s="4">
        <v>43677</v>
      </c>
      <c r="CB2" s="9">
        <f t="shared" ref="CB2:CB14" si="13">(CA2-U2)/30</f>
        <v>23.3</v>
      </c>
      <c r="CC2" s="9"/>
      <c r="CD2" s="1">
        <v>0</v>
      </c>
      <c r="CE2" s="4">
        <v>43677</v>
      </c>
      <c r="CF2" s="9">
        <f t="shared" ref="CF2:CF14" si="14">(CE2-U2)/30</f>
        <v>23.3</v>
      </c>
      <c r="CG2" s="9"/>
      <c r="CH2" s="9"/>
      <c r="CI2" s="9"/>
      <c r="CJ2" s="9"/>
      <c r="CK2" s="25"/>
      <c r="CL2" s="25"/>
      <c r="CM2" s="4"/>
      <c r="CN2" s="4"/>
      <c r="CO2" s="25"/>
      <c r="CP2" s="25"/>
      <c r="CQ2" s="25"/>
      <c r="CR2" s="4"/>
      <c r="CS2" s="4"/>
      <c r="CT2" s="4"/>
      <c r="CU2" s="4"/>
      <c r="CV2" s="25">
        <v>0</v>
      </c>
      <c r="CW2" s="4">
        <v>43677</v>
      </c>
      <c r="CX2" s="26">
        <f t="shared" ref="CX2:CX14" si="15">(CW2-U2)/30</f>
        <v>23.3</v>
      </c>
      <c r="CY2" s="25"/>
      <c r="CZ2" s="4"/>
      <c r="DA2" s="4"/>
      <c r="DB2" s="1">
        <v>1</v>
      </c>
      <c r="DC2" s="4">
        <v>43530</v>
      </c>
      <c r="DD2" s="9">
        <f>(DC2-U2)/30</f>
        <v>18.399999999999999</v>
      </c>
      <c r="DE2" s="25">
        <v>1</v>
      </c>
      <c r="DF2" s="4">
        <v>42999</v>
      </c>
      <c r="DG2" s="9">
        <f>(DF2-U2)/30</f>
        <v>0.7</v>
      </c>
      <c r="DH2" s="25">
        <v>0</v>
      </c>
      <c r="DI2" s="4">
        <v>43677</v>
      </c>
      <c r="DJ2" s="10">
        <f t="shared" ref="DJ2:DJ14" si="16">(DI2-U2)/30</f>
        <v>23.3</v>
      </c>
    </row>
    <row r="3" spans="1:114" s="1" customFormat="1" ht="24.95" customHeight="1" x14ac:dyDescent="0.2">
      <c r="A3" s="25">
        <v>6</v>
      </c>
      <c r="B3" s="1">
        <v>30825674</v>
      </c>
      <c r="C3" s="2" t="s">
        <v>39</v>
      </c>
      <c r="D3" s="4">
        <v>33075</v>
      </c>
      <c r="E3" s="1">
        <f t="shared" si="0"/>
        <v>26</v>
      </c>
      <c r="F3" s="1">
        <v>1</v>
      </c>
      <c r="G3" s="3" t="s">
        <v>51</v>
      </c>
      <c r="H3" s="24"/>
      <c r="I3" s="25">
        <v>1</v>
      </c>
      <c r="J3" s="1" t="s">
        <v>56</v>
      </c>
      <c r="K3" s="25">
        <v>1</v>
      </c>
      <c r="L3" s="1">
        <v>2</v>
      </c>
      <c r="M3" s="25">
        <v>0</v>
      </c>
      <c r="N3" s="1">
        <v>8005</v>
      </c>
      <c r="O3" s="1">
        <v>0</v>
      </c>
      <c r="P3" s="4">
        <f>T3-28*3+1</f>
        <v>42769</v>
      </c>
      <c r="Q3" s="25">
        <v>8.1</v>
      </c>
      <c r="R3" s="25">
        <v>13.4</v>
      </c>
      <c r="S3" s="4">
        <f t="shared" ref="S3:S5" si="17">T3-28+1</f>
        <v>42825</v>
      </c>
      <c r="T3" s="4">
        <v>42852</v>
      </c>
      <c r="U3" s="4">
        <v>42859</v>
      </c>
      <c r="V3" s="5">
        <v>40.520000000000003</v>
      </c>
      <c r="W3" s="5">
        <v>14.7</v>
      </c>
      <c r="X3" s="5">
        <v>17.786999999999999</v>
      </c>
      <c r="Y3" s="5">
        <v>550.14679999999998</v>
      </c>
      <c r="Z3" s="1">
        <v>1</v>
      </c>
      <c r="AA3" s="4">
        <v>42874</v>
      </c>
      <c r="AB3" s="1">
        <f>AA3-U3</f>
        <v>15</v>
      </c>
      <c r="AC3" s="25">
        <v>1</v>
      </c>
      <c r="AD3" s="4">
        <v>42869</v>
      </c>
      <c r="AE3" s="25">
        <f>AD3-U3</f>
        <v>10</v>
      </c>
      <c r="AF3" s="1">
        <v>0</v>
      </c>
      <c r="AG3" s="4">
        <v>43677</v>
      </c>
      <c r="AH3" s="1">
        <v>0</v>
      </c>
      <c r="AI3" s="1">
        <v>0</v>
      </c>
      <c r="AJ3" s="1">
        <v>0</v>
      </c>
      <c r="AK3" s="4">
        <v>43677</v>
      </c>
      <c r="AL3" s="1">
        <f t="shared" si="1"/>
        <v>818</v>
      </c>
      <c r="AM3" s="4">
        <v>43677</v>
      </c>
      <c r="AN3" s="1">
        <f t="shared" si="2"/>
        <v>818</v>
      </c>
      <c r="AO3" s="1">
        <v>0</v>
      </c>
      <c r="AP3" s="4">
        <v>43677</v>
      </c>
      <c r="AQ3" s="9">
        <f t="shared" si="3"/>
        <v>27.266666666666666</v>
      </c>
      <c r="AR3" s="1">
        <v>0</v>
      </c>
      <c r="AS3" s="1">
        <v>0</v>
      </c>
      <c r="AT3" s="1">
        <v>0</v>
      </c>
      <c r="AU3" s="1">
        <v>0</v>
      </c>
      <c r="AV3" s="4">
        <v>43677</v>
      </c>
      <c r="AW3" s="9">
        <f t="shared" si="4"/>
        <v>27.266666666666666</v>
      </c>
      <c r="AX3" s="4">
        <v>43677</v>
      </c>
      <c r="AY3" s="9">
        <f t="shared" si="5"/>
        <v>27.266666666666666</v>
      </c>
      <c r="AZ3" s="4">
        <v>43677</v>
      </c>
      <c r="BA3" s="9">
        <f t="shared" si="6"/>
        <v>27.266666666666666</v>
      </c>
      <c r="BB3" s="1">
        <v>0</v>
      </c>
      <c r="BC3" s="4">
        <v>43677</v>
      </c>
      <c r="BD3" s="1">
        <v>0</v>
      </c>
      <c r="BE3" s="4">
        <v>43677</v>
      </c>
      <c r="BF3" s="25">
        <v>30825674</v>
      </c>
      <c r="BG3" s="4">
        <v>43516</v>
      </c>
      <c r="BH3" s="9">
        <f t="shared" si="7"/>
        <v>27.266666666666666</v>
      </c>
      <c r="BI3" s="9">
        <f t="shared" si="8"/>
        <v>21.9</v>
      </c>
      <c r="BJ3" s="1">
        <v>0</v>
      </c>
      <c r="BK3" s="4">
        <v>43677</v>
      </c>
      <c r="BL3" s="9">
        <f t="shared" si="9"/>
        <v>27.266666666666666</v>
      </c>
      <c r="BM3" s="9"/>
      <c r="BN3" s="1">
        <v>0</v>
      </c>
      <c r="BO3" s="4">
        <v>43677</v>
      </c>
      <c r="BP3" s="1">
        <v>0</v>
      </c>
      <c r="BQ3" s="4">
        <v>43677</v>
      </c>
      <c r="BR3" s="9">
        <f t="shared" si="10"/>
        <v>27.266666666666666</v>
      </c>
      <c r="BT3" s="1">
        <v>0</v>
      </c>
      <c r="BU3" s="4">
        <v>43677</v>
      </c>
      <c r="BV3" s="10">
        <f t="shared" si="11"/>
        <v>27.266666666666666</v>
      </c>
      <c r="BW3" s="1">
        <v>0</v>
      </c>
      <c r="BX3" s="4">
        <v>43677</v>
      </c>
      <c r="BY3" s="9">
        <f t="shared" si="12"/>
        <v>27.266666666666666</v>
      </c>
      <c r="BZ3" s="1">
        <v>0</v>
      </c>
      <c r="CA3" s="4">
        <v>43677</v>
      </c>
      <c r="CB3" s="9">
        <f t="shared" si="13"/>
        <v>27.266666666666666</v>
      </c>
      <c r="CC3" s="9"/>
      <c r="CD3" s="1">
        <v>0</v>
      </c>
      <c r="CE3" s="4">
        <v>43677</v>
      </c>
      <c r="CF3" s="9">
        <f t="shared" si="14"/>
        <v>27.266666666666666</v>
      </c>
      <c r="CG3" s="9"/>
      <c r="CH3" s="9"/>
      <c r="CI3" s="9"/>
      <c r="CJ3" s="9"/>
      <c r="CM3" s="4"/>
      <c r="CN3" s="4"/>
      <c r="CO3" s="25"/>
      <c r="CP3" s="25"/>
      <c r="CQ3" s="25"/>
      <c r="CR3" s="25"/>
      <c r="CS3" s="25"/>
      <c r="CT3" s="25"/>
      <c r="CU3" s="25"/>
      <c r="CV3" s="25">
        <v>0</v>
      </c>
      <c r="CW3" s="4">
        <v>43677</v>
      </c>
      <c r="CX3" s="26">
        <f t="shared" si="15"/>
        <v>27.266666666666666</v>
      </c>
      <c r="CZ3" s="4"/>
      <c r="DA3" s="25"/>
      <c r="DB3" s="1">
        <v>0</v>
      </c>
      <c r="DC3" s="4">
        <v>43677</v>
      </c>
      <c r="DD3" s="9">
        <f>(DC3-U3)/30</f>
        <v>27.266666666666666</v>
      </c>
      <c r="DE3" s="25">
        <v>1</v>
      </c>
      <c r="DF3" s="4">
        <v>43321</v>
      </c>
      <c r="DG3" s="9">
        <f>(DF3-U3)/30</f>
        <v>15.4</v>
      </c>
      <c r="DH3" s="25">
        <v>1</v>
      </c>
      <c r="DI3" s="4">
        <v>43677</v>
      </c>
      <c r="DJ3" s="10">
        <f t="shared" si="16"/>
        <v>27.266666666666666</v>
      </c>
    </row>
    <row r="4" spans="1:114" s="25" customFormat="1" ht="24.95" customHeight="1" x14ac:dyDescent="0.2">
      <c r="A4" s="25">
        <v>5</v>
      </c>
      <c r="B4" s="25">
        <v>29997122</v>
      </c>
      <c r="C4" s="2" t="s">
        <v>37</v>
      </c>
      <c r="D4" s="4">
        <v>30393</v>
      </c>
      <c r="E4" s="25">
        <f t="shared" si="0"/>
        <v>33</v>
      </c>
      <c r="F4" s="25">
        <v>0</v>
      </c>
      <c r="G4" s="24" t="s">
        <v>38</v>
      </c>
      <c r="H4" s="24"/>
      <c r="I4" s="25">
        <v>1</v>
      </c>
      <c r="J4" s="25" t="s">
        <v>54</v>
      </c>
      <c r="K4" s="25">
        <v>2</v>
      </c>
      <c r="L4" s="25">
        <v>2</v>
      </c>
      <c r="M4" s="25">
        <v>0</v>
      </c>
      <c r="N4" s="25">
        <v>77.599999999999994</v>
      </c>
      <c r="O4" s="25">
        <v>0</v>
      </c>
      <c r="P4" s="4">
        <f>T4-28*3+1</f>
        <v>42518</v>
      </c>
      <c r="Q4" s="25">
        <v>8.8000000000000007</v>
      </c>
      <c r="R4" s="25">
        <v>13.8</v>
      </c>
      <c r="S4" s="4">
        <f t="shared" si="17"/>
        <v>42574</v>
      </c>
      <c r="T4" s="4">
        <v>42601</v>
      </c>
      <c r="U4" s="4">
        <v>42608</v>
      </c>
      <c r="V4" s="5">
        <v>12.5275</v>
      </c>
      <c r="W4" s="5">
        <v>5.6264000000000003</v>
      </c>
      <c r="X4" s="5">
        <v>12.7719</v>
      </c>
      <c r="Y4" s="5">
        <v>158.24160000000001</v>
      </c>
      <c r="Z4" s="25">
        <v>1</v>
      </c>
      <c r="AA4" s="4">
        <v>42626</v>
      </c>
      <c r="AB4" s="25">
        <f>AA4-U4</f>
        <v>18</v>
      </c>
      <c r="AC4" s="25">
        <v>1</v>
      </c>
      <c r="AD4" s="4"/>
      <c r="AF4" s="25">
        <v>0</v>
      </c>
      <c r="AG4" s="4">
        <v>43677</v>
      </c>
      <c r="AH4" s="25">
        <v>0</v>
      </c>
      <c r="AI4" s="25">
        <v>2</v>
      </c>
      <c r="AJ4" s="25">
        <v>2</v>
      </c>
      <c r="AK4" s="4">
        <v>42825</v>
      </c>
      <c r="AL4" s="25">
        <f t="shared" si="1"/>
        <v>217</v>
      </c>
      <c r="AM4" s="4">
        <v>42825</v>
      </c>
      <c r="AN4" s="25">
        <f t="shared" si="2"/>
        <v>217</v>
      </c>
      <c r="AO4" s="25">
        <v>1</v>
      </c>
      <c r="AP4" s="4">
        <v>42825</v>
      </c>
      <c r="AQ4" s="9">
        <f t="shared" si="3"/>
        <v>7.2333333333333334</v>
      </c>
      <c r="AR4" s="25">
        <v>0</v>
      </c>
      <c r="AS4" s="25">
        <v>2</v>
      </c>
      <c r="AT4" s="25">
        <v>2</v>
      </c>
      <c r="AU4" s="25">
        <v>2</v>
      </c>
      <c r="AV4" s="4">
        <v>42825</v>
      </c>
      <c r="AW4" s="9">
        <f t="shared" si="4"/>
        <v>7.2333333333333334</v>
      </c>
      <c r="AX4" s="4">
        <v>42825</v>
      </c>
      <c r="AY4" s="9">
        <f t="shared" si="5"/>
        <v>7.2333333333333334</v>
      </c>
      <c r="AZ4" s="4">
        <v>42825</v>
      </c>
      <c r="BA4" s="9">
        <f t="shared" si="6"/>
        <v>7.2333333333333334</v>
      </c>
      <c r="BB4" s="25">
        <v>0</v>
      </c>
      <c r="BC4" s="4">
        <v>43677</v>
      </c>
      <c r="BD4" s="25">
        <v>0</v>
      </c>
      <c r="BE4" s="4">
        <v>43677</v>
      </c>
      <c r="BF4" s="25">
        <v>29997122</v>
      </c>
      <c r="BG4" s="4">
        <v>43290</v>
      </c>
      <c r="BH4" s="9">
        <f t="shared" si="7"/>
        <v>35.633333333333333</v>
      </c>
      <c r="BI4" s="9">
        <f t="shared" si="8"/>
        <v>22.733333333333334</v>
      </c>
      <c r="BJ4" s="25">
        <v>0</v>
      </c>
      <c r="BK4" s="4">
        <v>43677</v>
      </c>
      <c r="BL4" s="9">
        <f t="shared" si="9"/>
        <v>35.633333333333333</v>
      </c>
      <c r="BM4" s="9"/>
      <c r="BN4" s="25">
        <v>0</v>
      </c>
      <c r="BO4" s="4">
        <v>43677</v>
      </c>
      <c r="BP4" s="25">
        <v>0</v>
      </c>
      <c r="BQ4" s="4">
        <v>43677</v>
      </c>
      <c r="BR4" s="9">
        <f t="shared" si="10"/>
        <v>35.633333333333333</v>
      </c>
      <c r="BT4" s="25">
        <v>0</v>
      </c>
      <c r="BU4" s="4">
        <v>43677</v>
      </c>
      <c r="BV4" s="10">
        <f t="shared" si="11"/>
        <v>35.633333333333333</v>
      </c>
      <c r="BW4" s="25">
        <v>0</v>
      </c>
      <c r="BX4" s="4">
        <v>43677</v>
      </c>
      <c r="BY4" s="9">
        <f t="shared" si="12"/>
        <v>35.633333333333333</v>
      </c>
      <c r="BZ4" s="25">
        <v>0</v>
      </c>
      <c r="CA4" s="4">
        <v>43677</v>
      </c>
      <c r="CB4" s="9">
        <f t="shared" si="13"/>
        <v>35.633333333333333</v>
      </c>
      <c r="CC4" s="9"/>
      <c r="CD4" s="25">
        <v>1</v>
      </c>
      <c r="CE4" s="4">
        <v>42825</v>
      </c>
      <c r="CF4" s="9">
        <f t="shared" si="14"/>
        <v>7.2333333333333334</v>
      </c>
      <c r="CG4" s="9">
        <v>13.4438</v>
      </c>
      <c r="CH4" s="9">
        <v>8.2248999999999999</v>
      </c>
      <c r="CI4" s="9">
        <v>14.3935</v>
      </c>
      <c r="CJ4" s="9">
        <v>162.5292</v>
      </c>
      <c r="CK4" s="25">
        <v>0</v>
      </c>
      <c r="CL4" s="25">
        <v>0</v>
      </c>
      <c r="CM4" s="4">
        <v>43677</v>
      </c>
      <c r="CN4" s="9">
        <f>(CM4-CE4)/30</f>
        <v>28.4</v>
      </c>
      <c r="CO4" s="25">
        <v>0</v>
      </c>
      <c r="CP4" s="25">
        <v>0</v>
      </c>
      <c r="CQ4" s="25">
        <v>0</v>
      </c>
      <c r="CR4" s="4">
        <v>43677</v>
      </c>
      <c r="CS4" s="9">
        <f>(CR4-CE4)/30</f>
        <v>28.4</v>
      </c>
      <c r="CT4" s="4">
        <v>43677</v>
      </c>
      <c r="CU4" s="9">
        <f>(CT4-CE4)/30</f>
        <v>28.4</v>
      </c>
      <c r="CV4" s="25">
        <v>0</v>
      </c>
      <c r="CW4" s="4">
        <v>43677</v>
      </c>
      <c r="CX4" s="26">
        <f t="shared" si="15"/>
        <v>35.633333333333333</v>
      </c>
      <c r="CY4" s="25">
        <v>0</v>
      </c>
      <c r="CZ4" s="4">
        <v>43677</v>
      </c>
      <c r="DA4" s="9">
        <f>(CZ4-CE4)/30</f>
        <v>28.4</v>
      </c>
      <c r="DB4" s="25">
        <v>1</v>
      </c>
      <c r="DC4" s="4">
        <v>43290</v>
      </c>
      <c r="DD4" s="33">
        <f>(DC4-CE4)/30</f>
        <v>15.5</v>
      </c>
      <c r="DF4" s="4"/>
      <c r="DG4" s="4"/>
      <c r="DH4" s="25">
        <v>0</v>
      </c>
      <c r="DI4" s="4">
        <v>43677</v>
      </c>
      <c r="DJ4" s="10">
        <f t="shared" si="16"/>
        <v>35.633333333333333</v>
      </c>
    </row>
    <row r="5" spans="1:114" s="25" customFormat="1" ht="24.95" customHeight="1" x14ac:dyDescent="0.2">
      <c r="A5" s="25">
        <v>4</v>
      </c>
      <c r="B5" s="25">
        <v>29465014</v>
      </c>
      <c r="C5" s="2" t="s">
        <v>34</v>
      </c>
      <c r="D5" s="4">
        <v>32687</v>
      </c>
      <c r="E5" s="25">
        <f t="shared" si="0"/>
        <v>27</v>
      </c>
      <c r="F5" s="25">
        <v>1</v>
      </c>
      <c r="G5" s="24" t="s">
        <v>35</v>
      </c>
      <c r="H5" s="24"/>
      <c r="I5" s="25">
        <v>1</v>
      </c>
      <c r="J5" s="28" t="s">
        <v>55</v>
      </c>
      <c r="K5" s="25">
        <v>1</v>
      </c>
      <c r="L5" s="25">
        <v>0</v>
      </c>
      <c r="M5" s="25">
        <v>0</v>
      </c>
      <c r="N5" s="25">
        <v>155.6</v>
      </c>
      <c r="O5" s="25">
        <v>1</v>
      </c>
      <c r="P5" s="4">
        <f>T5-28*3+1</f>
        <v>42460</v>
      </c>
      <c r="Q5" s="25">
        <v>8.6999999999999993</v>
      </c>
      <c r="R5" s="25">
        <v>10.1</v>
      </c>
      <c r="S5" s="4">
        <f t="shared" si="17"/>
        <v>42516</v>
      </c>
      <c r="T5" s="4">
        <v>42543</v>
      </c>
      <c r="U5" s="4">
        <v>42550</v>
      </c>
      <c r="V5" s="5">
        <f>15.1364+9.1364</f>
        <v>24.2728</v>
      </c>
      <c r="W5" s="5">
        <f>8.7576+8.8485</f>
        <v>17.606099999999998</v>
      </c>
      <c r="X5" s="5">
        <f>8.2321+6.6364</f>
        <v>14.868500000000001</v>
      </c>
      <c r="Y5" s="5">
        <f>399.0233+334.908</f>
        <v>733.93129999999996</v>
      </c>
      <c r="Z5" s="25">
        <v>1</v>
      </c>
      <c r="AA5" s="4">
        <v>42562</v>
      </c>
      <c r="AB5" s="25">
        <f>AA5-U5</f>
        <v>12</v>
      </c>
      <c r="AC5" s="25">
        <v>1</v>
      </c>
      <c r="AD5" s="4">
        <v>42562</v>
      </c>
      <c r="AE5" s="25">
        <f>AD5-U5</f>
        <v>12</v>
      </c>
      <c r="AF5" s="25">
        <v>0</v>
      </c>
      <c r="AG5" s="4">
        <v>43677</v>
      </c>
      <c r="AH5" s="25">
        <v>0</v>
      </c>
      <c r="AI5" s="25">
        <v>2</v>
      </c>
      <c r="AJ5" s="25">
        <v>2</v>
      </c>
      <c r="AK5" s="4">
        <v>43172</v>
      </c>
      <c r="AL5" s="25">
        <f t="shared" si="1"/>
        <v>622</v>
      </c>
      <c r="AM5" s="4">
        <v>43172</v>
      </c>
      <c r="AN5" s="25">
        <f t="shared" si="2"/>
        <v>622</v>
      </c>
      <c r="AO5" s="25">
        <v>1</v>
      </c>
      <c r="AP5" s="4">
        <v>43172</v>
      </c>
      <c r="AQ5" s="9">
        <f t="shared" si="3"/>
        <v>20.733333333333334</v>
      </c>
      <c r="AR5" s="25">
        <v>0</v>
      </c>
      <c r="AS5" s="25">
        <v>2</v>
      </c>
      <c r="AT5" s="25">
        <v>2</v>
      </c>
      <c r="AU5" s="25">
        <v>2</v>
      </c>
      <c r="AV5" s="4">
        <v>43172</v>
      </c>
      <c r="AW5" s="9">
        <f t="shared" si="4"/>
        <v>20.733333333333334</v>
      </c>
      <c r="AX5" s="4">
        <v>43172</v>
      </c>
      <c r="AY5" s="9">
        <f t="shared" si="5"/>
        <v>20.733333333333334</v>
      </c>
      <c r="AZ5" s="4">
        <v>43172</v>
      </c>
      <c r="BA5" s="9">
        <f t="shared" si="6"/>
        <v>20.733333333333334</v>
      </c>
      <c r="BB5" s="25">
        <v>0</v>
      </c>
      <c r="BC5" s="4">
        <v>43677</v>
      </c>
      <c r="BD5" s="25">
        <v>0</v>
      </c>
      <c r="BE5" s="4">
        <v>43677</v>
      </c>
      <c r="BF5" s="25">
        <v>29465014</v>
      </c>
      <c r="BG5" s="4">
        <v>43433</v>
      </c>
      <c r="BH5" s="9">
        <f t="shared" si="7"/>
        <v>37.56666666666667</v>
      </c>
      <c r="BI5" s="9">
        <f t="shared" si="8"/>
        <v>29.433333333333334</v>
      </c>
      <c r="BJ5" s="25">
        <v>0</v>
      </c>
      <c r="BK5" s="4">
        <v>43677</v>
      </c>
      <c r="BL5" s="9">
        <f t="shared" si="9"/>
        <v>37.56666666666667</v>
      </c>
      <c r="BM5" s="9"/>
      <c r="BN5" s="25">
        <v>0</v>
      </c>
      <c r="BO5" s="4">
        <v>43677</v>
      </c>
      <c r="BP5" s="25">
        <v>0</v>
      </c>
      <c r="BQ5" s="4">
        <v>43677</v>
      </c>
      <c r="BR5" s="9">
        <f t="shared" si="10"/>
        <v>37.56666666666667</v>
      </c>
      <c r="BT5" s="25">
        <v>0</v>
      </c>
      <c r="BU5" s="4">
        <v>43677</v>
      </c>
      <c r="BV5" s="10">
        <f t="shared" si="11"/>
        <v>37.56666666666667</v>
      </c>
      <c r="BW5" s="25">
        <v>0</v>
      </c>
      <c r="BX5" s="4">
        <v>43677</v>
      </c>
      <c r="BY5" s="9">
        <f t="shared" si="12"/>
        <v>37.56666666666667</v>
      </c>
      <c r="BZ5" s="25">
        <v>0</v>
      </c>
      <c r="CA5" s="4">
        <v>43677</v>
      </c>
      <c r="CB5" s="9">
        <f t="shared" si="13"/>
        <v>37.56666666666667</v>
      </c>
      <c r="CC5" s="9"/>
      <c r="CD5" s="25">
        <v>1</v>
      </c>
      <c r="CE5" s="4">
        <v>43172</v>
      </c>
      <c r="CF5" s="9">
        <f t="shared" si="14"/>
        <v>20.733333333333334</v>
      </c>
      <c r="CG5" s="9">
        <v>20.430399999999999</v>
      </c>
      <c r="CH5" s="9">
        <v>8.5570000000000004</v>
      </c>
      <c r="CI5" s="9">
        <v>10.696199999999999</v>
      </c>
      <c r="CJ5" s="9">
        <v>208.66030000000001</v>
      </c>
      <c r="CK5" s="25">
        <v>0</v>
      </c>
      <c r="CL5" s="25">
        <v>0</v>
      </c>
      <c r="CM5" s="4">
        <v>43677</v>
      </c>
      <c r="CN5" s="9">
        <f>(CM5-CE5)/30</f>
        <v>16.833333333333332</v>
      </c>
      <c r="CO5" s="25">
        <v>0</v>
      </c>
      <c r="CP5" s="25">
        <v>0</v>
      </c>
      <c r="CQ5" s="25">
        <v>0</v>
      </c>
      <c r="CR5" s="4">
        <v>43343</v>
      </c>
      <c r="CS5" s="9">
        <f>(CR5-CE5)/30</f>
        <v>5.7</v>
      </c>
      <c r="CT5" s="4">
        <v>43343</v>
      </c>
      <c r="CU5" s="9">
        <f>(CT5-CE5)/30</f>
        <v>5.7</v>
      </c>
      <c r="CV5" s="25">
        <v>0</v>
      </c>
      <c r="CW5" s="4">
        <v>43677</v>
      </c>
      <c r="CX5" s="26">
        <f t="shared" si="15"/>
        <v>37.56666666666667</v>
      </c>
      <c r="CY5" s="25">
        <v>0</v>
      </c>
      <c r="CZ5" s="4">
        <v>43343</v>
      </c>
      <c r="DA5" s="9">
        <f>(CZ5-CE5)/30</f>
        <v>5.7</v>
      </c>
      <c r="DB5" s="25">
        <v>1</v>
      </c>
      <c r="DC5" s="4">
        <v>43405</v>
      </c>
      <c r="DD5" s="33">
        <f>(DC5-CE5)/30</f>
        <v>7.7666666666666666</v>
      </c>
      <c r="DF5" s="4"/>
      <c r="DG5" s="4"/>
      <c r="DH5" s="25">
        <v>0</v>
      </c>
      <c r="DI5" s="4">
        <v>43677</v>
      </c>
      <c r="DJ5" s="10">
        <f t="shared" si="16"/>
        <v>37.56666666666667</v>
      </c>
    </row>
    <row r="6" spans="1:114" s="1" customFormat="1" ht="24.95" customHeight="1" x14ac:dyDescent="0.2">
      <c r="A6" s="25">
        <v>7</v>
      </c>
      <c r="B6" s="1">
        <v>30734331</v>
      </c>
      <c r="C6" s="2" t="s">
        <v>124</v>
      </c>
      <c r="D6" s="4">
        <v>30909</v>
      </c>
      <c r="E6" s="1">
        <f>DATEDIF(D6, U6, "y")</f>
        <v>32</v>
      </c>
      <c r="F6" s="25">
        <v>1</v>
      </c>
      <c r="G6" s="3" t="s">
        <v>50</v>
      </c>
      <c r="H6" s="24" t="s">
        <v>135</v>
      </c>
      <c r="I6" s="25">
        <v>0</v>
      </c>
      <c r="J6" s="25" t="s">
        <v>58</v>
      </c>
      <c r="K6" s="25">
        <v>1</v>
      </c>
      <c r="L6" s="25">
        <v>2</v>
      </c>
      <c r="M6" s="25">
        <v>0</v>
      </c>
      <c r="N6" s="25">
        <v>1435</v>
      </c>
      <c r="O6" s="25">
        <v>0</v>
      </c>
      <c r="P6" s="4">
        <f>T6-28*3+1</f>
        <v>42833</v>
      </c>
      <c r="Q6" s="25">
        <v>7.6</v>
      </c>
      <c r="R6" s="25">
        <v>15.4</v>
      </c>
      <c r="S6" s="4">
        <f>T6-28+1</f>
        <v>42889</v>
      </c>
      <c r="T6" s="4">
        <v>42916</v>
      </c>
      <c r="U6" s="4">
        <v>42923</v>
      </c>
      <c r="V6" s="5">
        <v>39.681800000000003</v>
      </c>
      <c r="W6" s="5">
        <v>11.045500000000001</v>
      </c>
      <c r="X6" s="5">
        <v>8.8363999999999994</v>
      </c>
      <c r="Y6" s="5">
        <v>399.13310000000001</v>
      </c>
      <c r="Z6" s="1">
        <v>1</v>
      </c>
      <c r="AA6" s="4">
        <v>42940</v>
      </c>
      <c r="AB6" s="25">
        <f>AA6-U6</f>
        <v>17</v>
      </c>
      <c r="AC6" s="25">
        <v>1</v>
      </c>
      <c r="AD6" s="4">
        <v>42937</v>
      </c>
      <c r="AE6" s="25">
        <f>AD6-U6</f>
        <v>14</v>
      </c>
      <c r="AF6" s="25">
        <v>0</v>
      </c>
      <c r="AG6" s="4">
        <v>43677</v>
      </c>
      <c r="AH6" s="25">
        <v>0</v>
      </c>
      <c r="AI6" s="25">
        <v>0</v>
      </c>
      <c r="AJ6" s="25">
        <v>0</v>
      </c>
      <c r="AK6" s="4">
        <v>43677</v>
      </c>
      <c r="AL6" s="1">
        <f>AK6-U6</f>
        <v>754</v>
      </c>
      <c r="AM6" s="4">
        <v>43677</v>
      </c>
      <c r="AN6" s="1">
        <f>AM6-U6</f>
        <v>754</v>
      </c>
      <c r="AO6" s="1">
        <v>0</v>
      </c>
      <c r="AP6" s="4">
        <v>43677</v>
      </c>
      <c r="AQ6" s="9">
        <f>(AP6-U6)/30</f>
        <v>25.133333333333333</v>
      </c>
      <c r="AR6" s="25">
        <v>0</v>
      </c>
      <c r="AS6" s="25">
        <v>0</v>
      </c>
      <c r="AT6" s="25">
        <v>0</v>
      </c>
      <c r="AU6" s="25">
        <v>0</v>
      </c>
      <c r="AV6" s="4">
        <v>43677</v>
      </c>
      <c r="AW6" s="9">
        <f>(AV6-U6)/30</f>
        <v>25.133333333333333</v>
      </c>
      <c r="AX6" s="4">
        <v>43677</v>
      </c>
      <c r="AY6" s="9">
        <f>(AX6-U6)/30</f>
        <v>25.133333333333333</v>
      </c>
      <c r="AZ6" s="4">
        <v>43677</v>
      </c>
      <c r="BA6" s="9">
        <f>(AZ6-U6)/30</f>
        <v>25.133333333333333</v>
      </c>
      <c r="BB6" s="25">
        <v>0</v>
      </c>
      <c r="BC6" s="4">
        <v>43677</v>
      </c>
      <c r="BD6" s="1">
        <v>0</v>
      </c>
      <c r="BE6" s="4">
        <v>43677</v>
      </c>
      <c r="BF6" s="25">
        <v>30734331</v>
      </c>
      <c r="BG6" s="4">
        <v>43483</v>
      </c>
      <c r="BH6" s="9">
        <f>(BE6-U6)/30</f>
        <v>25.133333333333333</v>
      </c>
      <c r="BI6" s="9">
        <f>(BG6-U6)/30</f>
        <v>18.666666666666668</v>
      </c>
      <c r="BJ6" s="25">
        <v>0</v>
      </c>
      <c r="BK6" s="4">
        <v>43677</v>
      </c>
      <c r="BL6" s="9">
        <f>(BK6-U6)/30</f>
        <v>25.133333333333333</v>
      </c>
      <c r="BM6" s="4"/>
      <c r="BN6" s="25">
        <v>0</v>
      </c>
      <c r="BO6" s="4">
        <v>43677</v>
      </c>
      <c r="BP6" s="1">
        <v>0</v>
      </c>
      <c r="BQ6" s="4">
        <v>43677</v>
      </c>
      <c r="BR6" s="9">
        <f>(BQ6-U6)/30</f>
        <v>25.133333333333333</v>
      </c>
      <c r="BT6" s="1">
        <v>0</v>
      </c>
      <c r="BU6" s="4">
        <v>43677</v>
      </c>
      <c r="BV6" s="10">
        <f>(BU6-U6)/30</f>
        <v>25.133333333333333</v>
      </c>
      <c r="BW6" s="25">
        <v>0</v>
      </c>
      <c r="BX6" s="4">
        <v>43677</v>
      </c>
      <c r="BY6" s="9">
        <f>(BX6-U6)/30</f>
        <v>25.133333333333333</v>
      </c>
      <c r="BZ6" s="1">
        <v>0</v>
      </c>
      <c r="CA6" s="4">
        <v>43677</v>
      </c>
      <c r="CB6" s="9">
        <f>(CA6-U6)/30</f>
        <v>25.133333333333333</v>
      </c>
      <c r="CC6" s="25"/>
      <c r="CD6" s="25">
        <v>0</v>
      </c>
      <c r="CE6" s="4">
        <v>43677</v>
      </c>
      <c r="CF6" s="9">
        <f>(CE6-U6)/30</f>
        <v>25.133333333333333</v>
      </c>
      <c r="CG6" s="9"/>
      <c r="CH6" s="9"/>
      <c r="CI6" s="9"/>
      <c r="CJ6" s="9"/>
      <c r="CK6" s="25"/>
      <c r="CL6" s="25"/>
      <c r="CM6" s="2"/>
      <c r="CN6" s="2"/>
      <c r="CO6" s="2"/>
      <c r="CP6" s="2"/>
      <c r="CQ6" s="2"/>
      <c r="CR6" s="2"/>
      <c r="CS6" s="2"/>
      <c r="CT6" s="2"/>
      <c r="CU6" s="2"/>
      <c r="CV6" s="25">
        <v>0</v>
      </c>
      <c r="CW6" s="4">
        <v>43677</v>
      </c>
      <c r="CX6" s="26">
        <f>(CW6-U6)/30</f>
        <v>25.133333333333333</v>
      </c>
      <c r="CY6" s="25">
        <v>0</v>
      </c>
      <c r="CZ6" s="4">
        <v>43677</v>
      </c>
      <c r="DA6" s="9">
        <f>(CZ6-CE6)/30</f>
        <v>0</v>
      </c>
      <c r="DB6" s="25">
        <v>1</v>
      </c>
      <c r="DC6" s="4">
        <v>43346</v>
      </c>
      <c r="DD6" s="9">
        <f>(DC6-U6)/30</f>
        <v>14.1</v>
      </c>
      <c r="DE6" s="25">
        <v>1</v>
      </c>
      <c r="DF6" s="4">
        <v>42943</v>
      </c>
      <c r="DG6" s="9">
        <f>(DF6-U6)/30</f>
        <v>0.66666666666666663</v>
      </c>
      <c r="DH6" s="25">
        <v>0</v>
      </c>
      <c r="DI6" s="4">
        <v>43677</v>
      </c>
      <c r="DJ6" s="10">
        <f>(DI6-U6)/30</f>
        <v>25.133333333333333</v>
      </c>
    </row>
    <row r="7" spans="1:114" s="1" customFormat="1" ht="24.95" customHeight="1" x14ac:dyDescent="0.2">
      <c r="A7" s="25">
        <v>8</v>
      </c>
      <c r="B7" s="1">
        <v>30734411</v>
      </c>
      <c r="C7" s="2" t="s">
        <v>40</v>
      </c>
      <c r="D7" s="4">
        <v>31412</v>
      </c>
      <c r="E7" s="1">
        <f>DATEDIF(D7, U7, "y")</f>
        <v>31</v>
      </c>
      <c r="F7" s="25">
        <v>1</v>
      </c>
      <c r="G7" s="3" t="s">
        <v>49</v>
      </c>
      <c r="H7" s="24" t="s">
        <v>136</v>
      </c>
      <c r="I7" s="25">
        <v>0</v>
      </c>
      <c r="J7" s="25" t="s">
        <v>58</v>
      </c>
      <c r="K7" s="25">
        <v>1</v>
      </c>
      <c r="L7" s="25">
        <v>3</v>
      </c>
      <c r="M7" s="25">
        <v>1</v>
      </c>
      <c r="N7" s="25">
        <v>4830</v>
      </c>
      <c r="O7" s="25">
        <v>1</v>
      </c>
      <c r="P7" s="4">
        <f>T7-28*3+1</f>
        <v>42854</v>
      </c>
      <c r="Q7" s="25">
        <v>9.1</v>
      </c>
      <c r="R7" s="25">
        <v>14.4</v>
      </c>
      <c r="S7" s="4">
        <f>T7-28+1</f>
        <v>42910</v>
      </c>
      <c r="T7" s="4">
        <v>42937</v>
      </c>
      <c r="U7" s="4">
        <v>42944</v>
      </c>
      <c r="V7" s="5">
        <f>19.0706+29</f>
        <v>48.070599999999999</v>
      </c>
      <c r="W7" s="5">
        <f>10.7807+9.3962</f>
        <v>20.1769</v>
      </c>
      <c r="X7" s="5">
        <f>6.684+3.9464</f>
        <v>10.6304</v>
      </c>
      <c r="Y7" s="5">
        <f>514.1621+258.7857</f>
        <v>772.94780000000003</v>
      </c>
      <c r="Z7" s="1">
        <v>1</v>
      </c>
      <c r="AA7" s="4">
        <v>42957</v>
      </c>
      <c r="AB7" s="1">
        <f>AA7-U7</f>
        <v>13</v>
      </c>
      <c r="AC7" s="25">
        <v>1</v>
      </c>
      <c r="AD7" s="4">
        <v>42957</v>
      </c>
      <c r="AE7" s="25">
        <f>AD7-U7</f>
        <v>13</v>
      </c>
      <c r="AF7" s="25">
        <v>0</v>
      </c>
      <c r="AG7" s="4">
        <v>43677</v>
      </c>
      <c r="AH7" s="25">
        <v>0</v>
      </c>
      <c r="AI7" s="25">
        <v>0</v>
      </c>
      <c r="AJ7" s="25">
        <v>0</v>
      </c>
      <c r="AK7" s="4">
        <v>43677</v>
      </c>
      <c r="AL7" s="1">
        <f>AK7-U7</f>
        <v>733</v>
      </c>
      <c r="AM7" s="4">
        <v>43677</v>
      </c>
      <c r="AN7" s="1">
        <f>AM7-U7</f>
        <v>733</v>
      </c>
      <c r="AO7" s="1">
        <v>0</v>
      </c>
      <c r="AP7" s="4">
        <v>43677</v>
      </c>
      <c r="AQ7" s="9">
        <f>(AP7-U7)/30</f>
        <v>24.433333333333334</v>
      </c>
      <c r="AR7" s="25">
        <v>0</v>
      </c>
      <c r="AS7" s="25">
        <v>0</v>
      </c>
      <c r="AT7" s="25">
        <v>0</v>
      </c>
      <c r="AU7" s="25">
        <v>0</v>
      </c>
      <c r="AV7" s="4">
        <v>43677</v>
      </c>
      <c r="AW7" s="9">
        <f>(AV7-U7)/30</f>
        <v>24.433333333333334</v>
      </c>
      <c r="AX7" s="4">
        <v>43677</v>
      </c>
      <c r="AY7" s="9">
        <f>(AX7-U7)/30</f>
        <v>24.433333333333334</v>
      </c>
      <c r="AZ7" s="4">
        <v>43677</v>
      </c>
      <c r="BA7" s="9">
        <f>(AZ7-U7)/30</f>
        <v>24.433333333333334</v>
      </c>
      <c r="BB7" s="25">
        <v>0</v>
      </c>
      <c r="BC7" s="4">
        <v>43677</v>
      </c>
      <c r="BD7" s="1">
        <v>0</v>
      </c>
      <c r="BE7" s="4">
        <v>43677</v>
      </c>
      <c r="BF7" s="25">
        <v>30734411</v>
      </c>
      <c r="BG7" s="4">
        <v>43483</v>
      </c>
      <c r="BH7" s="9">
        <f>(BE7-U7)/30</f>
        <v>24.433333333333334</v>
      </c>
      <c r="BI7" s="9">
        <f>(BG7-U7)/30</f>
        <v>17.966666666666665</v>
      </c>
      <c r="BJ7" s="25">
        <v>0</v>
      </c>
      <c r="BK7" s="4">
        <v>43677</v>
      </c>
      <c r="BL7" s="9">
        <f>(BK7-U7)/30</f>
        <v>24.433333333333334</v>
      </c>
      <c r="BM7" s="9"/>
      <c r="BN7" s="25">
        <v>0</v>
      </c>
      <c r="BO7" s="4">
        <v>43677</v>
      </c>
      <c r="BP7" s="1">
        <v>0</v>
      </c>
      <c r="BQ7" s="4">
        <v>43677</v>
      </c>
      <c r="BR7" s="9">
        <f>(BQ7-U7)/30</f>
        <v>24.433333333333334</v>
      </c>
      <c r="BT7" s="1">
        <v>0</v>
      </c>
      <c r="BU7" s="4">
        <v>43677</v>
      </c>
      <c r="BV7" s="10">
        <f>(BU7-U7)/30</f>
        <v>24.433333333333334</v>
      </c>
      <c r="BW7" s="25">
        <v>0</v>
      </c>
      <c r="BX7" s="4">
        <v>43677</v>
      </c>
      <c r="BY7" s="9">
        <f>(BX7-U7)/30</f>
        <v>24.433333333333334</v>
      </c>
      <c r="BZ7" s="1">
        <v>0</v>
      </c>
      <c r="CA7" s="4">
        <v>43677</v>
      </c>
      <c r="CB7" s="9">
        <f>(CA7-U7)/30</f>
        <v>24.433333333333334</v>
      </c>
      <c r="CC7" s="9"/>
      <c r="CD7" s="1">
        <v>0</v>
      </c>
      <c r="CE7" s="4">
        <v>43677</v>
      </c>
      <c r="CF7" s="9">
        <f>(CE7-U7)/30</f>
        <v>24.433333333333334</v>
      </c>
      <c r="CG7" s="9"/>
      <c r="CH7" s="9"/>
      <c r="CI7" s="9"/>
      <c r="CJ7" s="9"/>
      <c r="CK7" s="25"/>
      <c r="CL7" s="25"/>
      <c r="CM7" s="25"/>
      <c r="CN7" s="25"/>
      <c r="CO7" s="25"/>
      <c r="CP7" s="25"/>
      <c r="CQ7" s="25"/>
      <c r="CR7" s="25"/>
      <c r="CS7" s="25"/>
      <c r="CT7" s="25"/>
      <c r="CU7" s="25"/>
      <c r="CV7" s="25">
        <v>0</v>
      </c>
      <c r="CW7" s="4">
        <v>43677</v>
      </c>
      <c r="CX7" s="26">
        <f>(CW7-U7)/30</f>
        <v>24.433333333333334</v>
      </c>
      <c r="CY7" s="25"/>
      <c r="CZ7" s="4"/>
      <c r="DA7" s="25"/>
      <c r="DB7" s="1">
        <v>1</v>
      </c>
      <c r="DC7" s="4">
        <v>43339</v>
      </c>
      <c r="DD7" s="9">
        <f>(DC7-U7)/30</f>
        <v>13.166666666666666</v>
      </c>
      <c r="DE7" s="25">
        <v>1</v>
      </c>
      <c r="DF7" s="4">
        <v>43435</v>
      </c>
      <c r="DG7" s="9">
        <f>(DF7-U7)/30</f>
        <v>16.366666666666667</v>
      </c>
      <c r="DH7" s="25">
        <v>0</v>
      </c>
      <c r="DI7" s="4">
        <v>43677</v>
      </c>
      <c r="DJ7" s="10">
        <f>(DI7-U7)/30</f>
        <v>24.433333333333334</v>
      </c>
    </row>
    <row r="8" spans="1:114" s="25" customFormat="1" ht="24.95" customHeight="1" x14ac:dyDescent="0.2">
      <c r="A8" s="25">
        <v>12</v>
      </c>
      <c r="B8" s="25">
        <v>31700425</v>
      </c>
      <c r="C8" s="2" t="s">
        <v>44</v>
      </c>
      <c r="D8" s="4">
        <v>33866</v>
      </c>
      <c r="E8" s="25">
        <f>DATEDIF(D8, U8, "y")</f>
        <v>25</v>
      </c>
      <c r="F8" s="25">
        <v>1</v>
      </c>
      <c r="G8" s="24" t="s">
        <v>130</v>
      </c>
      <c r="H8" s="24" t="s">
        <v>137</v>
      </c>
      <c r="I8" s="25">
        <v>0</v>
      </c>
      <c r="J8" s="28" t="s">
        <v>60</v>
      </c>
      <c r="K8" s="25">
        <v>1</v>
      </c>
      <c r="L8" s="25">
        <v>2</v>
      </c>
      <c r="M8" s="25">
        <v>0</v>
      </c>
      <c r="N8" s="25">
        <v>1674</v>
      </c>
      <c r="O8" s="25">
        <v>0</v>
      </c>
      <c r="P8" s="4">
        <f>T8-28*3+1</f>
        <v>43071</v>
      </c>
      <c r="Q8" s="25">
        <v>8.1</v>
      </c>
      <c r="R8" s="25">
        <v>14.1</v>
      </c>
      <c r="S8" s="4">
        <f>T8-28+1</f>
        <v>43127</v>
      </c>
      <c r="T8" s="4">
        <v>43154</v>
      </c>
      <c r="U8" s="4">
        <v>43161</v>
      </c>
      <c r="V8" s="5">
        <v>14.608000000000001</v>
      </c>
      <c r="W8" s="5">
        <v>13.2544</v>
      </c>
      <c r="X8" s="5">
        <v>17.098199999999999</v>
      </c>
      <c r="Y8" s="5">
        <v>567.55100000000004</v>
      </c>
      <c r="Z8" s="25">
        <v>1</v>
      </c>
      <c r="AA8" s="4">
        <v>43175</v>
      </c>
      <c r="AB8" s="25">
        <f>AA8-U8</f>
        <v>14</v>
      </c>
      <c r="AC8" s="25">
        <v>1</v>
      </c>
      <c r="AD8" s="4">
        <v>43181</v>
      </c>
      <c r="AE8" s="25">
        <f>AD8-U8</f>
        <v>20</v>
      </c>
      <c r="AF8" s="25">
        <v>0</v>
      </c>
      <c r="AG8" s="4">
        <v>43677</v>
      </c>
      <c r="AH8" s="25">
        <v>0</v>
      </c>
      <c r="AI8" s="25">
        <v>0</v>
      </c>
      <c r="AJ8" s="25">
        <v>0</v>
      </c>
      <c r="AK8" s="4">
        <v>43677</v>
      </c>
      <c r="AL8" s="25">
        <f>AK8-U8</f>
        <v>516</v>
      </c>
      <c r="AM8" s="4">
        <v>43677</v>
      </c>
      <c r="AN8" s="25">
        <f>AM8-U8</f>
        <v>516</v>
      </c>
      <c r="AO8" s="25">
        <v>0</v>
      </c>
      <c r="AP8" s="4">
        <v>43677</v>
      </c>
      <c r="AQ8" s="9">
        <f>(AP8-U8)/30</f>
        <v>17.2</v>
      </c>
      <c r="AR8" s="25">
        <v>0</v>
      </c>
      <c r="AS8" s="25">
        <v>0</v>
      </c>
      <c r="AT8" s="25">
        <v>0</v>
      </c>
      <c r="AU8" s="25">
        <v>0</v>
      </c>
      <c r="AV8" s="4">
        <v>43677</v>
      </c>
      <c r="AW8" s="9">
        <f>(AV8-U8)/30</f>
        <v>17.2</v>
      </c>
      <c r="AX8" s="4">
        <v>43677</v>
      </c>
      <c r="AY8" s="9">
        <f>(AX8-U8)/30</f>
        <v>17.2</v>
      </c>
      <c r="AZ8" s="4">
        <v>43677</v>
      </c>
      <c r="BA8" s="9">
        <f>(AZ8-U8)/30</f>
        <v>17.2</v>
      </c>
      <c r="BB8" s="25">
        <v>0</v>
      </c>
      <c r="BC8" s="4">
        <v>43677</v>
      </c>
      <c r="BD8" s="25">
        <v>0</v>
      </c>
      <c r="BE8" s="4">
        <v>43677</v>
      </c>
      <c r="BF8" s="25">
        <v>31700425</v>
      </c>
      <c r="BG8" s="4">
        <v>43601</v>
      </c>
      <c r="BH8" s="9">
        <f>(BE8-U8)/30</f>
        <v>17.2</v>
      </c>
      <c r="BI8" s="9">
        <f>(BG8-U8)/30</f>
        <v>14.666666666666666</v>
      </c>
      <c r="BJ8" s="25">
        <v>0</v>
      </c>
      <c r="BK8" s="4">
        <v>43677</v>
      </c>
      <c r="BL8" s="9">
        <f>(BK8-U8)/30</f>
        <v>17.2</v>
      </c>
      <c r="BM8" s="9"/>
      <c r="BN8" s="25">
        <v>0</v>
      </c>
      <c r="BO8" s="4">
        <v>43677</v>
      </c>
      <c r="BP8" s="25">
        <v>0</v>
      </c>
      <c r="BQ8" s="4">
        <v>43677</v>
      </c>
      <c r="BR8" s="9">
        <f>(BQ8-U8)/30</f>
        <v>17.2</v>
      </c>
      <c r="BT8" s="25">
        <v>0</v>
      </c>
      <c r="BU8" s="4">
        <v>43677</v>
      </c>
      <c r="BV8" s="10">
        <f>(BU8-U8)/30</f>
        <v>17.2</v>
      </c>
      <c r="BW8" s="25">
        <v>0</v>
      </c>
      <c r="BX8" s="4">
        <v>43677</v>
      </c>
      <c r="BY8" s="9">
        <f>(BX8-U8)/30</f>
        <v>17.2</v>
      </c>
      <c r="BZ8" s="25">
        <v>0</v>
      </c>
      <c r="CA8" s="4">
        <v>43677</v>
      </c>
      <c r="CB8" s="9">
        <f>(CA8-U8)/30</f>
        <v>17.2</v>
      </c>
      <c r="CC8" s="9"/>
      <c r="CD8" s="25">
        <v>0</v>
      </c>
      <c r="CE8" s="4">
        <v>43677</v>
      </c>
      <c r="CF8" s="9">
        <f>(CE8-U8)/30</f>
        <v>17.2</v>
      </c>
      <c r="CG8" s="9"/>
      <c r="CH8" s="9"/>
      <c r="CI8" s="9"/>
      <c r="CJ8" s="9"/>
      <c r="CV8" s="25">
        <v>0</v>
      </c>
      <c r="CW8" s="4">
        <v>43677</v>
      </c>
      <c r="CX8" s="26">
        <f>(CW8-U8)/30</f>
        <v>17.2</v>
      </c>
      <c r="CZ8" s="4"/>
      <c r="DB8" s="25">
        <v>1</v>
      </c>
      <c r="DC8" s="4">
        <v>43601</v>
      </c>
      <c r="DD8" s="9">
        <f>(DC8-U8)/30</f>
        <v>14.666666666666666</v>
      </c>
      <c r="DE8" s="25">
        <v>0</v>
      </c>
      <c r="DF8" s="4">
        <v>43677</v>
      </c>
      <c r="DG8" s="9">
        <f>(DF8-U8)/30</f>
        <v>17.2</v>
      </c>
      <c r="DH8" s="25">
        <v>0</v>
      </c>
      <c r="DI8" s="4">
        <v>43601</v>
      </c>
      <c r="DJ8" s="10">
        <f>(DI8-U8)/30</f>
        <v>14.666666666666666</v>
      </c>
    </row>
    <row r="9" spans="1:114" s="25" customFormat="1" ht="24.95" customHeight="1" x14ac:dyDescent="0.2">
      <c r="A9" s="25">
        <v>13</v>
      </c>
      <c r="B9" s="25">
        <v>32965461</v>
      </c>
      <c r="C9" s="22" t="s">
        <v>138</v>
      </c>
      <c r="D9" s="15">
        <v>30969</v>
      </c>
      <c r="E9" s="25">
        <f>DATEDIF(D9, U9, "y")</f>
        <v>34</v>
      </c>
      <c r="F9" s="6">
        <v>1</v>
      </c>
      <c r="G9" s="24" t="s">
        <v>49</v>
      </c>
      <c r="H9" s="22" t="s">
        <v>139</v>
      </c>
      <c r="I9" s="6">
        <v>0</v>
      </c>
      <c r="J9" s="32" t="s">
        <v>140</v>
      </c>
      <c r="K9" s="6">
        <v>1</v>
      </c>
      <c r="L9" s="6">
        <v>2</v>
      </c>
      <c r="M9" s="6">
        <v>0</v>
      </c>
      <c r="N9" s="6">
        <v>929.9</v>
      </c>
      <c r="O9" s="6">
        <v>0</v>
      </c>
      <c r="P9" s="4">
        <f>T9-28*3+1</f>
        <v>43462</v>
      </c>
      <c r="Q9" s="25">
        <v>7.8</v>
      </c>
      <c r="R9" s="25">
        <v>11</v>
      </c>
      <c r="S9" s="4">
        <f>T9-28+1</f>
        <v>43518</v>
      </c>
      <c r="T9" s="15">
        <v>43545</v>
      </c>
      <c r="U9" s="15">
        <v>43552</v>
      </c>
      <c r="V9" s="20">
        <v>25.939499999999999</v>
      </c>
      <c r="W9" s="20">
        <v>14.4924</v>
      </c>
      <c r="X9" s="20">
        <v>14.6374</v>
      </c>
      <c r="Y9" s="20">
        <v>493.63150000000002</v>
      </c>
      <c r="Z9" s="25">
        <v>1</v>
      </c>
      <c r="AA9" s="15">
        <v>43565</v>
      </c>
      <c r="AB9" s="6">
        <f>AA9-U9</f>
        <v>13</v>
      </c>
      <c r="AC9" s="6">
        <v>1</v>
      </c>
      <c r="AD9" s="15"/>
      <c r="AE9" s="6"/>
      <c r="AF9" s="6">
        <v>0</v>
      </c>
      <c r="AG9" s="4">
        <v>43677</v>
      </c>
      <c r="AH9" s="6">
        <v>0</v>
      </c>
      <c r="AI9" s="6">
        <v>0</v>
      </c>
      <c r="AJ9" s="6">
        <v>0</v>
      </c>
      <c r="AK9" s="4">
        <v>43677</v>
      </c>
      <c r="AL9" s="25">
        <f>AK9-U9</f>
        <v>125</v>
      </c>
      <c r="AM9" s="4">
        <v>43677</v>
      </c>
      <c r="AN9" s="25">
        <f>AM9-U9</f>
        <v>125</v>
      </c>
      <c r="AO9" s="25">
        <v>0</v>
      </c>
      <c r="AP9" s="4">
        <v>43677</v>
      </c>
      <c r="AQ9" s="9">
        <f>(AP9-U9)/30</f>
        <v>4.166666666666667</v>
      </c>
      <c r="AR9" s="6">
        <v>0</v>
      </c>
      <c r="AS9" s="6">
        <v>0</v>
      </c>
      <c r="AT9" s="6">
        <v>0</v>
      </c>
      <c r="AU9" s="6">
        <v>0</v>
      </c>
      <c r="AV9" s="4">
        <v>43677</v>
      </c>
      <c r="AW9" s="9">
        <f>(AV9-U9)/30</f>
        <v>4.166666666666667</v>
      </c>
      <c r="AX9" s="4">
        <v>43677</v>
      </c>
      <c r="AY9" s="9">
        <f>(AX9-U9)/30</f>
        <v>4.166666666666667</v>
      </c>
      <c r="AZ9" s="4">
        <v>43677</v>
      </c>
      <c r="BA9" s="9">
        <f>(AZ9-U9)/30</f>
        <v>4.166666666666667</v>
      </c>
      <c r="BB9" s="6">
        <v>0</v>
      </c>
      <c r="BC9" s="4">
        <v>43677</v>
      </c>
      <c r="BD9" s="25">
        <v>0</v>
      </c>
      <c r="BE9" s="4">
        <v>43677</v>
      </c>
      <c r="BF9" s="25">
        <v>32965461</v>
      </c>
      <c r="BG9" s="4">
        <v>43664</v>
      </c>
      <c r="BH9" s="9">
        <f>(BE9-U9)/30</f>
        <v>4.166666666666667</v>
      </c>
      <c r="BI9" s="9">
        <f>(BG9-U9)/30</f>
        <v>3.7333333333333334</v>
      </c>
      <c r="BJ9" s="6">
        <v>0</v>
      </c>
      <c r="BK9" s="4">
        <v>43677</v>
      </c>
      <c r="BL9" s="9">
        <f>(BK9-U9)/30</f>
        <v>4.166666666666667</v>
      </c>
      <c r="BM9" s="4"/>
      <c r="BN9" s="6">
        <v>0</v>
      </c>
      <c r="BO9" s="4">
        <v>43677</v>
      </c>
      <c r="BP9" s="25">
        <v>0</v>
      </c>
      <c r="BQ9" s="4">
        <v>43677</v>
      </c>
      <c r="BR9" s="9">
        <f>(BQ9-U9)/30</f>
        <v>4.166666666666667</v>
      </c>
      <c r="BT9" s="25">
        <v>0</v>
      </c>
      <c r="BU9" s="4">
        <v>43677</v>
      </c>
      <c r="BV9" s="10">
        <f>(BU9-U9)/30</f>
        <v>4.166666666666667</v>
      </c>
      <c r="BW9" s="6">
        <v>0</v>
      </c>
      <c r="BX9" s="4">
        <v>43677</v>
      </c>
      <c r="BY9" s="9">
        <f>(BX9-U9)/30</f>
        <v>4.166666666666667</v>
      </c>
      <c r="BZ9" s="25">
        <v>0</v>
      </c>
      <c r="CA9" s="4">
        <v>43677</v>
      </c>
      <c r="CB9" s="9">
        <f>(CA9-U9)/30</f>
        <v>4.166666666666667</v>
      </c>
      <c r="CD9" s="6">
        <v>0</v>
      </c>
      <c r="CE9" s="15">
        <v>43677</v>
      </c>
      <c r="CF9" s="11">
        <f>(CE9-U9)/30</f>
        <v>4.166666666666667</v>
      </c>
      <c r="CG9" s="11"/>
      <c r="CH9" s="11"/>
      <c r="CI9" s="11"/>
      <c r="CJ9" s="11"/>
      <c r="CK9" s="6"/>
      <c r="CL9" s="6"/>
      <c r="CM9" s="6"/>
      <c r="CN9" s="6"/>
      <c r="CO9" s="6"/>
      <c r="CP9" s="6"/>
      <c r="CQ9" s="6"/>
      <c r="CR9" s="6"/>
      <c r="CS9" s="6"/>
      <c r="CT9" s="6"/>
      <c r="CU9" s="6"/>
      <c r="CV9" s="6">
        <v>0</v>
      </c>
      <c r="CW9" s="15">
        <v>43677</v>
      </c>
      <c r="CX9" s="26">
        <f>(CW9-U9)/30</f>
        <v>4.166666666666667</v>
      </c>
      <c r="CY9" s="6"/>
      <c r="CZ9" s="15"/>
      <c r="DA9" s="6"/>
      <c r="DB9" s="6">
        <v>0</v>
      </c>
      <c r="DC9" s="15">
        <v>43677</v>
      </c>
      <c r="DD9" s="6"/>
      <c r="DE9" s="6">
        <v>0</v>
      </c>
      <c r="DF9" s="15">
        <v>43677</v>
      </c>
      <c r="DG9" s="9">
        <f>(DF9-U9)/30</f>
        <v>4.166666666666667</v>
      </c>
      <c r="DH9" s="6">
        <v>1</v>
      </c>
      <c r="DI9" s="15">
        <v>43677</v>
      </c>
      <c r="DJ9" s="10">
        <f>(DI9-U9)/30</f>
        <v>4.166666666666667</v>
      </c>
    </row>
    <row r="10" spans="1:114" s="1" customFormat="1" ht="24.95" customHeight="1" x14ac:dyDescent="0.2">
      <c r="A10" s="25">
        <v>1</v>
      </c>
      <c r="B10" s="1">
        <v>30111281</v>
      </c>
      <c r="C10" s="8" t="s">
        <v>121</v>
      </c>
      <c r="D10" s="15">
        <v>30863</v>
      </c>
      <c r="E10" s="1">
        <f>DATEDIF(D10, U10, "y")</f>
        <v>29</v>
      </c>
      <c r="F10" s="6">
        <v>0</v>
      </c>
      <c r="G10" s="3" t="s">
        <v>48</v>
      </c>
      <c r="H10" s="24" t="s">
        <v>135</v>
      </c>
      <c r="I10" s="25">
        <v>0</v>
      </c>
      <c r="J10" s="6" t="s">
        <v>125</v>
      </c>
      <c r="K10" s="6">
        <v>1</v>
      </c>
      <c r="L10" s="6" t="s">
        <v>122</v>
      </c>
      <c r="M10" s="6">
        <v>0</v>
      </c>
      <c r="N10" s="6" t="s">
        <v>122</v>
      </c>
      <c r="O10" s="6">
        <v>0</v>
      </c>
      <c r="P10" s="25" t="s">
        <v>122</v>
      </c>
      <c r="Q10" s="25"/>
      <c r="R10" s="25">
        <v>13</v>
      </c>
      <c r="S10" s="25" t="s">
        <v>122</v>
      </c>
      <c r="T10" s="6" t="s">
        <v>123</v>
      </c>
      <c r="U10" s="15">
        <v>41745</v>
      </c>
      <c r="V10" s="20" t="s">
        <v>122</v>
      </c>
      <c r="W10" s="20" t="s">
        <v>122</v>
      </c>
      <c r="X10" s="20">
        <v>10.55</v>
      </c>
      <c r="Y10" s="20" t="s">
        <v>123</v>
      </c>
      <c r="Z10" s="1">
        <v>1</v>
      </c>
      <c r="AA10" s="15">
        <v>41766</v>
      </c>
      <c r="AB10" s="25">
        <f>AA10-U10</f>
        <v>21</v>
      </c>
      <c r="AC10" s="6"/>
      <c r="AD10" s="15"/>
      <c r="AE10" s="6"/>
      <c r="AF10" s="6">
        <v>0</v>
      </c>
      <c r="AG10" s="4">
        <v>43677</v>
      </c>
      <c r="AH10" s="6">
        <v>0</v>
      </c>
      <c r="AI10" s="6">
        <v>0</v>
      </c>
      <c r="AJ10" s="6">
        <v>0</v>
      </c>
      <c r="AK10" s="4">
        <v>43677</v>
      </c>
      <c r="AL10" s="1">
        <f>AK10-U10</f>
        <v>1932</v>
      </c>
      <c r="AM10" s="4">
        <v>43677</v>
      </c>
      <c r="AN10" s="1">
        <f>AM10-U10</f>
        <v>1932</v>
      </c>
      <c r="AO10" s="1">
        <v>0</v>
      </c>
      <c r="AP10" s="4">
        <v>43677</v>
      </c>
      <c r="AQ10" s="9">
        <f>(AP10-U10)/30</f>
        <v>64.400000000000006</v>
      </c>
      <c r="AR10" s="6">
        <v>0</v>
      </c>
      <c r="AS10" s="6">
        <v>0</v>
      </c>
      <c r="AT10" s="6">
        <v>0</v>
      </c>
      <c r="AU10" s="6">
        <v>0</v>
      </c>
      <c r="AV10" s="4">
        <v>43677</v>
      </c>
      <c r="AW10" s="9">
        <f>(AV10-U10)/30</f>
        <v>64.400000000000006</v>
      </c>
      <c r="AX10" s="4">
        <v>43677</v>
      </c>
      <c r="AY10" s="9">
        <f>(AX10-U10)/30</f>
        <v>64.400000000000006</v>
      </c>
      <c r="AZ10" s="4">
        <v>43677</v>
      </c>
      <c r="BA10" s="9">
        <f>(AZ10-U10)/30</f>
        <v>64.400000000000006</v>
      </c>
      <c r="BB10" s="6">
        <v>0</v>
      </c>
      <c r="BC10" s="4">
        <v>43677</v>
      </c>
      <c r="BD10" s="1">
        <v>0</v>
      </c>
      <c r="BE10" s="4">
        <v>43677</v>
      </c>
      <c r="BF10" s="25">
        <v>30111281</v>
      </c>
      <c r="BG10" s="4">
        <v>43588</v>
      </c>
      <c r="BH10" s="9">
        <f>(BE10-U10)/30</f>
        <v>64.400000000000006</v>
      </c>
      <c r="BI10" s="9">
        <f>(BG10-U10)/30</f>
        <v>61.43333333333333</v>
      </c>
      <c r="BJ10" s="6">
        <v>0</v>
      </c>
      <c r="BK10" s="4">
        <v>43677</v>
      </c>
      <c r="BL10" s="9">
        <f>(BK10-U10)/30</f>
        <v>64.400000000000006</v>
      </c>
      <c r="BM10" s="4"/>
      <c r="BN10" s="6">
        <v>0</v>
      </c>
      <c r="BO10" s="4">
        <v>43677</v>
      </c>
      <c r="BP10" s="1">
        <v>0</v>
      </c>
      <c r="BQ10" s="4">
        <v>43677</v>
      </c>
      <c r="BR10" s="9">
        <f>(BQ10-U10)/30</f>
        <v>64.400000000000006</v>
      </c>
      <c r="BT10" s="1">
        <v>0</v>
      </c>
      <c r="BU10" s="4">
        <v>43677</v>
      </c>
      <c r="BV10" s="10">
        <f>(BU10-U10)/30</f>
        <v>64.400000000000006</v>
      </c>
      <c r="BW10" s="6">
        <v>0</v>
      </c>
      <c r="BX10" s="4">
        <v>43677</v>
      </c>
      <c r="BY10" s="9">
        <f>(BX10-U10)/30</f>
        <v>64.400000000000006</v>
      </c>
      <c r="BZ10" s="1">
        <v>0</v>
      </c>
      <c r="CA10" s="4">
        <v>43677</v>
      </c>
      <c r="CB10" s="9">
        <f>(CA10-U10)/30</f>
        <v>64.400000000000006</v>
      </c>
      <c r="CC10" s="25"/>
      <c r="CD10" s="25">
        <v>0</v>
      </c>
      <c r="CE10" s="4">
        <v>43677</v>
      </c>
      <c r="CF10" s="9">
        <f>(CE10-U10)/30</f>
        <v>64.400000000000006</v>
      </c>
      <c r="CG10" s="9"/>
      <c r="CH10" s="9"/>
      <c r="CI10" s="9"/>
      <c r="CJ10" s="9"/>
      <c r="CK10" s="6"/>
      <c r="CL10" s="6"/>
      <c r="CM10" s="8"/>
      <c r="CN10" s="8"/>
      <c r="CO10" s="8"/>
      <c r="CP10" s="8"/>
      <c r="CQ10" s="8"/>
      <c r="CR10" s="8"/>
      <c r="CS10" s="8"/>
      <c r="CT10" s="8"/>
      <c r="CU10" s="8"/>
      <c r="CV10" s="6">
        <v>0</v>
      </c>
      <c r="CW10" s="4">
        <v>43677</v>
      </c>
      <c r="CX10" s="26">
        <f>(CW10-U10)/30</f>
        <v>64.400000000000006</v>
      </c>
      <c r="CY10" s="8"/>
      <c r="CZ10" s="12"/>
      <c r="DA10" s="8"/>
      <c r="DB10" s="25">
        <v>1</v>
      </c>
      <c r="DC10" s="4">
        <v>41863</v>
      </c>
      <c r="DD10" s="9">
        <f>(DC10-U10)/30</f>
        <v>3.9333333333333331</v>
      </c>
      <c r="DE10" s="25">
        <v>1</v>
      </c>
      <c r="DF10" s="4">
        <v>41863</v>
      </c>
      <c r="DG10" s="9">
        <f>(DF10-U10)/30</f>
        <v>3.9333333333333331</v>
      </c>
      <c r="DH10" s="6">
        <v>0</v>
      </c>
      <c r="DI10" s="4">
        <v>43677</v>
      </c>
      <c r="DJ10" s="10">
        <f>(DI10-U10)/30</f>
        <v>64.400000000000006</v>
      </c>
    </row>
    <row r="11" spans="1:114" s="25" customFormat="1" ht="24.95" customHeight="1" x14ac:dyDescent="0.2">
      <c r="A11" s="25">
        <v>2</v>
      </c>
      <c r="B11" s="25">
        <v>28287212</v>
      </c>
      <c r="C11" s="2" t="s">
        <v>64</v>
      </c>
      <c r="D11" s="4">
        <v>29807</v>
      </c>
      <c r="E11" s="25">
        <f>DATEDIF(D11, U11, "y")</f>
        <v>33</v>
      </c>
      <c r="F11" s="25">
        <v>0</v>
      </c>
      <c r="G11" s="24" t="s">
        <v>48</v>
      </c>
      <c r="H11" s="24" t="s">
        <v>135</v>
      </c>
      <c r="I11" s="25">
        <v>0</v>
      </c>
      <c r="J11" s="25" t="s">
        <v>56</v>
      </c>
      <c r="K11" s="25">
        <v>1</v>
      </c>
      <c r="L11" s="25">
        <v>4</v>
      </c>
      <c r="M11" s="25">
        <v>1</v>
      </c>
      <c r="N11" s="25">
        <v>7442</v>
      </c>
      <c r="O11" s="25">
        <v>0</v>
      </c>
      <c r="P11" s="4">
        <f>T11-28*3+1</f>
        <v>41958</v>
      </c>
      <c r="Q11" s="25">
        <v>7.4</v>
      </c>
      <c r="R11" s="25">
        <v>12.3</v>
      </c>
      <c r="S11" s="4">
        <f>T11-28+1</f>
        <v>42014</v>
      </c>
      <c r="T11" s="4">
        <v>42041</v>
      </c>
      <c r="U11" s="4">
        <v>42048</v>
      </c>
      <c r="V11" s="5">
        <v>12.5517</v>
      </c>
      <c r="W11" s="5">
        <v>7.9654999999999996</v>
      </c>
      <c r="X11" s="5">
        <v>10.5145</v>
      </c>
      <c r="Y11" s="5">
        <v>283.10500000000002</v>
      </c>
      <c r="Z11" s="25">
        <v>1</v>
      </c>
      <c r="AC11" s="25">
        <v>1</v>
      </c>
      <c r="AD11" s="4"/>
      <c r="AF11" s="25">
        <v>0</v>
      </c>
      <c r="AG11" s="4">
        <v>43677</v>
      </c>
      <c r="AH11" s="25">
        <v>0</v>
      </c>
      <c r="AI11" s="25">
        <v>2</v>
      </c>
      <c r="AJ11" s="25">
        <v>2</v>
      </c>
      <c r="AK11" s="4">
        <v>43175</v>
      </c>
      <c r="AL11" s="25">
        <f>AK11-U11</f>
        <v>1127</v>
      </c>
      <c r="AM11" s="4">
        <v>43175</v>
      </c>
      <c r="AN11" s="25">
        <f>AM11-U11</f>
        <v>1127</v>
      </c>
      <c r="AO11" s="25">
        <v>1</v>
      </c>
      <c r="AP11" s="4">
        <v>43175</v>
      </c>
      <c r="AQ11" s="9">
        <f>(AP11-U11)/30</f>
        <v>37.56666666666667</v>
      </c>
      <c r="AR11" s="25">
        <v>0</v>
      </c>
      <c r="AS11" s="25">
        <v>2</v>
      </c>
      <c r="AT11" s="25">
        <v>2</v>
      </c>
      <c r="AU11" s="25">
        <v>2</v>
      </c>
      <c r="AV11" s="4">
        <v>43175</v>
      </c>
      <c r="AW11" s="9">
        <f>(AV11-U11)/30</f>
        <v>37.56666666666667</v>
      </c>
      <c r="AX11" s="4">
        <v>43175</v>
      </c>
      <c r="AY11" s="9">
        <f>(AX11-U11)/30</f>
        <v>37.56666666666667</v>
      </c>
      <c r="AZ11" s="4">
        <v>43175</v>
      </c>
      <c r="BA11" s="9">
        <f>(AZ11-U11)/30</f>
        <v>37.56666666666667</v>
      </c>
      <c r="BB11" s="25">
        <v>0</v>
      </c>
      <c r="BC11" s="4">
        <v>43677</v>
      </c>
      <c r="BD11" s="25">
        <v>0</v>
      </c>
      <c r="BE11" s="4">
        <v>43677</v>
      </c>
      <c r="BF11" s="25">
        <v>28287212</v>
      </c>
      <c r="BG11" s="4">
        <v>43671</v>
      </c>
      <c r="BH11" s="9">
        <f>(BE11-U11)/30</f>
        <v>54.3</v>
      </c>
      <c r="BI11" s="9">
        <f>(BG11-U11)/30</f>
        <v>54.1</v>
      </c>
      <c r="BJ11" s="25">
        <v>0</v>
      </c>
      <c r="BK11" s="4">
        <v>43677</v>
      </c>
      <c r="BL11" s="9">
        <f>(BK11-U11)/30</f>
        <v>54.3</v>
      </c>
      <c r="BM11" s="9"/>
      <c r="BN11" s="25">
        <v>0</v>
      </c>
      <c r="BO11" s="4">
        <v>43677</v>
      </c>
      <c r="BP11" s="25">
        <v>1</v>
      </c>
      <c r="BQ11" s="4">
        <v>43262</v>
      </c>
      <c r="BR11" s="9">
        <f>(BQ11-U11)/30</f>
        <v>40.466666666666669</v>
      </c>
      <c r="BS11" s="25">
        <v>2</v>
      </c>
      <c r="BT11" s="25">
        <v>0</v>
      </c>
      <c r="BU11" s="4">
        <v>43677</v>
      </c>
      <c r="BV11" s="10">
        <f>(BU11-U11)/30</f>
        <v>54.3</v>
      </c>
      <c r="BW11" s="25">
        <v>0</v>
      </c>
      <c r="BX11" s="4">
        <v>43677</v>
      </c>
      <c r="BY11" s="9">
        <f>(BX11-U11)/30</f>
        <v>54.3</v>
      </c>
      <c r="BZ11" s="25">
        <v>1</v>
      </c>
      <c r="CA11" s="4">
        <v>43258</v>
      </c>
      <c r="CB11" s="9">
        <f>(CA11-U11)/30</f>
        <v>40.333333333333336</v>
      </c>
      <c r="CC11" s="25">
        <v>2</v>
      </c>
      <c r="CD11" s="25">
        <v>1</v>
      </c>
      <c r="CE11" s="4">
        <v>43175</v>
      </c>
      <c r="CF11" s="9">
        <f>(CE11-U11)/30</f>
        <v>37.56666666666667</v>
      </c>
      <c r="CG11" s="9">
        <v>13.3781</v>
      </c>
      <c r="CH11" s="9">
        <v>528.5</v>
      </c>
      <c r="CI11" s="9">
        <v>12.956799999999999</v>
      </c>
      <c r="CJ11" s="9">
        <v>278.70240000000001</v>
      </c>
      <c r="CK11" s="25">
        <v>0</v>
      </c>
      <c r="CL11" s="25">
        <v>0</v>
      </c>
      <c r="CM11" s="4">
        <v>43677</v>
      </c>
      <c r="CN11" s="9">
        <f>(CM11-CE11)/30</f>
        <v>16.733333333333334</v>
      </c>
      <c r="CO11" s="25">
        <v>1</v>
      </c>
      <c r="CP11" s="25">
        <v>1</v>
      </c>
      <c r="CQ11" s="25">
        <v>1</v>
      </c>
      <c r="CR11" s="4">
        <v>43250</v>
      </c>
      <c r="CS11" s="9">
        <f>(CR11-CE11)/30</f>
        <v>2.5</v>
      </c>
      <c r="CT11" s="4">
        <v>43250</v>
      </c>
      <c r="CU11" s="9">
        <f>(CT11-CE11)/30</f>
        <v>2.5</v>
      </c>
      <c r="CV11" s="25">
        <v>1</v>
      </c>
      <c r="CW11" s="4">
        <v>43250</v>
      </c>
      <c r="CX11" s="26">
        <f>(CW11-U11)/30</f>
        <v>40.06666666666667</v>
      </c>
      <c r="CY11" s="25">
        <v>0</v>
      </c>
      <c r="CZ11" s="4">
        <v>43677</v>
      </c>
      <c r="DA11" s="9">
        <f>(CZ11-CE11)/30</f>
        <v>16.733333333333334</v>
      </c>
      <c r="DB11" s="25">
        <v>0</v>
      </c>
      <c r="DC11" s="4">
        <v>43677</v>
      </c>
      <c r="DF11" s="4"/>
      <c r="DG11" s="4"/>
      <c r="DH11" s="25">
        <v>1</v>
      </c>
      <c r="DI11" s="4">
        <v>43250</v>
      </c>
      <c r="DJ11" s="10">
        <f>(DI11-U11)/30</f>
        <v>40.06666666666667</v>
      </c>
    </row>
    <row r="12" spans="1:114" s="1" customFormat="1" ht="24.95" customHeight="1" x14ac:dyDescent="0.2">
      <c r="A12" s="25">
        <v>3</v>
      </c>
      <c r="B12" s="1">
        <v>29616214</v>
      </c>
      <c r="C12" s="2" t="s">
        <v>36</v>
      </c>
      <c r="D12" s="4">
        <v>29893</v>
      </c>
      <c r="E12" s="1">
        <f>DATEDIF(D12, U12, "y")</f>
        <v>34</v>
      </c>
      <c r="F12" s="25">
        <v>0</v>
      </c>
      <c r="G12" s="3" t="s">
        <v>48</v>
      </c>
      <c r="H12" s="24" t="s">
        <v>136</v>
      </c>
      <c r="I12" s="25">
        <v>0</v>
      </c>
      <c r="J12" s="25" t="s">
        <v>57</v>
      </c>
      <c r="K12" s="7">
        <v>1</v>
      </c>
      <c r="L12" s="25">
        <v>5</v>
      </c>
      <c r="M12" s="25">
        <v>1</v>
      </c>
      <c r="N12" s="25">
        <v>10559</v>
      </c>
      <c r="O12" s="25">
        <v>1</v>
      </c>
      <c r="P12" s="4">
        <f>T12-28*3+1</f>
        <v>42406</v>
      </c>
      <c r="Q12" s="25">
        <v>7.8</v>
      </c>
      <c r="R12" s="25">
        <v>13.7</v>
      </c>
      <c r="S12" s="4">
        <f>T12-28+1</f>
        <v>42462</v>
      </c>
      <c r="T12" s="4">
        <v>42489</v>
      </c>
      <c r="U12" s="4">
        <v>42496</v>
      </c>
      <c r="V12" s="5">
        <f>23.6667+17.5294</f>
        <v>41.196100000000001</v>
      </c>
      <c r="W12" s="5">
        <f>13.3529+10.6471</f>
        <v>24</v>
      </c>
      <c r="X12" s="5">
        <f>23.3676+9.9018</f>
        <v>33.269399999999997</v>
      </c>
      <c r="Y12" s="5">
        <f>320.4533+247.2517</f>
        <v>567.70500000000004</v>
      </c>
      <c r="Z12" s="1">
        <v>1</v>
      </c>
      <c r="AA12" s="4">
        <v>42508</v>
      </c>
      <c r="AB12" s="25">
        <f>AA12-U12</f>
        <v>12</v>
      </c>
      <c r="AC12" s="25">
        <v>1</v>
      </c>
      <c r="AD12" s="4">
        <v>42511</v>
      </c>
      <c r="AE12" s="25">
        <f>AD12-U12</f>
        <v>15</v>
      </c>
      <c r="AF12" s="25">
        <v>0</v>
      </c>
      <c r="AG12" s="4">
        <v>43677</v>
      </c>
      <c r="AH12" s="25">
        <v>0</v>
      </c>
      <c r="AI12" s="25">
        <v>2</v>
      </c>
      <c r="AJ12" s="25">
        <v>2</v>
      </c>
      <c r="AK12" s="4">
        <v>42614</v>
      </c>
      <c r="AL12" s="1">
        <f>AK12-U12</f>
        <v>118</v>
      </c>
      <c r="AM12" s="4">
        <v>42614</v>
      </c>
      <c r="AN12" s="1">
        <f>AM12-U12</f>
        <v>118</v>
      </c>
      <c r="AO12" s="1">
        <v>1</v>
      </c>
      <c r="AP12" s="4">
        <v>42614</v>
      </c>
      <c r="AQ12" s="9">
        <f>(AP12-U12)/30</f>
        <v>3.9333333333333331</v>
      </c>
      <c r="AR12" s="25">
        <v>0</v>
      </c>
      <c r="AS12" s="25">
        <v>2</v>
      </c>
      <c r="AT12" s="25">
        <v>2</v>
      </c>
      <c r="AU12" s="25">
        <v>2</v>
      </c>
      <c r="AV12" s="4">
        <v>42614</v>
      </c>
      <c r="AW12" s="9">
        <f>(AV12-U12)/30</f>
        <v>3.9333333333333331</v>
      </c>
      <c r="AX12" s="4">
        <v>42614</v>
      </c>
      <c r="AY12" s="9">
        <f>(AX12-U12)/30</f>
        <v>3.9333333333333331</v>
      </c>
      <c r="AZ12" s="4">
        <v>42614</v>
      </c>
      <c r="BA12" s="9">
        <f>(AZ12-U12)/30</f>
        <v>3.9333333333333331</v>
      </c>
      <c r="BB12" s="25">
        <v>0</v>
      </c>
      <c r="BC12" s="4">
        <v>43677</v>
      </c>
      <c r="BD12" s="1">
        <v>0</v>
      </c>
      <c r="BE12" s="4">
        <v>43677</v>
      </c>
      <c r="BF12" s="25">
        <v>29616214</v>
      </c>
      <c r="BG12" s="4">
        <v>43143</v>
      </c>
      <c r="BH12" s="9">
        <f>(BE12-U12)/30</f>
        <v>39.366666666666667</v>
      </c>
      <c r="BI12" s="9">
        <f>(BG12-U12)/30</f>
        <v>21.566666666666666</v>
      </c>
      <c r="BJ12" s="25">
        <v>0</v>
      </c>
      <c r="BK12" s="4">
        <v>43677</v>
      </c>
      <c r="BL12" s="9">
        <f>(BK12-U12)/30</f>
        <v>39.366666666666667</v>
      </c>
      <c r="BM12" s="9"/>
      <c r="BN12" s="25">
        <v>0</v>
      </c>
      <c r="BO12" s="4">
        <v>43677</v>
      </c>
      <c r="BP12" s="1">
        <v>0</v>
      </c>
      <c r="BQ12" s="4">
        <v>43677</v>
      </c>
      <c r="BR12" s="9">
        <f>(BQ12-U12)/30</f>
        <v>39.366666666666667</v>
      </c>
      <c r="BT12" s="1">
        <v>0</v>
      </c>
      <c r="BU12" s="4">
        <v>43677</v>
      </c>
      <c r="BV12" s="10">
        <f>(BU12-U12)/30</f>
        <v>39.366666666666667</v>
      </c>
      <c r="BW12" s="25">
        <v>0</v>
      </c>
      <c r="BX12" s="4">
        <v>43677</v>
      </c>
      <c r="BY12" s="9">
        <f>(BX12-U12)/30</f>
        <v>39.366666666666667</v>
      </c>
      <c r="BZ12" s="1">
        <v>0</v>
      </c>
      <c r="CA12" s="4">
        <v>43677</v>
      </c>
      <c r="CB12" s="9">
        <f>(CA12-U12)/30</f>
        <v>39.366666666666667</v>
      </c>
      <c r="CC12" s="9"/>
      <c r="CD12" s="25">
        <v>1</v>
      </c>
      <c r="CE12" s="4">
        <v>42614</v>
      </c>
      <c r="CF12" s="9">
        <f>(CE12-U12)/30</f>
        <v>3.9333333333333331</v>
      </c>
      <c r="CG12" s="9">
        <v>17.529399999999999</v>
      </c>
      <c r="CH12" s="9">
        <v>10.674099999999999</v>
      </c>
      <c r="CI12" s="9">
        <v>9.9017999999999997</v>
      </c>
      <c r="CJ12" s="9">
        <v>247.2517</v>
      </c>
      <c r="CK12" s="25">
        <v>0</v>
      </c>
      <c r="CL12" s="25">
        <v>0</v>
      </c>
      <c r="CM12" s="4">
        <v>43677</v>
      </c>
      <c r="CN12" s="9">
        <f>(CM12-CE12)/30</f>
        <v>35.43333333333333</v>
      </c>
      <c r="CO12" s="25">
        <v>0</v>
      </c>
      <c r="CP12" s="25">
        <v>0</v>
      </c>
      <c r="CQ12" s="25">
        <v>0</v>
      </c>
      <c r="CR12" s="4">
        <v>43677</v>
      </c>
      <c r="CS12" s="9">
        <f>(CR12-CE12)/30</f>
        <v>35.43333333333333</v>
      </c>
      <c r="CT12" s="4">
        <v>43677</v>
      </c>
      <c r="CU12" s="9">
        <f>(CT12-CE12)/30</f>
        <v>35.43333333333333</v>
      </c>
      <c r="CV12" s="25">
        <v>0</v>
      </c>
      <c r="CW12" s="4">
        <v>43677</v>
      </c>
      <c r="CX12" s="26">
        <f>(CW12-U12)/30</f>
        <v>39.366666666666667</v>
      </c>
      <c r="CY12" s="25">
        <v>0</v>
      </c>
      <c r="CZ12" s="4">
        <v>43677</v>
      </c>
      <c r="DA12" s="9">
        <f>(CZ12-CE12)/30</f>
        <v>35.43333333333333</v>
      </c>
      <c r="DB12" s="25">
        <v>1</v>
      </c>
      <c r="DC12" s="4">
        <v>43118</v>
      </c>
      <c r="DD12" s="33">
        <f>(DC12-CE12)/30</f>
        <v>16.8</v>
      </c>
      <c r="DE12" s="25"/>
      <c r="DF12" s="4"/>
      <c r="DG12" s="4"/>
      <c r="DH12" s="25">
        <v>0</v>
      </c>
      <c r="DI12" s="4">
        <v>43677</v>
      </c>
      <c r="DJ12" s="10">
        <f>(DI12-U12)/30</f>
        <v>39.366666666666667</v>
      </c>
    </row>
    <row r="13" spans="1:114" ht="24.95" customHeight="1" x14ac:dyDescent="0.2">
      <c r="A13" s="25">
        <v>10</v>
      </c>
      <c r="B13" s="1">
        <v>31247371</v>
      </c>
      <c r="C13" s="2" t="s">
        <v>43</v>
      </c>
      <c r="D13" s="4">
        <v>32200</v>
      </c>
      <c r="E13" s="1">
        <f>DATEDIF(D13, U13, "y")</f>
        <v>29</v>
      </c>
      <c r="F13" s="1">
        <v>0</v>
      </c>
      <c r="G13" s="24" t="s">
        <v>48</v>
      </c>
      <c r="H13" s="24" t="s">
        <v>135</v>
      </c>
      <c r="I13" s="25">
        <v>0</v>
      </c>
      <c r="J13" s="25" t="s">
        <v>56</v>
      </c>
      <c r="K13" s="25">
        <v>2</v>
      </c>
      <c r="L13" s="1">
        <v>2</v>
      </c>
      <c r="M13" s="25">
        <v>0</v>
      </c>
      <c r="N13" s="1">
        <v>1800</v>
      </c>
      <c r="O13" s="1">
        <v>0</v>
      </c>
      <c r="P13" s="4">
        <f>T13-28*3+1</f>
        <v>42903</v>
      </c>
      <c r="Q13" s="25">
        <v>7.7</v>
      </c>
      <c r="R13" s="25">
        <v>12.5</v>
      </c>
      <c r="S13" s="4">
        <f>T13-28+1</f>
        <v>42959</v>
      </c>
      <c r="T13" s="4">
        <v>42986</v>
      </c>
      <c r="U13" s="4">
        <v>42993</v>
      </c>
      <c r="V13" s="5">
        <f>13.5942+12.4638</f>
        <v>26.058</v>
      </c>
      <c r="W13" s="5">
        <f>10.5072+8.1739</f>
        <v>18.681100000000001</v>
      </c>
      <c r="X13" s="5">
        <f>9.6667+6.2939</f>
        <v>15.960599999999999</v>
      </c>
      <c r="Y13" s="5">
        <f>289.1778+234.6596</f>
        <v>523.8374</v>
      </c>
      <c r="Z13" s="1">
        <v>1</v>
      </c>
      <c r="AA13" s="4">
        <v>43007</v>
      </c>
      <c r="AB13" s="1">
        <f>AA13-U13</f>
        <v>14</v>
      </c>
      <c r="AC13" s="25">
        <v>1</v>
      </c>
      <c r="AD13" s="4">
        <v>43007</v>
      </c>
      <c r="AE13" s="25">
        <f>AD13-U13</f>
        <v>14</v>
      </c>
      <c r="AF13" s="1">
        <v>0</v>
      </c>
      <c r="AG13" s="4">
        <v>43677</v>
      </c>
      <c r="AH13" s="1">
        <v>0</v>
      </c>
      <c r="AI13" s="1">
        <v>0</v>
      </c>
      <c r="AJ13" s="1">
        <v>0</v>
      </c>
      <c r="AK13" s="4">
        <v>43677</v>
      </c>
      <c r="AL13" s="1">
        <f>AK13-U13</f>
        <v>684</v>
      </c>
      <c r="AM13" s="4">
        <v>43677</v>
      </c>
      <c r="AN13" s="1">
        <f>AM13-U13</f>
        <v>684</v>
      </c>
      <c r="AO13" s="1">
        <v>0</v>
      </c>
      <c r="AP13" s="4">
        <v>43677</v>
      </c>
      <c r="AQ13" s="9">
        <f>(AP13-U13)/30</f>
        <v>22.8</v>
      </c>
      <c r="AR13" s="1">
        <v>0</v>
      </c>
      <c r="AS13" s="1">
        <v>0</v>
      </c>
      <c r="AT13" s="1">
        <v>0</v>
      </c>
      <c r="AU13" s="1">
        <v>0</v>
      </c>
      <c r="AV13" s="4">
        <v>43677</v>
      </c>
      <c r="AW13" s="9">
        <f>(AV13-U13)/30</f>
        <v>22.8</v>
      </c>
      <c r="AX13" s="4">
        <v>43677</v>
      </c>
      <c r="AY13" s="9">
        <f>(AX13-U13)/30</f>
        <v>22.8</v>
      </c>
      <c r="AZ13" s="4">
        <v>43677</v>
      </c>
      <c r="BA13" s="9">
        <f>(AZ13-U13)/30</f>
        <v>22.8</v>
      </c>
      <c r="BB13" s="1">
        <v>0</v>
      </c>
      <c r="BC13" s="4">
        <v>43677</v>
      </c>
      <c r="BD13" s="1">
        <v>0</v>
      </c>
      <c r="BE13" s="4">
        <v>43677</v>
      </c>
      <c r="BF13" s="25">
        <v>31247371</v>
      </c>
      <c r="BG13" s="4">
        <v>43213</v>
      </c>
      <c r="BH13" s="9">
        <f>(BE13-U13)/30</f>
        <v>22.8</v>
      </c>
      <c r="BI13" s="9">
        <f>(BG13-U13)/30</f>
        <v>7.333333333333333</v>
      </c>
      <c r="BJ13" s="1">
        <v>0</v>
      </c>
      <c r="BK13" s="4">
        <v>43677</v>
      </c>
      <c r="BL13" s="9">
        <f>(BK13-U13)/30</f>
        <v>22.8</v>
      </c>
      <c r="BM13" s="9"/>
      <c r="BN13" s="1">
        <v>0</v>
      </c>
      <c r="BO13" s="4">
        <v>43677</v>
      </c>
      <c r="BP13" s="1">
        <v>0</v>
      </c>
      <c r="BQ13" s="4">
        <v>43677</v>
      </c>
      <c r="BR13" s="9">
        <f>(BQ13-U13)/30</f>
        <v>22.8</v>
      </c>
      <c r="BT13" s="1">
        <v>0</v>
      </c>
      <c r="BU13" s="4">
        <v>43677</v>
      </c>
      <c r="BV13" s="10">
        <f>(BU13-U13)/30</f>
        <v>22.8</v>
      </c>
      <c r="BW13" s="1">
        <v>0</v>
      </c>
      <c r="BX13" s="4">
        <v>43677</v>
      </c>
      <c r="BY13" s="9">
        <f>(BX13-U13)/30</f>
        <v>22.8</v>
      </c>
      <c r="BZ13" s="1">
        <v>0</v>
      </c>
      <c r="CA13" s="4">
        <v>43677</v>
      </c>
      <c r="CB13" s="9">
        <f>(CA13-U13)/30</f>
        <v>22.8</v>
      </c>
      <c r="CC13" s="9"/>
      <c r="CD13" s="1">
        <v>0</v>
      </c>
      <c r="CE13" s="4">
        <v>43677</v>
      </c>
      <c r="CF13" s="9">
        <f>(CE13-U13)/30</f>
        <v>22.8</v>
      </c>
      <c r="CG13" s="9"/>
      <c r="CH13" s="9"/>
      <c r="CI13" s="9"/>
      <c r="CJ13" s="9"/>
      <c r="CK13" s="1"/>
      <c r="CL13" s="1"/>
      <c r="CM13" s="25"/>
      <c r="CN13" s="25"/>
      <c r="CO13" s="25"/>
      <c r="CP13" s="25"/>
      <c r="CQ13" s="25"/>
      <c r="CR13" s="25"/>
      <c r="CS13" s="25"/>
      <c r="CT13" s="25"/>
      <c r="CU13" s="25"/>
      <c r="CV13" s="25">
        <v>0</v>
      </c>
      <c r="CW13" s="4">
        <v>43677</v>
      </c>
      <c r="CX13" s="26">
        <f>(CW13-U13)/30</f>
        <v>22.8</v>
      </c>
      <c r="CY13" s="1"/>
      <c r="CZ13" s="4"/>
      <c r="DA13" s="25"/>
      <c r="DB13" s="1">
        <v>0</v>
      </c>
      <c r="DC13" s="4">
        <v>43677</v>
      </c>
      <c r="DD13" s="9">
        <f>(DC13-U13)/30</f>
        <v>22.8</v>
      </c>
      <c r="DE13" s="25">
        <v>0</v>
      </c>
      <c r="DF13" s="4">
        <v>43677</v>
      </c>
      <c r="DG13" s="9">
        <f>(DF13-U13)/30</f>
        <v>22.8</v>
      </c>
      <c r="DH13" s="25">
        <v>1</v>
      </c>
      <c r="DI13" s="4">
        <v>43677</v>
      </c>
      <c r="DJ13" s="10">
        <f>(DI13-U13)/30</f>
        <v>22.8</v>
      </c>
    </row>
    <row r="14" spans="1:114" s="6" customFormat="1" ht="24.95" customHeight="1" x14ac:dyDescent="0.2">
      <c r="A14" s="25">
        <v>11</v>
      </c>
      <c r="B14" s="1">
        <v>31357506</v>
      </c>
      <c r="C14" s="2" t="s">
        <v>45</v>
      </c>
      <c r="D14" s="4">
        <v>30300</v>
      </c>
      <c r="E14" s="25">
        <f>DATEDIF(D14, U14, "y")</f>
        <v>34</v>
      </c>
      <c r="F14" s="25">
        <v>0</v>
      </c>
      <c r="G14" s="24" t="s">
        <v>49</v>
      </c>
      <c r="H14" s="24"/>
      <c r="I14" s="25">
        <v>0</v>
      </c>
      <c r="J14" s="25" t="s">
        <v>54</v>
      </c>
      <c r="K14" s="7">
        <v>1</v>
      </c>
      <c r="L14" s="25">
        <v>2</v>
      </c>
      <c r="M14" s="25">
        <v>0</v>
      </c>
      <c r="N14" s="25">
        <v>783.9</v>
      </c>
      <c r="O14" s="25">
        <v>1</v>
      </c>
      <c r="P14" s="4">
        <f>T14-28*3+1</f>
        <v>42937</v>
      </c>
      <c r="Q14" s="25">
        <v>9.4</v>
      </c>
      <c r="R14" s="25">
        <v>6.2</v>
      </c>
      <c r="S14" s="4">
        <f>T14-28+1</f>
        <v>42993</v>
      </c>
      <c r="T14" s="4">
        <v>43020</v>
      </c>
      <c r="U14" s="4">
        <v>43027</v>
      </c>
      <c r="V14" s="5">
        <v>38.047199999999997</v>
      </c>
      <c r="W14" s="5">
        <v>11.4016</v>
      </c>
      <c r="X14" s="5">
        <v>14.252000000000001</v>
      </c>
      <c r="Y14" s="5">
        <v>551.53390000000002</v>
      </c>
      <c r="Z14" s="25">
        <v>1</v>
      </c>
      <c r="AA14" s="4">
        <v>43047</v>
      </c>
      <c r="AB14" s="25">
        <f>AA14-U14</f>
        <v>20</v>
      </c>
      <c r="AC14" s="25">
        <v>1</v>
      </c>
      <c r="AD14" s="4">
        <v>43052</v>
      </c>
      <c r="AE14" s="25">
        <f>AD14-U14</f>
        <v>25</v>
      </c>
      <c r="AF14" s="25">
        <v>2</v>
      </c>
      <c r="AG14" s="4">
        <v>43523</v>
      </c>
      <c r="AH14" s="25">
        <v>0</v>
      </c>
      <c r="AI14" s="25">
        <v>2</v>
      </c>
      <c r="AJ14" s="25">
        <v>2</v>
      </c>
      <c r="AK14" s="4">
        <v>43480</v>
      </c>
      <c r="AL14" s="25">
        <f>AK14-U14</f>
        <v>453</v>
      </c>
      <c r="AM14" s="4">
        <v>43480</v>
      </c>
      <c r="AN14" s="25">
        <f>AM14-U14</f>
        <v>453</v>
      </c>
      <c r="AO14" s="25">
        <v>1</v>
      </c>
      <c r="AP14" s="4">
        <v>43480</v>
      </c>
      <c r="AQ14" s="9">
        <f>(AP14-U14)/30</f>
        <v>15.1</v>
      </c>
      <c r="AR14" s="25">
        <v>0</v>
      </c>
      <c r="AS14" s="25">
        <v>2</v>
      </c>
      <c r="AT14" s="25">
        <v>2</v>
      </c>
      <c r="AU14" s="25">
        <v>2</v>
      </c>
      <c r="AV14" s="4">
        <v>43480</v>
      </c>
      <c r="AW14" s="9">
        <f>(AV14-U14)/30</f>
        <v>15.1</v>
      </c>
      <c r="AX14" s="4">
        <v>43480</v>
      </c>
      <c r="AY14" s="9">
        <f>(AX14-U14)/30</f>
        <v>15.1</v>
      </c>
      <c r="AZ14" s="4">
        <v>43480</v>
      </c>
      <c r="BA14" s="9">
        <f>(AZ14-U14)/30</f>
        <v>15.1</v>
      </c>
      <c r="BB14" s="25">
        <v>1</v>
      </c>
      <c r="BC14" s="4">
        <v>43523</v>
      </c>
      <c r="BD14" s="25">
        <v>1</v>
      </c>
      <c r="BE14" s="4">
        <v>43523</v>
      </c>
      <c r="BF14" s="25">
        <v>31357506</v>
      </c>
      <c r="BG14" s="4">
        <v>43523</v>
      </c>
      <c r="BH14" s="9">
        <f>(BE14-U14)/30</f>
        <v>16.533333333333335</v>
      </c>
      <c r="BI14" s="9">
        <f>(BG14-U14)/30</f>
        <v>16.533333333333335</v>
      </c>
      <c r="BJ14" s="25">
        <v>1</v>
      </c>
      <c r="BK14" s="4">
        <v>43040</v>
      </c>
      <c r="BL14" s="9">
        <f>(BK14-U14)/30</f>
        <v>0.43333333333333335</v>
      </c>
      <c r="BM14" s="25">
        <v>1</v>
      </c>
      <c r="BN14" s="25">
        <v>2</v>
      </c>
      <c r="BO14" s="4">
        <v>43523</v>
      </c>
      <c r="BP14" s="25">
        <v>2</v>
      </c>
      <c r="BQ14" s="4">
        <v>43523</v>
      </c>
      <c r="BR14" s="9">
        <f>(BQ14-U14)/30</f>
        <v>16.533333333333335</v>
      </c>
      <c r="BS14" s="25"/>
      <c r="BT14" s="25">
        <v>2</v>
      </c>
      <c r="BU14" s="4">
        <v>43523</v>
      </c>
      <c r="BV14" s="10">
        <f>(BU14-U14)/30</f>
        <v>16.533333333333335</v>
      </c>
      <c r="BW14" s="25">
        <v>2</v>
      </c>
      <c r="BX14" s="4">
        <v>43523</v>
      </c>
      <c r="BY14" s="9">
        <f>(BX14-U14)/30</f>
        <v>16.533333333333335</v>
      </c>
      <c r="BZ14" s="25">
        <v>2</v>
      </c>
      <c r="CA14" s="4">
        <v>43523</v>
      </c>
      <c r="CB14" s="9">
        <f>(CA14-U14)/30</f>
        <v>16.533333333333335</v>
      </c>
      <c r="CC14" s="9"/>
      <c r="CD14" s="25">
        <v>1</v>
      </c>
      <c r="CE14" s="4">
        <v>43480</v>
      </c>
      <c r="CF14" s="9">
        <f>(CE14-U14)/30</f>
        <v>15.1</v>
      </c>
      <c r="CG14" s="9">
        <v>21.343800000000002</v>
      </c>
      <c r="CH14" s="9">
        <v>7.7469000000000001</v>
      </c>
      <c r="CI14" s="9">
        <v>8.5215999999999994</v>
      </c>
      <c r="CJ14" s="9">
        <v>529.33699999999999</v>
      </c>
      <c r="CK14" s="25">
        <v>1</v>
      </c>
      <c r="CL14" s="25">
        <v>1</v>
      </c>
      <c r="CM14" s="4">
        <v>43491</v>
      </c>
      <c r="CN14" s="9">
        <f>(CM14-CE14)/30</f>
        <v>0.36666666666666664</v>
      </c>
      <c r="CO14" s="25">
        <v>2</v>
      </c>
      <c r="CP14" s="25">
        <v>2</v>
      </c>
      <c r="CQ14" s="25">
        <v>2</v>
      </c>
      <c r="CR14" s="4">
        <v>43523</v>
      </c>
      <c r="CS14" s="9">
        <f>(CR14-CE14)/30</f>
        <v>1.4333333333333333</v>
      </c>
      <c r="CT14" s="4">
        <v>43523</v>
      </c>
      <c r="CU14" s="9">
        <f>(CT14-CE14)/30</f>
        <v>1.4333333333333333</v>
      </c>
      <c r="CV14" s="25">
        <v>1</v>
      </c>
      <c r="CW14" s="4">
        <v>43491</v>
      </c>
      <c r="CX14" s="26">
        <f>(CW14-U14)/30</f>
        <v>15.466666666666667</v>
      </c>
      <c r="CY14" s="25">
        <v>1</v>
      </c>
      <c r="CZ14" s="4">
        <v>43491</v>
      </c>
      <c r="DA14" s="9">
        <f>(CZ14-CE14)/30</f>
        <v>0.36666666666666664</v>
      </c>
      <c r="DB14" s="25">
        <v>2</v>
      </c>
      <c r="DC14" s="4">
        <v>43523</v>
      </c>
      <c r="DD14" s="25"/>
      <c r="DE14" s="25"/>
      <c r="DF14" s="4"/>
      <c r="DG14" s="4"/>
      <c r="DH14" s="25">
        <v>1</v>
      </c>
      <c r="DI14" s="4">
        <v>43491</v>
      </c>
      <c r="DJ14" s="10">
        <f>(DI14-U14)/30</f>
        <v>15.466666666666667</v>
      </c>
    </row>
    <row r="15" spans="1:114" ht="20.100000000000001" customHeight="1" x14ac:dyDescent="0.2">
      <c r="Q15" s="25">
        <f>MEDIAN(Q2,Q3,Q5)</f>
        <v>8.4</v>
      </c>
      <c r="R15" s="25">
        <f>MEDIAN(R2,R3,R5)</f>
        <v>13.4</v>
      </c>
      <c r="DD15" s="23"/>
    </row>
    <row r="20" spans="3:63" ht="20.100000000000001" customHeight="1" x14ac:dyDescent="0.2">
      <c r="BK20" s="25"/>
    </row>
    <row r="21" spans="3:63" ht="20.100000000000001" customHeight="1" x14ac:dyDescent="0.2">
      <c r="D21" s="15"/>
      <c r="E21" s="15"/>
    </row>
    <row r="22" spans="3:63" ht="20.100000000000001" customHeight="1" x14ac:dyDescent="0.2">
      <c r="C22" s="12"/>
      <c r="D22" s="15"/>
    </row>
  </sheetData>
  <autoFilter ref="A1:DJ1" xr:uid="{00000000-0009-0000-0000-000000000000}">
    <sortState xmlns:xlrd2="http://schemas.microsoft.com/office/spreadsheetml/2017/richdata2" ref="A6:DJ14">
      <sortCondition descending="1" ref="F1"/>
    </sortState>
  </autoFilter>
  <phoneticPr fontId="1" type="noConversion"/>
  <pageMargins left="0.75" right="0.75" top="1" bottom="1" header="0.5" footer="0.5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52"/>
  <sheetViews>
    <sheetView tabSelected="1" zoomScale="85" zoomScaleNormal="85" workbookViewId="0">
      <selection activeCell="B17" sqref="B17"/>
    </sheetView>
  </sheetViews>
  <sheetFormatPr defaultRowHeight="16.5" x14ac:dyDescent="0.25"/>
  <cols>
    <col min="1" max="1" width="20.7109375" style="13" customWidth="1"/>
    <col min="2" max="6" width="20.7109375" style="14" customWidth="1"/>
    <col min="7" max="15" width="20.7109375" style="13" customWidth="1"/>
    <col min="16" max="34" width="20.7109375" style="30" customWidth="1"/>
    <col min="35" max="16384" width="9.140625" style="30"/>
  </cols>
  <sheetData>
    <row r="1" spans="1:17" s="29" customFormat="1" ht="24.95" customHeight="1" x14ac:dyDescent="0.3">
      <c r="A1" s="13">
        <v>1</v>
      </c>
      <c r="B1" s="14" t="s">
        <v>110</v>
      </c>
      <c r="C1" s="15">
        <v>41775</v>
      </c>
      <c r="D1" s="15">
        <v>41863</v>
      </c>
      <c r="E1" s="4">
        <v>42578</v>
      </c>
      <c r="F1" s="4">
        <v>42579</v>
      </c>
      <c r="G1" s="15">
        <v>43588</v>
      </c>
      <c r="H1" s="13"/>
      <c r="I1" s="13"/>
      <c r="J1" s="13"/>
      <c r="K1" s="13"/>
      <c r="L1" s="13"/>
      <c r="M1" s="13"/>
      <c r="N1" s="13"/>
      <c r="O1" s="13"/>
    </row>
    <row r="2" spans="1:17" ht="24.95" customHeight="1" x14ac:dyDescent="0.3">
      <c r="A2" s="13">
        <v>30111281</v>
      </c>
      <c r="B2" s="14" t="s">
        <v>107</v>
      </c>
      <c r="C2" s="11">
        <f>(C1-A3)/30</f>
        <v>1</v>
      </c>
      <c r="D2" s="11">
        <f>(D1-A3)/30</f>
        <v>3.9333333333333331</v>
      </c>
      <c r="E2" s="9">
        <f>(E1-A3)/30</f>
        <v>27.766666666666666</v>
      </c>
      <c r="F2" s="9">
        <f>(F1-A3)/30</f>
        <v>27.8</v>
      </c>
      <c r="G2" s="11">
        <f>(G1-A3)/30</f>
        <v>61.43333333333333</v>
      </c>
      <c r="P2" s="29"/>
    </row>
    <row r="3" spans="1:17" ht="24.95" customHeight="1" x14ac:dyDescent="0.3">
      <c r="A3" s="15">
        <v>41745</v>
      </c>
      <c r="B3" s="14" t="s">
        <v>112</v>
      </c>
      <c r="C3" s="11">
        <v>96</v>
      </c>
      <c r="D3" s="11">
        <v>91</v>
      </c>
      <c r="E3" s="9">
        <v>98</v>
      </c>
      <c r="F3" s="9"/>
      <c r="G3" s="11">
        <v>89</v>
      </c>
      <c r="P3" s="29"/>
    </row>
    <row r="4" spans="1:17" ht="24.95" customHeight="1" x14ac:dyDescent="0.3">
      <c r="A4" s="13" t="s">
        <v>116</v>
      </c>
      <c r="B4" s="14" t="s">
        <v>108</v>
      </c>
      <c r="C4" s="11">
        <v>3</v>
      </c>
      <c r="D4" s="11">
        <v>76</v>
      </c>
      <c r="E4" s="9"/>
      <c r="F4" s="9">
        <v>69</v>
      </c>
      <c r="G4" s="11">
        <v>75</v>
      </c>
      <c r="P4" s="29"/>
    </row>
    <row r="5" spans="1:17" s="29" customFormat="1" ht="24.95" customHeight="1" x14ac:dyDescent="0.3">
      <c r="A5" s="28">
        <v>2</v>
      </c>
      <c r="B5" s="14" t="s">
        <v>111</v>
      </c>
      <c r="C5" s="15">
        <v>42082</v>
      </c>
      <c r="D5" s="15">
        <v>42151</v>
      </c>
      <c r="E5" s="15">
        <v>42249</v>
      </c>
      <c r="F5" s="15">
        <v>42340</v>
      </c>
      <c r="G5" s="15">
        <v>42443</v>
      </c>
      <c r="H5" s="15">
        <v>42653</v>
      </c>
      <c r="I5" s="15">
        <v>42758</v>
      </c>
      <c r="J5" s="15">
        <v>42877</v>
      </c>
      <c r="K5" s="15">
        <v>42956</v>
      </c>
      <c r="L5" s="15">
        <v>43104</v>
      </c>
      <c r="M5" s="17">
        <v>43139</v>
      </c>
      <c r="N5" s="16">
        <v>43199</v>
      </c>
      <c r="O5" s="15">
        <v>43349</v>
      </c>
      <c r="P5" s="15">
        <v>43446</v>
      </c>
      <c r="Q5" s="4">
        <v>43626</v>
      </c>
    </row>
    <row r="6" spans="1:17" s="29" customFormat="1" ht="24.95" customHeight="1" x14ac:dyDescent="0.3">
      <c r="A6" s="25">
        <v>28287212</v>
      </c>
      <c r="B6" s="14" t="s">
        <v>109</v>
      </c>
      <c r="C6" s="11">
        <f>(C5-A7)/30</f>
        <v>1.1333333333333333</v>
      </c>
      <c r="D6" s="11">
        <f>(D5-A7)/30</f>
        <v>3.4333333333333331</v>
      </c>
      <c r="E6" s="11">
        <f>(E5-A7)/30</f>
        <v>6.7</v>
      </c>
      <c r="F6" s="11">
        <f>(F5-A7)/30</f>
        <v>9.7333333333333325</v>
      </c>
      <c r="G6" s="11">
        <f>(G5-A7)/30</f>
        <v>13.166666666666666</v>
      </c>
      <c r="H6" s="11">
        <f>(H5-A7)/30</f>
        <v>20.166666666666668</v>
      </c>
      <c r="I6" s="11">
        <f>(I5-A7)/30</f>
        <v>23.666666666666668</v>
      </c>
      <c r="J6" s="11">
        <f>(J5-A7)/30</f>
        <v>27.633333333333333</v>
      </c>
      <c r="K6" s="11">
        <f>(K5-A7)/30</f>
        <v>30.266666666666666</v>
      </c>
      <c r="L6" s="11">
        <f>(L5-A7)/30</f>
        <v>35.200000000000003</v>
      </c>
      <c r="M6" s="18">
        <f>(M5-A7)/30</f>
        <v>36.366666666666667</v>
      </c>
      <c r="N6" s="19">
        <f>(N5-A7)/30</f>
        <v>38.366666666666667</v>
      </c>
      <c r="O6" s="11">
        <f>(O5-A7)/30</f>
        <v>43.366666666666667</v>
      </c>
      <c r="P6" s="11">
        <f>(P5-A7)/30</f>
        <v>46.6</v>
      </c>
      <c r="Q6" s="27">
        <f>(Q5-A7)/30</f>
        <v>52.6</v>
      </c>
    </row>
    <row r="7" spans="1:17" s="29" customFormat="1" ht="24.95" customHeight="1" x14ac:dyDescent="0.3">
      <c r="A7" s="4">
        <v>42048</v>
      </c>
      <c r="B7" s="14" t="s">
        <v>112</v>
      </c>
      <c r="C7" s="11">
        <v>93</v>
      </c>
      <c r="D7" s="11">
        <v>88</v>
      </c>
      <c r="E7" s="11">
        <v>71</v>
      </c>
      <c r="F7" s="11">
        <v>65</v>
      </c>
      <c r="G7" s="11">
        <v>61</v>
      </c>
      <c r="H7" s="11">
        <v>52</v>
      </c>
      <c r="I7" s="11">
        <v>47</v>
      </c>
      <c r="J7" s="11"/>
      <c r="K7" s="11">
        <v>49</v>
      </c>
      <c r="L7" s="11">
        <v>40</v>
      </c>
      <c r="M7" s="18">
        <v>47</v>
      </c>
      <c r="N7" s="19">
        <v>90</v>
      </c>
      <c r="O7" s="11">
        <v>100</v>
      </c>
      <c r="P7" s="11">
        <v>99</v>
      </c>
      <c r="Q7" s="27">
        <v>100</v>
      </c>
    </row>
    <row r="8" spans="1:17" s="29" customFormat="1" ht="24.95" customHeight="1" x14ac:dyDescent="0.3">
      <c r="A8" s="4">
        <v>43175</v>
      </c>
      <c r="B8" s="14" t="s">
        <v>113</v>
      </c>
      <c r="C8" s="11"/>
      <c r="D8" s="21"/>
      <c r="E8" s="21"/>
      <c r="F8" s="21"/>
      <c r="G8" s="11">
        <v>52</v>
      </c>
      <c r="H8" s="11">
        <v>52</v>
      </c>
      <c r="I8" s="11">
        <v>50</v>
      </c>
      <c r="J8" s="11">
        <v>43</v>
      </c>
      <c r="K8" s="11">
        <v>45</v>
      </c>
      <c r="L8" s="11">
        <v>46</v>
      </c>
      <c r="M8" s="18">
        <v>37</v>
      </c>
      <c r="N8" s="19">
        <v>84</v>
      </c>
      <c r="O8" s="11">
        <v>100</v>
      </c>
      <c r="P8" s="11">
        <v>100</v>
      </c>
      <c r="Q8" s="27">
        <v>100</v>
      </c>
    </row>
    <row r="9" spans="1:17" s="31" customFormat="1" ht="24.95" customHeight="1" x14ac:dyDescent="0.3">
      <c r="A9" s="28">
        <v>3</v>
      </c>
      <c r="B9" s="14" t="s">
        <v>111</v>
      </c>
      <c r="C9" s="15">
        <v>42537</v>
      </c>
      <c r="D9" s="15">
        <v>42579</v>
      </c>
      <c r="E9" s="17">
        <v>42607</v>
      </c>
      <c r="F9" s="16">
        <v>42635</v>
      </c>
      <c r="G9" s="15">
        <v>42674</v>
      </c>
      <c r="H9" s="15">
        <v>42787</v>
      </c>
      <c r="I9" s="15">
        <v>42887</v>
      </c>
      <c r="J9" s="15">
        <v>43019</v>
      </c>
      <c r="K9" s="15">
        <v>43118</v>
      </c>
      <c r="N9" s="13"/>
      <c r="O9" s="13"/>
    </row>
    <row r="10" spans="1:17" s="29" customFormat="1" ht="24.95" customHeight="1" x14ac:dyDescent="0.3">
      <c r="A10" s="25">
        <v>29616214</v>
      </c>
      <c r="B10" s="14" t="s">
        <v>109</v>
      </c>
      <c r="C10" s="11">
        <f>(C9-A11)/30</f>
        <v>1.3666666666666667</v>
      </c>
      <c r="D10" s="11">
        <f>(D9-A11)/30</f>
        <v>2.7666666666666666</v>
      </c>
      <c r="E10" s="18">
        <f>(E9-A11)/30</f>
        <v>3.7</v>
      </c>
      <c r="F10" s="19">
        <f>(F9-A11)/30</f>
        <v>4.6333333333333337</v>
      </c>
      <c r="G10" s="11">
        <f>(G9-A11)/30</f>
        <v>5.9333333333333336</v>
      </c>
      <c r="H10" s="11">
        <f>(H9-A11)/30</f>
        <v>9.6999999999999993</v>
      </c>
      <c r="I10" s="11">
        <f>(I9-A11)/30</f>
        <v>13.033333333333333</v>
      </c>
      <c r="J10" s="11">
        <f>(J9-A11)/30</f>
        <v>17.433333333333334</v>
      </c>
      <c r="K10" s="11">
        <f>(K9-A11)/30</f>
        <v>20.733333333333334</v>
      </c>
      <c r="N10" s="13"/>
      <c r="O10" s="13"/>
    </row>
    <row r="11" spans="1:17" s="29" customFormat="1" ht="24.95" customHeight="1" x14ac:dyDescent="0.3">
      <c r="A11" s="4">
        <v>42496</v>
      </c>
      <c r="B11" s="14" t="s">
        <v>114</v>
      </c>
      <c r="C11" s="11"/>
      <c r="D11" s="11">
        <v>39</v>
      </c>
      <c r="E11" s="18">
        <v>34</v>
      </c>
      <c r="F11" s="19">
        <v>51</v>
      </c>
      <c r="G11" s="11">
        <v>94</v>
      </c>
      <c r="H11" s="11">
        <v>99</v>
      </c>
      <c r="I11" s="11">
        <v>100</v>
      </c>
      <c r="J11" s="11">
        <v>99</v>
      </c>
      <c r="K11" s="11">
        <v>99</v>
      </c>
      <c r="N11" s="13"/>
      <c r="O11" s="13"/>
    </row>
    <row r="12" spans="1:17" s="29" customFormat="1" ht="24.95" customHeight="1" x14ac:dyDescent="0.3">
      <c r="A12" s="4">
        <v>42614</v>
      </c>
      <c r="B12" s="14" t="s">
        <v>115</v>
      </c>
      <c r="C12" s="11">
        <v>14</v>
      </c>
      <c r="D12" s="11">
        <v>16</v>
      </c>
      <c r="E12" s="18">
        <v>17</v>
      </c>
      <c r="F12" s="19">
        <v>59</v>
      </c>
      <c r="G12" s="11">
        <v>90</v>
      </c>
      <c r="H12" s="11">
        <v>96</v>
      </c>
      <c r="I12" s="11">
        <v>99</v>
      </c>
      <c r="J12" s="11">
        <v>100</v>
      </c>
      <c r="K12" s="11">
        <v>99</v>
      </c>
      <c r="N12" s="13"/>
      <c r="O12" s="13"/>
      <c r="Q12" s="4"/>
    </row>
    <row r="13" spans="1:17" s="29" customFormat="1" ht="24.95" customHeight="1" x14ac:dyDescent="0.3">
      <c r="A13" s="28">
        <v>4</v>
      </c>
      <c r="B13" s="14" t="s">
        <v>110</v>
      </c>
      <c r="C13" s="15">
        <v>42598</v>
      </c>
      <c r="D13" s="15">
        <v>42656</v>
      </c>
      <c r="E13" s="15">
        <v>42695</v>
      </c>
      <c r="F13" s="15">
        <v>42781</v>
      </c>
      <c r="G13" s="15">
        <v>42930</v>
      </c>
      <c r="H13" s="17">
        <v>43104</v>
      </c>
      <c r="I13" s="16">
        <v>43209</v>
      </c>
      <c r="J13" s="15">
        <v>43243</v>
      </c>
      <c r="K13" s="15">
        <v>43391</v>
      </c>
      <c r="N13" s="13"/>
      <c r="O13" s="13"/>
      <c r="Q13" s="4"/>
    </row>
    <row r="14" spans="1:17" s="29" customFormat="1" ht="24.95" customHeight="1" x14ac:dyDescent="0.3">
      <c r="A14" s="25">
        <v>29465014</v>
      </c>
      <c r="B14" s="14" t="s">
        <v>109</v>
      </c>
      <c r="C14" s="11">
        <f>(C13-A15)/30</f>
        <v>1.6</v>
      </c>
      <c r="D14" s="11">
        <f>(D13-A15)/30</f>
        <v>3.5333333333333332</v>
      </c>
      <c r="E14" s="11">
        <f>(E13-A15)/30</f>
        <v>4.833333333333333</v>
      </c>
      <c r="F14" s="11">
        <f>(F13-A15)/30</f>
        <v>7.7</v>
      </c>
      <c r="G14" s="11">
        <f>(G13-A15)/30</f>
        <v>12.666666666666666</v>
      </c>
      <c r="H14" s="18">
        <f>(H13-A15)/30</f>
        <v>18.466666666666665</v>
      </c>
      <c r="I14" s="19">
        <f>(I13-A15)/30</f>
        <v>21.966666666666665</v>
      </c>
      <c r="J14" s="11">
        <f>(J13-A15)/30</f>
        <v>23.1</v>
      </c>
      <c r="K14" s="11">
        <f>(K13-A15)/30</f>
        <v>28.033333333333335</v>
      </c>
      <c r="N14" s="13"/>
      <c r="O14" s="13"/>
    </row>
    <row r="15" spans="1:17" s="29" customFormat="1" ht="24.95" customHeight="1" x14ac:dyDescent="0.3">
      <c r="A15" s="4">
        <v>42550</v>
      </c>
      <c r="B15" s="14" t="s">
        <v>114</v>
      </c>
      <c r="C15" s="11">
        <v>99</v>
      </c>
      <c r="D15" s="11">
        <v>85</v>
      </c>
      <c r="E15" s="11">
        <v>85</v>
      </c>
      <c r="F15" s="11">
        <v>87</v>
      </c>
      <c r="G15" s="11">
        <v>80</v>
      </c>
      <c r="H15" s="18">
        <v>82</v>
      </c>
      <c r="I15" s="19">
        <v>93</v>
      </c>
      <c r="J15" s="11">
        <v>92</v>
      </c>
      <c r="K15" s="11">
        <v>99</v>
      </c>
      <c r="N15" s="13"/>
      <c r="O15" s="13"/>
    </row>
    <row r="16" spans="1:17" s="29" customFormat="1" ht="24.95" customHeight="1" x14ac:dyDescent="0.3">
      <c r="A16" s="4">
        <v>43172</v>
      </c>
      <c r="B16" s="14" t="s">
        <v>115</v>
      </c>
      <c r="C16" s="11">
        <v>90</v>
      </c>
      <c r="D16" s="11">
        <v>40</v>
      </c>
      <c r="E16" s="11">
        <v>40</v>
      </c>
      <c r="F16" s="11">
        <v>38</v>
      </c>
      <c r="G16" s="11">
        <v>46</v>
      </c>
      <c r="H16" s="18">
        <v>30</v>
      </c>
      <c r="I16" s="19">
        <v>52</v>
      </c>
      <c r="J16" s="11">
        <v>74</v>
      </c>
      <c r="K16" s="11">
        <v>99</v>
      </c>
      <c r="N16" s="13"/>
      <c r="O16" s="13"/>
    </row>
    <row r="17" spans="1:16" s="29" customFormat="1" ht="24.95" customHeight="1" x14ac:dyDescent="0.3">
      <c r="A17" s="28">
        <v>5</v>
      </c>
      <c r="B17" s="14" t="s">
        <v>110</v>
      </c>
      <c r="C17" s="15">
        <v>42632</v>
      </c>
      <c r="D17" s="15">
        <v>42677</v>
      </c>
      <c r="E17" s="17">
        <v>42793</v>
      </c>
      <c r="F17" s="16">
        <v>42846</v>
      </c>
      <c r="G17" s="4">
        <v>42891</v>
      </c>
      <c r="H17" s="15">
        <v>43066</v>
      </c>
      <c r="I17" s="15">
        <v>43276</v>
      </c>
      <c r="J17" s="15">
        <v>43418</v>
      </c>
      <c r="K17" s="13"/>
      <c r="L17" s="13"/>
      <c r="M17" s="13"/>
      <c r="N17" s="13"/>
      <c r="O17" s="13"/>
    </row>
    <row r="18" spans="1:16" s="13" customFormat="1" ht="24.95" customHeight="1" x14ac:dyDescent="0.2">
      <c r="A18" s="25">
        <v>29997122</v>
      </c>
      <c r="B18" s="14" t="s">
        <v>107</v>
      </c>
      <c r="C18" s="11">
        <f>(C17-A19)/30</f>
        <v>0.8</v>
      </c>
      <c r="D18" s="11">
        <f>(D17-A19)/30</f>
        <v>2.2999999999999998</v>
      </c>
      <c r="E18" s="18">
        <f>(E17-A19)/30</f>
        <v>6.166666666666667</v>
      </c>
      <c r="F18" s="19">
        <f>(F17-A19)/30</f>
        <v>7.9333333333333336</v>
      </c>
      <c r="G18" s="9">
        <f>(G17-A19)/30</f>
        <v>9.4333333333333336</v>
      </c>
      <c r="H18" s="11">
        <f>(H17-A19)/30</f>
        <v>15.266666666666667</v>
      </c>
      <c r="I18" s="11">
        <f>(I17-A19)/30</f>
        <v>22.266666666666666</v>
      </c>
      <c r="J18" s="11">
        <f>(J17-A19)/30</f>
        <v>27</v>
      </c>
    </row>
    <row r="19" spans="1:16" s="13" customFormat="1" ht="24.95" customHeight="1" x14ac:dyDescent="0.2">
      <c r="A19" s="4">
        <v>42608</v>
      </c>
      <c r="B19" s="14" t="s">
        <v>112</v>
      </c>
      <c r="C19" s="11">
        <v>83</v>
      </c>
      <c r="D19" s="11">
        <v>60</v>
      </c>
      <c r="E19" s="18">
        <v>22</v>
      </c>
      <c r="F19" s="19">
        <v>35</v>
      </c>
      <c r="G19" s="9">
        <v>85</v>
      </c>
      <c r="H19" s="11">
        <v>98</v>
      </c>
      <c r="I19" s="11">
        <v>98</v>
      </c>
      <c r="J19" s="11">
        <v>99</v>
      </c>
    </row>
    <row r="20" spans="1:16" s="13" customFormat="1" ht="24.95" customHeight="1" x14ac:dyDescent="0.2">
      <c r="A20" s="4">
        <v>42825</v>
      </c>
      <c r="B20" s="14" t="s">
        <v>108</v>
      </c>
      <c r="C20" s="11"/>
      <c r="D20" s="11">
        <v>30</v>
      </c>
      <c r="E20" s="18">
        <v>23</v>
      </c>
      <c r="F20" s="19"/>
      <c r="G20" s="9">
        <v>58</v>
      </c>
      <c r="H20" s="11">
        <v>96</v>
      </c>
      <c r="I20" s="11">
        <v>98</v>
      </c>
      <c r="J20" s="11">
        <v>99</v>
      </c>
    </row>
    <row r="21" spans="1:16" s="29" customFormat="1" ht="24.95" customHeight="1" x14ac:dyDescent="0.3">
      <c r="A21" s="25">
        <v>6</v>
      </c>
      <c r="B21" s="14" t="s">
        <v>110</v>
      </c>
      <c r="C21" s="15">
        <v>42884</v>
      </c>
      <c r="D21" s="15">
        <v>42943</v>
      </c>
      <c r="E21" s="15">
        <v>42954</v>
      </c>
      <c r="F21" s="15">
        <v>43052</v>
      </c>
      <c r="G21" s="15">
        <v>43229</v>
      </c>
      <c r="H21" s="15">
        <v>43279</v>
      </c>
      <c r="I21" s="15">
        <v>43321</v>
      </c>
      <c r="J21" s="15">
        <v>43412</v>
      </c>
      <c r="K21" s="15">
        <v>43516</v>
      </c>
      <c r="L21" s="13"/>
      <c r="M21" s="13"/>
      <c r="N21" s="13"/>
      <c r="O21" s="13"/>
    </row>
    <row r="22" spans="1:16" s="29" customFormat="1" ht="24.95" customHeight="1" x14ac:dyDescent="0.3">
      <c r="A22" s="25">
        <v>30825674</v>
      </c>
      <c r="B22" s="14" t="s">
        <v>107</v>
      </c>
      <c r="C22" s="11">
        <f>(C21-A23)/30</f>
        <v>0.83333333333333337</v>
      </c>
      <c r="D22" s="11">
        <f>(D21-A23)/30</f>
        <v>2.8</v>
      </c>
      <c r="E22" s="11">
        <f>(E21-A23)/30</f>
        <v>3.1666666666666665</v>
      </c>
      <c r="F22" s="11">
        <f>(F21-A23)/30</f>
        <v>6.4333333333333336</v>
      </c>
      <c r="G22" s="11">
        <f>(G21-A23)/30</f>
        <v>12.333333333333334</v>
      </c>
      <c r="H22" s="11">
        <f>(H21-A23)/30</f>
        <v>14</v>
      </c>
      <c r="I22" s="11">
        <f>(I21-A23)/30</f>
        <v>15.4</v>
      </c>
      <c r="J22" s="11">
        <f>(J21-A23)/30</f>
        <v>18.433333333333334</v>
      </c>
      <c r="K22" s="11">
        <f>(K21-A23)/30</f>
        <v>21.9</v>
      </c>
      <c r="L22" s="13"/>
      <c r="M22" s="13"/>
      <c r="N22" s="13"/>
      <c r="O22" s="13"/>
    </row>
    <row r="23" spans="1:16" s="29" customFormat="1" ht="24.95" customHeight="1" x14ac:dyDescent="0.3">
      <c r="A23" s="4">
        <v>42859</v>
      </c>
      <c r="B23" s="14" t="s">
        <v>112</v>
      </c>
      <c r="C23" s="11">
        <v>93</v>
      </c>
      <c r="D23" s="11">
        <v>91</v>
      </c>
      <c r="E23" s="11">
        <v>88</v>
      </c>
      <c r="F23" s="11">
        <v>91</v>
      </c>
      <c r="G23" s="11">
        <v>86</v>
      </c>
      <c r="H23" s="11">
        <v>83</v>
      </c>
      <c r="I23" s="11">
        <v>82</v>
      </c>
      <c r="J23" s="11">
        <v>73</v>
      </c>
      <c r="K23" s="11">
        <v>79</v>
      </c>
      <c r="L23" s="13"/>
      <c r="M23" s="13"/>
      <c r="N23" s="13"/>
      <c r="O23" s="13"/>
    </row>
    <row r="24" spans="1:16" s="29" customFormat="1" ht="24.95" customHeight="1" x14ac:dyDescent="0.3">
      <c r="A24" s="4" t="s">
        <v>116</v>
      </c>
      <c r="B24" s="14" t="s">
        <v>108</v>
      </c>
      <c r="C24" s="11">
        <v>89</v>
      </c>
      <c r="D24" s="11">
        <v>26</v>
      </c>
      <c r="E24" s="11">
        <v>20</v>
      </c>
      <c r="F24" s="11">
        <v>39</v>
      </c>
      <c r="G24" s="11">
        <v>38</v>
      </c>
      <c r="H24" s="11">
        <v>44</v>
      </c>
      <c r="I24" s="11">
        <v>54</v>
      </c>
      <c r="J24" s="11">
        <v>39</v>
      </c>
      <c r="K24" s="11">
        <v>33</v>
      </c>
      <c r="L24" s="13"/>
      <c r="M24" s="13"/>
      <c r="N24" s="13"/>
      <c r="O24" s="13"/>
    </row>
    <row r="25" spans="1:16" ht="24.95" customHeight="1" x14ac:dyDescent="0.3">
      <c r="A25" s="13">
        <v>7</v>
      </c>
      <c r="B25" s="14" t="s">
        <v>110</v>
      </c>
      <c r="C25" s="15">
        <v>42943</v>
      </c>
      <c r="D25" s="15">
        <v>43024</v>
      </c>
      <c r="E25" s="15">
        <v>43031</v>
      </c>
      <c r="F25" s="15">
        <v>43132</v>
      </c>
      <c r="G25" s="15">
        <v>43346</v>
      </c>
      <c r="H25" s="15">
        <v>43356</v>
      </c>
      <c r="I25" s="15">
        <v>43483</v>
      </c>
      <c r="P25" s="29"/>
    </row>
    <row r="26" spans="1:16" ht="24.95" customHeight="1" x14ac:dyDescent="0.3">
      <c r="A26" s="13">
        <v>30734331</v>
      </c>
      <c r="B26" s="14" t="s">
        <v>107</v>
      </c>
      <c r="C26" s="11">
        <f>(C25-A27)/30</f>
        <v>0.66666666666666663</v>
      </c>
      <c r="D26" s="11">
        <f>(D25-A27)/30</f>
        <v>3.3666666666666667</v>
      </c>
      <c r="E26" s="11">
        <f>(E25-A27)/30</f>
        <v>3.6</v>
      </c>
      <c r="F26" s="11">
        <f>(F25-A27)/30</f>
        <v>6.9666666666666668</v>
      </c>
      <c r="G26" s="11">
        <f>(G25-A27)/30</f>
        <v>14.1</v>
      </c>
      <c r="H26" s="11">
        <f>(H25-A27)/30</f>
        <v>14.433333333333334</v>
      </c>
      <c r="I26" s="11">
        <f>(I25-A27)/30</f>
        <v>18.666666666666668</v>
      </c>
      <c r="P26" s="29"/>
    </row>
    <row r="27" spans="1:16" ht="24.95" customHeight="1" x14ac:dyDescent="0.3">
      <c r="A27" s="15">
        <v>42923</v>
      </c>
      <c r="B27" s="14" t="s">
        <v>112</v>
      </c>
      <c r="C27" s="11">
        <v>100</v>
      </c>
      <c r="D27" s="11">
        <v>98</v>
      </c>
      <c r="E27" s="11"/>
      <c r="F27" s="11">
        <v>91</v>
      </c>
      <c r="G27" s="11">
        <v>94</v>
      </c>
      <c r="H27" s="11"/>
      <c r="I27" s="11">
        <v>85</v>
      </c>
      <c r="P27" s="29"/>
    </row>
    <row r="28" spans="1:16" ht="24.95" customHeight="1" x14ac:dyDescent="0.3">
      <c r="A28" s="13" t="s">
        <v>116</v>
      </c>
      <c r="B28" s="14" t="s">
        <v>108</v>
      </c>
      <c r="C28" s="11">
        <v>92</v>
      </c>
      <c r="D28" s="11"/>
      <c r="E28" s="11">
        <v>57</v>
      </c>
      <c r="F28" s="11">
        <v>55</v>
      </c>
      <c r="G28" s="11"/>
      <c r="H28" s="11">
        <v>65</v>
      </c>
      <c r="I28" s="11">
        <v>64</v>
      </c>
      <c r="M28" s="25"/>
      <c r="P28" s="29"/>
    </row>
    <row r="29" spans="1:16" s="29" customFormat="1" ht="24.95" customHeight="1" x14ac:dyDescent="0.3">
      <c r="A29" s="25">
        <v>8</v>
      </c>
      <c r="B29" s="14" t="s">
        <v>110</v>
      </c>
      <c r="C29" s="15">
        <v>42965</v>
      </c>
      <c r="D29" s="15">
        <v>43034</v>
      </c>
      <c r="E29" s="15">
        <v>43132</v>
      </c>
      <c r="F29" s="15">
        <v>43346</v>
      </c>
      <c r="G29" s="15">
        <v>43483</v>
      </c>
      <c r="H29" s="15"/>
      <c r="I29" s="13"/>
      <c r="J29" s="13"/>
      <c r="K29" s="13"/>
      <c r="L29" s="13"/>
      <c r="M29" s="25"/>
      <c r="N29" s="13"/>
      <c r="O29" s="13"/>
    </row>
    <row r="30" spans="1:16" s="29" customFormat="1" ht="24.95" customHeight="1" x14ac:dyDescent="0.3">
      <c r="A30" s="25">
        <v>30734411</v>
      </c>
      <c r="B30" s="14" t="s">
        <v>107</v>
      </c>
      <c r="C30" s="11">
        <f>(C29-A31)/30</f>
        <v>0.7</v>
      </c>
      <c r="D30" s="11">
        <f>(D29-A31)/30</f>
        <v>3</v>
      </c>
      <c r="E30" s="11">
        <f>(E29-A31)/30</f>
        <v>6.2666666666666666</v>
      </c>
      <c r="F30" s="11">
        <f>(F29-A31)/30</f>
        <v>13.4</v>
      </c>
      <c r="G30" s="11">
        <f>(G29-A31)/30</f>
        <v>17.966666666666665</v>
      </c>
      <c r="H30" s="14"/>
      <c r="I30" s="13"/>
      <c r="J30" s="13"/>
      <c r="K30" s="11"/>
      <c r="L30" s="13"/>
      <c r="M30" s="25"/>
      <c r="N30" s="13"/>
      <c r="O30" s="13"/>
    </row>
    <row r="31" spans="1:16" s="29" customFormat="1" ht="24.95" customHeight="1" x14ac:dyDescent="0.3">
      <c r="A31" s="4">
        <v>42944</v>
      </c>
      <c r="B31" s="14" t="s">
        <v>112</v>
      </c>
      <c r="C31" s="11">
        <v>100</v>
      </c>
      <c r="D31" s="11">
        <v>92</v>
      </c>
      <c r="E31" s="11">
        <v>94</v>
      </c>
      <c r="F31" s="11">
        <v>95</v>
      </c>
      <c r="G31" s="11">
        <v>95</v>
      </c>
      <c r="H31" s="13"/>
      <c r="I31" s="13"/>
      <c r="J31" s="13"/>
      <c r="K31" s="13"/>
      <c r="L31" s="13"/>
      <c r="M31" s="25"/>
      <c r="N31" s="13"/>
      <c r="O31" s="13"/>
    </row>
    <row r="32" spans="1:16" s="29" customFormat="1" ht="24.95" customHeight="1" x14ac:dyDescent="0.3">
      <c r="A32" s="4" t="s">
        <v>117</v>
      </c>
      <c r="B32" s="14" t="s">
        <v>108</v>
      </c>
      <c r="C32" s="11">
        <v>97</v>
      </c>
      <c r="D32" s="11">
        <v>49</v>
      </c>
      <c r="E32" s="11">
        <v>53</v>
      </c>
      <c r="F32" s="11">
        <v>65</v>
      </c>
      <c r="G32" s="11">
        <v>74</v>
      </c>
      <c r="H32" s="13"/>
      <c r="I32" s="13"/>
      <c r="J32" s="13"/>
      <c r="K32" s="13"/>
      <c r="L32" s="13"/>
      <c r="M32" s="25"/>
      <c r="N32" s="13"/>
      <c r="O32" s="13"/>
    </row>
    <row r="33" spans="1:17" s="29" customFormat="1" ht="24.95" customHeight="1" x14ac:dyDescent="0.3">
      <c r="A33" s="25">
        <v>9</v>
      </c>
      <c r="B33" s="14" t="s">
        <v>110</v>
      </c>
      <c r="C33" s="15">
        <v>42999</v>
      </c>
      <c r="D33" s="15">
        <v>43076</v>
      </c>
      <c r="E33" s="15">
        <v>43185</v>
      </c>
      <c r="F33" s="15">
        <v>43292</v>
      </c>
      <c r="G33" s="15">
        <v>43405</v>
      </c>
      <c r="H33" s="15">
        <v>43516</v>
      </c>
      <c r="I33" s="4">
        <v>43635</v>
      </c>
      <c r="J33" s="13"/>
      <c r="K33" s="13"/>
      <c r="L33" s="13"/>
      <c r="M33" s="25"/>
      <c r="N33" s="13"/>
      <c r="O33" s="13"/>
    </row>
    <row r="34" spans="1:17" s="29" customFormat="1" ht="24.95" customHeight="1" x14ac:dyDescent="0.3">
      <c r="A34" s="25">
        <v>30189676</v>
      </c>
      <c r="B34" s="14" t="s">
        <v>107</v>
      </c>
      <c r="C34" s="11">
        <f>(C33-A35)/30</f>
        <v>0.7</v>
      </c>
      <c r="D34" s="11">
        <f>(D33-A35)/30</f>
        <v>3.2666666666666666</v>
      </c>
      <c r="E34" s="11">
        <f>(E33-A35)/30</f>
        <v>6.9</v>
      </c>
      <c r="F34" s="11">
        <f>(F33-A35)/30</f>
        <v>10.466666666666667</v>
      </c>
      <c r="G34" s="11">
        <f>(G33-A35)/30</f>
        <v>14.233333333333333</v>
      </c>
      <c r="H34" s="11">
        <f>(H33-A35)/30</f>
        <v>17.933333333333334</v>
      </c>
      <c r="I34" s="27">
        <f>(I33-A35)/30</f>
        <v>21.9</v>
      </c>
      <c r="J34" s="13"/>
      <c r="K34" s="13"/>
      <c r="L34" s="13"/>
      <c r="M34" s="25"/>
      <c r="N34" s="13"/>
      <c r="O34" s="13"/>
    </row>
    <row r="35" spans="1:17" s="29" customFormat="1" ht="24.95" customHeight="1" x14ac:dyDescent="0.3">
      <c r="A35" s="4">
        <v>42978</v>
      </c>
      <c r="B35" s="14" t="s">
        <v>112</v>
      </c>
      <c r="C35" s="11">
        <v>91</v>
      </c>
      <c r="D35" s="11">
        <v>93</v>
      </c>
      <c r="E35" s="11">
        <v>96</v>
      </c>
      <c r="F35" s="11">
        <v>92</v>
      </c>
      <c r="G35" s="11">
        <v>84</v>
      </c>
      <c r="H35" s="11">
        <v>89</v>
      </c>
      <c r="I35" s="27">
        <v>86</v>
      </c>
      <c r="J35" s="13"/>
      <c r="K35" s="13"/>
      <c r="L35" s="13"/>
      <c r="M35" s="25"/>
      <c r="N35" s="13"/>
      <c r="O35" s="13"/>
    </row>
    <row r="36" spans="1:17" s="29" customFormat="1" ht="24.95" customHeight="1" x14ac:dyDescent="0.3">
      <c r="A36" s="4" t="s">
        <v>118</v>
      </c>
      <c r="B36" s="14" t="s">
        <v>108</v>
      </c>
      <c r="C36" s="11">
        <v>84</v>
      </c>
      <c r="D36" s="11">
        <v>75</v>
      </c>
      <c r="E36" s="11">
        <v>80</v>
      </c>
      <c r="F36" s="11">
        <v>81</v>
      </c>
      <c r="G36" s="11">
        <v>81</v>
      </c>
      <c r="H36" s="11">
        <v>80</v>
      </c>
      <c r="I36" s="27">
        <v>73</v>
      </c>
      <c r="J36" s="13"/>
      <c r="K36" s="13"/>
      <c r="L36" s="13"/>
      <c r="M36" s="25"/>
      <c r="N36" s="13"/>
      <c r="O36" s="13"/>
    </row>
    <row r="37" spans="1:17" s="29" customFormat="1" ht="24.95" customHeight="1" x14ac:dyDescent="0.3">
      <c r="A37" s="25">
        <v>10</v>
      </c>
      <c r="B37" s="14" t="s">
        <v>110</v>
      </c>
      <c r="C37" s="15">
        <v>43027</v>
      </c>
      <c r="D37" s="15">
        <v>43087</v>
      </c>
      <c r="E37" s="15">
        <v>43201</v>
      </c>
      <c r="G37" s="13"/>
      <c r="H37" s="13"/>
      <c r="I37" s="13"/>
      <c r="J37" s="13"/>
      <c r="K37" s="13"/>
      <c r="L37" s="13"/>
      <c r="M37" s="25"/>
      <c r="N37" s="13"/>
      <c r="O37" s="13"/>
    </row>
    <row r="38" spans="1:17" s="29" customFormat="1" ht="24.95" customHeight="1" x14ac:dyDescent="0.3">
      <c r="A38" s="25">
        <v>31247371</v>
      </c>
      <c r="B38" s="14" t="s">
        <v>107</v>
      </c>
      <c r="C38" s="11">
        <f>(C37-A39)/30</f>
        <v>1.1333333333333333</v>
      </c>
      <c r="D38" s="11">
        <f>(D37-A39)/30</f>
        <v>3.1333333333333333</v>
      </c>
      <c r="E38" s="11">
        <f>(E37-A39)/30</f>
        <v>6.9333333333333336</v>
      </c>
      <c r="G38" s="13"/>
      <c r="H38" s="13"/>
      <c r="I38" s="13"/>
      <c r="J38" s="13"/>
      <c r="K38" s="13"/>
      <c r="L38" s="13"/>
      <c r="M38" s="25"/>
      <c r="N38" s="13"/>
      <c r="O38" s="13"/>
    </row>
    <row r="39" spans="1:17" s="29" customFormat="1" ht="24.95" customHeight="1" x14ac:dyDescent="0.3">
      <c r="A39" s="4">
        <v>42993</v>
      </c>
      <c r="B39" s="14" t="s">
        <v>112</v>
      </c>
      <c r="C39" s="11">
        <v>90</v>
      </c>
      <c r="D39" s="11">
        <v>95</v>
      </c>
      <c r="E39" s="11">
        <v>97</v>
      </c>
      <c r="G39" s="13"/>
      <c r="H39" s="13"/>
      <c r="I39" s="13"/>
      <c r="J39" s="13"/>
      <c r="K39" s="13"/>
      <c r="L39" s="13"/>
      <c r="M39" s="25"/>
      <c r="N39" s="13"/>
      <c r="O39" s="13"/>
    </row>
    <row r="40" spans="1:17" s="29" customFormat="1" ht="24.95" customHeight="1" x14ac:dyDescent="0.3">
      <c r="A40" s="4" t="s">
        <v>119</v>
      </c>
      <c r="B40" s="14" t="s">
        <v>108</v>
      </c>
      <c r="C40" s="11">
        <v>52</v>
      </c>
      <c r="D40" s="11">
        <v>28</v>
      </c>
      <c r="E40" s="11">
        <v>34</v>
      </c>
      <c r="F40" s="14"/>
      <c r="G40" s="13"/>
      <c r="H40" s="13"/>
      <c r="I40" s="13"/>
      <c r="J40" s="13"/>
      <c r="K40" s="13"/>
      <c r="L40" s="13"/>
      <c r="M40" s="25"/>
      <c r="N40" s="13"/>
      <c r="O40" s="13"/>
      <c r="P40" s="13"/>
      <c r="Q40" s="13"/>
    </row>
    <row r="41" spans="1:17" s="29" customFormat="1" ht="24.95" customHeight="1" x14ac:dyDescent="0.3">
      <c r="A41" s="28">
        <v>11</v>
      </c>
      <c r="B41" s="14" t="s">
        <v>110</v>
      </c>
      <c r="C41" s="15">
        <v>43066</v>
      </c>
      <c r="D41" s="15">
        <v>43116</v>
      </c>
      <c r="E41" s="15">
        <v>43153</v>
      </c>
      <c r="F41" s="15">
        <v>43292</v>
      </c>
      <c r="G41" s="17">
        <v>43432</v>
      </c>
      <c r="H41" s="16">
        <v>43493</v>
      </c>
      <c r="J41" s="13"/>
      <c r="K41" s="13"/>
      <c r="L41" s="13"/>
      <c r="M41" s="13"/>
      <c r="N41" s="13"/>
      <c r="O41" s="13"/>
      <c r="P41" s="13"/>
      <c r="Q41" s="13"/>
    </row>
    <row r="42" spans="1:17" s="29" customFormat="1" ht="24.95" customHeight="1" x14ac:dyDescent="0.3">
      <c r="A42" s="25">
        <v>31357506</v>
      </c>
      <c r="B42" s="14" t="s">
        <v>107</v>
      </c>
      <c r="C42" s="11">
        <f>(C41-A43)/30</f>
        <v>1.3</v>
      </c>
      <c r="D42" s="11">
        <f>(D41-A43)/30</f>
        <v>2.9666666666666668</v>
      </c>
      <c r="E42" s="11">
        <f>(E41-A43)/30</f>
        <v>4.2</v>
      </c>
      <c r="F42" s="11">
        <f>(F41-A43)/30</f>
        <v>8.8333333333333339</v>
      </c>
      <c r="G42" s="18">
        <f>(G41-A43)/30</f>
        <v>13.5</v>
      </c>
      <c r="H42" s="19">
        <f>(H41-A43)/30</f>
        <v>15.533333333333333</v>
      </c>
      <c r="J42" s="13"/>
      <c r="K42" s="13"/>
      <c r="L42" s="13"/>
      <c r="M42" s="13"/>
      <c r="N42" s="13"/>
      <c r="O42" s="13"/>
      <c r="P42" s="13"/>
      <c r="Q42" s="13"/>
    </row>
    <row r="43" spans="1:17" s="29" customFormat="1" ht="24.95" customHeight="1" x14ac:dyDescent="0.3">
      <c r="A43" s="4">
        <v>43027</v>
      </c>
      <c r="B43" s="14" t="s">
        <v>112</v>
      </c>
      <c r="C43" s="11">
        <v>94</v>
      </c>
      <c r="D43" s="11">
        <v>85</v>
      </c>
      <c r="E43" s="11">
        <v>79</v>
      </c>
      <c r="F43" s="11">
        <v>70</v>
      </c>
      <c r="G43" s="18">
        <v>67</v>
      </c>
      <c r="H43" s="19">
        <v>86</v>
      </c>
      <c r="I43" s="13"/>
      <c r="J43" s="13"/>
      <c r="K43" s="13"/>
      <c r="L43" s="13"/>
      <c r="M43" s="13"/>
      <c r="N43" s="13"/>
      <c r="O43" s="13"/>
      <c r="P43" s="13"/>
      <c r="Q43" s="13"/>
    </row>
    <row r="44" spans="1:17" s="29" customFormat="1" ht="24.95" customHeight="1" x14ac:dyDescent="0.3">
      <c r="A44" s="4">
        <v>43480</v>
      </c>
      <c r="B44" s="14" t="s">
        <v>108</v>
      </c>
      <c r="C44" s="11">
        <v>66</v>
      </c>
      <c r="D44" s="11">
        <v>50</v>
      </c>
      <c r="E44" s="11">
        <v>51</v>
      </c>
      <c r="F44" s="11">
        <v>21</v>
      </c>
      <c r="G44" s="18">
        <v>40</v>
      </c>
      <c r="H44" s="19">
        <v>93</v>
      </c>
      <c r="I44" s="13"/>
      <c r="J44" s="13"/>
      <c r="K44" s="13"/>
      <c r="L44" s="13"/>
      <c r="M44" s="13"/>
      <c r="N44" s="13"/>
      <c r="O44" s="13"/>
      <c r="P44" s="13"/>
      <c r="Q44" s="13"/>
    </row>
    <row r="45" spans="1:17" s="29" customFormat="1" ht="24.95" customHeight="1" x14ac:dyDescent="0.3">
      <c r="A45" s="25">
        <v>12</v>
      </c>
      <c r="B45" s="14" t="s">
        <v>110</v>
      </c>
      <c r="C45" s="15">
        <v>43192</v>
      </c>
      <c r="D45" s="15">
        <v>43258</v>
      </c>
      <c r="E45" s="15">
        <v>43325</v>
      </c>
      <c r="F45" s="15">
        <v>43423</v>
      </c>
      <c r="G45" s="15">
        <v>43437</v>
      </c>
      <c r="H45" s="15">
        <v>43552</v>
      </c>
      <c r="K45" s="13"/>
      <c r="L45" s="13"/>
      <c r="M45" s="13"/>
      <c r="N45" s="13"/>
      <c r="O45" s="13"/>
    </row>
    <row r="46" spans="1:17" s="29" customFormat="1" ht="24.95" customHeight="1" x14ac:dyDescent="0.3">
      <c r="A46" s="25">
        <v>31700425</v>
      </c>
      <c r="B46" s="14" t="s">
        <v>107</v>
      </c>
      <c r="C46" s="11">
        <f>(C45-A47)/30</f>
        <v>1.0333333333333334</v>
      </c>
      <c r="D46" s="11">
        <f>(D45-A47)/30</f>
        <v>3.2333333333333334</v>
      </c>
      <c r="E46" s="11">
        <f>(E45-A47)/30</f>
        <v>5.4666666666666668</v>
      </c>
      <c r="F46" s="11">
        <f>(F45-A47)/30</f>
        <v>8.7333333333333325</v>
      </c>
      <c r="G46" s="11">
        <f>(G45-A47)/30</f>
        <v>9.1999999999999993</v>
      </c>
      <c r="H46" s="11">
        <f>(H45-A47)/30</f>
        <v>13.033333333333333</v>
      </c>
      <c r="K46" s="13"/>
      <c r="L46" s="13"/>
      <c r="M46" s="13"/>
      <c r="N46" s="13"/>
      <c r="O46" s="13"/>
    </row>
    <row r="47" spans="1:17" s="29" customFormat="1" ht="24.95" customHeight="1" x14ac:dyDescent="0.3">
      <c r="A47" s="4">
        <v>43161</v>
      </c>
      <c r="B47" s="14" t="s">
        <v>112</v>
      </c>
      <c r="C47" s="11">
        <v>100</v>
      </c>
      <c r="D47" s="11">
        <v>97</v>
      </c>
      <c r="E47" s="11">
        <v>94</v>
      </c>
      <c r="F47" s="11">
        <v>86</v>
      </c>
      <c r="G47" s="11"/>
      <c r="H47" s="11">
        <v>89</v>
      </c>
      <c r="K47" s="13"/>
      <c r="L47" s="13"/>
      <c r="M47" s="13"/>
      <c r="N47" s="13"/>
      <c r="O47" s="13"/>
    </row>
    <row r="48" spans="1:17" s="29" customFormat="1" ht="24.95" customHeight="1" x14ac:dyDescent="0.3">
      <c r="A48" s="4" t="s">
        <v>116</v>
      </c>
      <c r="B48" s="14" t="s">
        <v>108</v>
      </c>
      <c r="C48" s="11">
        <v>95</v>
      </c>
      <c r="D48" s="11">
        <v>45</v>
      </c>
      <c r="E48" s="11">
        <v>37</v>
      </c>
      <c r="F48" s="11"/>
      <c r="G48" s="11">
        <v>21</v>
      </c>
      <c r="H48" s="11">
        <v>46</v>
      </c>
      <c r="K48" s="13"/>
      <c r="L48" s="13"/>
      <c r="M48" s="13"/>
      <c r="N48" s="13"/>
      <c r="O48" s="13"/>
    </row>
    <row r="49" spans="1:4" ht="24.95" customHeight="1" x14ac:dyDescent="0.25">
      <c r="A49" s="13">
        <v>13</v>
      </c>
      <c r="B49" s="14" t="s">
        <v>110</v>
      </c>
      <c r="C49" s="4">
        <v>43573</v>
      </c>
      <c r="D49" s="4">
        <v>43619</v>
      </c>
    </row>
    <row r="50" spans="1:4" ht="24.95" customHeight="1" x14ac:dyDescent="0.25">
      <c r="A50" s="25">
        <v>32965461</v>
      </c>
      <c r="B50" s="14" t="s">
        <v>107</v>
      </c>
      <c r="C50" s="10">
        <f>(C49-A51)/30</f>
        <v>0.7</v>
      </c>
      <c r="D50" s="10">
        <f>(D49-A51)/30</f>
        <v>2.2333333333333334</v>
      </c>
    </row>
    <row r="51" spans="1:4" ht="24.95" customHeight="1" x14ac:dyDescent="0.25">
      <c r="A51" s="15">
        <v>43552</v>
      </c>
      <c r="B51" s="14" t="s">
        <v>112</v>
      </c>
      <c r="C51" s="27">
        <v>99</v>
      </c>
      <c r="D51" s="27">
        <v>96</v>
      </c>
    </row>
    <row r="52" spans="1:4" ht="24.95" customHeight="1" x14ac:dyDescent="0.25">
      <c r="A52" s="13" t="s">
        <v>116</v>
      </c>
      <c r="B52" s="14" t="s">
        <v>108</v>
      </c>
      <c r="C52" s="27">
        <v>58</v>
      </c>
      <c r="D52" s="27">
        <v>46</v>
      </c>
    </row>
  </sheetData>
  <phoneticPr fontId="1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FA073-1C50-4C37-9888-FED4A80C339F}">
  <dimension ref="F25:G30"/>
  <sheetViews>
    <sheetView workbookViewId="0">
      <selection activeCell="G31" sqref="G31"/>
    </sheetView>
  </sheetViews>
  <sheetFormatPr defaultRowHeight="12.75" x14ac:dyDescent="0.2"/>
  <sheetData>
    <row r="25" spans="6:7" x14ac:dyDescent="0.2">
      <c r="F25">
        <v>75</v>
      </c>
      <c r="G25">
        <v>89</v>
      </c>
    </row>
    <row r="26" spans="6:7" x14ac:dyDescent="0.2">
      <c r="F26">
        <v>64</v>
      </c>
      <c r="G26">
        <v>85</v>
      </c>
    </row>
    <row r="27" spans="6:7" x14ac:dyDescent="0.2">
      <c r="F27">
        <v>74</v>
      </c>
      <c r="G27">
        <v>95</v>
      </c>
    </row>
    <row r="28" spans="6:7" x14ac:dyDescent="0.2">
      <c r="F28">
        <v>73</v>
      </c>
      <c r="G28">
        <v>86</v>
      </c>
    </row>
    <row r="29" spans="6:7" x14ac:dyDescent="0.2">
      <c r="F29">
        <v>46</v>
      </c>
      <c r="G29">
        <v>89</v>
      </c>
    </row>
    <row r="30" spans="6:7" x14ac:dyDescent="0.2">
      <c r="F30">
        <f>MEDIAN(F25:F29)</f>
        <v>73</v>
      </c>
      <c r="G30">
        <f>MEDIAN(G25:G29)</f>
        <v>89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DATA</vt:lpstr>
      <vt:lpstr>CHIMERISM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Chironhmt</dc:creator>
  <cp:lastModifiedBy>Windows 사용자</cp:lastModifiedBy>
  <dcterms:created xsi:type="dcterms:W3CDTF">2015-10-05T06:22:44Z</dcterms:created>
  <dcterms:modified xsi:type="dcterms:W3CDTF">2020-04-09T08:25:10Z</dcterms:modified>
</cp:coreProperties>
</file>