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alslimshady\Documents\GitHub\stepper-satellite\calculations\"/>
    </mc:Choice>
  </mc:AlternateContent>
  <xr:revisionPtr revIDLastSave="0" documentId="13_ncr:1_{BDDD1829-58A1-4BED-A861-DB38B89032B4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STEPPER AND INTERUPT" sheetId="1" r:id="rId1"/>
    <sheet name="RPM AND ACCELER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5" i="1" l="1"/>
  <c r="I20" i="1" l="1"/>
  <c r="I21" i="1" s="1"/>
  <c r="I27" i="1" s="1"/>
  <c r="I28" i="1" s="1"/>
  <c r="I37" i="1"/>
  <c r="I40" i="1" s="1"/>
  <c r="I41" i="1" s="1"/>
  <c r="M10" i="2"/>
  <c r="K10" i="2" s="1"/>
  <c r="L10" i="2" s="1"/>
  <c r="F11" i="2"/>
  <c r="G11" i="2" s="1"/>
  <c r="K11" i="2" s="1"/>
  <c r="F12" i="2"/>
  <c r="G12" i="2" s="1"/>
  <c r="F13" i="2"/>
  <c r="G13" i="2" s="1"/>
  <c r="F14" i="2"/>
  <c r="G14" i="2" s="1"/>
  <c r="F15" i="2"/>
  <c r="G15" i="2" s="1"/>
  <c r="F16" i="2"/>
  <c r="G16" i="2" s="1"/>
  <c r="F17" i="2"/>
  <c r="G17" i="2" s="1"/>
  <c r="F18" i="2"/>
  <c r="G18" i="2" s="1"/>
  <c r="F19" i="2"/>
  <c r="G19" i="2" s="1"/>
  <c r="H19" i="2" s="1"/>
  <c r="F20" i="2"/>
  <c r="G20" i="2" s="1"/>
  <c r="F21" i="2"/>
  <c r="G21" i="2" s="1"/>
  <c r="F22" i="2"/>
  <c r="G22" i="2" s="1"/>
  <c r="F23" i="2"/>
  <c r="G23" i="2" s="1"/>
  <c r="H23" i="2" s="1"/>
  <c r="F24" i="2"/>
  <c r="G24" i="2" s="1"/>
  <c r="F25" i="2"/>
  <c r="G25" i="2" s="1"/>
  <c r="F26" i="2"/>
  <c r="G26" i="2" s="1"/>
  <c r="F27" i="2"/>
  <c r="G27" i="2" s="1"/>
  <c r="H27" i="2" s="1"/>
  <c r="F28" i="2"/>
  <c r="G28" i="2" s="1"/>
  <c r="F29" i="2"/>
  <c r="G29" i="2" s="1"/>
  <c r="F30" i="2"/>
  <c r="G30" i="2" s="1"/>
  <c r="F10" i="2"/>
  <c r="G10" i="2" s="1"/>
  <c r="H10" i="2" s="1"/>
  <c r="H15" i="2" l="1"/>
  <c r="H17" i="2"/>
  <c r="H30" i="2"/>
  <c r="H22" i="2"/>
  <c r="H18" i="2"/>
  <c r="H14" i="2"/>
  <c r="K30" i="2"/>
  <c r="M30" i="2" s="1"/>
  <c r="H26" i="2"/>
  <c r="H16" i="2"/>
  <c r="H12" i="2"/>
  <c r="H28" i="2"/>
  <c r="H24" i="2"/>
  <c r="H20" i="2"/>
  <c r="H21" i="2"/>
  <c r="H11" i="2"/>
  <c r="H25" i="2"/>
  <c r="H13" i="2"/>
  <c r="H29" i="2"/>
  <c r="I9" i="1"/>
  <c r="I23" i="1" s="1"/>
  <c r="I24" i="1" s="1"/>
  <c r="I7" i="1"/>
  <c r="I29" i="1" l="1"/>
  <c r="I30" i="1" s="1"/>
  <c r="I10" i="1"/>
  <c r="I12" i="1" s="1"/>
  <c r="I14" i="1" s="1"/>
  <c r="I15" i="1" s="1"/>
  <c r="K12" i="2"/>
  <c r="M11" i="2"/>
  <c r="N11" i="2" s="1"/>
  <c r="L11" i="2"/>
  <c r="L12" i="2" l="1"/>
  <c r="M12" i="2"/>
  <c r="N12" i="2" s="1"/>
  <c r="K13" i="2"/>
  <c r="L13" i="2" s="1"/>
  <c r="K14" i="2" l="1"/>
  <c r="L14" i="2" s="1"/>
  <c r="M13" i="2"/>
  <c r="N13" i="2" s="1"/>
  <c r="K15" i="2" l="1"/>
  <c r="M14" i="2"/>
  <c r="N14" i="2" s="1"/>
  <c r="M15" i="2" l="1"/>
  <c r="N15" i="2" s="1"/>
  <c r="K16" i="2"/>
  <c r="L15" i="2"/>
  <c r="M16" i="2" l="1"/>
  <c r="N16" i="2" s="1"/>
  <c r="K17" i="2"/>
  <c r="L16" i="2"/>
  <c r="M17" i="2" l="1"/>
  <c r="N17" i="2" s="1"/>
  <c r="K18" i="2"/>
  <c r="L17" i="2"/>
  <c r="M18" i="2" l="1"/>
  <c r="N18" i="2" s="1"/>
  <c r="K19" i="2"/>
  <c r="L18" i="2"/>
  <c r="M19" i="2" l="1"/>
  <c r="N19" i="2" s="1"/>
  <c r="K20" i="2"/>
  <c r="L19" i="2"/>
  <c r="M20" i="2" l="1"/>
  <c r="N20" i="2" s="1"/>
  <c r="L20" i="2"/>
  <c r="K21" i="2"/>
  <c r="M21" i="2" l="1"/>
  <c r="N21" i="2" s="1"/>
  <c r="K22" i="2"/>
  <c r="L21" i="2"/>
  <c r="M22" i="2" l="1"/>
  <c r="N22" i="2" s="1"/>
  <c r="L22" i="2"/>
  <c r="K23" i="2"/>
  <c r="M23" i="2" l="1"/>
  <c r="N23" i="2" s="1"/>
  <c r="L23" i="2"/>
  <c r="K24" i="2"/>
  <c r="M24" i="2" l="1"/>
  <c r="N24" i="2" s="1"/>
  <c r="K25" i="2"/>
  <c r="L24" i="2"/>
  <c r="M25" i="2" l="1"/>
  <c r="N25" i="2" s="1"/>
  <c r="K26" i="2"/>
  <c r="L25" i="2"/>
  <c r="M26" i="2" l="1"/>
  <c r="N26" i="2" s="1"/>
  <c r="L26" i="2"/>
  <c r="K27" i="2"/>
  <c r="M27" i="2" l="1"/>
  <c r="N27" i="2" s="1"/>
  <c r="K28" i="2"/>
  <c r="L27" i="2"/>
  <c r="M28" i="2" l="1"/>
  <c r="N28" i="2" s="1"/>
  <c r="L28" i="2"/>
  <c r="K29" i="2"/>
  <c r="M29" i="2" l="1"/>
  <c r="N29" i="2" s="1"/>
  <c r="L30" i="2"/>
  <c r="L29" i="2"/>
</calcChain>
</file>

<file path=xl/sharedStrings.xml><?xml version="1.0" encoding="utf-8"?>
<sst xmlns="http://schemas.openxmlformats.org/spreadsheetml/2006/main" count="83" uniqueCount="55">
  <si>
    <t>rpm</t>
  </si>
  <si>
    <t>s^-1</t>
  </si>
  <si>
    <t>°</t>
  </si>
  <si>
    <t>Hz</t>
  </si>
  <si>
    <t>-</t>
  </si>
  <si>
    <t>high / low</t>
  </si>
  <si>
    <t>us</t>
  </si>
  <si>
    <t>Arduino frequency</t>
  </si>
  <si>
    <t>MHz</t>
  </si>
  <si>
    <t>Prescaler</t>
  </si>
  <si>
    <t>time from interrupt to interrupt</t>
  </si>
  <si>
    <t>Compare Match Register Value</t>
  </si>
  <si>
    <t>1/8/64/256/1024</t>
  </si>
  <si>
    <t>Time per clock cycle</t>
  </si>
  <si>
    <t>&lt;265 / &lt;65535</t>
  </si>
  <si>
    <t>max motor speed</t>
  </si>
  <si>
    <t>time between switches</t>
  </si>
  <si>
    <t>switches per second</t>
  </si>
  <si>
    <t>interrupt frequency</t>
  </si>
  <si>
    <t>kHz</t>
  </si>
  <si>
    <t>RPS</t>
  </si>
  <si>
    <t>TIME DIFFERENCE TO PREVIOUS STEP</t>
  </si>
  <si>
    <t>TIME PER ROUND
[ms]</t>
  </si>
  <si>
    <t>LINEAR ACCELERATION</t>
  </si>
  <si>
    <t>LINEAR DELAY REDUCTION</t>
  </si>
  <si>
    <t>STEP NO</t>
  </si>
  <si>
    <t>RPM RUNTIME BOUND ACC</t>
  </si>
  <si>
    <t>RPM LINEAR ACC</t>
  </si>
  <si>
    <t>spec</t>
  </si>
  <si>
    <r>
      <t xml:space="preserve">INTERRUPT CALCULATIONS: </t>
    </r>
    <r>
      <rPr>
        <sz val="11"/>
        <color theme="1"/>
        <rFont val="Calibri"/>
        <family val="2"/>
        <scheme val="minor"/>
      </rPr>
      <t>(interrupt not used, no runtime gain measured)</t>
    </r>
  </si>
  <si>
    <t xml:space="preserve">RUNTIME BASED COUNTER CALCULATION </t>
  </si>
  <si>
    <t>chosen runtime</t>
  </si>
  <si>
    <t>determined experimentally</t>
  </si>
  <si>
    <t>time for a full step</t>
  </si>
  <si>
    <t>time for a full round</t>
  </si>
  <si>
    <t xml:space="preserve">measured possible max runtime </t>
  </si>
  <si>
    <t>possible harmonized runtime</t>
  </si>
  <si>
    <t>estimated harmonization cost 4us</t>
  </si>
  <si>
    <t>equal or bigger (if motor is not able to reach topspeed)</t>
  </si>
  <si>
    <t xml:space="preserve">* switch actions per step
* microsteps </t>
  </si>
  <si>
    <t>* steps per round</t>
  </si>
  <si>
    <t>= delay</t>
  </si>
  <si>
    <t>STEPPER MOTOR SPECS:</t>
  </si>
  <si>
    <t>chosen, 1 is noisy</t>
  </si>
  <si>
    <t>chosen</t>
  </si>
  <si>
    <t>runtime counts per switch @ min speed</t>
  </si>
  <si>
    <t>minimum possible counts per switch @ top speed</t>
  </si>
  <si>
    <t>step angle</t>
  </si>
  <si>
    <t>full  steps per turn</t>
  </si>
  <si>
    <t>full steps per second</t>
  </si>
  <si>
    <t>micro step factor</t>
  </si>
  <si>
    <t>maximum micro step frequency</t>
  </si>
  <si>
    <t>switch actions per step</t>
  </si>
  <si>
    <t>maximum switching frequency</t>
  </si>
  <si>
    <t>min motor speed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</si>
</sst>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5" fillId="3" borderId="1" applyNumberFormat="0" applyAlignment="0" applyProtection="0"/>
  </cellStyleXfs>
  <cellXfs count="32">
    <xf numFmtId="0" fontId="0" fillId="0" borderId="0" xfId="0"/>
    <xf numFmtId="0" fontId="0" fillId="0" borderId="0" xfId="0" applyAlignment="1">
      <alignment horizontal="center" vertical="top" wrapText="1"/>
    </xf>
    <xf numFmtId="1" fontId="0" fillId="0" borderId="0" xfId="0" applyNumberFormat="1" applyAlignment="1">
      <alignment horizontal="center" vertical="top" wrapText="1"/>
    </xf>
    <xf numFmtId="1" fontId="5" fillId="3" borderId="1" xfId="3" applyNumberFormat="1" applyAlignment="1">
      <alignment horizontal="center" vertical="top" wrapText="1"/>
    </xf>
    <xf numFmtId="0" fontId="0" fillId="0" borderId="0" xfId="0" applyAlignment="1">
      <alignment horizontal="center" vertical="center"/>
    </xf>
    <xf numFmtId="0" fontId="2" fillId="3" borderId="2" xfId="2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1" fillId="2" borderId="1" xfId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quotePrefix="1" applyFont="1" applyAlignment="1">
      <alignment horizontal="left" vertical="center" wrapText="1"/>
    </xf>
    <xf numFmtId="0" fontId="1" fillId="2" borderId="4" xfId="1" applyBorder="1" applyAlignment="1">
      <alignment horizontal="center" vertical="center"/>
    </xf>
    <xf numFmtId="164" fontId="2" fillId="3" borderId="5" xfId="2" applyNumberFormat="1" applyBorder="1" applyAlignment="1">
      <alignment horizontal="center" vertical="center"/>
    </xf>
    <xf numFmtId="1" fontId="2" fillId="3" borderId="5" xfId="2" applyNumberFormat="1" applyBorder="1" applyAlignment="1">
      <alignment horizontal="center" vertical="center"/>
    </xf>
    <xf numFmtId="0" fontId="2" fillId="3" borderId="5" xfId="2" applyBorder="1" applyAlignment="1">
      <alignment horizontal="center" vertical="center"/>
    </xf>
    <xf numFmtId="0" fontId="0" fillId="0" borderId="3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1" fillId="2" borderId="7" xfId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4" fillId="0" borderId="0" xfId="0" applyFont="1" applyAlignment="1">
      <alignment horizontal="left" wrapText="1"/>
    </xf>
    <xf numFmtId="0" fontId="3" fillId="0" borderId="3" xfId="0" applyFont="1" applyBorder="1" applyAlignment="1">
      <alignment horizontal="left" vertical="center" wrapText="1"/>
    </xf>
    <xf numFmtId="0" fontId="3" fillId="4" borderId="3" xfId="0" applyFont="1" applyFill="1" applyBorder="1" applyAlignment="1">
      <alignment horizontal="left" wrapText="1"/>
    </xf>
    <xf numFmtId="0" fontId="6" fillId="4" borderId="0" xfId="0" applyFont="1" applyFill="1" applyAlignment="1">
      <alignment horizontal="center" vertical="center" wrapText="1"/>
    </xf>
    <xf numFmtId="0" fontId="6" fillId="5" borderId="0" xfId="0" applyFont="1" applyFill="1" applyAlignment="1">
      <alignment horizontal="center" vertical="center" wrapText="1"/>
    </xf>
    <xf numFmtId="0" fontId="7" fillId="2" borderId="4" xfId="1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0" fillId="0" borderId="8" xfId="0" applyBorder="1" applyAlignment="1">
      <alignment horizontal="center" vertical="center"/>
    </xf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1031218599802"/>
          <c:y val="6.0185185185185182E-2"/>
          <c:w val="0.63273217727538289"/>
          <c:h val="0.68947506561679794"/>
        </c:manualLayout>
      </c:layout>
      <c:lineChart>
        <c:grouping val="standard"/>
        <c:varyColors val="0"/>
        <c:ser>
          <c:idx val="1"/>
          <c:order val="0"/>
          <c:tx>
            <c:strRef>
              <c:f>'RPM AND ACCELERATION'!$N$9</c:f>
              <c:strCache>
                <c:ptCount val="1"/>
                <c:pt idx="0">
                  <c:v>RPM RUNTIME BOUND ACC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val>
            <c:numRef>
              <c:f>'RPM AND ACCELERATION'!$N$10:$N$30</c:f>
              <c:numCache>
                <c:formatCode>0</c:formatCode>
                <c:ptCount val="21"/>
                <c:pt idx="0" formatCode="General">
                  <c:v>0</c:v>
                </c:pt>
                <c:pt idx="1">
                  <c:v>100</c:v>
                </c:pt>
                <c:pt idx="2">
                  <c:v>105.26315789473684</c:v>
                </c:pt>
                <c:pt idx="3">
                  <c:v>111.11111111111111</c:v>
                </c:pt>
                <c:pt idx="4">
                  <c:v>117.64705882352941</c:v>
                </c:pt>
                <c:pt idx="5">
                  <c:v>125.00000000000001</c:v>
                </c:pt>
                <c:pt idx="6">
                  <c:v>133.33333333333334</c:v>
                </c:pt>
                <c:pt idx="7">
                  <c:v>142.85714285714286</c:v>
                </c:pt>
                <c:pt idx="8">
                  <c:v>153.84615384615387</c:v>
                </c:pt>
                <c:pt idx="9">
                  <c:v>166.66666666666666</c:v>
                </c:pt>
                <c:pt idx="10">
                  <c:v>181.81818181818181</c:v>
                </c:pt>
                <c:pt idx="11">
                  <c:v>200</c:v>
                </c:pt>
                <c:pt idx="12">
                  <c:v>222.22222222222223</c:v>
                </c:pt>
                <c:pt idx="13">
                  <c:v>250.00000000000003</c:v>
                </c:pt>
                <c:pt idx="14">
                  <c:v>285.71428571428572</c:v>
                </c:pt>
                <c:pt idx="15">
                  <c:v>333.33333333333331</c:v>
                </c:pt>
                <c:pt idx="16">
                  <c:v>400</c:v>
                </c:pt>
                <c:pt idx="17">
                  <c:v>500.00000000000006</c:v>
                </c:pt>
                <c:pt idx="18">
                  <c:v>666.66666666666663</c:v>
                </c:pt>
                <c:pt idx="19">
                  <c:v>1000.0000000000001</c:v>
                </c:pt>
                <c:pt idx="20" formatCode="General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E-44E1-A6A0-82EB2F56B26B}"/>
            </c:ext>
          </c:extLst>
        </c:ser>
        <c:ser>
          <c:idx val="0"/>
          <c:order val="1"/>
          <c:tx>
            <c:strRef>
              <c:f>'RPM AND ACCELERATION'!$E$9</c:f>
              <c:strCache>
                <c:ptCount val="1"/>
                <c:pt idx="0">
                  <c:v>RPM LINEAR ACC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val>
            <c:numRef>
              <c:f>'RPM AND ACCELERATION'!$E$10:$E$30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DE-44E1-A6A0-82EB2F56B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74251024"/>
        <c:axId val="524172912"/>
      </c:lineChart>
      <c:catAx>
        <c:axId val="87425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[]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4172912"/>
        <c:crossesAt val="0"/>
        <c:auto val="1"/>
        <c:lblAlgn val="ctr"/>
        <c:lblOffset val="100"/>
        <c:noMultiLvlLbl val="0"/>
      </c:catAx>
      <c:valAx>
        <c:axId val="524172912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out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74251024"/>
        <c:crossesAt val="0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880089779847438"/>
          <c:y val="0.18171186934966466"/>
          <c:w val="0.2204596433072484"/>
          <c:h val="0.5775473899095945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81644</xdr:colOff>
      <xdr:row>2</xdr:row>
      <xdr:rowOff>91166</xdr:rowOff>
    </xdr:from>
    <xdr:to>
      <xdr:col>12</xdr:col>
      <xdr:colOff>353786</xdr:colOff>
      <xdr:row>4</xdr:row>
      <xdr:rowOff>58509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E223F7-F7DD-4BD3-AFEC-7F4AEB6AEE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G5:K41"/>
  <sheetViews>
    <sheetView showGridLines="0" tabSelected="1" zoomScale="115" zoomScaleNormal="115" workbookViewId="0">
      <selection activeCell="D20" sqref="D20"/>
    </sheetView>
  </sheetViews>
  <sheetFormatPr defaultColWidth="11.42578125" defaultRowHeight="15" x14ac:dyDescent="0.25"/>
  <cols>
    <col min="1" max="6" width="11.42578125" style="4"/>
    <col min="7" max="7" width="38" style="7" customWidth="1"/>
    <col min="8" max="9" width="11.42578125" style="4"/>
    <col min="10" max="10" width="21.5703125" style="10" customWidth="1"/>
    <col min="11" max="11" width="11.42578125" style="31"/>
    <col min="12" max="16384" width="11.42578125" style="4"/>
  </cols>
  <sheetData>
    <row r="5" spans="7:11" s="6" customFormat="1" ht="19.5" customHeight="1" x14ac:dyDescent="0.25">
      <c r="G5" s="26" t="s">
        <v>42</v>
      </c>
      <c r="H5" s="26"/>
      <c r="I5" s="26"/>
      <c r="J5" s="24"/>
      <c r="K5" s="30"/>
    </row>
    <row r="6" spans="7:11" x14ac:dyDescent="0.25">
      <c r="G6" s="23" t="s">
        <v>15</v>
      </c>
      <c r="H6" s="21" t="s">
        <v>0</v>
      </c>
      <c r="I6" s="22">
        <v>1750</v>
      </c>
      <c r="J6" s="10" t="s">
        <v>28</v>
      </c>
    </row>
    <row r="7" spans="7:11" x14ac:dyDescent="0.25">
      <c r="G7" s="16"/>
      <c r="H7" s="17" t="s">
        <v>1</v>
      </c>
      <c r="I7" s="13">
        <f>I6/60</f>
        <v>29.166666666666668</v>
      </c>
    </row>
    <row r="8" spans="7:11" x14ac:dyDescent="0.25">
      <c r="G8" s="16" t="s">
        <v>47</v>
      </c>
      <c r="H8" s="17" t="s">
        <v>2</v>
      </c>
      <c r="I8" s="12">
        <v>1.8</v>
      </c>
      <c r="J8" s="10" t="s">
        <v>28</v>
      </c>
    </row>
    <row r="9" spans="7:11" x14ac:dyDescent="0.25">
      <c r="G9" s="16" t="s">
        <v>48</v>
      </c>
      <c r="H9" s="17" t="s">
        <v>4</v>
      </c>
      <c r="I9" s="12">
        <f>360/I8</f>
        <v>200</v>
      </c>
      <c r="J9" s="10" t="s">
        <v>28</v>
      </c>
    </row>
    <row r="10" spans="7:11" x14ac:dyDescent="0.25">
      <c r="G10" s="16" t="s">
        <v>49</v>
      </c>
      <c r="H10" s="17" t="s">
        <v>1</v>
      </c>
      <c r="I10" s="14">
        <f>I7*I9</f>
        <v>5833.3333333333339</v>
      </c>
    </row>
    <row r="11" spans="7:11" x14ac:dyDescent="0.25">
      <c r="G11" s="16" t="s">
        <v>50</v>
      </c>
      <c r="H11" s="17" t="s">
        <v>4</v>
      </c>
      <c r="I11" s="12">
        <v>2</v>
      </c>
      <c r="J11" s="10" t="s">
        <v>43</v>
      </c>
    </row>
    <row r="12" spans="7:11" x14ac:dyDescent="0.25">
      <c r="G12" s="16" t="s">
        <v>51</v>
      </c>
      <c r="H12" s="17" t="s">
        <v>3</v>
      </c>
      <c r="I12" s="14">
        <f>I10*I11</f>
        <v>11666.666666666668</v>
      </c>
    </row>
    <row r="13" spans="7:11" x14ac:dyDescent="0.25">
      <c r="G13" s="16" t="s">
        <v>52</v>
      </c>
      <c r="H13" s="17" t="s">
        <v>4</v>
      </c>
      <c r="I13" s="15">
        <v>2</v>
      </c>
      <c r="J13" s="10" t="s">
        <v>5</v>
      </c>
    </row>
    <row r="14" spans="7:11" x14ac:dyDescent="0.25">
      <c r="G14" s="16" t="s">
        <v>53</v>
      </c>
      <c r="H14" s="17" t="s">
        <v>3</v>
      </c>
      <c r="I14" s="14">
        <f>I12*I13</f>
        <v>23333.333333333336</v>
      </c>
    </row>
    <row r="15" spans="7:11" x14ac:dyDescent="0.25">
      <c r="G15" s="16" t="s">
        <v>16</v>
      </c>
      <c r="H15" s="17" t="s">
        <v>6</v>
      </c>
      <c r="I15" s="14">
        <f>1/I14*10^6</f>
        <v>42.857142857142847</v>
      </c>
    </row>
    <row r="16" spans="7:11" x14ac:dyDescent="0.25">
      <c r="K16" s="17"/>
    </row>
    <row r="18" spans="7:11" s="6" customFormat="1" ht="19.5" customHeight="1" x14ac:dyDescent="0.25">
      <c r="G18" s="26" t="s">
        <v>30</v>
      </c>
      <c r="H18" s="26"/>
      <c r="I18" s="26"/>
      <c r="J18" s="24"/>
      <c r="K18" s="30"/>
    </row>
    <row r="19" spans="7:11" x14ac:dyDescent="0.25">
      <c r="G19" s="20" t="s">
        <v>35</v>
      </c>
      <c r="H19" s="21" t="s">
        <v>6</v>
      </c>
      <c r="I19" s="22">
        <v>28</v>
      </c>
    </row>
    <row r="20" spans="7:11" ht="25.5" x14ac:dyDescent="0.25">
      <c r="G20" s="18" t="s">
        <v>36</v>
      </c>
      <c r="H20" s="17" t="s">
        <v>6</v>
      </c>
      <c r="I20" s="12">
        <f>I19+4</f>
        <v>32</v>
      </c>
      <c r="J20" s="10" t="s">
        <v>37</v>
      </c>
    </row>
    <row r="21" spans="7:11" ht="38.25" x14ac:dyDescent="0.25">
      <c r="G21" s="18" t="s">
        <v>31</v>
      </c>
      <c r="H21" s="17" t="s">
        <v>6</v>
      </c>
      <c r="I21" s="12">
        <f>I20</f>
        <v>32</v>
      </c>
      <c r="J21" s="10" t="s">
        <v>38</v>
      </c>
    </row>
    <row r="22" spans="7:11" ht="21" customHeight="1" x14ac:dyDescent="0.25">
      <c r="G22" s="25" t="s">
        <v>54</v>
      </c>
      <c r="H22" s="19" t="s">
        <v>0</v>
      </c>
      <c r="I22" s="29">
        <v>100</v>
      </c>
      <c r="J22" s="10" t="s">
        <v>44</v>
      </c>
    </row>
    <row r="23" spans="7:11" x14ac:dyDescent="0.25">
      <c r="G23" s="16" t="s">
        <v>17</v>
      </c>
      <c r="H23" s="17" t="s">
        <v>4</v>
      </c>
      <c r="I23" s="14">
        <f>(I22/60)*I9*I11*I13</f>
        <v>1333.3333333333335</v>
      </c>
    </row>
    <row r="24" spans="7:11" x14ac:dyDescent="0.25">
      <c r="G24" s="16" t="s">
        <v>16</v>
      </c>
      <c r="H24" s="17" t="s">
        <v>6</v>
      </c>
      <c r="I24" s="14">
        <f>1/I23*10^6</f>
        <v>749.99999999999989</v>
      </c>
      <c r="J24" s="11" t="s">
        <v>41</v>
      </c>
    </row>
    <row r="25" spans="7:11" x14ac:dyDescent="0.25">
      <c r="G25" s="16" t="s">
        <v>45</v>
      </c>
      <c r="H25" s="17" t="s">
        <v>4</v>
      </c>
      <c r="I25" s="14">
        <f>I24/I21</f>
        <v>23.437499999999996</v>
      </c>
    </row>
    <row r="26" spans="7:11" ht="30" x14ac:dyDescent="0.25">
      <c r="G26" s="16" t="s">
        <v>46</v>
      </c>
      <c r="H26" s="17" t="s">
        <v>4</v>
      </c>
      <c r="I26" s="12">
        <v>2</v>
      </c>
      <c r="J26" s="10" t="s">
        <v>32</v>
      </c>
    </row>
    <row r="27" spans="7:11" x14ac:dyDescent="0.25">
      <c r="G27" s="16" t="s">
        <v>16</v>
      </c>
      <c r="H27" s="17" t="s">
        <v>6</v>
      </c>
      <c r="I27" s="15">
        <f>I26*I21</f>
        <v>64</v>
      </c>
    </row>
    <row r="28" spans="7:11" ht="25.5" x14ac:dyDescent="0.25">
      <c r="G28" s="16" t="s">
        <v>33</v>
      </c>
      <c r="H28" s="17" t="s">
        <v>6</v>
      </c>
      <c r="I28" s="15">
        <f>I27*I13*I11</f>
        <v>256</v>
      </c>
      <c r="J28" s="10" t="s">
        <v>39</v>
      </c>
    </row>
    <row r="29" spans="7:11" x14ac:dyDescent="0.25">
      <c r="G29" s="16" t="s">
        <v>34</v>
      </c>
      <c r="H29" s="17" t="s">
        <v>6</v>
      </c>
      <c r="I29" s="15">
        <f>I28*I9</f>
        <v>51200</v>
      </c>
      <c r="J29" s="10" t="s">
        <v>40</v>
      </c>
    </row>
    <row r="30" spans="7:11" ht="21" customHeight="1" x14ac:dyDescent="0.25">
      <c r="G30" s="25" t="s">
        <v>15</v>
      </c>
      <c r="H30" s="19" t="s">
        <v>0</v>
      </c>
      <c r="I30" s="14">
        <f>10^6/I29*60</f>
        <v>1171.875</v>
      </c>
    </row>
    <row r="31" spans="7:11" x14ac:dyDescent="0.25">
      <c r="K31" s="17"/>
    </row>
    <row r="35" spans="7:10" ht="30" x14ac:dyDescent="0.25">
      <c r="G35" s="8" t="s">
        <v>29</v>
      </c>
    </row>
    <row r="36" spans="7:10" x14ac:dyDescent="0.25">
      <c r="G36" s="7" t="s">
        <v>7</v>
      </c>
      <c r="H36" s="4" t="s">
        <v>8</v>
      </c>
      <c r="I36" s="5">
        <v>16</v>
      </c>
    </row>
    <row r="37" spans="7:10" x14ac:dyDescent="0.25">
      <c r="G37" s="7" t="s">
        <v>13</v>
      </c>
      <c r="H37" s="4" t="s">
        <v>6</v>
      </c>
      <c r="I37" s="5">
        <f>1/I36</f>
        <v>6.25E-2</v>
      </c>
    </row>
    <row r="38" spans="7:10" x14ac:dyDescent="0.25">
      <c r="G38" s="7" t="s">
        <v>9</v>
      </c>
      <c r="H38" s="4" t="s">
        <v>4</v>
      </c>
      <c r="I38" s="9">
        <v>1</v>
      </c>
      <c r="J38" s="10" t="s">
        <v>12</v>
      </c>
    </row>
    <row r="39" spans="7:10" x14ac:dyDescent="0.25">
      <c r="G39" s="7" t="s">
        <v>11</v>
      </c>
      <c r="H39" s="4" t="s">
        <v>4</v>
      </c>
      <c r="I39" s="9">
        <v>50</v>
      </c>
      <c r="J39" s="10" t="s">
        <v>14</v>
      </c>
    </row>
    <row r="40" spans="7:10" ht="28.5" customHeight="1" x14ac:dyDescent="0.25">
      <c r="G40" s="7" t="s">
        <v>10</v>
      </c>
      <c r="H40" s="4" t="s">
        <v>6</v>
      </c>
      <c r="I40" s="5">
        <f>I37*I38*I39</f>
        <v>3.125</v>
      </c>
    </row>
    <row r="41" spans="7:10" ht="28.5" customHeight="1" x14ac:dyDescent="0.25">
      <c r="G41" s="7" t="s">
        <v>18</v>
      </c>
      <c r="H41" s="4" t="s">
        <v>19</v>
      </c>
      <c r="I41" s="5">
        <f>1/I40*10^6/1000</f>
        <v>320</v>
      </c>
    </row>
  </sheetData>
  <mergeCells count="2">
    <mergeCell ref="G5:I5"/>
    <mergeCell ref="G18:I18"/>
  </mergeCells>
  <pageMargins left="0.7" right="0.7" top="0.78740157499999996" bottom="0.78740157499999996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4:N30"/>
  <sheetViews>
    <sheetView zoomScale="70" zoomScaleNormal="70" workbookViewId="0">
      <selection activeCell="M4" sqref="M4"/>
    </sheetView>
  </sheetViews>
  <sheetFormatPr defaultColWidth="11.42578125" defaultRowHeight="15" x14ac:dyDescent="0.25"/>
  <cols>
    <col min="5" max="8" width="12.85546875" style="1" customWidth="1"/>
    <col min="11" max="14" width="12.85546875" style="1" customWidth="1"/>
  </cols>
  <sheetData>
    <row r="4" spans="5:14" ht="203.25" customHeight="1" x14ac:dyDescent="0.25"/>
    <row r="7" spans="5:14" ht="45" customHeight="1" x14ac:dyDescent="0.25">
      <c r="E7" s="27" t="s">
        <v>23</v>
      </c>
      <c r="F7" s="27"/>
      <c r="G7" s="27"/>
      <c r="H7" s="27"/>
      <c r="J7" s="28" t="s">
        <v>24</v>
      </c>
      <c r="K7" s="28"/>
      <c r="L7" s="28"/>
      <c r="M7" s="28"/>
      <c r="N7" s="28"/>
    </row>
    <row r="9" spans="5:14" ht="60" x14ac:dyDescent="0.25">
      <c r="E9" s="1" t="s">
        <v>27</v>
      </c>
      <c r="F9" s="1" t="s">
        <v>20</v>
      </c>
      <c r="G9" s="1" t="s">
        <v>22</v>
      </c>
      <c r="H9" s="1" t="s">
        <v>21</v>
      </c>
      <c r="J9" s="1" t="s">
        <v>25</v>
      </c>
      <c r="K9" s="1" t="s">
        <v>22</v>
      </c>
      <c r="L9" s="1" t="s">
        <v>21</v>
      </c>
      <c r="M9" s="1" t="s">
        <v>20</v>
      </c>
      <c r="N9" s="1" t="s">
        <v>26</v>
      </c>
    </row>
    <row r="10" spans="5:14" x14ac:dyDescent="0.25">
      <c r="E10" s="1">
        <v>0</v>
      </c>
      <c r="F10" s="2">
        <f>E10/60</f>
        <v>0</v>
      </c>
      <c r="G10" s="1" t="e">
        <f>1000/F10</f>
        <v>#DIV/0!</v>
      </c>
      <c r="H10" s="2" t="e">
        <f t="shared" ref="H10:H29" si="0">G10-G9</f>
        <v>#DIV/0!</v>
      </c>
      <c r="J10">
        <v>1</v>
      </c>
      <c r="K10" s="1" t="e">
        <f>1000/M10</f>
        <v>#DIV/0!</v>
      </c>
      <c r="L10" s="2" t="e">
        <f t="shared" ref="L10:L30" si="1">K10-K9</f>
        <v>#DIV/0!</v>
      </c>
      <c r="M10" s="2">
        <f>N10/60</f>
        <v>0</v>
      </c>
      <c r="N10" s="1">
        <v>0</v>
      </c>
    </row>
    <row r="11" spans="5:14" x14ac:dyDescent="0.25">
      <c r="E11" s="1">
        <v>100</v>
      </c>
      <c r="F11" s="2">
        <f t="shared" ref="F11:F30" si="2">E11/60</f>
        <v>1.6666666666666667</v>
      </c>
      <c r="G11" s="3">
        <f t="shared" ref="G11:G30" si="3">1000/F11</f>
        <v>600</v>
      </c>
      <c r="H11" s="2" t="e">
        <f t="shared" si="0"/>
        <v>#DIV/0!</v>
      </c>
      <c r="J11">
        <v>2</v>
      </c>
      <c r="K11" s="3">
        <f>G11</f>
        <v>600</v>
      </c>
      <c r="L11" s="2" t="e">
        <f t="shared" si="1"/>
        <v>#DIV/0!</v>
      </c>
      <c r="M11" s="2">
        <f t="shared" ref="M11:M30" si="4">1000/K11</f>
        <v>1.6666666666666667</v>
      </c>
      <c r="N11" s="2">
        <f t="shared" ref="N11:N29" si="5">M11*60</f>
        <v>100</v>
      </c>
    </row>
    <row r="12" spans="5:14" x14ac:dyDescent="0.25">
      <c r="E12" s="1">
        <v>200</v>
      </c>
      <c r="F12" s="2">
        <f t="shared" si="2"/>
        <v>3.3333333333333335</v>
      </c>
      <c r="G12" s="2">
        <f t="shared" si="3"/>
        <v>300</v>
      </c>
      <c r="H12" s="2">
        <f t="shared" si="0"/>
        <v>-300</v>
      </c>
      <c r="J12">
        <v>3</v>
      </c>
      <c r="K12" s="2">
        <f t="shared" ref="K12:K29" si="6">K11-(K$11-K$30)/(J$30-J$11)</f>
        <v>570</v>
      </c>
      <c r="L12" s="2">
        <f t="shared" si="1"/>
        <v>-30</v>
      </c>
      <c r="M12" s="2">
        <f t="shared" si="4"/>
        <v>1.7543859649122806</v>
      </c>
      <c r="N12" s="2">
        <f t="shared" si="5"/>
        <v>105.26315789473684</v>
      </c>
    </row>
    <row r="13" spans="5:14" x14ac:dyDescent="0.25">
      <c r="E13" s="1">
        <v>300</v>
      </c>
      <c r="F13" s="2">
        <f t="shared" si="2"/>
        <v>5</v>
      </c>
      <c r="G13" s="2">
        <f t="shared" si="3"/>
        <v>200</v>
      </c>
      <c r="H13" s="2">
        <f t="shared" si="0"/>
        <v>-100</v>
      </c>
      <c r="J13">
        <v>4</v>
      </c>
      <c r="K13" s="2">
        <f t="shared" si="6"/>
        <v>540</v>
      </c>
      <c r="L13" s="2">
        <f t="shared" si="1"/>
        <v>-30</v>
      </c>
      <c r="M13" s="2">
        <f t="shared" si="4"/>
        <v>1.8518518518518519</v>
      </c>
      <c r="N13" s="2">
        <f t="shared" si="5"/>
        <v>111.11111111111111</v>
      </c>
    </row>
    <row r="14" spans="5:14" x14ac:dyDescent="0.25">
      <c r="E14" s="1">
        <v>400</v>
      </c>
      <c r="F14" s="2">
        <f t="shared" si="2"/>
        <v>6.666666666666667</v>
      </c>
      <c r="G14" s="2">
        <f t="shared" si="3"/>
        <v>150</v>
      </c>
      <c r="H14" s="2">
        <f t="shared" si="0"/>
        <v>-50</v>
      </c>
      <c r="J14">
        <v>5</v>
      </c>
      <c r="K14" s="2">
        <f t="shared" si="6"/>
        <v>510</v>
      </c>
      <c r="L14" s="2">
        <f t="shared" si="1"/>
        <v>-30</v>
      </c>
      <c r="M14" s="2">
        <f t="shared" si="4"/>
        <v>1.9607843137254901</v>
      </c>
      <c r="N14" s="2">
        <f t="shared" si="5"/>
        <v>117.64705882352941</v>
      </c>
    </row>
    <row r="15" spans="5:14" x14ac:dyDescent="0.25">
      <c r="E15" s="1">
        <v>500</v>
      </c>
      <c r="F15" s="2">
        <f t="shared" si="2"/>
        <v>8.3333333333333339</v>
      </c>
      <c r="G15" s="2">
        <f t="shared" si="3"/>
        <v>119.99999999999999</v>
      </c>
      <c r="H15" s="2">
        <f t="shared" si="0"/>
        <v>-30.000000000000014</v>
      </c>
      <c r="J15">
        <v>6</v>
      </c>
      <c r="K15" s="2">
        <f t="shared" si="6"/>
        <v>480</v>
      </c>
      <c r="L15" s="2">
        <f t="shared" si="1"/>
        <v>-30</v>
      </c>
      <c r="M15" s="2">
        <f t="shared" si="4"/>
        <v>2.0833333333333335</v>
      </c>
      <c r="N15" s="2">
        <f t="shared" si="5"/>
        <v>125.00000000000001</v>
      </c>
    </row>
    <row r="16" spans="5:14" x14ac:dyDescent="0.25">
      <c r="E16" s="1">
        <v>600</v>
      </c>
      <c r="F16" s="2">
        <f t="shared" si="2"/>
        <v>10</v>
      </c>
      <c r="G16" s="2">
        <f t="shared" si="3"/>
        <v>100</v>
      </c>
      <c r="H16" s="2">
        <f t="shared" si="0"/>
        <v>-19.999999999999986</v>
      </c>
      <c r="J16">
        <v>7</v>
      </c>
      <c r="K16" s="2">
        <f t="shared" si="6"/>
        <v>450</v>
      </c>
      <c r="L16" s="2">
        <f t="shared" si="1"/>
        <v>-30</v>
      </c>
      <c r="M16" s="2">
        <f t="shared" si="4"/>
        <v>2.2222222222222223</v>
      </c>
      <c r="N16" s="2">
        <f t="shared" si="5"/>
        <v>133.33333333333334</v>
      </c>
    </row>
    <row r="17" spans="5:14" x14ac:dyDescent="0.25">
      <c r="E17" s="1">
        <v>700</v>
      </c>
      <c r="F17" s="2">
        <f t="shared" si="2"/>
        <v>11.666666666666666</v>
      </c>
      <c r="G17" s="2">
        <f t="shared" si="3"/>
        <v>85.714285714285722</v>
      </c>
      <c r="H17" s="2">
        <f t="shared" si="0"/>
        <v>-14.285714285714278</v>
      </c>
      <c r="J17">
        <v>8</v>
      </c>
      <c r="K17" s="2">
        <f t="shared" si="6"/>
        <v>420</v>
      </c>
      <c r="L17" s="2">
        <f t="shared" si="1"/>
        <v>-30</v>
      </c>
      <c r="M17" s="2">
        <f t="shared" si="4"/>
        <v>2.3809523809523809</v>
      </c>
      <c r="N17" s="2">
        <f t="shared" si="5"/>
        <v>142.85714285714286</v>
      </c>
    </row>
    <row r="18" spans="5:14" x14ac:dyDescent="0.25">
      <c r="E18" s="1">
        <v>800</v>
      </c>
      <c r="F18" s="2">
        <f t="shared" si="2"/>
        <v>13.333333333333334</v>
      </c>
      <c r="G18" s="2">
        <f t="shared" si="3"/>
        <v>75</v>
      </c>
      <c r="H18" s="2">
        <f t="shared" si="0"/>
        <v>-10.714285714285722</v>
      </c>
      <c r="J18">
        <v>9</v>
      </c>
      <c r="K18" s="2">
        <f t="shared" si="6"/>
        <v>390</v>
      </c>
      <c r="L18" s="2">
        <f t="shared" si="1"/>
        <v>-30</v>
      </c>
      <c r="M18" s="2">
        <f t="shared" si="4"/>
        <v>2.5641025641025643</v>
      </c>
      <c r="N18" s="2">
        <f t="shared" si="5"/>
        <v>153.84615384615387</v>
      </c>
    </row>
    <row r="19" spans="5:14" x14ac:dyDescent="0.25">
      <c r="E19" s="1">
        <v>900</v>
      </c>
      <c r="F19" s="2">
        <f t="shared" si="2"/>
        <v>15</v>
      </c>
      <c r="G19" s="2">
        <f t="shared" si="3"/>
        <v>66.666666666666671</v>
      </c>
      <c r="H19" s="2">
        <f t="shared" si="0"/>
        <v>-8.3333333333333286</v>
      </c>
      <c r="J19">
        <v>10</v>
      </c>
      <c r="K19" s="2">
        <f t="shared" si="6"/>
        <v>360</v>
      </c>
      <c r="L19" s="2">
        <f t="shared" si="1"/>
        <v>-30</v>
      </c>
      <c r="M19" s="2">
        <f t="shared" si="4"/>
        <v>2.7777777777777777</v>
      </c>
      <c r="N19" s="2">
        <f t="shared" si="5"/>
        <v>166.66666666666666</v>
      </c>
    </row>
    <row r="20" spans="5:14" x14ac:dyDescent="0.25">
      <c r="E20" s="1">
        <v>1000</v>
      </c>
      <c r="F20" s="2">
        <f t="shared" si="2"/>
        <v>16.666666666666668</v>
      </c>
      <c r="G20" s="2">
        <f t="shared" si="3"/>
        <v>59.999999999999993</v>
      </c>
      <c r="H20" s="2">
        <f t="shared" si="0"/>
        <v>-6.6666666666666785</v>
      </c>
      <c r="J20">
        <v>11</v>
      </c>
      <c r="K20" s="2">
        <f t="shared" si="6"/>
        <v>330</v>
      </c>
      <c r="L20" s="2">
        <f t="shared" si="1"/>
        <v>-30</v>
      </c>
      <c r="M20" s="2">
        <f t="shared" si="4"/>
        <v>3.0303030303030303</v>
      </c>
      <c r="N20" s="2">
        <f t="shared" si="5"/>
        <v>181.81818181818181</v>
      </c>
    </row>
    <row r="21" spans="5:14" x14ac:dyDescent="0.25">
      <c r="E21" s="1">
        <v>1100</v>
      </c>
      <c r="F21" s="2">
        <f t="shared" si="2"/>
        <v>18.333333333333332</v>
      </c>
      <c r="G21" s="2">
        <f t="shared" si="3"/>
        <v>54.545454545454547</v>
      </c>
      <c r="H21" s="2">
        <f t="shared" si="0"/>
        <v>-5.4545454545454461</v>
      </c>
      <c r="J21">
        <v>12</v>
      </c>
      <c r="K21" s="2">
        <f t="shared" si="6"/>
        <v>300</v>
      </c>
      <c r="L21" s="2">
        <f t="shared" si="1"/>
        <v>-30</v>
      </c>
      <c r="M21" s="2">
        <f t="shared" si="4"/>
        <v>3.3333333333333335</v>
      </c>
      <c r="N21" s="2">
        <f t="shared" si="5"/>
        <v>200</v>
      </c>
    </row>
    <row r="22" spans="5:14" x14ac:dyDescent="0.25">
      <c r="E22" s="1">
        <v>1200</v>
      </c>
      <c r="F22" s="2">
        <f t="shared" si="2"/>
        <v>20</v>
      </c>
      <c r="G22" s="2">
        <f t="shared" si="3"/>
        <v>50</v>
      </c>
      <c r="H22" s="2">
        <f t="shared" si="0"/>
        <v>-4.5454545454545467</v>
      </c>
      <c r="J22">
        <v>13</v>
      </c>
      <c r="K22" s="2">
        <f t="shared" si="6"/>
        <v>270</v>
      </c>
      <c r="L22" s="2">
        <f t="shared" si="1"/>
        <v>-30</v>
      </c>
      <c r="M22" s="2">
        <f t="shared" si="4"/>
        <v>3.7037037037037037</v>
      </c>
      <c r="N22" s="2">
        <f t="shared" si="5"/>
        <v>222.22222222222223</v>
      </c>
    </row>
    <row r="23" spans="5:14" x14ac:dyDescent="0.25">
      <c r="E23" s="1">
        <v>1300</v>
      </c>
      <c r="F23" s="2">
        <f t="shared" si="2"/>
        <v>21.666666666666668</v>
      </c>
      <c r="G23" s="2">
        <f t="shared" si="3"/>
        <v>46.153846153846153</v>
      </c>
      <c r="H23" s="2">
        <f t="shared" si="0"/>
        <v>-3.8461538461538467</v>
      </c>
      <c r="J23">
        <v>14</v>
      </c>
      <c r="K23" s="2">
        <f t="shared" si="6"/>
        <v>240</v>
      </c>
      <c r="L23" s="2">
        <f t="shared" si="1"/>
        <v>-30</v>
      </c>
      <c r="M23" s="2">
        <f t="shared" si="4"/>
        <v>4.166666666666667</v>
      </c>
      <c r="N23" s="2">
        <f t="shared" si="5"/>
        <v>250.00000000000003</v>
      </c>
    </row>
    <row r="24" spans="5:14" x14ac:dyDescent="0.25">
      <c r="E24" s="1">
        <v>1400</v>
      </c>
      <c r="F24" s="2">
        <f t="shared" si="2"/>
        <v>23.333333333333332</v>
      </c>
      <c r="G24" s="2">
        <f t="shared" si="3"/>
        <v>42.857142857142861</v>
      </c>
      <c r="H24" s="2">
        <f t="shared" si="0"/>
        <v>-3.2967032967032921</v>
      </c>
      <c r="J24">
        <v>15</v>
      </c>
      <c r="K24" s="2">
        <f t="shared" si="6"/>
        <v>210</v>
      </c>
      <c r="L24" s="2">
        <f t="shared" si="1"/>
        <v>-30</v>
      </c>
      <c r="M24" s="2">
        <f t="shared" si="4"/>
        <v>4.7619047619047619</v>
      </c>
      <c r="N24" s="2">
        <f t="shared" si="5"/>
        <v>285.71428571428572</v>
      </c>
    </row>
    <row r="25" spans="5:14" x14ac:dyDescent="0.25">
      <c r="E25" s="1">
        <v>1500</v>
      </c>
      <c r="F25" s="2">
        <f t="shared" si="2"/>
        <v>25</v>
      </c>
      <c r="G25" s="2">
        <f t="shared" si="3"/>
        <v>40</v>
      </c>
      <c r="H25" s="2">
        <f t="shared" si="0"/>
        <v>-2.8571428571428612</v>
      </c>
      <c r="J25">
        <v>16</v>
      </c>
      <c r="K25" s="2">
        <f t="shared" si="6"/>
        <v>180</v>
      </c>
      <c r="L25" s="2">
        <f t="shared" si="1"/>
        <v>-30</v>
      </c>
      <c r="M25" s="2">
        <f t="shared" si="4"/>
        <v>5.5555555555555554</v>
      </c>
      <c r="N25" s="2">
        <f t="shared" si="5"/>
        <v>333.33333333333331</v>
      </c>
    </row>
    <row r="26" spans="5:14" x14ac:dyDescent="0.25">
      <c r="E26" s="1">
        <v>1600</v>
      </c>
      <c r="F26" s="2">
        <f t="shared" si="2"/>
        <v>26.666666666666668</v>
      </c>
      <c r="G26" s="2">
        <f t="shared" si="3"/>
        <v>37.5</v>
      </c>
      <c r="H26" s="2">
        <f t="shared" si="0"/>
        <v>-2.5</v>
      </c>
      <c r="J26">
        <v>17</v>
      </c>
      <c r="K26" s="2">
        <f t="shared" si="6"/>
        <v>150</v>
      </c>
      <c r="L26" s="2">
        <f t="shared" si="1"/>
        <v>-30</v>
      </c>
      <c r="M26" s="2">
        <f t="shared" si="4"/>
        <v>6.666666666666667</v>
      </c>
      <c r="N26" s="2">
        <f t="shared" si="5"/>
        <v>400</v>
      </c>
    </row>
    <row r="27" spans="5:14" x14ac:dyDescent="0.25">
      <c r="E27" s="1">
        <v>1700</v>
      </c>
      <c r="F27" s="2">
        <f t="shared" si="2"/>
        <v>28.333333333333332</v>
      </c>
      <c r="G27" s="2">
        <f t="shared" si="3"/>
        <v>35.294117647058826</v>
      </c>
      <c r="H27" s="2">
        <f t="shared" si="0"/>
        <v>-2.205882352941174</v>
      </c>
      <c r="J27">
        <v>18</v>
      </c>
      <c r="K27" s="2">
        <f t="shared" si="6"/>
        <v>120</v>
      </c>
      <c r="L27" s="2">
        <f t="shared" si="1"/>
        <v>-30</v>
      </c>
      <c r="M27" s="2">
        <f t="shared" si="4"/>
        <v>8.3333333333333339</v>
      </c>
      <c r="N27" s="2">
        <f t="shared" si="5"/>
        <v>500.00000000000006</v>
      </c>
    </row>
    <row r="28" spans="5:14" x14ac:dyDescent="0.25">
      <c r="E28" s="1">
        <v>1800</v>
      </c>
      <c r="F28" s="2">
        <f t="shared" si="2"/>
        <v>30</v>
      </c>
      <c r="G28" s="2">
        <f t="shared" si="3"/>
        <v>33.333333333333336</v>
      </c>
      <c r="H28" s="2">
        <f t="shared" si="0"/>
        <v>-1.9607843137254903</v>
      </c>
      <c r="J28">
        <v>19</v>
      </c>
      <c r="K28" s="2">
        <f t="shared" si="6"/>
        <v>90</v>
      </c>
      <c r="L28" s="2">
        <f t="shared" si="1"/>
        <v>-30</v>
      </c>
      <c r="M28" s="2">
        <f t="shared" si="4"/>
        <v>11.111111111111111</v>
      </c>
      <c r="N28" s="2">
        <f t="shared" si="5"/>
        <v>666.66666666666663</v>
      </c>
    </row>
    <row r="29" spans="5:14" x14ac:dyDescent="0.25">
      <c r="E29" s="1">
        <v>1900</v>
      </c>
      <c r="F29" s="2">
        <f t="shared" si="2"/>
        <v>31.666666666666668</v>
      </c>
      <c r="G29" s="2">
        <f t="shared" si="3"/>
        <v>31.578947368421051</v>
      </c>
      <c r="H29" s="2">
        <f t="shared" si="0"/>
        <v>-1.7543859649122844</v>
      </c>
      <c r="J29">
        <v>20</v>
      </c>
      <c r="K29" s="2">
        <f t="shared" si="6"/>
        <v>60</v>
      </c>
      <c r="L29" s="2">
        <f t="shared" si="1"/>
        <v>-30</v>
      </c>
      <c r="M29" s="2">
        <f t="shared" si="4"/>
        <v>16.666666666666668</v>
      </c>
      <c r="N29" s="2">
        <f t="shared" si="5"/>
        <v>1000.0000000000001</v>
      </c>
    </row>
    <row r="30" spans="5:14" x14ac:dyDescent="0.25">
      <c r="E30" s="1">
        <v>2000</v>
      </c>
      <c r="F30" s="2">
        <f t="shared" si="2"/>
        <v>33.333333333333336</v>
      </c>
      <c r="G30" s="3">
        <f t="shared" si="3"/>
        <v>29.999999999999996</v>
      </c>
      <c r="H30" s="2">
        <f>G30-G29</f>
        <v>-1.5789473684210549</v>
      </c>
      <c r="J30">
        <v>21</v>
      </c>
      <c r="K30" s="3">
        <f>G30</f>
        <v>29.999999999999996</v>
      </c>
      <c r="L30" s="2">
        <f t="shared" si="1"/>
        <v>-30.000000000000004</v>
      </c>
      <c r="M30" s="2">
        <f t="shared" si="4"/>
        <v>33.333333333333336</v>
      </c>
      <c r="N30" s="1">
        <v>2000</v>
      </c>
    </row>
  </sheetData>
  <mergeCells count="2">
    <mergeCell ref="E7:H7"/>
    <mergeCell ref="J7:N7"/>
  </mergeCell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STEPPER AND INTERUPT</vt:lpstr>
      <vt:lpstr>RPM AND ACCELERATION</vt:lpstr>
    </vt:vector>
  </TitlesOfParts>
  <Company>Orgapack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Wettstein</dc:creator>
  <cp:lastModifiedBy>realslimshady</cp:lastModifiedBy>
  <dcterms:created xsi:type="dcterms:W3CDTF">2020-06-02T09:36:25Z</dcterms:created>
  <dcterms:modified xsi:type="dcterms:W3CDTF">2020-06-06T09:19:05Z</dcterms:modified>
</cp:coreProperties>
</file>