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STEPPER AND INTERUPT" sheetId="1" r:id="rId1"/>
    <sheet name="RPM AND ACCELE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2" l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10" i="2"/>
  <c r="R9" i="2"/>
  <c r="M9" i="2"/>
  <c r="F9" i="2"/>
  <c r="S9" i="2"/>
  <c r="V9" i="2"/>
  <c r="R29" i="2" l="1"/>
  <c r="R10" i="2"/>
  <c r="S10" i="2" s="1"/>
  <c r="R26" i="2"/>
  <c r="R14" i="2"/>
  <c r="R25" i="2"/>
  <c r="R21" i="2"/>
  <c r="R17" i="2"/>
  <c r="R13" i="2"/>
  <c r="R22" i="2"/>
  <c r="R18" i="2"/>
  <c r="R28" i="2"/>
  <c r="R24" i="2"/>
  <c r="R20" i="2"/>
  <c r="R16" i="2"/>
  <c r="R12" i="2"/>
  <c r="R27" i="2"/>
  <c r="R23" i="2"/>
  <c r="R19" i="2"/>
  <c r="R15" i="2"/>
  <c r="R11" i="2"/>
  <c r="S11" i="2" s="1"/>
  <c r="S12" i="2" s="1"/>
  <c r="S13" i="2" s="1"/>
  <c r="S14" i="2" s="1"/>
  <c r="S15" i="2" s="1"/>
  <c r="I25" i="1"/>
  <c r="I26" i="1" s="1"/>
  <c r="I35" i="1"/>
  <c r="I38" i="1" s="1"/>
  <c r="I39" i="1" s="1"/>
  <c r="F10" i="2"/>
  <c r="G10" i="2" s="1"/>
  <c r="H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T29" i="2" s="1"/>
  <c r="V29" i="2" s="1"/>
  <c r="S16" i="2" l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2" i="2" s="1"/>
  <c r="H26" i="2"/>
  <c r="H22" i="2"/>
  <c r="H18" i="2"/>
  <c r="K10" i="2"/>
  <c r="L10" i="2" s="1"/>
  <c r="T10" i="2"/>
  <c r="H14" i="2"/>
  <c r="H16" i="2"/>
  <c r="H29" i="2"/>
  <c r="H21" i="2"/>
  <c r="H17" i="2"/>
  <c r="H13" i="2"/>
  <c r="K29" i="2"/>
  <c r="M29" i="2" s="1"/>
  <c r="H25" i="2"/>
  <c r="H15" i="2"/>
  <c r="H11" i="2"/>
  <c r="H27" i="2"/>
  <c r="H23" i="2"/>
  <c r="H19" i="2"/>
  <c r="H20" i="2"/>
  <c r="H24" i="2"/>
  <c r="H12" i="2"/>
  <c r="H28" i="2"/>
  <c r="I9" i="1"/>
  <c r="I21" i="1" s="1"/>
  <c r="I22" i="1" s="1"/>
  <c r="I23" i="1" s="1"/>
  <c r="I7" i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V10" i="2"/>
  <c r="W10" i="2" s="1"/>
  <c r="T11" i="2"/>
  <c r="U10" i="2"/>
  <c r="I27" i="1"/>
  <c r="I28" i="1" s="1"/>
  <c r="I10" i="1"/>
  <c r="I12" i="1" s="1"/>
  <c r="I14" i="1" s="1"/>
  <c r="I15" i="1" s="1"/>
  <c r="M10" i="2"/>
  <c r="N10" i="2" s="1"/>
  <c r="V11" i="2" l="1"/>
  <c r="W11" i="2" s="1"/>
  <c r="U11" i="2"/>
  <c r="T12" i="2"/>
  <c r="L11" i="2"/>
  <c r="M11" i="2"/>
  <c r="N11" i="2" s="1"/>
  <c r="L12" i="2"/>
  <c r="V12" i="2" l="1"/>
  <c r="W12" i="2" s="1"/>
  <c r="T13" i="2"/>
  <c r="U12" i="2"/>
  <c r="L13" i="2"/>
  <c r="M12" i="2"/>
  <c r="N12" i="2" s="1"/>
  <c r="U13" i="2" l="1"/>
  <c r="V13" i="2"/>
  <c r="W13" i="2" s="1"/>
  <c r="T14" i="2"/>
  <c r="M13" i="2"/>
  <c r="N13" i="2" s="1"/>
  <c r="U14" i="2" l="1"/>
  <c r="T15" i="2"/>
  <c r="V14" i="2"/>
  <c r="W14" i="2" s="1"/>
  <c r="M14" i="2"/>
  <c r="N14" i="2" s="1"/>
  <c r="L14" i="2"/>
  <c r="U15" i="2" l="1"/>
  <c r="V15" i="2"/>
  <c r="W15" i="2" s="1"/>
  <c r="T16" i="2"/>
  <c r="M15" i="2"/>
  <c r="N15" i="2" s="1"/>
  <c r="L15" i="2"/>
  <c r="U16" i="2" l="1"/>
  <c r="T17" i="2"/>
  <c r="V16" i="2"/>
  <c r="W16" i="2" s="1"/>
  <c r="M16" i="2"/>
  <c r="N16" i="2" s="1"/>
  <c r="L16" i="2"/>
  <c r="U17" i="2" l="1"/>
  <c r="T18" i="2"/>
  <c r="V17" i="2"/>
  <c r="W17" i="2" s="1"/>
  <c r="M17" i="2"/>
  <c r="N17" i="2" s="1"/>
  <c r="L17" i="2"/>
  <c r="U18" i="2" l="1"/>
  <c r="T19" i="2"/>
  <c r="V18" i="2"/>
  <c r="W18" i="2" s="1"/>
  <c r="M18" i="2"/>
  <c r="N18" i="2" s="1"/>
  <c r="L18" i="2"/>
  <c r="U19" i="2" l="1"/>
  <c r="T20" i="2"/>
  <c r="V19" i="2"/>
  <c r="W19" i="2" s="1"/>
  <c r="M19" i="2"/>
  <c r="N19" i="2" s="1"/>
  <c r="L19" i="2"/>
  <c r="U20" i="2" l="1"/>
  <c r="T21" i="2"/>
  <c r="V20" i="2"/>
  <c r="W20" i="2" s="1"/>
  <c r="M20" i="2"/>
  <c r="N20" i="2" s="1"/>
  <c r="L20" i="2"/>
  <c r="U21" i="2" l="1"/>
  <c r="V21" i="2"/>
  <c r="W21" i="2" s="1"/>
  <c r="T22" i="2"/>
  <c r="M21" i="2"/>
  <c r="N21" i="2" s="1"/>
  <c r="L21" i="2"/>
  <c r="U22" i="2" l="1"/>
  <c r="T23" i="2"/>
  <c r="V22" i="2"/>
  <c r="W22" i="2" s="1"/>
  <c r="M22" i="2"/>
  <c r="N22" i="2" s="1"/>
  <c r="L22" i="2"/>
  <c r="U23" i="2" l="1"/>
  <c r="T24" i="2"/>
  <c r="V23" i="2"/>
  <c r="W23" i="2" s="1"/>
  <c r="M23" i="2"/>
  <c r="N23" i="2" s="1"/>
  <c r="L23" i="2"/>
  <c r="U24" i="2" l="1"/>
  <c r="T25" i="2"/>
  <c r="V24" i="2"/>
  <c r="W24" i="2" s="1"/>
  <c r="M24" i="2"/>
  <c r="N24" i="2" s="1"/>
  <c r="L24" i="2"/>
  <c r="U25" i="2" l="1"/>
  <c r="T26" i="2"/>
  <c r="V25" i="2"/>
  <c r="W25" i="2" s="1"/>
  <c r="M25" i="2"/>
  <c r="N25" i="2" s="1"/>
  <c r="L25" i="2"/>
  <c r="U26" i="2" l="1"/>
  <c r="T27" i="2"/>
  <c r="V26" i="2"/>
  <c r="W26" i="2" s="1"/>
  <c r="M26" i="2"/>
  <c r="N26" i="2" s="1"/>
  <c r="L26" i="2"/>
  <c r="U27" i="2" l="1"/>
  <c r="V27" i="2"/>
  <c r="W27" i="2" s="1"/>
  <c r="T28" i="2"/>
  <c r="M27" i="2"/>
  <c r="N27" i="2" s="1"/>
  <c r="L27" i="2"/>
  <c r="U29" i="2" l="1"/>
  <c r="U28" i="2"/>
  <c r="V28" i="2"/>
  <c r="W28" i="2" s="1"/>
  <c r="M28" i="2"/>
  <c r="N28" i="2" s="1"/>
  <c r="L29" i="2"/>
  <c r="L28" i="2"/>
</calcChain>
</file>

<file path=xl/sharedStrings.xml><?xml version="1.0" encoding="utf-8"?>
<sst xmlns="http://schemas.openxmlformats.org/spreadsheetml/2006/main" count="90" uniqueCount="59">
  <si>
    <t>rpm</t>
  </si>
  <si>
    <t>s^-1</t>
  </si>
  <si>
    <t>°</t>
  </si>
  <si>
    <t>Hz</t>
  </si>
  <si>
    <t>-</t>
  </si>
  <si>
    <t>high / low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</si>
  <si>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</si>
  <si>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</si>
  <si>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</si>
  <si>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</si>
  <si>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</si>
  <si>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</si>
  <si>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</si>
  <si>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</si>
  <si>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</si>
  <si>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max motor speed</t>
  </si>
  <si>
    <t>time between switches</t>
  </si>
  <si>
    <t>switches per second</t>
  </si>
  <si>
    <t>interrupt frequency</t>
  </si>
  <si>
    <t>kHz</t>
  </si>
  <si>
    <t>RPS</t>
  </si>
  <si>
    <t>TIME DIFFERENCE TO PREVIOUS STEP</t>
  </si>
  <si>
    <t>TIME PER ROUND
[ms]</t>
  </si>
  <si>
    <t>LINEAR ACCELERATION</t>
  </si>
  <si>
    <t>LINEAR DELAY REDUCTION</t>
  </si>
  <si>
    <t>STEP NO</t>
  </si>
  <si>
    <t>spec</t>
  </si>
  <si>
    <r>
      <t xml:space="preserve">INTERRUPT CALCULATIONS: </t>
    </r>
    <r>
      <rPr>
        <sz val="11"/>
        <color theme="1"/>
        <rFont val="Calibri"/>
        <family val="2"/>
        <scheme val="minor"/>
      </rPr>
      <t>(interrupt not used, no runtime gain measured)</t>
    </r>
  </si>
  <si>
    <t xml:space="preserve">RUNTIME BASED COUNTER CALCULATION </t>
  </si>
  <si>
    <t>determined experimentally</t>
  </si>
  <si>
    <t>time for a full step</t>
  </si>
  <si>
    <t>time for a full round</t>
  </si>
  <si>
    <t xml:space="preserve">* switch actions per step
* microsteps </t>
  </si>
  <si>
    <t>* steps per round</t>
  </si>
  <si>
    <t>= delay</t>
  </si>
  <si>
    <t>STEPPER MOTOR SPECS:</t>
  </si>
  <si>
    <t>chosen, 1 is noisy</t>
  </si>
  <si>
    <t>chosen</t>
  </si>
  <si>
    <t>step angle</t>
  </si>
  <si>
    <t>full  steps per turn</t>
  </si>
  <si>
    <t>full steps per second</t>
  </si>
  <si>
    <t>micro step factor</t>
  </si>
  <si>
    <t>maximum micro step frequency</t>
  </si>
  <si>
    <t>switch actions per step</t>
  </si>
  <si>
    <t>maximum switching frequency</t>
  </si>
  <si>
    <t>min motor speed</t>
  </si>
  <si>
    <t>measured average runtime</t>
  </si>
  <si>
    <t>TIME PER STEP</t>
  </si>
  <si>
    <t>TIME ELAPSED</t>
  </si>
  <si>
    <t>RPM
LINEAR DELAY</t>
  </si>
  <si>
    <t>LINEAR DELAY REDUCTION / EXPONENTIAL TIME PER STEP</t>
  </si>
  <si>
    <t>Runtime</t>
  </si>
  <si>
    <t>Acceleration time</t>
  </si>
  <si>
    <t>ms</t>
  </si>
  <si>
    <t>RPM LINEAR ACCELERATION</t>
  </si>
  <si>
    <t xml:space="preserve">RPM </t>
  </si>
  <si>
    <t>TIME PER STEP ROUNDED</t>
  </si>
  <si>
    <t>minimum possible cycle counts per switch @ top speed</t>
  </si>
  <si>
    <t>runtime cycle counts per switch @ min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</si>
</sst>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3" borderId="1" applyNumberFormat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3" borderId="2" xfId="2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1" xfId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  <xf numFmtId="0" fontId="1" fillId="2" borderId="4" xfId="1" applyBorder="1" applyAlignment="1">
      <alignment horizontal="center" vertical="center"/>
    </xf>
    <xf numFmtId="164" fontId="2" fillId="3" borderId="5" xfId="2" applyNumberFormat="1" applyBorder="1" applyAlignment="1">
      <alignment horizontal="center" vertical="center"/>
    </xf>
    <xf numFmtId="1" fontId="2" fillId="3" borderId="5" xfId="2" applyNumberForma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7" fillId="2" borderId="4" xfId="1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top" wrapText="1"/>
    </xf>
    <xf numFmtId="1" fontId="0" fillId="0" borderId="3" xfId="0" applyNumberFormat="1" applyBorder="1" applyAlignment="1">
      <alignment horizontal="center" vertical="top" wrapText="1"/>
    </xf>
    <xf numFmtId="1" fontId="5" fillId="3" borderId="3" xfId="3" applyNumberFormat="1" applyBorder="1" applyAlignment="1">
      <alignment horizontal="center" vertical="top" wrapText="1"/>
    </xf>
    <xf numFmtId="0" fontId="0" fillId="0" borderId="3" xfId="0" applyBorder="1"/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9" xfId="0" applyBorder="1"/>
    <xf numFmtId="0" fontId="0" fillId="0" borderId="6" xfId="0" applyBorder="1"/>
    <xf numFmtId="0" fontId="0" fillId="0" borderId="10" xfId="0" applyBorder="1"/>
    <xf numFmtId="1" fontId="0" fillId="0" borderId="3" xfId="0" applyNumberFormat="1" applyBorder="1"/>
    <xf numFmtId="164" fontId="1" fillId="2" borderId="4" xfId="1" applyNumberFormat="1" applyBorder="1" applyAlignment="1">
      <alignment horizontal="center" vertical="center"/>
    </xf>
    <xf numFmtId="0" fontId="3" fillId="4" borderId="3" xfId="0" applyFont="1" applyFill="1" applyBorder="1" applyAlignment="1">
      <alignment horizontal="left" wrapText="1"/>
    </xf>
    <xf numFmtId="0" fontId="6" fillId="6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</cellXfs>
  <cellStyles count="4">
    <cellStyle name="Ausgabe" xfId="2" builtinId="21"/>
    <cellStyle name="Berechnung" xfId="3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1218599802"/>
          <c:y val="6.0185185185185182E-2"/>
          <c:w val="0.63273217727538289"/>
          <c:h val="0.68947506561679794"/>
        </c:manualLayout>
      </c:layout>
      <c:lineChart>
        <c:grouping val="standard"/>
        <c:varyColors val="0"/>
        <c:ser>
          <c:idx val="1"/>
          <c:order val="0"/>
          <c:tx>
            <c:strRef>
              <c:f>'RPM AND ACCELERATION'!$N$8</c:f>
              <c:strCache>
                <c:ptCount val="1"/>
                <c:pt idx="0">
                  <c:v>RPM
LINEAR DELAY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ACCELERATION'!$N$9:$N$29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105.26315789473684</c:v>
                </c:pt>
                <c:pt idx="3">
                  <c:v>111.11111111111111</c:v>
                </c:pt>
                <c:pt idx="4">
                  <c:v>117.64705882352941</c:v>
                </c:pt>
                <c:pt idx="5">
                  <c:v>125.00000000000001</c:v>
                </c:pt>
                <c:pt idx="6">
                  <c:v>133.33333333333334</c:v>
                </c:pt>
                <c:pt idx="7">
                  <c:v>142.85714285714286</c:v>
                </c:pt>
                <c:pt idx="8">
                  <c:v>153.84615384615387</c:v>
                </c:pt>
                <c:pt idx="9">
                  <c:v>166.66666666666666</c:v>
                </c:pt>
                <c:pt idx="10">
                  <c:v>181.81818181818181</c:v>
                </c:pt>
                <c:pt idx="11">
                  <c:v>200</c:v>
                </c:pt>
                <c:pt idx="12">
                  <c:v>222.22222222222223</c:v>
                </c:pt>
                <c:pt idx="13">
                  <c:v>250.00000000000003</c:v>
                </c:pt>
                <c:pt idx="14">
                  <c:v>285.71428571428572</c:v>
                </c:pt>
                <c:pt idx="15">
                  <c:v>333.33333333333331</c:v>
                </c:pt>
                <c:pt idx="16">
                  <c:v>400</c:v>
                </c:pt>
                <c:pt idx="17">
                  <c:v>500.00000000000006</c:v>
                </c:pt>
                <c:pt idx="18">
                  <c:v>666.66666666666663</c:v>
                </c:pt>
                <c:pt idx="19">
                  <c:v>1000.0000000000001</c:v>
                </c:pt>
                <c:pt idx="20" formatCode="General">
                  <c:v>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DE-44E1-A6A0-82EB2F56B26B}"/>
            </c:ext>
          </c:extLst>
        </c:ser>
        <c:ser>
          <c:idx val="0"/>
          <c:order val="1"/>
          <c:tx>
            <c:strRef>
              <c:f>'RPM AND ACCELERATION'!$E$8</c:f>
              <c:strCache>
                <c:ptCount val="1"/>
                <c:pt idx="0">
                  <c:v>RPM LINEAR ACCELERATION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ACCELERATION'!$E$9:$E$29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5DE-44E1-A6A0-82EB2F56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8176"/>
        <c:axId val="56180096"/>
      </c:lineChart>
      <c:catAx>
        <c:axId val="561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0096"/>
        <c:crossesAt val="0"/>
        <c:auto val="1"/>
        <c:lblAlgn val="ctr"/>
        <c:lblOffset val="100"/>
        <c:noMultiLvlLbl val="0"/>
      </c:catAx>
      <c:valAx>
        <c:axId val="561800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176"/>
        <c:crossesAt val="0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80089779847438"/>
          <c:y val="0.18171186934966466"/>
          <c:w val="0.2204596433072484"/>
          <c:h val="0.577547389909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'RPM AND ACCELERATION'!$W$8</c:f>
              <c:strCache>
                <c:ptCount val="1"/>
                <c:pt idx="0">
                  <c:v>RPM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'RPM AND ACCELERATION'!$S$9:$S$29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21</c:v>
                </c:pt>
                <c:pt idx="6">
                  <c:v>32</c:v>
                </c:pt>
                <c:pt idx="7">
                  <c:v>49</c:v>
                </c:pt>
                <c:pt idx="8">
                  <c:v>75</c:v>
                </c:pt>
                <c:pt idx="9">
                  <c:v>113</c:v>
                </c:pt>
                <c:pt idx="10">
                  <c:v>171</c:v>
                </c:pt>
                <c:pt idx="11">
                  <c:v>257</c:v>
                </c:pt>
                <c:pt idx="12">
                  <c:v>387</c:v>
                </c:pt>
                <c:pt idx="13">
                  <c:v>582</c:v>
                </c:pt>
                <c:pt idx="14">
                  <c:v>874</c:v>
                </c:pt>
                <c:pt idx="15">
                  <c:v>1312</c:v>
                </c:pt>
                <c:pt idx="16">
                  <c:v>1969</c:v>
                </c:pt>
                <c:pt idx="17">
                  <c:v>2954</c:v>
                </c:pt>
                <c:pt idx="18">
                  <c:v>4432</c:v>
                </c:pt>
                <c:pt idx="19">
                  <c:v>6649</c:v>
                </c:pt>
                <c:pt idx="20">
                  <c:v>9974</c:v>
                </c:pt>
              </c:numCache>
            </c:numRef>
          </c:xVal>
          <c:yVal>
            <c:numRef>
              <c:f>'RPM AND ACCELERATION'!$W$9:$W$29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105.26315789473684</c:v>
                </c:pt>
                <c:pt idx="3">
                  <c:v>111.11111111111111</c:v>
                </c:pt>
                <c:pt idx="4">
                  <c:v>117.64705882352941</c:v>
                </c:pt>
                <c:pt idx="5">
                  <c:v>125.00000000000001</c:v>
                </c:pt>
                <c:pt idx="6">
                  <c:v>133.33333333333334</c:v>
                </c:pt>
                <c:pt idx="7">
                  <c:v>142.85714285714286</c:v>
                </c:pt>
                <c:pt idx="8">
                  <c:v>153.84615384615387</c:v>
                </c:pt>
                <c:pt idx="9">
                  <c:v>166.66666666666666</c:v>
                </c:pt>
                <c:pt idx="10">
                  <c:v>181.81818181818181</c:v>
                </c:pt>
                <c:pt idx="11">
                  <c:v>200</c:v>
                </c:pt>
                <c:pt idx="12">
                  <c:v>222.22222222222223</c:v>
                </c:pt>
                <c:pt idx="13">
                  <c:v>250.00000000000003</c:v>
                </c:pt>
                <c:pt idx="14">
                  <c:v>285.71428571428572</c:v>
                </c:pt>
                <c:pt idx="15">
                  <c:v>333.33333333333331</c:v>
                </c:pt>
                <c:pt idx="16">
                  <c:v>400</c:v>
                </c:pt>
                <c:pt idx="17">
                  <c:v>500.00000000000006</c:v>
                </c:pt>
                <c:pt idx="18">
                  <c:v>666.66666666666663</c:v>
                </c:pt>
                <c:pt idx="19">
                  <c:v>1000.0000000000001</c:v>
                </c:pt>
                <c:pt idx="20" formatCode="General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DA2-4B5D-A793-5CC04ED6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0976"/>
        <c:axId val="56432512"/>
      </c:scatterChart>
      <c:valAx>
        <c:axId val="564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2512"/>
        <c:crosses val="autoZero"/>
        <c:crossBetween val="midCat"/>
      </c:valAx>
      <c:valAx>
        <c:axId val="5643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43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81644</xdr:colOff>
      <xdr:row>2</xdr:row>
      <xdr:rowOff>91166</xdr:rowOff>
    </xdr:from>
    <xdr:to>
      <xdr:col>12</xdr:col>
      <xdr:colOff>353786</xdr:colOff>
      <xdr:row>4</xdr:row>
      <xdr:rowOff>58509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4E223F7-F7DD-4BD3-AFEC-7F4AEB6A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499753</xdr:colOff>
      <xdr:row>2</xdr:row>
      <xdr:rowOff>37111</xdr:rowOff>
    </xdr:from>
    <xdr:to>
      <xdr:col>22</xdr:col>
      <xdr:colOff>378525</xdr:colOff>
      <xdr:row>3</xdr:row>
      <xdr:rowOff>2560369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5BCECE1-55EB-41D1-B082-9EA14BF6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K39"/>
  <sheetViews>
    <sheetView showGridLines="0" tabSelected="1" topLeftCell="A3" zoomScale="130" zoomScaleNormal="130" workbookViewId="0">
      <selection activeCell="E24" sqref="E24"/>
    </sheetView>
  </sheetViews>
  <sheetFormatPr baseColWidth="10" defaultColWidth="11.42578125" defaultRowHeight="15" x14ac:dyDescent="0.25"/>
  <cols>
    <col min="1" max="6" width="11.42578125" style="2"/>
    <col min="7" max="7" width="38" style="5" customWidth="1"/>
    <col min="8" max="9" width="11.42578125" style="2"/>
    <col min="10" max="10" width="21.5703125" style="8" customWidth="1"/>
    <col min="11" max="11" width="11.42578125" style="25"/>
    <col min="12" max="16384" width="11.42578125" style="2"/>
  </cols>
  <sheetData>
    <row r="5" spans="7:11" s="4" customFormat="1" ht="19.5" customHeight="1" x14ac:dyDescent="0.25">
      <c r="G5" s="38" t="s">
        <v>35</v>
      </c>
      <c r="H5" s="38"/>
      <c r="I5" s="38"/>
      <c r="J5" s="21"/>
      <c r="K5" s="24"/>
    </row>
    <row r="6" spans="7:11" x14ac:dyDescent="0.25">
      <c r="G6" s="20" t="s">
        <v>15</v>
      </c>
      <c r="H6" s="18" t="s">
        <v>0</v>
      </c>
      <c r="I6" s="19">
        <v>1750</v>
      </c>
      <c r="J6" s="8" t="s">
        <v>26</v>
      </c>
    </row>
    <row r="7" spans="7:11" x14ac:dyDescent="0.25">
      <c r="G7" s="14"/>
      <c r="H7" s="15" t="s">
        <v>1</v>
      </c>
      <c r="I7" s="11">
        <f>I6/60</f>
        <v>29.166666666666668</v>
      </c>
    </row>
    <row r="8" spans="7:11" x14ac:dyDescent="0.25">
      <c r="G8" s="14" t="s">
        <v>38</v>
      </c>
      <c r="H8" s="15" t="s">
        <v>2</v>
      </c>
      <c r="I8" s="10">
        <v>1.8</v>
      </c>
      <c r="J8" s="8" t="s">
        <v>26</v>
      </c>
    </row>
    <row r="9" spans="7:11" x14ac:dyDescent="0.25">
      <c r="G9" s="14" t="s">
        <v>39</v>
      </c>
      <c r="H9" s="15" t="s">
        <v>4</v>
      </c>
      <c r="I9" s="10">
        <f>360/I8</f>
        <v>200</v>
      </c>
      <c r="J9" s="8" t="s">
        <v>26</v>
      </c>
    </row>
    <row r="10" spans="7:11" x14ac:dyDescent="0.25">
      <c r="G10" s="14" t="s">
        <v>40</v>
      </c>
      <c r="H10" s="15" t="s">
        <v>1</v>
      </c>
      <c r="I10" s="12">
        <f>I7*I9</f>
        <v>5833.3333333333339</v>
      </c>
    </row>
    <row r="11" spans="7:11" x14ac:dyDescent="0.25">
      <c r="G11" s="14" t="s">
        <v>41</v>
      </c>
      <c r="H11" s="15" t="s">
        <v>4</v>
      </c>
      <c r="I11" s="10">
        <v>2</v>
      </c>
      <c r="J11" s="8" t="s">
        <v>36</v>
      </c>
    </row>
    <row r="12" spans="7:11" x14ac:dyDescent="0.25">
      <c r="G12" s="14" t="s">
        <v>42</v>
      </c>
      <c r="H12" s="15" t="s">
        <v>3</v>
      </c>
      <c r="I12" s="12">
        <f>I10*I11</f>
        <v>11666.666666666668</v>
      </c>
    </row>
    <row r="13" spans="7:11" x14ac:dyDescent="0.25">
      <c r="G13" s="14" t="s">
        <v>43</v>
      </c>
      <c r="H13" s="15" t="s">
        <v>4</v>
      </c>
      <c r="I13" s="13">
        <v>2</v>
      </c>
      <c r="J13" s="8" t="s">
        <v>5</v>
      </c>
    </row>
    <row r="14" spans="7:11" x14ac:dyDescent="0.25">
      <c r="G14" s="14" t="s">
        <v>44</v>
      </c>
      <c r="H14" s="15" t="s">
        <v>3</v>
      </c>
      <c r="I14" s="12">
        <f>I12*I13</f>
        <v>23333.333333333336</v>
      </c>
    </row>
    <row r="15" spans="7:11" x14ac:dyDescent="0.25">
      <c r="G15" s="14" t="s">
        <v>16</v>
      </c>
      <c r="H15" s="15" t="s">
        <v>6</v>
      </c>
      <c r="I15" s="12">
        <f>1/I14*10^6</f>
        <v>42.857142857142847</v>
      </c>
    </row>
    <row r="16" spans="7:11" x14ac:dyDescent="0.25">
      <c r="K16" s="15"/>
    </row>
    <row r="18" spans="7:11" s="4" customFormat="1" ht="19.5" customHeight="1" x14ac:dyDescent="0.25">
      <c r="G18" s="38" t="s">
        <v>28</v>
      </c>
      <c r="H18" s="38"/>
      <c r="I18" s="38"/>
      <c r="J18" s="21"/>
      <c r="K18" s="24"/>
    </row>
    <row r="19" spans="7:11" x14ac:dyDescent="0.25">
      <c r="G19" s="16" t="s">
        <v>46</v>
      </c>
      <c r="H19" s="15" t="s">
        <v>6</v>
      </c>
      <c r="I19" s="37">
        <v>28</v>
      </c>
    </row>
    <row r="20" spans="7:11" ht="21" customHeight="1" x14ac:dyDescent="0.25">
      <c r="G20" s="22" t="s">
        <v>45</v>
      </c>
      <c r="H20" s="17" t="s">
        <v>0</v>
      </c>
      <c r="I20" s="23">
        <v>100</v>
      </c>
      <c r="J20" s="8" t="s">
        <v>37</v>
      </c>
    </row>
    <row r="21" spans="7:11" x14ac:dyDescent="0.25">
      <c r="G21" s="14" t="s">
        <v>17</v>
      </c>
      <c r="H21" s="15" t="s">
        <v>4</v>
      </c>
      <c r="I21" s="12">
        <f>(I20/60)*I9*I11*I13</f>
        <v>1333.3333333333335</v>
      </c>
    </row>
    <row r="22" spans="7:11" x14ac:dyDescent="0.25">
      <c r="G22" s="14" t="s">
        <v>16</v>
      </c>
      <c r="H22" s="15" t="s">
        <v>6</v>
      </c>
      <c r="I22" s="12">
        <f>1/I21*10^6</f>
        <v>749.99999999999989</v>
      </c>
      <c r="J22" s="9" t="s">
        <v>34</v>
      </c>
    </row>
    <row r="23" spans="7:11" ht="30" x14ac:dyDescent="0.25">
      <c r="G23" s="14" t="s">
        <v>58</v>
      </c>
      <c r="H23" s="15" t="s">
        <v>4</v>
      </c>
      <c r="I23" s="12">
        <f>I22/I19</f>
        <v>26.785714285714281</v>
      </c>
    </row>
    <row r="24" spans="7:11" ht="30" x14ac:dyDescent="0.25">
      <c r="G24" s="14" t="s">
        <v>57</v>
      </c>
      <c r="H24" s="15" t="s">
        <v>4</v>
      </c>
      <c r="I24" s="10">
        <v>3</v>
      </c>
      <c r="J24" s="8" t="s">
        <v>29</v>
      </c>
    </row>
    <row r="25" spans="7:11" x14ac:dyDescent="0.25">
      <c r="G25" s="14" t="s">
        <v>16</v>
      </c>
      <c r="H25" s="15" t="s">
        <v>6</v>
      </c>
      <c r="I25" s="13">
        <f>I24*I19</f>
        <v>84</v>
      </c>
    </row>
    <row r="26" spans="7:11" ht="25.5" x14ac:dyDescent="0.25">
      <c r="G26" s="14" t="s">
        <v>30</v>
      </c>
      <c r="H26" s="15" t="s">
        <v>6</v>
      </c>
      <c r="I26" s="13">
        <f>I25*I13*I11</f>
        <v>336</v>
      </c>
      <c r="J26" s="8" t="s">
        <v>32</v>
      </c>
    </row>
    <row r="27" spans="7:11" x14ac:dyDescent="0.25">
      <c r="G27" s="14" t="s">
        <v>31</v>
      </c>
      <c r="H27" s="15" t="s">
        <v>6</v>
      </c>
      <c r="I27" s="13">
        <f>I26*I9</f>
        <v>67200</v>
      </c>
      <c r="J27" s="8" t="s">
        <v>33</v>
      </c>
    </row>
    <row r="28" spans="7:11" ht="21" customHeight="1" x14ac:dyDescent="0.25">
      <c r="G28" s="22" t="s">
        <v>15</v>
      </c>
      <c r="H28" s="17" t="s">
        <v>0</v>
      </c>
      <c r="I28" s="12">
        <f>10^6/I27*60</f>
        <v>892.85714285714289</v>
      </c>
    </row>
    <row r="29" spans="7:11" x14ac:dyDescent="0.25">
      <c r="K29" s="15"/>
    </row>
    <row r="33" spans="7:10" ht="30" x14ac:dyDescent="0.25">
      <c r="G33" s="6" t="s">
        <v>27</v>
      </c>
    </row>
    <row r="34" spans="7:10" x14ac:dyDescent="0.25">
      <c r="G34" s="5" t="s">
        <v>7</v>
      </c>
      <c r="H34" s="2" t="s">
        <v>8</v>
      </c>
      <c r="I34" s="3">
        <v>16</v>
      </c>
    </row>
    <row r="35" spans="7:10" x14ac:dyDescent="0.25">
      <c r="G35" s="5" t="s">
        <v>13</v>
      </c>
      <c r="H35" s="2" t="s">
        <v>6</v>
      </c>
      <c r="I35" s="3">
        <f>1/I34</f>
        <v>6.25E-2</v>
      </c>
    </row>
    <row r="36" spans="7:10" x14ac:dyDescent="0.25">
      <c r="G36" s="5" t="s">
        <v>9</v>
      </c>
      <c r="H36" s="2" t="s">
        <v>4</v>
      </c>
      <c r="I36" s="7">
        <v>1</v>
      </c>
      <c r="J36" s="8" t="s">
        <v>12</v>
      </c>
    </row>
    <row r="37" spans="7:10" x14ac:dyDescent="0.25">
      <c r="G37" s="5" t="s">
        <v>11</v>
      </c>
      <c r="H37" s="2" t="s">
        <v>4</v>
      </c>
      <c r="I37" s="7">
        <v>50</v>
      </c>
      <c r="J37" s="8" t="s">
        <v>14</v>
      </c>
    </row>
    <row r="38" spans="7:10" ht="28.5" customHeight="1" x14ac:dyDescent="0.25">
      <c r="G38" s="5" t="s">
        <v>10</v>
      </c>
      <c r="H38" s="2" t="s">
        <v>6</v>
      </c>
      <c r="I38" s="3">
        <f>I35*I36*I37</f>
        <v>3.125</v>
      </c>
    </row>
    <row r="39" spans="7:10" ht="28.5" customHeight="1" x14ac:dyDescent="0.25">
      <c r="G39" s="5" t="s">
        <v>18</v>
      </c>
      <c r="H39" s="2" t="s">
        <v>19</v>
      </c>
      <c r="I39" s="3">
        <f>1/I38*10^6/1000</f>
        <v>320</v>
      </c>
    </row>
  </sheetData>
  <mergeCells count="2">
    <mergeCell ref="G5:I5"/>
    <mergeCell ref="G18:I18"/>
  </mergeCells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W32"/>
  <sheetViews>
    <sheetView topLeftCell="D7" zoomScale="70" zoomScaleNormal="70" workbookViewId="0">
      <selection activeCell="N37" sqref="N37"/>
    </sheetView>
  </sheetViews>
  <sheetFormatPr baseColWidth="10" defaultColWidth="11.42578125" defaultRowHeight="15" x14ac:dyDescent="0.25"/>
  <cols>
    <col min="5" max="8" width="12.85546875" style="1" customWidth="1"/>
    <col min="11" max="14" width="12.85546875" style="1" customWidth="1"/>
    <col min="20" max="23" width="12.85546875" style="1" customWidth="1"/>
  </cols>
  <sheetData>
    <row r="4" spans="5:23" ht="203.25" customHeight="1" x14ac:dyDescent="0.25"/>
    <row r="7" spans="5:23" ht="45" customHeight="1" x14ac:dyDescent="0.25">
      <c r="E7" s="40" t="s">
        <v>23</v>
      </c>
      <c r="F7" s="40"/>
      <c r="G7" s="40"/>
      <c r="H7" s="40"/>
      <c r="J7" s="41" t="s">
        <v>24</v>
      </c>
      <c r="K7" s="41"/>
      <c r="L7" s="41"/>
      <c r="M7" s="41"/>
      <c r="N7" s="41"/>
      <c r="P7" s="39" t="s">
        <v>50</v>
      </c>
      <c r="Q7" s="39"/>
      <c r="R7" s="39"/>
      <c r="S7" s="39"/>
      <c r="T7" s="39"/>
      <c r="U7" s="39"/>
      <c r="V7" s="39"/>
      <c r="W7" s="39"/>
    </row>
    <row r="8" spans="5:23" ht="60" x14ac:dyDescent="0.25">
      <c r="E8" s="31" t="s">
        <v>54</v>
      </c>
      <c r="F8" s="31" t="s">
        <v>20</v>
      </c>
      <c r="G8" s="31" t="s">
        <v>22</v>
      </c>
      <c r="H8" s="31" t="s">
        <v>21</v>
      </c>
      <c r="I8" s="32"/>
      <c r="J8" s="31" t="s">
        <v>25</v>
      </c>
      <c r="K8" s="31" t="s">
        <v>22</v>
      </c>
      <c r="L8" s="31" t="s">
        <v>21</v>
      </c>
      <c r="M8" s="31" t="s">
        <v>20</v>
      </c>
      <c r="N8" s="31" t="s">
        <v>49</v>
      </c>
      <c r="O8" s="32"/>
      <c r="P8" s="31" t="s">
        <v>25</v>
      </c>
      <c r="Q8" s="31" t="s">
        <v>47</v>
      </c>
      <c r="R8" s="31" t="s">
        <v>56</v>
      </c>
      <c r="S8" s="31" t="s">
        <v>48</v>
      </c>
      <c r="T8" s="31" t="s">
        <v>22</v>
      </c>
      <c r="U8" s="31" t="s">
        <v>21</v>
      </c>
      <c r="V8" s="31" t="s">
        <v>20</v>
      </c>
      <c r="W8" s="31" t="s">
        <v>55</v>
      </c>
    </row>
    <row r="9" spans="5:23" x14ac:dyDescent="0.25">
      <c r="E9" s="27">
        <v>0</v>
      </c>
      <c r="F9" s="28">
        <f>E9/60</f>
        <v>0</v>
      </c>
      <c r="G9" s="27"/>
      <c r="H9" s="28"/>
      <c r="J9" s="30">
        <v>1</v>
      </c>
      <c r="K9" s="27"/>
      <c r="L9" s="28"/>
      <c r="M9" s="28">
        <f>N9/60</f>
        <v>0</v>
      </c>
      <c r="N9" s="27">
        <v>0</v>
      </c>
      <c r="P9" s="30">
        <v>1</v>
      </c>
      <c r="Q9" s="30">
        <v>1</v>
      </c>
      <c r="R9" s="30">
        <f>ROUND(Q9,0)</f>
        <v>1</v>
      </c>
      <c r="S9" s="30">
        <f>Q9</f>
        <v>1</v>
      </c>
      <c r="T9" s="27"/>
      <c r="U9" s="28"/>
      <c r="V9" s="28">
        <f>W9/60</f>
        <v>0</v>
      </c>
      <c r="W9" s="27">
        <v>0</v>
      </c>
    </row>
    <row r="10" spans="5:23" x14ac:dyDescent="0.25">
      <c r="E10" s="27">
        <v>100</v>
      </c>
      <c r="F10" s="28">
        <f t="shared" ref="F10:F29" si="0">E10/60</f>
        <v>1.6666666666666667</v>
      </c>
      <c r="G10" s="29">
        <f t="shared" ref="G10:G29" si="1">1000/F10</f>
        <v>600</v>
      </c>
      <c r="H10" s="28">
        <f>G10-G9</f>
        <v>600</v>
      </c>
      <c r="J10" s="30">
        <v>2</v>
      </c>
      <c r="K10" s="29">
        <f>G10</f>
        <v>600</v>
      </c>
      <c r="L10" s="28">
        <f>K10-K9</f>
        <v>600</v>
      </c>
      <c r="M10" s="28">
        <f>1000/K10</f>
        <v>1.6666666666666667</v>
      </c>
      <c r="N10" s="28">
        <f t="shared" ref="N10:N28" si="2">M10*60</f>
        <v>100</v>
      </c>
      <c r="P10" s="30">
        <v>2</v>
      </c>
      <c r="Q10" s="30">
        <f>Q9*1.5</f>
        <v>1.5</v>
      </c>
      <c r="R10" s="30">
        <f t="shared" ref="R10:R29" si="3">ROUND(Q10,0)</f>
        <v>2</v>
      </c>
      <c r="S10" s="30">
        <f>S9+R10</f>
        <v>3</v>
      </c>
      <c r="T10" s="29">
        <f>G10</f>
        <v>600</v>
      </c>
      <c r="U10" s="28">
        <f>T10-T9</f>
        <v>600</v>
      </c>
      <c r="V10" s="28">
        <f>1000/T10</f>
        <v>1.6666666666666667</v>
      </c>
      <c r="W10" s="28">
        <f>V10*60</f>
        <v>100</v>
      </c>
    </row>
    <row r="11" spans="5:23" x14ac:dyDescent="0.25">
      <c r="E11" s="27">
        <v>200</v>
      </c>
      <c r="F11" s="28">
        <f t="shared" si="0"/>
        <v>3.3333333333333335</v>
      </c>
      <c r="G11" s="28">
        <f t="shared" si="1"/>
        <v>300</v>
      </c>
      <c r="H11" s="28">
        <f t="shared" ref="H11:H28" si="4">G11-G10</f>
        <v>-300</v>
      </c>
      <c r="J11" s="30">
        <v>3</v>
      </c>
      <c r="K11" s="28">
        <f t="shared" ref="K11:K28" si="5">K10-(K$10-K$29)/(J$29-J$10)</f>
        <v>570</v>
      </c>
      <c r="L11" s="28">
        <f>K11-K10</f>
        <v>-30</v>
      </c>
      <c r="M11" s="28">
        <f>1000/K11</f>
        <v>1.7543859649122806</v>
      </c>
      <c r="N11" s="28">
        <f t="shared" si="2"/>
        <v>105.26315789473684</v>
      </c>
      <c r="P11" s="30">
        <v>3</v>
      </c>
      <c r="Q11" s="30">
        <f t="shared" ref="Q11:Q29" si="6">Q10*1.5</f>
        <v>2.25</v>
      </c>
      <c r="R11" s="30">
        <f t="shared" si="3"/>
        <v>2</v>
      </c>
      <c r="S11" s="30">
        <f t="shared" ref="S11:S29" si="7">S10+R11</f>
        <v>5</v>
      </c>
      <c r="T11" s="28">
        <f t="shared" ref="T11:T28" si="8">T10-(T$10-T$29)/(P$29-P$10)</f>
        <v>570</v>
      </c>
      <c r="U11" s="28">
        <f t="shared" ref="U11:U29" si="9">T11-T10</f>
        <v>-30</v>
      </c>
      <c r="V11" s="28">
        <f t="shared" ref="V11:V29" si="10">1000/T11</f>
        <v>1.7543859649122806</v>
      </c>
      <c r="W11" s="28">
        <f t="shared" ref="W11:W28" si="11">V11*60</f>
        <v>105.26315789473684</v>
      </c>
    </row>
    <row r="12" spans="5:23" x14ac:dyDescent="0.25">
      <c r="E12" s="27">
        <v>300</v>
      </c>
      <c r="F12" s="28">
        <f t="shared" si="0"/>
        <v>5</v>
      </c>
      <c r="G12" s="28">
        <f t="shared" si="1"/>
        <v>200</v>
      </c>
      <c r="H12" s="28">
        <f t="shared" si="4"/>
        <v>-100</v>
      </c>
      <c r="J12" s="30">
        <v>4</v>
      </c>
      <c r="K12" s="28">
        <f t="shared" si="5"/>
        <v>540</v>
      </c>
      <c r="L12" s="28">
        <f>K12-K11</f>
        <v>-30</v>
      </c>
      <c r="M12" s="28">
        <f t="shared" ref="M12:M29" si="12">1000/K12</f>
        <v>1.8518518518518519</v>
      </c>
      <c r="N12" s="28">
        <f t="shared" si="2"/>
        <v>111.11111111111111</v>
      </c>
      <c r="P12" s="30">
        <v>4</v>
      </c>
      <c r="Q12" s="30">
        <f t="shared" si="6"/>
        <v>3.375</v>
      </c>
      <c r="R12" s="30">
        <f t="shared" si="3"/>
        <v>3</v>
      </c>
      <c r="S12" s="30">
        <f t="shared" si="7"/>
        <v>8</v>
      </c>
      <c r="T12" s="28">
        <f t="shared" si="8"/>
        <v>540</v>
      </c>
      <c r="U12" s="28">
        <f t="shared" si="9"/>
        <v>-30</v>
      </c>
      <c r="V12" s="28">
        <f t="shared" si="10"/>
        <v>1.8518518518518519</v>
      </c>
      <c r="W12" s="28">
        <f t="shared" si="11"/>
        <v>111.11111111111111</v>
      </c>
    </row>
    <row r="13" spans="5:23" x14ac:dyDescent="0.25">
      <c r="E13" s="27">
        <v>400</v>
      </c>
      <c r="F13" s="28">
        <f t="shared" si="0"/>
        <v>6.666666666666667</v>
      </c>
      <c r="G13" s="28">
        <f t="shared" si="1"/>
        <v>150</v>
      </c>
      <c r="H13" s="28">
        <f t="shared" si="4"/>
        <v>-50</v>
      </c>
      <c r="J13" s="30">
        <v>5</v>
      </c>
      <c r="K13" s="28">
        <f t="shared" si="5"/>
        <v>510</v>
      </c>
      <c r="L13" s="28">
        <f t="shared" ref="L13:L29" si="13">K13-K12</f>
        <v>-30</v>
      </c>
      <c r="M13" s="28">
        <f t="shared" si="12"/>
        <v>1.9607843137254901</v>
      </c>
      <c r="N13" s="28">
        <f t="shared" si="2"/>
        <v>117.64705882352941</v>
      </c>
      <c r="P13" s="30">
        <v>5</v>
      </c>
      <c r="Q13" s="30">
        <f t="shared" si="6"/>
        <v>5.0625</v>
      </c>
      <c r="R13" s="30">
        <f t="shared" si="3"/>
        <v>5</v>
      </c>
      <c r="S13" s="30">
        <f t="shared" si="7"/>
        <v>13</v>
      </c>
      <c r="T13" s="28">
        <f t="shared" si="8"/>
        <v>510</v>
      </c>
      <c r="U13" s="28">
        <f t="shared" si="9"/>
        <v>-30</v>
      </c>
      <c r="V13" s="28">
        <f t="shared" si="10"/>
        <v>1.9607843137254901</v>
      </c>
      <c r="W13" s="28">
        <f t="shared" si="11"/>
        <v>117.64705882352941</v>
      </c>
    </row>
    <row r="14" spans="5:23" x14ac:dyDescent="0.25">
      <c r="E14" s="27">
        <v>500</v>
      </c>
      <c r="F14" s="28">
        <f t="shared" si="0"/>
        <v>8.3333333333333339</v>
      </c>
      <c r="G14" s="28">
        <f t="shared" si="1"/>
        <v>119.99999999999999</v>
      </c>
      <c r="H14" s="28">
        <f t="shared" si="4"/>
        <v>-30.000000000000014</v>
      </c>
      <c r="J14" s="30">
        <v>6</v>
      </c>
      <c r="K14" s="28">
        <f t="shared" si="5"/>
        <v>480</v>
      </c>
      <c r="L14" s="28">
        <f t="shared" si="13"/>
        <v>-30</v>
      </c>
      <c r="M14" s="28">
        <f t="shared" si="12"/>
        <v>2.0833333333333335</v>
      </c>
      <c r="N14" s="28">
        <f t="shared" si="2"/>
        <v>125.00000000000001</v>
      </c>
      <c r="P14" s="30">
        <v>6</v>
      </c>
      <c r="Q14" s="30">
        <f t="shared" si="6"/>
        <v>7.59375</v>
      </c>
      <c r="R14" s="30">
        <f t="shared" si="3"/>
        <v>8</v>
      </c>
      <c r="S14" s="30">
        <f t="shared" si="7"/>
        <v>21</v>
      </c>
      <c r="T14" s="28">
        <f t="shared" si="8"/>
        <v>480</v>
      </c>
      <c r="U14" s="28">
        <f t="shared" si="9"/>
        <v>-30</v>
      </c>
      <c r="V14" s="28">
        <f t="shared" si="10"/>
        <v>2.0833333333333335</v>
      </c>
      <c r="W14" s="28">
        <f t="shared" si="11"/>
        <v>125.00000000000001</v>
      </c>
    </row>
    <row r="15" spans="5:23" x14ac:dyDescent="0.25">
      <c r="E15" s="27">
        <v>600</v>
      </c>
      <c r="F15" s="28">
        <f t="shared" si="0"/>
        <v>10</v>
      </c>
      <c r="G15" s="28">
        <f t="shared" si="1"/>
        <v>100</v>
      </c>
      <c r="H15" s="28">
        <f t="shared" si="4"/>
        <v>-19.999999999999986</v>
      </c>
      <c r="J15" s="30">
        <v>7</v>
      </c>
      <c r="K15" s="28">
        <f t="shared" si="5"/>
        <v>450</v>
      </c>
      <c r="L15" s="28">
        <f t="shared" si="13"/>
        <v>-30</v>
      </c>
      <c r="M15" s="28">
        <f t="shared" si="12"/>
        <v>2.2222222222222223</v>
      </c>
      <c r="N15" s="28">
        <f t="shared" si="2"/>
        <v>133.33333333333334</v>
      </c>
      <c r="P15" s="30">
        <v>7</v>
      </c>
      <c r="Q15" s="30">
        <f t="shared" si="6"/>
        <v>11.390625</v>
      </c>
      <c r="R15" s="30">
        <f t="shared" si="3"/>
        <v>11</v>
      </c>
      <c r="S15" s="30">
        <f t="shared" si="7"/>
        <v>32</v>
      </c>
      <c r="T15" s="28">
        <f t="shared" si="8"/>
        <v>450</v>
      </c>
      <c r="U15" s="28">
        <f t="shared" si="9"/>
        <v>-30</v>
      </c>
      <c r="V15" s="28">
        <f t="shared" si="10"/>
        <v>2.2222222222222223</v>
      </c>
      <c r="W15" s="28">
        <f t="shared" si="11"/>
        <v>133.33333333333334</v>
      </c>
    </row>
    <row r="16" spans="5:23" x14ac:dyDescent="0.25">
      <c r="E16" s="27">
        <v>700</v>
      </c>
      <c r="F16" s="28">
        <f t="shared" si="0"/>
        <v>11.666666666666666</v>
      </c>
      <c r="G16" s="28">
        <f t="shared" si="1"/>
        <v>85.714285714285722</v>
      </c>
      <c r="H16" s="28">
        <f t="shared" si="4"/>
        <v>-14.285714285714278</v>
      </c>
      <c r="J16" s="30">
        <v>8</v>
      </c>
      <c r="K16" s="28">
        <f t="shared" si="5"/>
        <v>420</v>
      </c>
      <c r="L16" s="28">
        <f t="shared" si="13"/>
        <v>-30</v>
      </c>
      <c r="M16" s="28">
        <f t="shared" si="12"/>
        <v>2.3809523809523809</v>
      </c>
      <c r="N16" s="28">
        <f t="shared" si="2"/>
        <v>142.85714285714286</v>
      </c>
      <c r="P16" s="30">
        <v>8</v>
      </c>
      <c r="Q16" s="30">
        <f t="shared" si="6"/>
        <v>17.0859375</v>
      </c>
      <c r="R16" s="30">
        <f t="shared" si="3"/>
        <v>17</v>
      </c>
      <c r="S16" s="30">
        <f t="shared" si="7"/>
        <v>49</v>
      </c>
      <c r="T16" s="28">
        <f t="shared" si="8"/>
        <v>420</v>
      </c>
      <c r="U16" s="28">
        <f t="shared" si="9"/>
        <v>-30</v>
      </c>
      <c r="V16" s="28">
        <f t="shared" si="10"/>
        <v>2.3809523809523809</v>
      </c>
      <c r="W16" s="28">
        <f t="shared" si="11"/>
        <v>142.85714285714286</v>
      </c>
    </row>
    <row r="17" spans="5:23" x14ac:dyDescent="0.25">
      <c r="E17" s="27">
        <v>800</v>
      </c>
      <c r="F17" s="28">
        <f t="shared" si="0"/>
        <v>13.333333333333334</v>
      </c>
      <c r="G17" s="28">
        <f t="shared" si="1"/>
        <v>75</v>
      </c>
      <c r="H17" s="28">
        <f t="shared" si="4"/>
        <v>-10.714285714285722</v>
      </c>
      <c r="J17" s="30">
        <v>9</v>
      </c>
      <c r="K17" s="28">
        <f t="shared" si="5"/>
        <v>390</v>
      </c>
      <c r="L17" s="28">
        <f t="shared" si="13"/>
        <v>-30</v>
      </c>
      <c r="M17" s="28">
        <f t="shared" si="12"/>
        <v>2.5641025641025643</v>
      </c>
      <c r="N17" s="28">
        <f t="shared" si="2"/>
        <v>153.84615384615387</v>
      </c>
      <c r="P17" s="30">
        <v>9</v>
      </c>
      <c r="Q17" s="30">
        <f t="shared" si="6"/>
        <v>25.62890625</v>
      </c>
      <c r="R17" s="30">
        <f t="shared" si="3"/>
        <v>26</v>
      </c>
      <c r="S17" s="30">
        <f t="shared" si="7"/>
        <v>75</v>
      </c>
      <c r="T17" s="28">
        <f t="shared" si="8"/>
        <v>390</v>
      </c>
      <c r="U17" s="28">
        <f t="shared" si="9"/>
        <v>-30</v>
      </c>
      <c r="V17" s="28">
        <f t="shared" si="10"/>
        <v>2.5641025641025643</v>
      </c>
      <c r="W17" s="28">
        <f t="shared" si="11"/>
        <v>153.84615384615387</v>
      </c>
    </row>
    <row r="18" spans="5:23" x14ac:dyDescent="0.25">
      <c r="E18" s="27">
        <v>900</v>
      </c>
      <c r="F18" s="28">
        <f t="shared" si="0"/>
        <v>15</v>
      </c>
      <c r="G18" s="28">
        <f t="shared" si="1"/>
        <v>66.666666666666671</v>
      </c>
      <c r="H18" s="28">
        <f t="shared" si="4"/>
        <v>-8.3333333333333286</v>
      </c>
      <c r="J18" s="30">
        <v>10</v>
      </c>
      <c r="K18" s="28">
        <f t="shared" si="5"/>
        <v>360</v>
      </c>
      <c r="L18" s="28">
        <f t="shared" si="13"/>
        <v>-30</v>
      </c>
      <c r="M18" s="28">
        <f t="shared" si="12"/>
        <v>2.7777777777777777</v>
      </c>
      <c r="N18" s="28">
        <f t="shared" si="2"/>
        <v>166.66666666666666</v>
      </c>
      <c r="P18" s="30">
        <v>10</v>
      </c>
      <c r="Q18" s="30">
        <f t="shared" si="6"/>
        <v>38.443359375</v>
      </c>
      <c r="R18" s="30">
        <f t="shared" si="3"/>
        <v>38</v>
      </c>
      <c r="S18" s="30">
        <f t="shared" si="7"/>
        <v>113</v>
      </c>
      <c r="T18" s="28">
        <f t="shared" si="8"/>
        <v>360</v>
      </c>
      <c r="U18" s="28">
        <f t="shared" si="9"/>
        <v>-30</v>
      </c>
      <c r="V18" s="28">
        <f t="shared" si="10"/>
        <v>2.7777777777777777</v>
      </c>
      <c r="W18" s="28">
        <f t="shared" si="11"/>
        <v>166.66666666666666</v>
      </c>
    </row>
    <row r="19" spans="5:23" x14ac:dyDescent="0.25">
      <c r="E19" s="27">
        <v>1000</v>
      </c>
      <c r="F19" s="28">
        <f t="shared" si="0"/>
        <v>16.666666666666668</v>
      </c>
      <c r="G19" s="28">
        <f t="shared" si="1"/>
        <v>59.999999999999993</v>
      </c>
      <c r="H19" s="28">
        <f t="shared" si="4"/>
        <v>-6.6666666666666785</v>
      </c>
      <c r="J19" s="30">
        <v>11</v>
      </c>
      <c r="K19" s="28">
        <f t="shared" si="5"/>
        <v>330</v>
      </c>
      <c r="L19" s="28">
        <f t="shared" si="13"/>
        <v>-30</v>
      </c>
      <c r="M19" s="28">
        <f t="shared" si="12"/>
        <v>3.0303030303030303</v>
      </c>
      <c r="N19" s="28">
        <f t="shared" si="2"/>
        <v>181.81818181818181</v>
      </c>
      <c r="P19" s="30">
        <v>11</v>
      </c>
      <c r="Q19" s="30">
        <f t="shared" si="6"/>
        <v>57.6650390625</v>
      </c>
      <c r="R19" s="30">
        <f t="shared" si="3"/>
        <v>58</v>
      </c>
      <c r="S19" s="30">
        <f t="shared" si="7"/>
        <v>171</v>
      </c>
      <c r="T19" s="28">
        <f t="shared" si="8"/>
        <v>330</v>
      </c>
      <c r="U19" s="28">
        <f t="shared" si="9"/>
        <v>-30</v>
      </c>
      <c r="V19" s="28">
        <f t="shared" si="10"/>
        <v>3.0303030303030303</v>
      </c>
      <c r="W19" s="28">
        <f t="shared" si="11"/>
        <v>181.81818181818181</v>
      </c>
    </row>
    <row r="20" spans="5:23" x14ac:dyDescent="0.25">
      <c r="E20" s="27">
        <v>1100</v>
      </c>
      <c r="F20" s="28">
        <f t="shared" si="0"/>
        <v>18.333333333333332</v>
      </c>
      <c r="G20" s="28">
        <f t="shared" si="1"/>
        <v>54.545454545454547</v>
      </c>
      <c r="H20" s="28">
        <f t="shared" si="4"/>
        <v>-5.4545454545454461</v>
      </c>
      <c r="J20" s="30">
        <v>12</v>
      </c>
      <c r="K20" s="28">
        <f t="shared" si="5"/>
        <v>300</v>
      </c>
      <c r="L20" s="28">
        <f t="shared" si="13"/>
        <v>-30</v>
      </c>
      <c r="M20" s="28">
        <f t="shared" si="12"/>
        <v>3.3333333333333335</v>
      </c>
      <c r="N20" s="28">
        <f t="shared" si="2"/>
        <v>200</v>
      </c>
      <c r="P20" s="30">
        <v>12</v>
      </c>
      <c r="Q20" s="30">
        <f t="shared" si="6"/>
        <v>86.49755859375</v>
      </c>
      <c r="R20" s="30">
        <f t="shared" si="3"/>
        <v>86</v>
      </c>
      <c r="S20" s="30">
        <f t="shared" si="7"/>
        <v>257</v>
      </c>
      <c r="T20" s="28">
        <f t="shared" si="8"/>
        <v>300</v>
      </c>
      <c r="U20" s="28">
        <f t="shared" si="9"/>
        <v>-30</v>
      </c>
      <c r="V20" s="28">
        <f t="shared" si="10"/>
        <v>3.3333333333333335</v>
      </c>
      <c r="W20" s="28">
        <f t="shared" si="11"/>
        <v>200</v>
      </c>
    </row>
    <row r="21" spans="5:23" x14ac:dyDescent="0.25">
      <c r="E21" s="27">
        <v>1200</v>
      </c>
      <c r="F21" s="28">
        <f t="shared" si="0"/>
        <v>20</v>
      </c>
      <c r="G21" s="28">
        <f t="shared" si="1"/>
        <v>50</v>
      </c>
      <c r="H21" s="28">
        <f t="shared" si="4"/>
        <v>-4.5454545454545467</v>
      </c>
      <c r="J21" s="30">
        <v>13</v>
      </c>
      <c r="K21" s="28">
        <f t="shared" si="5"/>
        <v>270</v>
      </c>
      <c r="L21" s="28">
        <f t="shared" si="13"/>
        <v>-30</v>
      </c>
      <c r="M21" s="28">
        <f t="shared" si="12"/>
        <v>3.7037037037037037</v>
      </c>
      <c r="N21" s="28">
        <f t="shared" si="2"/>
        <v>222.22222222222223</v>
      </c>
      <c r="P21" s="30">
        <v>13</v>
      </c>
      <c r="Q21" s="30">
        <f t="shared" si="6"/>
        <v>129.746337890625</v>
      </c>
      <c r="R21" s="30">
        <f t="shared" si="3"/>
        <v>130</v>
      </c>
      <c r="S21" s="30">
        <f t="shared" si="7"/>
        <v>387</v>
      </c>
      <c r="T21" s="28">
        <f t="shared" si="8"/>
        <v>270</v>
      </c>
      <c r="U21" s="28">
        <f t="shared" si="9"/>
        <v>-30</v>
      </c>
      <c r="V21" s="28">
        <f t="shared" si="10"/>
        <v>3.7037037037037037</v>
      </c>
      <c r="W21" s="28">
        <f t="shared" si="11"/>
        <v>222.22222222222223</v>
      </c>
    </row>
    <row r="22" spans="5:23" x14ac:dyDescent="0.25">
      <c r="E22" s="27">
        <v>1300</v>
      </c>
      <c r="F22" s="28">
        <f t="shared" si="0"/>
        <v>21.666666666666668</v>
      </c>
      <c r="G22" s="28">
        <f t="shared" si="1"/>
        <v>46.153846153846153</v>
      </c>
      <c r="H22" s="28">
        <f t="shared" si="4"/>
        <v>-3.8461538461538467</v>
      </c>
      <c r="J22" s="30">
        <v>14</v>
      </c>
      <c r="K22" s="28">
        <f t="shared" si="5"/>
        <v>240</v>
      </c>
      <c r="L22" s="28">
        <f t="shared" si="13"/>
        <v>-30</v>
      </c>
      <c r="M22" s="28">
        <f t="shared" si="12"/>
        <v>4.166666666666667</v>
      </c>
      <c r="N22" s="28">
        <f t="shared" si="2"/>
        <v>250.00000000000003</v>
      </c>
      <c r="P22" s="30">
        <v>14</v>
      </c>
      <c r="Q22" s="30">
        <f t="shared" si="6"/>
        <v>194.6195068359375</v>
      </c>
      <c r="R22" s="30">
        <f t="shared" si="3"/>
        <v>195</v>
      </c>
      <c r="S22" s="30">
        <f t="shared" si="7"/>
        <v>582</v>
      </c>
      <c r="T22" s="28">
        <f t="shared" si="8"/>
        <v>240</v>
      </c>
      <c r="U22" s="28">
        <f t="shared" si="9"/>
        <v>-30</v>
      </c>
      <c r="V22" s="28">
        <f t="shared" si="10"/>
        <v>4.166666666666667</v>
      </c>
      <c r="W22" s="28">
        <f t="shared" si="11"/>
        <v>250.00000000000003</v>
      </c>
    </row>
    <row r="23" spans="5:23" x14ac:dyDescent="0.25">
      <c r="E23" s="27">
        <v>1400</v>
      </c>
      <c r="F23" s="28">
        <f t="shared" si="0"/>
        <v>23.333333333333332</v>
      </c>
      <c r="G23" s="28">
        <f t="shared" si="1"/>
        <v>42.857142857142861</v>
      </c>
      <c r="H23" s="28">
        <f t="shared" si="4"/>
        <v>-3.2967032967032921</v>
      </c>
      <c r="J23" s="30">
        <v>15</v>
      </c>
      <c r="K23" s="28">
        <f t="shared" si="5"/>
        <v>210</v>
      </c>
      <c r="L23" s="28">
        <f t="shared" si="13"/>
        <v>-30</v>
      </c>
      <c r="M23" s="28">
        <f t="shared" si="12"/>
        <v>4.7619047619047619</v>
      </c>
      <c r="N23" s="28">
        <f t="shared" si="2"/>
        <v>285.71428571428572</v>
      </c>
      <c r="P23" s="30">
        <v>15</v>
      </c>
      <c r="Q23" s="30">
        <f t="shared" si="6"/>
        <v>291.92926025390625</v>
      </c>
      <c r="R23" s="30">
        <f t="shared" si="3"/>
        <v>292</v>
      </c>
      <c r="S23" s="30">
        <f t="shared" si="7"/>
        <v>874</v>
      </c>
      <c r="T23" s="28">
        <f t="shared" si="8"/>
        <v>210</v>
      </c>
      <c r="U23" s="28">
        <f t="shared" si="9"/>
        <v>-30</v>
      </c>
      <c r="V23" s="28">
        <f t="shared" si="10"/>
        <v>4.7619047619047619</v>
      </c>
      <c r="W23" s="28">
        <f t="shared" si="11"/>
        <v>285.71428571428572</v>
      </c>
    </row>
    <row r="24" spans="5:23" x14ac:dyDescent="0.25">
      <c r="E24" s="27">
        <v>1500</v>
      </c>
      <c r="F24" s="28">
        <f t="shared" si="0"/>
        <v>25</v>
      </c>
      <c r="G24" s="28">
        <f t="shared" si="1"/>
        <v>40</v>
      </c>
      <c r="H24" s="28">
        <f t="shared" si="4"/>
        <v>-2.8571428571428612</v>
      </c>
      <c r="J24" s="30">
        <v>16</v>
      </c>
      <c r="K24" s="28">
        <f t="shared" si="5"/>
        <v>180</v>
      </c>
      <c r="L24" s="28">
        <f t="shared" si="13"/>
        <v>-30</v>
      </c>
      <c r="M24" s="28">
        <f t="shared" si="12"/>
        <v>5.5555555555555554</v>
      </c>
      <c r="N24" s="28">
        <f t="shared" si="2"/>
        <v>333.33333333333331</v>
      </c>
      <c r="P24" s="30">
        <v>16</v>
      </c>
      <c r="Q24" s="30">
        <f t="shared" si="6"/>
        <v>437.89389038085937</v>
      </c>
      <c r="R24" s="30">
        <f t="shared" si="3"/>
        <v>438</v>
      </c>
      <c r="S24" s="30">
        <f t="shared" si="7"/>
        <v>1312</v>
      </c>
      <c r="T24" s="28">
        <f t="shared" si="8"/>
        <v>180</v>
      </c>
      <c r="U24" s="28">
        <f t="shared" si="9"/>
        <v>-30</v>
      </c>
      <c r="V24" s="28">
        <f t="shared" si="10"/>
        <v>5.5555555555555554</v>
      </c>
      <c r="W24" s="28">
        <f t="shared" si="11"/>
        <v>333.33333333333331</v>
      </c>
    </row>
    <row r="25" spans="5:23" x14ac:dyDescent="0.25">
      <c r="E25" s="27">
        <v>1600</v>
      </c>
      <c r="F25" s="28">
        <f t="shared" si="0"/>
        <v>26.666666666666668</v>
      </c>
      <c r="G25" s="28">
        <f t="shared" si="1"/>
        <v>37.5</v>
      </c>
      <c r="H25" s="28">
        <f t="shared" si="4"/>
        <v>-2.5</v>
      </c>
      <c r="J25" s="30">
        <v>17</v>
      </c>
      <c r="K25" s="28">
        <f t="shared" si="5"/>
        <v>150</v>
      </c>
      <c r="L25" s="28">
        <f t="shared" si="13"/>
        <v>-30</v>
      </c>
      <c r="M25" s="28">
        <f t="shared" si="12"/>
        <v>6.666666666666667</v>
      </c>
      <c r="N25" s="28">
        <f t="shared" si="2"/>
        <v>400</v>
      </c>
      <c r="P25" s="30">
        <v>17</v>
      </c>
      <c r="Q25" s="30">
        <f t="shared" si="6"/>
        <v>656.84083557128906</v>
      </c>
      <c r="R25" s="30">
        <f t="shared" si="3"/>
        <v>657</v>
      </c>
      <c r="S25" s="30">
        <f t="shared" si="7"/>
        <v>1969</v>
      </c>
      <c r="T25" s="28">
        <f t="shared" si="8"/>
        <v>150</v>
      </c>
      <c r="U25" s="28">
        <f t="shared" si="9"/>
        <v>-30</v>
      </c>
      <c r="V25" s="28">
        <f t="shared" si="10"/>
        <v>6.666666666666667</v>
      </c>
      <c r="W25" s="28">
        <f t="shared" si="11"/>
        <v>400</v>
      </c>
    </row>
    <row r="26" spans="5:23" x14ac:dyDescent="0.25">
      <c r="E26" s="27">
        <v>1700</v>
      </c>
      <c r="F26" s="28">
        <f t="shared" si="0"/>
        <v>28.333333333333332</v>
      </c>
      <c r="G26" s="28">
        <f t="shared" si="1"/>
        <v>35.294117647058826</v>
      </c>
      <c r="H26" s="28">
        <f t="shared" si="4"/>
        <v>-2.205882352941174</v>
      </c>
      <c r="J26" s="30">
        <v>18</v>
      </c>
      <c r="K26" s="28">
        <f t="shared" si="5"/>
        <v>120</v>
      </c>
      <c r="L26" s="28">
        <f t="shared" si="13"/>
        <v>-30</v>
      </c>
      <c r="M26" s="28">
        <f t="shared" si="12"/>
        <v>8.3333333333333339</v>
      </c>
      <c r="N26" s="28">
        <f t="shared" si="2"/>
        <v>500.00000000000006</v>
      </c>
      <c r="P26" s="30">
        <v>18</v>
      </c>
      <c r="Q26" s="30">
        <f t="shared" si="6"/>
        <v>985.26125335693359</v>
      </c>
      <c r="R26" s="30">
        <f t="shared" si="3"/>
        <v>985</v>
      </c>
      <c r="S26" s="30">
        <f t="shared" si="7"/>
        <v>2954</v>
      </c>
      <c r="T26" s="28">
        <f t="shared" si="8"/>
        <v>120</v>
      </c>
      <c r="U26" s="28">
        <f t="shared" si="9"/>
        <v>-30</v>
      </c>
      <c r="V26" s="28">
        <f t="shared" si="10"/>
        <v>8.3333333333333339</v>
      </c>
      <c r="W26" s="28">
        <f t="shared" si="11"/>
        <v>500.00000000000006</v>
      </c>
    </row>
    <row r="27" spans="5:23" x14ac:dyDescent="0.25">
      <c r="E27" s="27">
        <v>1800</v>
      </c>
      <c r="F27" s="28">
        <f t="shared" si="0"/>
        <v>30</v>
      </c>
      <c r="G27" s="28">
        <f t="shared" si="1"/>
        <v>33.333333333333336</v>
      </c>
      <c r="H27" s="28">
        <f t="shared" si="4"/>
        <v>-1.9607843137254903</v>
      </c>
      <c r="J27" s="30">
        <v>19</v>
      </c>
      <c r="K27" s="28">
        <f t="shared" si="5"/>
        <v>90</v>
      </c>
      <c r="L27" s="28">
        <f t="shared" si="13"/>
        <v>-30</v>
      </c>
      <c r="M27" s="28">
        <f t="shared" si="12"/>
        <v>11.111111111111111</v>
      </c>
      <c r="N27" s="28">
        <f t="shared" si="2"/>
        <v>666.66666666666663</v>
      </c>
      <c r="P27" s="30">
        <v>19</v>
      </c>
      <c r="Q27" s="30">
        <f t="shared" si="6"/>
        <v>1477.8918800354004</v>
      </c>
      <c r="R27" s="30">
        <f t="shared" si="3"/>
        <v>1478</v>
      </c>
      <c r="S27" s="30">
        <f t="shared" si="7"/>
        <v>4432</v>
      </c>
      <c r="T27" s="28">
        <f t="shared" si="8"/>
        <v>90</v>
      </c>
      <c r="U27" s="28">
        <f t="shared" si="9"/>
        <v>-30</v>
      </c>
      <c r="V27" s="28">
        <f t="shared" si="10"/>
        <v>11.111111111111111</v>
      </c>
      <c r="W27" s="28">
        <f t="shared" si="11"/>
        <v>666.66666666666663</v>
      </c>
    </row>
    <row r="28" spans="5:23" x14ac:dyDescent="0.25">
      <c r="E28" s="27">
        <v>1900</v>
      </c>
      <c r="F28" s="28">
        <f t="shared" si="0"/>
        <v>31.666666666666668</v>
      </c>
      <c r="G28" s="28">
        <f t="shared" si="1"/>
        <v>31.578947368421051</v>
      </c>
      <c r="H28" s="28">
        <f t="shared" si="4"/>
        <v>-1.7543859649122844</v>
      </c>
      <c r="J28" s="30">
        <v>20</v>
      </c>
      <c r="K28" s="28">
        <f t="shared" si="5"/>
        <v>60</v>
      </c>
      <c r="L28" s="28">
        <f t="shared" si="13"/>
        <v>-30</v>
      </c>
      <c r="M28" s="28">
        <f t="shared" si="12"/>
        <v>16.666666666666668</v>
      </c>
      <c r="N28" s="28">
        <f t="shared" si="2"/>
        <v>1000.0000000000001</v>
      </c>
      <c r="P28" s="30">
        <v>20</v>
      </c>
      <c r="Q28" s="30">
        <f t="shared" si="6"/>
        <v>2216.8378200531006</v>
      </c>
      <c r="R28" s="30">
        <f t="shared" si="3"/>
        <v>2217</v>
      </c>
      <c r="S28" s="30">
        <f t="shared" si="7"/>
        <v>6649</v>
      </c>
      <c r="T28" s="28">
        <f t="shared" si="8"/>
        <v>60</v>
      </c>
      <c r="U28" s="28">
        <f t="shared" si="9"/>
        <v>-30</v>
      </c>
      <c r="V28" s="28">
        <f t="shared" si="10"/>
        <v>16.666666666666668</v>
      </c>
      <c r="W28" s="28">
        <f t="shared" si="11"/>
        <v>1000.0000000000001</v>
      </c>
    </row>
    <row r="29" spans="5:23" x14ac:dyDescent="0.25">
      <c r="E29" s="27">
        <v>2000</v>
      </c>
      <c r="F29" s="28">
        <f t="shared" si="0"/>
        <v>33.333333333333336</v>
      </c>
      <c r="G29" s="29">
        <f t="shared" si="1"/>
        <v>29.999999999999996</v>
      </c>
      <c r="H29" s="28">
        <f>G29-G28</f>
        <v>-1.5789473684210549</v>
      </c>
      <c r="J29" s="30">
        <v>21</v>
      </c>
      <c r="K29" s="29">
        <f>G29</f>
        <v>29.999999999999996</v>
      </c>
      <c r="L29" s="28">
        <f t="shared" si="13"/>
        <v>-30.000000000000004</v>
      </c>
      <c r="M29" s="28">
        <f t="shared" si="12"/>
        <v>33.333333333333336</v>
      </c>
      <c r="N29" s="27">
        <v>2000</v>
      </c>
      <c r="P29" s="30">
        <v>21</v>
      </c>
      <c r="Q29" s="30">
        <f t="shared" si="6"/>
        <v>3325.2567300796509</v>
      </c>
      <c r="R29" s="30">
        <f t="shared" si="3"/>
        <v>3325</v>
      </c>
      <c r="S29" s="30">
        <f t="shared" si="7"/>
        <v>9974</v>
      </c>
      <c r="T29" s="29">
        <f>G29</f>
        <v>29.999999999999996</v>
      </c>
      <c r="U29" s="28">
        <f t="shared" si="9"/>
        <v>-30.000000000000004</v>
      </c>
      <c r="V29" s="28">
        <f t="shared" si="10"/>
        <v>33.333333333333336</v>
      </c>
      <c r="W29" s="27">
        <v>2000</v>
      </c>
    </row>
    <row r="30" spans="5:23" x14ac:dyDescent="0.25">
      <c r="P30" s="26"/>
    </row>
    <row r="31" spans="5:23" x14ac:dyDescent="0.25">
      <c r="Q31" s="35" t="s">
        <v>51</v>
      </c>
      <c r="R31" s="33"/>
      <c r="S31" s="33">
        <v>11</v>
      </c>
      <c r="T31" s="27" t="s">
        <v>6</v>
      </c>
    </row>
    <row r="32" spans="5:23" x14ac:dyDescent="0.25">
      <c r="Q32" s="34" t="s">
        <v>52</v>
      </c>
      <c r="R32" s="34"/>
      <c r="S32" s="36">
        <f>S31*S29/1000</f>
        <v>109.714</v>
      </c>
      <c r="T32" s="27" t="s">
        <v>53</v>
      </c>
    </row>
  </sheetData>
  <mergeCells count="3">
    <mergeCell ref="P7:W7"/>
    <mergeCell ref="E7:H7"/>
    <mergeCell ref="J7:N7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STEPPER AND INTERUPT</vt:lpstr>
      <vt:lpstr>RPM AND ACCELERATION</vt:lpstr>
    </vt:vector>
  </TitlesOfParts>
  <Company>Orgapack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Michael Wettstein</cp:lastModifiedBy>
  <dcterms:created xsi:type="dcterms:W3CDTF">2020-06-02T09:36:25Z</dcterms:created>
  <dcterms:modified xsi:type="dcterms:W3CDTF">2020-06-15T08:56:41Z</dcterms:modified>
</cp:coreProperties>
</file>