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дминистратор\Music\Desktop\NT\Документация\"/>
    </mc:Choice>
  </mc:AlternateContent>
  <bookViews>
    <workbookView xWindow="0" yWindow="0" windowWidth="20490" windowHeight="7560" activeTab="2"/>
  </bookViews>
  <sheets>
    <sheet name="Лист1" sheetId="4" r:id="rId1"/>
    <sheet name="Лист2" sheetId="6" r:id="rId2"/>
    <sheet name="Автоматизированный расчет" sheetId="3" r:id="rId3"/>
    <sheet name="Соответствие профилю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2" i="3"/>
  <c r="U30" i="3"/>
  <c r="U31" i="3"/>
  <c r="U32" i="3"/>
  <c r="U33" i="3"/>
  <c r="U34" i="3"/>
  <c r="U35" i="3"/>
  <c r="U29" i="3"/>
  <c r="O36" i="3" l="1"/>
  <c r="P29" i="3"/>
  <c r="P30" i="3"/>
  <c r="P31" i="3"/>
  <c r="P32" i="3"/>
  <c r="P33" i="3"/>
  <c r="P35" i="3"/>
  <c r="W29" i="3" l="1"/>
  <c r="W34" i="3"/>
  <c r="W35" i="3"/>
  <c r="W30" i="3"/>
  <c r="W31" i="3"/>
  <c r="G29" i="3"/>
  <c r="W33" i="3"/>
  <c r="W32" i="3"/>
  <c r="N30" i="3"/>
  <c r="N31" i="3"/>
  <c r="N32" i="3"/>
  <c r="N33" i="3"/>
  <c r="N34" i="3"/>
  <c r="P34" i="3" s="1"/>
  <c r="N35" i="3"/>
  <c r="N29" i="3"/>
  <c r="G34" i="3" l="1"/>
  <c r="I34" i="3" s="1"/>
  <c r="P7" i="3"/>
  <c r="S7" i="3" l="1"/>
  <c r="W2" i="3"/>
  <c r="V7" i="3" s="1"/>
  <c r="U7" i="3" l="1"/>
  <c r="F24" i="3"/>
  <c r="H24" i="3" s="1"/>
  <c r="F25" i="3"/>
  <c r="H25" i="3" s="1"/>
  <c r="F26" i="3"/>
  <c r="H26" i="3" s="1"/>
  <c r="F22" i="3"/>
  <c r="H22" i="3" s="1"/>
  <c r="F23" i="3"/>
  <c r="H23" i="3" s="1"/>
  <c r="C29" i="3"/>
  <c r="P2" i="3" l="1"/>
  <c r="P3" i="3"/>
  <c r="P4" i="3"/>
  <c r="P5" i="3"/>
  <c r="P6" i="3"/>
  <c r="V2" i="3"/>
  <c r="S2" i="3"/>
  <c r="S6" i="3"/>
  <c r="S5" i="3"/>
  <c r="S4" i="3"/>
  <c r="S3" i="3"/>
  <c r="C33" i="3"/>
  <c r="C30" i="3"/>
  <c r="C32" i="3"/>
  <c r="C31" i="3"/>
  <c r="C35" i="3"/>
  <c r="D30" i="3" l="1"/>
  <c r="U3" i="3"/>
  <c r="U2" i="3"/>
  <c r="U4" i="3"/>
  <c r="U5" i="3"/>
  <c r="U6" i="3"/>
  <c r="G32" i="3"/>
  <c r="I32" i="3" s="1"/>
  <c r="G30" i="3"/>
  <c r="I30" i="3" s="1"/>
  <c r="G35" i="3"/>
  <c r="I35" i="3" s="1"/>
  <c r="G31" i="3"/>
  <c r="G33" i="3"/>
  <c r="I33" i="3" s="1"/>
  <c r="C36" i="3"/>
  <c r="I29" i="3"/>
  <c r="I31" i="3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F4" i="3"/>
  <c r="H4" i="3" s="1"/>
  <c r="F2" i="3"/>
  <c r="H2" i="3" s="1"/>
  <c r="F19" i="3"/>
  <c r="H19" i="3" s="1"/>
  <c r="F15" i="3"/>
  <c r="H15" i="3" s="1"/>
  <c r="F11" i="3"/>
  <c r="F7" i="3"/>
  <c r="F3" i="3"/>
  <c r="H3" i="3" s="1"/>
  <c r="D32" i="3"/>
  <c r="D33" i="3"/>
  <c r="D35" i="3"/>
  <c r="D31" i="3"/>
  <c r="D34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V8" i="3" l="1"/>
  <c r="U8" i="3"/>
  <c r="H10" i="3"/>
  <c r="H14" i="3"/>
  <c r="H18" i="3"/>
  <c r="H6" i="3"/>
  <c r="H21" i="3"/>
  <c r="H13" i="3"/>
  <c r="H9" i="3"/>
  <c r="H7" i="3"/>
  <c r="H5" i="3"/>
  <c r="H11" i="3"/>
  <c r="H17" i="3"/>
  <c r="I40" i="2"/>
  <c r="I44" i="2"/>
  <c r="I41" i="2"/>
  <c r="I32" i="2"/>
  <c r="I31" i="2"/>
  <c r="I30" i="2"/>
  <c r="I29" i="2"/>
  <c r="I28" i="2"/>
  <c r="I27" i="2"/>
  <c r="I26" i="2"/>
  <c r="D36" i="3" l="1"/>
  <c r="D29" i="3"/>
</calcChain>
</file>

<file path=xl/sharedStrings.xml><?xml version="1.0" encoding="utf-8"?>
<sst xmlns="http://schemas.openxmlformats.org/spreadsheetml/2006/main" count="205" uniqueCount="77">
  <si>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</si>
  <si>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</si>
  <si>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</si>
  <si>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</si>
  <si>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</si>
  <si>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</si>
  <si>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</si>
  <si>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</si>
  <si>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</si>
  <si>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</si>
  <si>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</si>
  <si>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</si>
  <si>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</si>
  <si>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</si>
  <si>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</si>
  <si>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</si>
  <si>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</si>
  <si>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</si>
  <si>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</si>
  <si>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</si>
  <si>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</si>
  <si>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</si>
  <si>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</si>
  <si>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</si>
  <si>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</si>
  <si>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</si>
  <si>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</si>
  <si>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</si>
  <si>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</si>
  <si>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</si>
  <si>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</si>
  <si>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</si>
  <si>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</si>
  <si>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</si>
  <si>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</si>
  <si>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</si>
  <si>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</si>
  <si>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</si>
  <si>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</si>
  <si>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</si>
  <si>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</si>
  <si>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</si>
  <si>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</si>
  <si>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</si>
  <si>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</si>
  <si>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</si>
  <si>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</si>
  <si>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</si>
  <si>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</si>
  <si>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</si>
  <si>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</si>
  <si>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</si>
  <si>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</si>
  <si>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</si>
  <si>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</si>
  <si>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</si>
  <si>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</si>
  <si>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Оформление билета с просмотром квитанции</t>
  </si>
  <si>
    <t>Отмена бронирования</t>
  </si>
  <si>
    <t>Оформление билета</t>
  </si>
  <si>
    <t>Выбор рейса без оплаты</t>
  </si>
  <si>
    <t>Оформление билета с просмотром квитанций</t>
  </si>
  <si>
    <t>Количество запросов одним пользователем в минуту</t>
  </si>
  <si>
    <t>choose_flight</t>
  </si>
  <si>
    <t>click_itinerary</t>
  </si>
  <si>
    <t>delete_ticket</t>
  </si>
  <si>
    <t>fill_payment</t>
  </si>
  <si>
    <t>Gotosite</t>
  </si>
  <si>
    <t>fill_find_flights/click_flights</t>
  </si>
  <si>
    <t>t=[0,32: 20,32]</t>
  </si>
  <si>
    <t>отладочный тест</t>
  </si>
  <si>
    <t>тест поиска максимума</t>
  </si>
  <si>
    <t>400/399</t>
  </si>
  <si>
    <t xml:space="preserve">    100/99</t>
  </si>
  <si>
    <t>t=[1:09:34, 1:29:34]</t>
  </si>
  <si>
    <t>тест подтверждения максимума</t>
  </si>
  <si>
    <t>операц/час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</si>
</sst>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5" fillId="0" borderId="0" xfId="0" applyFont="1"/>
    <xf numFmtId="0" fontId="0" fillId="0" borderId="14" xfId="0" applyFill="1" applyBorder="1"/>
    <xf numFmtId="0" fontId="0" fillId="35" borderId="15" xfId="0" applyFill="1" applyBorder="1"/>
    <xf numFmtId="9" fontId="0" fillId="0" borderId="0" xfId="0" applyNumberFormat="1"/>
    <xf numFmtId="0" fontId="0" fillId="37" borderId="0" xfId="0" applyFill="1"/>
    <xf numFmtId="9" fontId="0" fillId="38" borderId="0" xfId="44" applyFont="1" applyFill="1"/>
    <xf numFmtId="0" fontId="0" fillId="36" borderId="0" xfId="0" applyFill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4094.77139490741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9" maxValue="150"/>
    </cacheField>
    <cacheField name="одним пользователем в минуту" numFmtId="2">
      <sharedItems containsSemiMixedTypes="0" containsString="0" containsNumber="1" minValue="0.4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30.909090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Оформление билета с просмотром квитанции"/>
    <x v="0"/>
    <n v="1"/>
    <n v="1"/>
    <n v="80"/>
    <n v="0.75"/>
    <n v="60"/>
    <n v="45"/>
  </r>
  <r>
    <s v="Оформление билета с просмотром квитанции"/>
    <x v="1"/>
    <n v="1"/>
    <n v="1"/>
    <n v="80"/>
    <n v="0.75"/>
    <n v="60"/>
    <n v="45"/>
  </r>
  <r>
    <s v="Оформление билета с просмотром квитанции"/>
    <x v="2"/>
    <n v="1"/>
    <n v="1"/>
    <n v="80"/>
    <n v="0.75"/>
    <n v="60"/>
    <n v="45"/>
  </r>
  <r>
    <s v="Оформление билета с просмотром квитанции"/>
    <x v="3"/>
    <n v="1"/>
    <n v="1"/>
    <n v="80"/>
    <n v="0.75"/>
    <n v="60"/>
    <n v="45"/>
  </r>
  <r>
    <s v="Оформление билета с просмотром квитанции"/>
    <x v="4"/>
    <n v="1"/>
    <n v="1"/>
    <n v="80"/>
    <n v="0.75"/>
    <n v="60"/>
    <n v="45"/>
  </r>
  <r>
    <s v="Оформление билета с просмотром квитанции"/>
    <x v="5"/>
    <n v="1"/>
    <n v="1"/>
    <n v="80"/>
    <n v="0.75"/>
    <n v="60"/>
    <n v="45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4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Оформление билета"/>
    <x v="0"/>
    <n v="1"/>
    <n v="4"/>
    <n v="110"/>
    <n v="0.54545454545454541"/>
    <n v="60"/>
    <n v="130.90909090909091"/>
  </r>
  <r>
    <s v="Оформление билета"/>
    <x v="1"/>
    <n v="1"/>
    <n v="4"/>
    <n v="110"/>
    <n v="0.54545454545454541"/>
    <n v="60"/>
    <n v="130.90909090909091"/>
  </r>
  <r>
    <s v="Оформление билета"/>
    <x v="2"/>
    <n v="1"/>
    <n v="4"/>
    <n v="110"/>
    <n v="0.54545454545454541"/>
    <n v="60"/>
    <n v="130.90909090909091"/>
  </r>
  <r>
    <s v="Оформление билета"/>
    <x v="3"/>
    <n v="1"/>
    <n v="4"/>
    <n v="110"/>
    <n v="0.54545454545454541"/>
    <n v="60"/>
    <n v="130.90909090909091"/>
  </r>
  <r>
    <s v="Оформление билета"/>
    <x v="5"/>
    <n v="1"/>
    <n v="4"/>
    <n v="110"/>
    <n v="0.54545454545454541"/>
    <n v="60"/>
    <n v="130.90909090909091"/>
  </r>
  <r>
    <s v="Выбор рейса без оплаты"/>
    <x v="0"/>
    <n v="1"/>
    <n v="1"/>
    <n v="50"/>
    <n v="1.2"/>
    <n v="60"/>
    <n v="72"/>
  </r>
  <r>
    <s v="Выбор рейса без оплаты"/>
    <x v="1"/>
    <n v="1"/>
    <n v="1"/>
    <n v="50"/>
    <n v="1.2"/>
    <n v="60"/>
    <n v="72"/>
  </r>
  <r>
    <s v="Выбор рейса без оплаты"/>
    <x v="2"/>
    <n v="1"/>
    <n v="1"/>
    <n v="50"/>
    <n v="1.2"/>
    <n v="60"/>
    <n v="72"/>
  </r>
  <r>
    <s v="Выбор рейса без оплаты"/>
    <x v="5"/>
    <n v="1"/>
    <n v="1"/>
    <n v="50"/>
    <n v="1.2"/>
    <n v="60"/>
    <n v="72"/>
  </r>
  <r>
    <s v="Просмотр квитанций"/>
    <x v="0"/>
    <n v="1"/>
    <n v="2"/>
    <n v="150"/>
    <n v="0.4"/>
    <n v="60"/>
    <n v="48"/>
  </r>
  <r>
    <s v="Просмотр квитанций"/>
    <x v="4"/>
    <n v="1"/>
    <n v="2"/>
    <n v="150"/>
    <n v="0.4"/>
    <n v="60"/>
    <n v="48"/>
  </r>
  <r>
    <s v="Просмотр квитанций"/>
    <x v="5"/>
    <n v="1"/>
    <n v="2"/>
    <n v="150"/>
    <n v="0.4"/>
    <n v="60"/>
    <n v="48"/>
  </r>
  <r>
    <s v="Заполнение полей для поиска билета "/>
    <x v="0"/>
    <n v="1"/>
    <n v="1"/>
    <n v="70"/>
    <n v="0.8571428571428571"/>
    <n v="60"/>
    <n v="51.428571428571423"/>
  </r>
  <r>
    <s v="Заполнение полей для поиска билета "/>
    <x v="1"/>
    <n v="1"/>
    <n v="1"/>
    <n v="70"/>
    <n v="0.8571428571428571"/>
    <n v="60"/>
    <n v="51.428571428571423"/>
  </r>
  <r>
    <s v="Заполнение полей для поиска билета "/>
    <x v="5"/>
    <n v="1"/>
    <n v="1"/>
    <n v="70"/>
    <n v="0.8571428571428571"/>
    <n v="60"/>
    <n v="51.428571428571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K21" zoomScale="90" zoomScaleNormal="90" workbookViewId="0">
      <selection activeCell="R8" sqref="R8"/>
    </sheetView>
  </sheetViews>
  <sheetFormatPr defaultColWidth="11.42578125" defaultRowHeight="15" x14ac:dyDescent="0.25"/>
  <cols>
    <col min="1" max="1" width="22.7109375" customWidth="1"/>
    <col min="3" max="3" width="15.42578125" bestFit="1" customWidth="1"/>
    <col min="9" max="9" width="13.42578125" customWidth="1"/>
    <col min="10" max="10" width="21.5703125" bestFit="1" customWidth="1"/>
    <col min="11" max="11" width="18.7109375" customWidth="1"/>
    <col min="12" max="12" width="9.42578125" customWidth="1"/>
    <col min="13" max="13" width="16.28515625" customWidth="1"/>
    <col min="19" max="19" width="9.140625" customWidth="1"/>
    <col min="21" max="21" width="13.140625" customWidth="1"/>
    <col min="24" max="24" width="19.710937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20" t="s">
        <v>38</v>
      </c>
      <c r="J1" t="s">
        <v>50</v>
      </c>
      <c r="M1" t="s">
        <v>41</v>
      </c>
      <c r="N1" t="s">
        <v>43</v>
      </c>
      <c r="O1" t="s">
        <v>44</v>
      </c>
      <c r="P1" t="s">
        <v>55</v>
      </c>
      <c r="Q1" t="s">
        <v>45</v>
      </c>
      <c r="R1" t="s">
        <v>42</v>
      </c>
      <c r="S1" t="s">
        <v>62</v>
      </c>
      <c r="T1" s="30" t="s">
        <v>46</v>
      </c>
      <c r="U1" s="30" t="s">
        <v>47</v>
      </c>
      <c r="V1" s="30" t="s">
        <v>48</v>
      </c>
      <c r="X1" t="s">
        <v>49</v>
      </c>
    </row>
    <row r="2" spans="1:24" ht="15.75" thickBot="1" x14ac:dyDescent="0.3">
      <c r="A2" t="s">
        <v>57</v>
      </c>
      <c r="B2" t="s">
        <v>0</v>
      </c>
      <c r="C2">
        <v>1</v>
      </c>
      <c r="D2" s="28">
        <v>1</v>
      </c>
      <c r="E2"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420.80705009276437</v>
      </c>
      <c r="M2" t="s">
        <v>61</v>
      </c>
      <c r="N2">
        <v>6.4535999999999998</v>
      </c>
      <c r="O2">
        <v>37.033499999999997</v>
      </c>
      <c r="P2">
        <f>N2+O2</f>
        <v>43.487099999999998</v>
      </c>
      <c r="Q2" s="22">
        <v>80</v>
      </c>
      <c r="R2" s="22">
        <v>1</v>
      </c>
      <c r="S2" s="23">
        <f>60/(Q2)</f>
        <v>0.75</v>
      </c>
      <c r="T2" s="30">
        <v>20</v>
      </c>
      <c r="U2" s="31">
        <f>ROUND(R2*S2*T2,0)</f>
        <v>15</v>
      </c>
      <c r="V2" s="32">
        <f>R2/W$2</f>
        <v>0.1</v>
      </c>
      <c r="W2">
        <f>SUM(R2:R7)</f>
        <v>10</v>
      </c>
      <c r="X2">
        <f>R2*S2*T2</f>
        <v>15</v>
      </c>
    </row>
    <row r="3" spans="1:24" ht="15.75" thickBot="1" x14ac:dyDescent="0.3">
      <c r="A3" t="s">
        <v>57</v>
      </c>
      <c r="B3" t="s">
        <v>9</v>
      </c>
      <c r="C3">
        <v>1</v>
      </c>
      <c r="D3" s="28">
        <v>1</v>
      </c>
      <c r="E3">
        <v>80</v>
      </c>
      <c r="F3" s="25">
        <f t="shared" ref="F3:F26" si="0">60/E3</f>
        <v>0.75</v>
      </c>
      <c r="G3">
        <v>60</v>
      </c>
      <c r="H3" s="24">
        <f t="shared" ref="H3:H26" si="1">D3*F3*G3</f>
        <v>45</v>
      </c>
      <c r="I3" s="21" t="s">
        <v>10</v>
      </c>
      <c r="J3" s="19">
        <v>247.90909090909091</v>
      </c>
      <c r="M3" t="s">
        <v>8</v>
      </c>
      <c r="N3">
        <v>5.2595000000000001</v>
      </c>
      <c r="O3">
        <v>19.3674</v>
      </c>
      <c r="P3">
        <f t="shared" ref="P3:P7" si="2">N3+O3</f>
        <v>24.626899999999999</v>
      </c>
      <c r="Q3" s="22">
        <v>49</v>
      </c>
      <c r="R3" s="22">
        <v>1</v>
      </c>
      <c r="S3" s="23">
        <f t="shared" ref="S3:S7" si="3">60/(Q3)</f>
        <v>1.2244897959183674</v>
      </c>
      <c r="T3" s="30">
        <v>20</v>
      </c>
      <c r="U3" s="31">
        <f t="shared" ref="U3:U7" si="4">ROUND(R3*S3*T3,0)</f>
        <v>24</v>
      </c>
      <c r="V3" s="32">
        <f t="shared" ref="V3:V7" si="5">R3/W$2</f>
        <v>0.1</v>
      </c>
      <c r="X3">
        <f t="shared" ref="X3:X7" si="6">R3*S3*T3</f>
        <v>24.489795918367349</v>
      </c>
    </row>
    <row r="4" spans="1:24" ht="15.75" thickBot="1" x14ac:dyDescent="0.3">
      <c r="A4" t="s">
        <v>57</v>
      </c>
      <c r="B4" t="s">
        <v>10</v>
      </c>
      <c r="C4">
        <v>1</v>
      </c>
      <c r="D4" s="28">
        <v>1</v>
      </c>
      <c r="E4">
        <v>80</v>
      </c>
      <c r="F4" s="25">
        <f t="shared" si="0"/>
        <v>0.75</v>
      </c>
      <c r="G4">
        <v>60</v>
      </c>
      <c r="H4" s="24">
        <f t="shared" si="1"/>
        <v>45</v>
      </c>
      <c r="I4" s="21" t="s">
        <v>6</v>
      </c>
      <c r="J4" s="19">
        <v>420.80705009276437</v>
      </c>
      <c r="M4" t="s">
        <v>59</v>
      </c>
      <c r="N4">
        <v>6.173</v>
      </c>
      <c r="O4">
        <v>30.361999999999998</v>
      </c>
      <c r="P4">
        <f t="shared" si="2"/>
        <v>36.534999999999997</v>
      </c>
      <c r="Q4" s="22">
        <v>110</v>
      </c>
      <c r="R4" s="22">
        <v>4</v>
      </c>
      <c r="S4" s="23">
        <f t="shared" si="3"/>
        <v>0.54545454545454541</v>
      </c>
      <c r="T4" s="30">
        <v>20</v>
      </c>
      <c r="U4" s="31">
        <f t="shared" si="4"/>
        <v>44</v>
      </c>
      <c r="V4" s="32">
        <f t="shared" si="5"/>
        <v>0.4</v>
      </c>
      <c r="X4">
        <f t="shared" si="6"/>
        <v>43.636363636363633</v>
      </c>
    </row>
    <row r="5" spans="1:24" ht="15.75" thickBot="1" x14ac:dyDescent="0.3">
      <c r="A5" t="s">
        <v>57</v>
      </c>
      <c r="B5" t="s">
        <v>3</v>
      </c>
      <c r="C5">
        <v>1</v>
      </c>
      <c r="D5" s="28">
        <v>1</v>
      </c>
      <c r="E5">
        <v>80</v>
      </c>
      <c r="F5" s="25">
        <f t="shared" si="0"/>
        <v>0.75</v>
      </c>
      <c r="G5">
        <v>60</v>
      </c>
      <c r="H5" s="24">
        <f t="shared" si="1"/>
        <v>45</v>
      </c>
      <c r="I5" s="21" t="s">
        <v>9</v>
      </c>
      <c r="J5" s="19">
        <v>299.33766233766232</v>
      </c>
      <c r="M5" t="s">
        <v>60</v>
      </c>
      <c r="N5">
        <v>4.8600000000000003</v>
      </c>
      <c r="O5">
        <v>15.9598</v>
      </c>
      <c r="P5">
        <f t="shared" si="2"/>
        <v>20.819800000000001</v>
      </c>
      <c r="Q5" s="22">
        <v>50</v>
      </c>
      <c r="R5" s="22">
        <v>1</v>
      </c>
      <c r="S5" s="23">
        <f t="shared" si="3"/>
        <v>1.2</v>
      </c>
      <c r="T5" s="30">
        <v>20</v>
      </c>
      <c r="U5" s="31">
        <f t="shared" si="4"/>
        <v>24</v>
      </c>
      <c r="V5" s="32">
        <f t="shared" si="5"/>
        <v>0.1</v>
      </c>
      <c r="X5">
        <f t="shared" si="6"/>
        <v>24</v>
      </c>
    </row>
    <row r="6" spans="1:24" ht="15.75" thickBot="1" x14ac:dyDescent="0.3">
      <c r="A6" t="s">
        <v>57</v>
      </c>
      <c r="B6" t="s">
        <v>4</v>
      </c>
      <c r="C6">
        <v>1</v>
      </c>
      <c r="D6" s="28">
        <v>1</v>
      </c>
      <c r="E6">
        <v>80</v>
      </c>
      <c r="F6" s="25">
        <f t="shared" si="0"/>
        <v>0.75</v>
      </c>
      <c r="G6">
        <v>60</v>
      </c>
      <c r="H6" s="24">
        <f t="shared" si="1"/>
        <v>45</v>
      </c>
      <c r="I6" s="21" t="s">
        <v>3</v>
      </c>
      <c r="J6" s="19">
        <v>175.90909090909091</v>
      </c>
      <c r="M6" t="s">
        <v>4</v>
      </c>
      <c r="N6">
        <v>5.7567000000000004</v>
      </c>
      <c r="O6">
        <v>15.4191</v>
      </c>
      <c r="P6">
        <f t="shared" si="2"/>
        <v>21.175800000000002</v>
      </c>
      <c r="Q6" s="22">
        <v>150</v>
      </c>
      <c r="R6" s="22">
        <v>2</v>
      </c>
      <c r="S6" s="23">
        <f t="shared" si="3"/>
        <v>0.4</v>
      </c>
      <c r="T6" s="30">
        <v>20</v>
      </c>
      <c r="U6" s="31">
        <f t="shared" si="4"/>
        <v>16</v>
      </c>
      <c r="V6" s="32">
        <f t="shared" si="5"/>
        <v>0.2</v>
      </c>
      <c r="X6">
        <f t="shared" si="6"/>
        <v>16</v>
      </c>
    </row>
    <row r="7" spans="1:24" x14ac:dyDescent="0.25">
      <c r="A7" t="s">
        <v>57</v>
      </c>
      <c r="B7" t="s">
        <v>6</v>
      </c>
      <c r="C7">
        <v>1</v>
      </c>
      <c r="D7" s="28">
        <v>1</v>
      </c>
      <c r="E7">
        <v>80</v>
      </c>
      <c r="F7" s="25">
        <f t="shared" si="0"/>
        <v>0.75</v>
      </c>
      <c r="G7">
        <v>60</v>
      </c>
      <c r="H7" s="24">
        <f t="shared" si="1"/>
        <v>45</v>
      </c>
      <c r="I7" s="21" t="s">
        <v>58</v>
      </c>
      <c r="J7" s="19">
        <v>73.469387755102048</v>
      </c>
      <c r="M7" t="s">
        <v>1</v>
      </c>
      <c r="N7">
        <v>3.2170000000000001</v>
      </c>
      <c r="O7">
        <v>13.958500000000001</v>
      </c>
      <c r="P7">
        <f t="shared" si="2"/>
        <v>17.1755</v>
      </c>
      <c r="Q7" s="36">
        <v>70</v>
      </c>
      <c r="R7" s="36">
        <v>1</v>
      </c>
      <c r="S7" s="23">
        <f t="shared" si="3"/>
        <v>0.8571428571428571</v>
      </c>
      <c r="T7" s="30">
        <v>20</v>
      </c>
      <c r="U7" s="31">
        <f t="shared" si="4"/>
        <v>17</v>
      </c>
      <c r="V7" s="32">
        <f t="shared" si="5"/>
        <v>0.1</v>
      </c>
      <c r="X7">
        <f t="shared" si="6"/>
        <v>17.142857142857142</v>
      </c>
    </row>
    <row r="8" spans="1:24" x14ac:dyDescent="0.25">
      <c r="A8" t="s">
        <v>8</v>
      </c>
      <c r="B8" t="s">
        <v>0</v>
      </c>
      <c r="C8">
        <v>1</v>
      </c>
      <c r="D8" s="29">
        <v>1</v>
      </c>
      <c r="E8">
        <v>49</v>
      </c>
      <c r="F8" s="25">
        <f t="shared" si="0"/>
        <v>1.2244897959183674</v>
      </c>
      <c r="G8">
        <v>60</v>
      </c>
      <c r="H8" s="24">
        <f t="shared" si="1"/>
        <v>73.469387755102048</v>
      </c>
      <c r="I8" s="21" t="s">
        <v>4</v>
      </c>
      <c r="J8" s="19">
        <v>166.46938775510205</v>
      </c>
      <c r="U8" s="24">
        <f>SUM(U2:U7)</f>
        <v>140</v>
      </c>
      <c r="V8" s="37">
        <f>SUM(V2:V7)</f>
        <v>1.0000000000000002</v>
      </c>
    </row>
    <row r="9" spans="1:24" x14ac:dyDescent="0.25">
      <c r="A9" t="s">
        <v>8</v>
      </c>
      <c r="B9" t="s">
        <v>4</v>
      </c>
      <c r="C9">
        <v>1</v>
      </c>
      <c r="D9" s="29">
        <v>1</v>
      </c>
      <c r="E9">
        <v>49</v>
      </c>
      <c r="F9" s="25">
        <f t="shared" si="0"/>
        <v>1.2244897959183674</v>
      </c>
      <c r="G9">
        <v>60</v>
      </c>
      <c r="H9" s="24">
        <f t="shared" si="1"/>
        <v>73.469387755102048</v>
      </c>
      <c r="I9" s="21" t="s">
        <v>39</v>
      </c>
      <c r="J9" s="19">
        <v>1804.7087198515769</v>
      </c>
    </row>
    <row r="10" spans="1:24" x14ac:dyDescent="0.25">
      <c r="A10" t="s">
        <v>8</v>
      </c>
      <c r="B10" t="s">
        <v>58</v>
      </c>
      <c r="C10">
        <v>1</v>
      </c>
      <c r="D10" s="29">
        <v>1</v>
      </c>
      <c r="E10">
        <v>49</v>
      </c>
      <c r="F10" s="25">
        <f t="shared" si="0"/>
        <v>1.2244897959183674</v>
      </c>
      <c r="G10">
        <v>60</v>
      </c>
      <c r="H10" s="24">
        <f t="shared" si="1"/>
        <v>73.469387755102048</v>
      </c>
    </row>
    <row r="11" spans="1:24" x14ac:dyDescent="0.25">
      <c r="A11" t="s">
        <v>8</v>
      </c>
      <c r="B11" t="s">
        <v>6</v>
      </c>
      <c r="C11">
        <v>1</v>
      </c>
      <c r="D11" s="29">
        <v>1</v>
      </c>
      <c r="E11">
        <v>49</v>
      </c>
      <c r="F11" s="25">
        <f t="shared" si="0"/>
        <v>1.2244897959183674</v>
      </c>
      <c r="G11">
        <v>60</v>
      </c>
      <c r="H11" s="24">
        <f t="shared" si="1"/>
        <v>73.469387755102048</v>
      </c>
    </row>
    <row r="12" spans="1:24" x14ac:dyDescent="0.25">
      <c r="A12" t="s">
        <v>59</v>
      </c>
      <c r="B12" t="s">
        <v>0</v>
      </c>
      <c r="C12">
        <v>1</v>
      </c>
      <c r="D12" s="29">
        <v>4</v>
      </c>
      <c r="E12">
        <v>110</v>
      </c>
      <c r="F12" s="25">
        <f t="shared" si="0"/>
        <v>0.54545454545454541</v>
      </c>
      <c r="G12">
        <v>60</v>
      </c>
      <c r="H12" s="24">
        <f t="shared" si="1"/>
        <v>130.90909090909091</v>
      </c>
    </row>
    <row r="13" spans="1:24" x14ac:dyDescent="0.25">
      <c r="A13" t="s">
        <v>59</v>
      </c>
      <c r="B13" t="s">
        <v>9</v>
      </c>
      <c r="C13">
        <v>1</v>
      </c>
      <c r="D13" s="29">
        <v>4</v>
      </c>
      <c r="E13">
        <v>110</v>
      </c>
      <c r="F13" s="25">
        <f t="shared" si="0"/>
        <v>0.54545454545454541</v>
      </c>
      <c r="G13">
        <v>60</v>
      </c>
      <c r="H13" s="24">
        <f t="shared" si="1"/>
        <v>130.90909090909091</v>
      </c>
    </row>
    <row r="14" spans="1:24" x14ac:dyDescent="0.25">
      <c r="A14" t="s">
        <v>59</v>
      </c>
      <c r="B14" t="s">
        <v>10</v>
      </c>
      <c r="C14">
        <v>1</v>
      </c>
      <c r="D14" s="29">
        <v>4</v>
      </c>
      <c r="E14">
        <v>110</v>
      </c>
      <c r="F14" s="25">
        <f t="shared" si="0"/>
        <v>0.54545454545454541</v>
      </c>
      <c r="G14">
        <v>60</v>
      </c>
      <c r="H14" s="24">
        <f t="shared" si="1"/>
        <v>130.90909090909091</v>
      </c>
    </row>
    <row r="15" spans="1:24" x14ac:dyDescent="0.25">
      <c r="A15" t="s">
        <v>59</v>
      </c>
      <c r="B15" t="s">
        <v>3</v>
      </c>
      <c r="C15">
        <v>1</v>
      </c>
      <c r="D15" s="29">
        <v>4</v>
      </c>
      <c r="E15">
        <v>110</v>
      </c>
      <c r="F15" s="25">
        <f t="shared" si="0"/>
        <v>0.54545454545454541</v>
      </c>
      <c r="G15">
        <v>60</v>
      </c>
      <c r="H15" s="24">
        <f t="shared" si="1"/>
        <v>130.90909090909091</v>
      </c>
    </row>
    <row r="16" spans="1:24" x14ac:dyDescent="0.25">
      <c r="A16" t="s">
        <v>59</v>
      </c>
      <c r="B16" t="s">
        <v>6</v>
      </c>
      <c r="C16">
        <v>1</v>
      </c>
      <c r="D16" s="29">
        <v>4</v>
      </c>
      <c r="E16">
        <v>110</v>
      </c>
      <c r="F16" s="25">
        <f t="shared" si="0"/>
        <v>0.54545454545454541</v>
      </c>
      <c r="G16">
        <v>60</v>
      </c>
      <c r="H16" s="24">
        <f t="shared" si="1"/>
        <v>130.90909090909091</v>
      </c>
    </row>
    <row r="17" spans="1:26" x14ac:dyDescent="0.25">
      <c r="A17" t="s">
        <v>60</v>
      </c>
      <c r="B17" t="s">
        <v>0</v>
      </c>
      <c r="C17">
        <v>1</v>
      </c>
      <c r="D17" s="29">
        <v>1</v>
      </c>
      <c r="E17">
        <v>50</v>
      </c>
      <c r="F17" s="25">
        <f t="shared" si="0"/>
        <v>1.2</v>
      </c>
      <c r="G17">
        <v>60</v>
      </c>
      <c r="H17" s="24">
        <f t="shared" si="1"/>
        <v>72</v>
      </c>
    </row>
    <row r="18" spans="1:26" x14ac:dyDescent="0.25">
      <c r="A18" t="s">
        <v>60</v>
      </c>
      <c r="B18" t="s">
        <v>9</v>
      </c>
      <c r="C18">
        <v>1</v>
      </c>
      <c r="D18" s="29">
        <v>1</v>
      </c>
      <c r="E18">
        <v>50</v>
      </c>
      <c r="F18" s="25">
        <f t="shared" si="0"/>
        <v>1.2</v>
      </c>
      <c r="G18">
        <v>60</v>
      </c>
      <c r="H18" s="24">
        <f t="shared" si="1"/>
        <v>72</v>
      </c>
    </row>
    <row r="19" spans="1:26" x14ac:dyDescent="0.25">
      <c r="A19" t="s">
        <v>60</v>
      </c>
      <c r="B19" t="s">
        <v>10</v>
      </c>
      <c r="C19">
        <v>1</v>
      </c>
      <c r="D19" s="29">
        <v>1</v>
      </c>
      <c r="E19">
        <v>50</v>
      </c>
      <c r="F19" s="25">
        <f t="shared" si="0"/>
        <v>1.2</v>
      </c>
      <c r="G19">
        <v>60</v>
      </c>
      <c r="H19" s="24">
        <f t="shared" si="1"/>
        <v>72</v>
      </c>
    </row>
    <row r="20" spans="1:26" x14ac:dyDescent="0.25">
      <c r="A20" t="s">
        <v>60</v>
      </c>
      <c r="B20" t="s">
        <v>6</v>
      </c>
      <c r="C20">
        <v>1</v>
      </c>
      <c r="D20" s="29">
        <v>1</v>
      </c>
      <c r="E20">
        <v>50</v>
      </c>
      <c r="F20" s="25">
        <f t="shared" si="0"/>
        <v>1.2</v>
      </c>
      <c r="G20">
        <v>60</v>
      </c>
      <c r="H20" s="24">
        <f t="shared" si="1"/>
        <v>72</v>
      </c>
    </row>
    <row r="21" spans="1:26" x14ac:dyDescent="0.25">
      <c r="A21" t="s">
        <v>4</v>
      </c>
      <c r="B21" t="s">
        <v>0</v>
      </c>
      <c r="C21">
        <v>1</v>
      </c>
      <c r="D21" s="29">
        <v>2</v>
      </c>
      <c r="E21">
        <v>150</v>
      </c>
      <c r="F21" s="25">
        <f t="shared" si="0"/>
        <v>0.4</v>
      </c>
      <c r="G21">
        <v>60</v>
      </c>
      <c r="H21" s="24">
        <f t="shared" si="1"/>
        <v>48</v>
      </c>
    </row>
    <row r="22" spans="1:26" x14ac:dyDescent="0.25">
      <c r="A22" t="s">
        <v>4</v>
      </c>
      <c r="B22" t="s">
        <v>4</v>
      </c>
      <c r="C22">
        <v>1</v>
      </c>
      <c r="D22" s="29">
        <v>2</v>
      </c>
      <c r="E22">
        <v>150</v>
      </c>
      <c r="F22" s="25">
        <f t="shared" si="0"/>
        <v>0.4</v>
      </c>
      <c r="G22">
        <v>60</v>
      </c>
      <c r="H22" s="24">
        <f t="shared" si="1"/>
        <v>48</v>
      </c>
    </row>
    <row r="23" spans="1:26" x14ac:dyDescent="0.25">
      <c r="A23" t="s">
        <v>4</v>
      </c>
      <c r="B23" t="s">
        <v>6</v>
      </c>
      <c r="C23">
        <v>1</v>
      </c>
      <c r="D23" s="29">
        <v>2</v>
      </c>
      <c r="E23">
        <v>150</v>
      </c>
      <c r="F23" s="25">
        <f t="shared" si="0"/>
        <v>0.4</v>
      </c>
      <c r="G23">
        <v>60</v>
      </c>
      <c r="H23" s="24">
        <f t="shared" si="1"/>
        <v>48</v>
      </c>
    </row>
    <row r="24" spans="1:26" x14ac:dyDescent="0.25">
      <c r="A24" t="s">
        <v>9</v>
      </c>
      <c r="B24" t="s">
        <v>0</v>
      </c>
      <c r="C24">
        <v>1</v>
      </c>
      <c r="D24" s="35">
        <v>1</v>
      </c>
      <c r="E24">
        <v>70</v>
      </c>
      <c r="F24" s="25">
        <f t="shared" si="0"/>
        <v>0.8571428571428571</v>
      </c>
      <c r="G24">
        <v>60</v>
      </c>
      <c r="H24" s="24">
        <f t="shared" si="1"/>
        <v>51.428571428571423</v>
      </c>
    </row>
    <row r="25" spans="1:26" x14ac:dyDescent="0.25">
      <c r="A25" t="s">
        <v>9</v>
      </c>
      <c r="B25" t="s">
        <v>9</v>
      </c>
      <c r="C25">
        <v>1</v>
      </c>
      <c r="D25" s="35">
        <v>1</v>
      </c>
      <c r="E25">
        <v>70</v>
      </c>
      <c r="F25" s="25">
        <f t="shared" si="0"/>
        <v>0.8571428571428571</v>
      </c>
      <c r="G25">
        <v>60</v>
      </c>
      <c r="H25" s="24">
        <f t="shared" si="1"/>
        <v>51.428571428571423</v>
      </c>
    </row>
    <row r="26" spans="1:26" x14ac:dyDescent="0.25">
      <c r="A26" t="s">
        <v>9</v>
      </c>
      <c r="B26" t="s">
        <v>6</v>
      </c>
      <c r="C26">
        <v>1</v>
      </c>
      <c r="D26" s="35">
        <v>1</v>
      </c>
      <c r="E26">
        <v>70</v>
      </c>
      <c r="F26" s="25">
        <f t="shared" si="0"/>
        <v>0.8571428571428571</v>
      </c>
      <c r="G26">
        <v>60</v>
      </c>
      <c r="H26" s="24">
        <f t="shared" si="1"/>
        <v>51.428571428571423</v>
      </c>
    </row>
    <row r="27" spans="1:26" x14ac:dyDescent="0.25">
      <c r="K27" t="s">
        <v>69</v>
      </c>
      <c r="R27" t="s">
        <v>74</v>
      </c>
    </row>
    <row r="28" spans="1:26" ht="18.75" x14ac:dyDescent="0.3">
      <c r="A28" s="34" t="s">
        <v>40</v>
      </c>
      <c r="C28" t="s">
        <v>51</v>
      </c>
      <c r="G28" t="s">
        <v>56</v>
      </c>
      <c r="I28" t="s">
        <v>70</v>
      </c>
      <c r="K28" s="38" t="s">
        <v>67</v>
      </c>
      <c r="L28" s="40">
        <v>141</v>
      </c>
      <c r="N28" t="s">
        <v>56</v>
      </c>
      <c r="P28" t="s">
        <v>71</v>
      </c>
      <c r="R28" s="38" t="s">
        <v>67</v>
      </c>
      <c r="S28" s="40">
        <v>559</v>
      </c>
      <c r="U28" t="s">
        <v>56</v>
      </c>
      <c r="W28" t="s">
        <v>75</v>
      </c>
      <c r="Y28" s="38" t="s">
        <v>67</v>
      </c>
      <c r="Z28" s="40">
        <v>1682</v>
      </c>
    </row>
    <row r="29" spans="1:26" ht="19.5" thickBot="1" x14ac:dyDescent="0.3">
      <c r="A29" s="1" t="s">
        <v>0</v>
      </c>
      <c r="B29" s="2">
        <v>422</v>
      </c>
      <c r="C29" s="24">
        <f>GETPIVOTDATA("Итого",$I$1,"transaction rq",A29)</f>
        <v>420.80705009276437</v>
      </c>
      <c r="D29" s="26">
        <f>1-B29/C29</f>
        <v>-2.834909507748673E-3</v>
      </c>
      <c r="G29" s="33">
        <f>C29/3</f>
        <v>140.26901669758811</v>
      </c>
      <c r="H29" s="33">
        <v>140</v>
      </c>
      <c r="I29" s="39">
        <f>1-G29/H29</f>
        <v>-1.9215478399150498E-3</v>
      </c>
      <c r="K29" s="38" t="s">
        <v>22</v>
      </c>
      <c r="L29" s="40">
        <v>140</v>
      </c>
      <c r="N29" s="33">
        <f>C29/3*4</f>
        <v>561.07606679035246</v>
      </c>
      <c r="O29" s="33">
        <v>561</v>
      </c>
      <c r="P29" s="39">
        <f>1-N29/O29</f>
        <v>-1.3559142665320323E-4</v>
      </c>
      <c r="R29" s="38" t="s">
        <v>22</v>
      </c>
      <c r="S29" s="40">
        <v>561</v>
      </c>
      <c r="U29" s="33">
        <f>C29*4</f>
        <v>1683.2282003710575</v>
      </c>
      <c r="V29" s="33">
        <v>1684</v>
      </c>
      <c r="W29" s="39">
        <f>1-U29/V29</f>
        <v>4.5831331884949034E-4</v>
      </c>
      <c r="Y29" s="38" t="s">
        <v>22</v>
      </c>
      <c r="Z29" s="40">
        <v>1684</v>
      </c>
    </row>
    <row r="30" spans="1:26" ht="38.25" thickBot="1" x14ac:dyDescent="0.3">
      <c r="A30" s="1" t="s">
        <v>9</v>
      </c>
      <c r="B30" s="2">
        <v>282</v>
      </c>
      <c r="C30" s="24">
        <f>GETPIVOTDATA("Итого",$I$1,"transaction rq",A30)</f>
        <v>299.33766233766232</v>
      </c>
      <c r="D30" s="26">
        <f>1-B30/C30</f>
        <v>5.7920083300793901E-2</v>
      </c>
      <c r="G30" s="33">
        <f t="shared" ref="G30:G35" si="7">C30/3</f>
        <v>99.779220779220779</v>
      </c>
      <c r="H30" s="33">
        <v>100</v>
      </c>
      <c r="I30" s="39">
        <f t="shared" ref="I30:I35" si="8">1-G30/H30</f>
        <v>2.2077922077922141E-3</v>
      </c>
      <c r="K30" s="38" t="s">
        <v>68</v>
      </c>
      <c r="L30" s="40" t="s">
        <v>73</v>
      </c>
      <c r="N30" s="33">
        <f t="shared" ref="N30:N35" si="9">C30/3*4</f>
        <v>399.11688311688312</v>
      </c>
      <c r="O30" s="33">
        <v>400</v>
      </c>
      <c r="P30" s="39">
        <f t="shared" ref="P30:P35" si="10">1-N30/O30</f>
        <v>2.2077922077922141E-3</v>
      </c>
      <c r="R30" s="38" t="s">
        <v>68</v>
      </c>
      <c r="S30" s="40" t="s">
        <v>72</v>
      </c>
      <c r="U30" s="33">
        <f t="shared" ref="U30:U35" si="11">C30*4</f>
        <v>1197.3506493506493</v>
      </c>
      <c r="V30" s="33">
        <v>1197</v>
      </c>
      <c r="W30" s="39">
        <f t="shared" ref="W30:W35" si="12">1-U30/V30</f>
        <v>-2.9294014256420198E-4</v>
      </c>
      <c r="Y30" s="38" t="s">
        <v>68</v>
      </c>
      <c r="Z30" s="40">
        <v>1197</v>
      </c>
    </row>
    <row r="31" spans="1:26" ht="38.25" thickBot="1" x14ac:dyDescent="0.3">
      <c r="A31" s="1" t="s">
        <v>10</v>
      </c>
      <c r="B31" s="2">
        <v>251</v>
      </c>
      <c r="C31" s="24">
        <f>GETPIVOTDATA("Итого",$I$1,"transaction rq",A31)</f>
        <v>247.90909090909091</v>
      </c>
      <c r="D31" s="26">
        <f t="shared" ref="D31:D36" si="13">1-B31/C31</f>
        <v>-1.2467913458012569E-2</v>
      </c>
      <c r="G31" s="33">
        <f t="shared" si="7"/>
        <v>82.63636363636364</v>
      </c>
      <c r="H31" s="33">
        <v>82</v>
      </c>
      <c r="I31" s="39">
        <f t="shared" si="8"/>
        <v>-7.7605321507761005E-3</v>
      </c>
      <c r="K31" s="38" t="s">
        <v>63</v>
      </c>
      <c r="L31" s="40">
        <v>82</v>
      </c>
      <c r="N31" s="33">
        <f t="shared" si="9"/>
        <v>330.54545454545456</v>
      </c>
      <c r="O31" s="33">
        <v>331</v>
      </c>
      <c r="P31" s="39">
        <f t="shared" si="10"/>
        <v>1.3732491073880082E-3</v>
      </c>
      <c r="R31" s="38" t="s">
        <v>63</v>
      </c>
      <c r="S31" s="40">
        <v>331</v>
      </c>
      <c r="U31" s="33">
        <f t="shared" si="11"/>
        <v>991.63636363636363</v>
      </c>
      <c r="V31" s="33">
        <v>991</v>
      </c>
      <c r="W31" s="39">
        <f t="shared" si="12"/>
        <v>-6.4214292266773221E-4</v>
      </c>
      <c r="Y31" s="38" t="s">
        <v>63</v>
      </c>
      <c r="Z31" s="40">
        <v>991</v>
      </c>
    </row>
    <row r="32" spans="1:26" ht="19.5" thickBot="1" x14ac:dyDescent="0.3">
      <c r="A32" s="1" t="s">
        <v>3</v>
      </c>
      <c r="B32" s="2">
        <v>175</v>
      </c>
      <c r="C32" s="24">
        <f>GETPIVOTDATA("Итого",$I$1,"transaction rq",A32)</f>
        <v>175.90909090909091</v>
      </c>
      <c r="D32" s="26">
        <f t="shared" si="13"/>
        <v>5.1679586563306845E-3</v>
      </c>
      <c r="G32" s="33">
        <f t="shared" si="7"/>
        <v>58.636363636363633</v>
      </c>
      <c r="H32" s="33">
        <v>59</v>
      </c>
      <c r="I32" s="39">
        <f t="shared" si="8"/>
        <v>6.1633281972265364E-3</v>
      </c>
      <c r="K32" s="38" t="s">
        <v>66</v>
      </c>
      <c r="L32" s="40">
        <v>59</v>
      </c>
      <c r="N32" s="33">
        <f t="shared" si="9"/>
        <v>234.54545454545453</v>
      </c>
      <c r="O32" s="33">
        <v>235</v>
      </c>
      <c r="P32" s="39">
        <f t="shared" si="10"/>
        <v>1.9342359767892114E-3</v>
      </c>
      <c r="R32" s="38" t="s">
        <v>66</v>
      </c>
      <c r="S32" s="40">
        <v>235</v>
      </c>
      <c r="U32" s="33">
        <f t="shared" si="11"/>
        <v>703.63636363636363</v>
      </c>
      <c r="V32" s="33">
        <v>704</v>
      </c>
      <c r="W32" s="39">
        <f t="shared" si="12"/>
        <v>5.1652892561981911E-4</v>
      </c>
      <c r="Y32" s="38" t="s">
        <v>66</v>
      </c>
      <c r="Z32" s="40">
        <v>704</v>
      </c>
    </row>
    <row r="33" spans="1:26" ht="38.25" thickBot="1" x14ac:dyDescent="0.3">
      <c r="A33" s="1" t="s">
        <v>4</v>
      </c>
      <c r="B33" s="2">
        <v>159</v>
      </c>
      <c r="C33" s="24">
        <f>GETPIVOTDATA("Итого",$I$1,"transaction rq",A33)</f>
        <v>166.46938775510205</v>
      </c>
      <c r="D33" s="26">
        <f t="shared" si="13"/>
        <v>4.4869437293122538E-2</v>
      </c>
      <c r="G33" s="33">
        <f t="shared" si="7"/>
        <v>55.489795918367349</v>
      </c>
      <c r="H33" s="33">
        <v>56</v>
      </c>
      <c r="I33" s="39">
        <f t="shared" si="8"/>
        <v>9.1107871720116362E-3</v>
      </c>
      <c r="K33" s="38" t="s">
        <v>64</v>
      </c>
      <c r="L33" s="40">
        <v>56</v>
      </c>
      <c r="N33" s="33">
        <f t="shared" si="9"/>
        <v>221.9591836734694</v>
      </c>
      <c r="O33" s="33">
        <v>223</v>
      </c>
      <c r="P33" s="39">
        <f t="shared" si="10"/>
        <v>4.667337787132797E-3</v>
      </c>
      <c r="R33" s="38" t="s">
        <v>64</v>
      </c>
      <c r="S33" s="40">
        <v>223</v>
      </c>
      <c r="U33" s="33">
        <f t="shared" si="11"/>
        <v>665.87755102040819</v>
      </c>
      <c r="V33" s="33">
        <v>668</v>
      </c>
      <c r="W33" s="39">
        <f t="shared" si="12"/>
        <v>3.1773188317242296E-3</v>
      </c>
      <c r="Y33" s="38" t="s">
        <v>64</v>
      </c>
      <c r="Z33" s="40">
        <v>668</v>
      </c>
    </row>
    <row r="34" spans="1:26" ht="38.25" thickBot="1" x14ac:dyDescent="0.3">
      <c r="A34" s="1" t="s">
        <v>11</v>
      </c>
      <c r="B34" s="2">
        <v>73</v>
      </c>
      <c r="C34" s="24">
        <v>73</v>
      </c>
      <c r="D34" s="26">
        <f t="shared" si="13"/>
        <v>0</v>
      </c>
      <c r="G34" s="33">
        <f t="shared" si="7"/>
        <v>24.333333333333332</v>
      </c>
      <c r="H34" s="33">
        <v>25</v>
      </c>
      <c r="I34" s="39">
        <f t="shared" si="8"/>
        <v>2.6666666666666727E-2</v>
      </c>
      <c r="K34" s="38" t="s">
        <v>65</v>
      </c>
      <c r="L34" s="40">
        <v>25</v>
      </c>
      <c r="N34" s="33">
        <f t="shared" si="9"/>
        <v>97.333333333333329</v>
      </c>
      <c r="O34" s="33">
        <v>100</v>
      </c>
      <c r="P34" s="39">
        <f t="shared" si="10"/>
        <v>2.6666666666666727E-2</v>
      </c>
      <c r="R34" s="38" t="s">
        <v>65</v>
      </c>
      <c r="S34" s="40">
        <v>100</v>
      </c>
      <c r="U34" s="33">
        <f t="shared" si="11"/>
        <v>292</v>
      </c>
      <c r="V34" s="33">
        <v>295</v>
      </c>
      <c r="W34" s="39">
        <f t="shared" si="12"/>
        <v>1.016949152542368E-2</v>
      </c>
      <c r="Y34" s="38" t="s">
        <v>65</v>
      </c>
      <c r="Z34" s="40">
        <v>295</v>
      </c>
    </row>
    <row r="35" spans="1:26" ht="38.25" thickBot="1" x14ac:dyDescent="0.3">
      <c r="A35" s="1" t="s">
        <v>6</v>
      </c>
      <c r="B35" s="2">
        <v>422</v>
      </c>
      <c r="C35" s="24">
        <f>GETPIVOTDATA("Итого",$I$1,"transaction rq",A35)</f>
        <v>420.80705009276437</v>
      </c>
      <c r="D35" s="26">
        <f t="shared" si="13"/>
        <v>-2.834909507748673E-3</v>
      </c>
      <c r="G35" s="33">
        <f t="shared" si="7"/>
        <v>140.26901669758811</v>
      </c>
      <c r="H35" s="33">
        <v>141</v>
      </c>
      <c r="I35" s="39">
        <f t="shared" si="8"/>
        <v>5.1842787405098623E-3</v>
      </c>
      <c r="K35" s="38" t="s">
        <v>23</v>
      </c>
      <c r="L35" s="40">
        <v>141</v>
      </c>
      <c r="N35" s="33">
        <f t="shared" si="9"/>
        <v>561.07606679035246</v>
      </c>
      <c r="O35" s="33">
        <v>562</v>
      </c>
      <c r="P35" s="39">
        <f t="shared" si="10"/>
        <v>1.6440092698354336E-3</v>
      </c>
      <c r="R35" s="38" t="s">
        <v>23</v>
      </c>
      <c r="S35" s="40">
        <v>562</v>
      </c>
      <c r="U35" s="33">
        <f t="shared" si="11"/>
        <v>1683.2282003710575</v>
      </c>
      <c r="V35" s="33">
        <v>1683</v>
      </c>
      <c r="W35" s="39">
        <f t="shared" si="12"/>
        <v>-1.3559142665320323E-4</v>
      </c>
      <c r="Y35" s="38" t="s">
        <v>23</v>
      </c>
      <c r="Z35" s="40">
        <v>1683</v>
      </c>
    </row>
    <row r="36" spans="1:26" ht="19.5" thickBot="1" x14ac:dyDescent="0.3">
      <c r="A36" s="3" t="s">
        <v>7</v>
      </c>
      <c r="B36" s="2">
        <v>1688</v>
      </c>
      <c r="C36" s="27">
        <f>SUM(C29:C35)</f>
        <v>1804.2393320964748</v>
      </c>
      <c r="D36" s="26">
        <f t="shared" si="13"/>
        <v>6.4425672375409304E-2</v>
      </c>
      <c r="E36" s="4"/>
      <c r="O36">
        <f>SUM(O29:O35)*3</f>
        <v>7236</v>
      </c>
      <c r="P36" t="s">
        <v>76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41" t="s">
        <v>31</v>
      </c>
      <c r="F9" s="41"/>
      <c r="G9" s="41"/>
      <c r="H9" s="41"/>
      <c r="I9" s="41"/>
    </row>
    <row r="11" spans="5:9" ht="28.5" x14ac:dyDescent="0.25"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</row>
    <row r="12" spans="5:9" ht="15.75" x14ac:dyDescent="0.25">
      <c r="E12" s="6" t="s">
        <v>0</v>
      </c>
      <c r="F12" s="7" t="s">
        <v>22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21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24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17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18</v>
      </c>
      <c r="F16" s="7" t="s">
        <v>20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19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23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41" t="s">
        <v>29</v>
      </c>
      <c r="F23" s="41"/>
      <c r="G23" s="41"/>
      <c r="H23" s="41"/>
      <c r="I23" s="41"/>
    </row>
    <row r="25" spans="5:9" x14ac:dyDescent="0.25">
      <c r="E25" s="12" t="s">
        <v>12</v>
      </c>
      <c r="F25" s="12" t="s">
        <v>13</v>
      </c>
      <c r="G25" s="12" t="s">
        <v>14</v>
      </c>
      <c r="H25" s="12" t="s">
        <v>15</v>
      </c>
      <c r="I25" s="12" t="s">
        <v>16</v>
      </c>
    </row>
    <row r="26" spans="5:9" ht="15.75" x14ac:dyDescent="0.25">
      <c r="E26" s="17" t="s">
        <v>0</v>
      </c>
      <c r="F26" s="16" t="s">
        <v>22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21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24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17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18</v>
      </c>
      <c r="F30" s="16" t="s">
        <v>20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19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23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41" t="s">
        <v>30</v>
      </c>
      <c r="F35" s="41"/>
      <c r="G35" s="41"/>
      <c r="H35" s="41"/>
      <c r="I35" s="41"/>
    </row>
    <row r="37" spans="5:15" x14ac:dyDescent="0.25">
      <c r="E37" s="12" t="s">
        <v>12</v>
      </c>
      <c r="F37" s="12" t="s">
        <v>13</v>
      </c>
      <c r="G37" s="12" t="s">
        <v>14</v>
      </c>
      <c r="H37" s="12" t="s">
        <v>15</v>
      </c>
      <c r="I37" s="12" t="s">
        <v>16</v>
      </c>
      <c r="L37" s="18" t="s">
        <v>25</v>
      </c>
      <c r="M37" s="18" t="s">
        <v>26</v>
      </c>
      <c r="N37" s="18" t="s">
        <v>27</v>
      </c>
      <c r="O37" s="18" t="s">
        <v>28</v>
      </c>
    </row>
    <row r="38" spans="5:15" ht="15.75" x14ac:dyDescent="0.25">
      <c r="E38" s="17" t="s">
        <v>0</v>
      </c>
      <c r="F38" s="16" t="s">
        <v>22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19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21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20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24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21</v>
      </c>
      <c r="M40" s="18" t="s">
        <v>32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17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22</v>
      </c>
      <c r="M41" s="18" t="s">
        <v>33</v>
      </c>
      <c r="N41" s="18">
        <v>139</v>
      </c>
      <c r="O41" s="18">
        <v>0</v>
      </c>
    </row>
    <row r="42" spans="5:15" ht="15.75" x14ac:dyDescent="0.25">
      <c r="E42" s="17" t="s">
        <v>18</v>
      </c>
      <c r="F42" s="16" t="s">
        <v>20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23</v>
      </c>
      <c r="M42" s="18" t="s">
        <v>34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19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17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23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24</v>
      </c>
      <c r="M44" s="18" t="s">
        <v>32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Администратор</cp:lastModifiedBy>
  <dcterms:created xsi:type="dcterms:W3CDTF">2015-06-05T18:19:34Z</dcterms:created>
  <dcterms:modified xsi:type="dcterms:W3CDTF">2020-09-25T16:53:12Z</dcterms:modified>
</cp:coreProperties>
</file>