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1MyprojectEND\SeniorProject\"/>
    </mc:Choice>
  </mc:AlternateContent>
  <xr:revisionPtr revIDLastSave="0" documentId="13_ncr:1_{02FA7EFB-30D7-4F49-92EB-98A1CFECFE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rip" sheetId="1" r:id="rId1"/>
  </sheets>
  <calcPr calcId="191029"/>
  <extLst>
    <ext uri="GoogleSheetsCustomDataVersion2">
      <go:sheetsCustomData xmlns:go="http://customooxmlschemas.google.com/" r:id="rId5" roundtripDataChecksum="P2LRpj63gcxzopgy31W0+eDjzGUbczjSsmDh/Psn0m0="/>
    </ext>
  </extLst>
</workbook>
</file>

<file path=xl/calcChain.xml><?xml version="1.0" encoding="utf-8"?>
<calcChain xmlns="http://schemas.openxmlformats.org/spreadsheetml/2006/main">
  <c r="B2" i="1" l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</calcChain>
</file>

<file path=xl/sharedStrings.xml><?xml version="1.0" encoding="utf-8"?>
<sst xmlns="http://schemas.openxmlformats.org/spreadsheetml/2006/main" count="494" uniqueCount="323">
  <si>
    <t>location</t>
  </si>
  <si>
    <t>letitude</t>
  </si>
  <si>
    <t>longitude</t>
  </si>
  <si>
    <t>name</t>
  </si>
  <si>
    <t>rating</t>
  </si>
  <si>
    <t>review</t>
  </si>
  <si>
    <t>image</t>
  </si>
  <si>
    <t>https://www.google.co.th/maps/place/%E0%B8%97%E0%B8%B8%E0%B9%88%E0%B8%87%E0%B8%A8%E0%B8%A3%E0%B8%B5%E0%B9%80%E0%B8%A1%E0%B8%B7%E0%B8%AD%E0%B8%87/data=!4m7!3m6!1s0x3116863274283c6f:0xb2113a465814883a!8m2!3d15.2302166!4d104.8572949!16s%2Fg%2F11b60t_p5g!19sChIJbzwodDKGFjEROogUWEY6EbI?authuser=0&amp;hl=th&amp;rclk=1</t>
  </si>
  <si>
    <t>ทุ่งศรีเมือง</t>
  </si>
  <si>
    <t>4.5</t>
  </si>
  <si>
    <t>(3,241)</t>
  </si>
  <si>
    <t>สถานที่ท่องเที่ยว</t>
  </si>
  <si>
    <t>https://lh5.googleusercontent.com/p/AF1QipNGNWLWRAr0f5uCaiflC8qNFrYCaIipfc_fhjr0=w138-h92-k-no</t>
  </si>
  <si>
    <t>https://www.google.co.th/maps/place/%E0%B8%A7%E0%B8%B1%E0%B8%94%E0%B8%9E%E0%B8%A3%E0%B8%B0%E0%B8%98%E0%B8%B2%E0%B8%95%E0%B8%B8%E0%B8%AB%E0%B8%99%E0%B8%AD%E0%B8%87%E0%B8%9A%E0%B8%B1%E0%B8%A7/data=!4m7!3m6!1s0x3116880eb9d2d9a5:0x812ea3aa9150a7b!8m2!3d15.2633094!4d104.8390129!16s%2Fg%2F1thmhfrk!19sChIJpdnSuQ6IFjERewoVqTrqEgg?authuser=0&amp;hl=th&amp;rclk=1</t>
  </si>
  <si>
    <t>วัดพระธาตุหนองบัว</t>
  </si>
  <si>
    <t>4.7</t>
  </si>
  <si>
    <t>(4,092)</t>
  </si>
  <si>
    <t>https://lh5.googleusercontent.com/p/AF1QipMM_xtLiuUX0dtEroJHx5M6azMI224nZlR8rG2S=w80-h106-k-no</t>
  </si>
  <si>
    <t>https://www.google.co.th/maps/place/%E0%B8%AD%E0%B8%B8%E0%B8%97%E0%B8%A2%E0%B8%B2%E0%B8%99%E0%B8%99%E0%B8%B2%E0%B8%84%E0%B8%A7%E0%B8%B1%E0%B8%95%E0%B8%A3+%E0%B8%AD%E0%B8%B8%E0%B8%9A%E0%B8%A5%E0%B8%A3%E0%B8%B2%E0%B8%8A%E0%B8%98%E0%B8%B2%E0%B8%99%E0%B8%B5/data=!4m7!3m6!1s0x31168b778531c12b:0x55f2a0ab6e8c950a!8m2!3d15.2539867!4d104.705919!16s%2Fg%2F11fm4jrh6_!19sChIJK8ExhXeLFjERCpWMbqug8lU?authuser=0&amp;hl=th&amp;rclk=1</t>
  </si>
  <si>
    <t>อุทยานนาควัตร อุบลราชธานี</t>
  </si>
  <si>
    <t>4.4</t>
  </si>
  <si>
    <t>(341)</t>
  </si>
  <si>
    <t>https://lh5.googleusercontent.com/p/AF1QipPKfgCDKZq5tPcZYR2-lzjjrL7xrp7b_ZNXjmn8=w122-h92-k-no</t>
  </si>
  <si>
    <t>https://www.google.co.th/maps/place/%E0%B8%9E%E0%B8%B4%E0%B8%9E%E0%B8%B4%E0%B8%98%E0%B8%A0%E0%B8%B1%E0%B8%93%E0%B8%91%E0%B8%AA%E0%B8%96%E0%B8%B2%E0%B8%99%E0%B9%81%E0%B8%AB%E0%B9%88%E0%B8%87%E0%B8%8A%E0%B8%B2%E0%B8%95%E0%B8%B4%E0%B8%AD%E0%B8%B8%E0%B8%9A%E0%B8%A5%E0%B8%A3%E0%B8%B2%E0%B8%8A%E0%B8%98%E0%B8%B2%E0%B8%99%E0%B8%B5/data=!4m7!3m6!1s0x31168631faf5ff05:0xd86aab90ff2c770a!8m2!3d15.2277845!4d104.85762!16s%2Fg%2F1tksktv_!19sChIJBf_1-jGGFjERCncs_5Cratg?authuser=0&amp;hl=th&amp;rclk=1</t>
  </si>
  <si>
    <t>พิพิธภัณฑสถานแห่งชาติอุบลราชธานี</t>
  </si>
  <si>
    <t>(353)</t>
  </si>
  <si>
    <t>https://lh5.googleusercontent.com/p/AF1QipMmfRlPtIw2cuLGufI1VfiMPLGxkiiwagSbhcbk=w80-h106-k-no</t>
  </si>
  <si>
    <t>https://www.google.co.th/maps/place/%E0%B9%80%E0%B8%AA%E0%B8%B2%E0%B9%80%E0%B8%89%E0%B8%A5%E0%B8%B5%E0%B8%A2%E0%B8%87/data=!4m7!3m6!1s0x3115b0b2954331b5:0xd504bb3831bb08c4!8m2!3d15.404401!4d105.5020614!16s%2Fg%2F1vvyvjnt!19sChIJtTFDlbKwFTERxAi7MTi7BNU?authuser=0&amp;hl=th&amp;rclk=1</t>
  </si>
  <si>
    <t>เสาเฉลียง</t>
  </si>
  <si>
    <t>(635)</t>
  </si>
  <si>
    <t>https://lh5.googleusercontent.com/p/AF1QipNtBYGxmitqahergUnQou60Sl-oEPA2aGGAW5cW=w138-h92-k-no</t>
  </si>
  <si>
    <t>https://www.google.co.th/maps/place/%E0%B8%AB%E0%B8%B2%E0%B8%94%E0%B8%84%E0%B8%B9%E0%B9%80%E0%B8%94%E0%B8%B7%E0%B9%88%E0%B8%AD/data=!4m7!3m6!1s0x311689215d6532b1:0xb2e2cf45d83d4337!8m2!3d15.2110538!4d104.7935284!16s%2Fg%2F11ckvvj8g6!19sChIJsTJlXSGJFjERN0M92EXP4rI?authuser=0&amp;hl=th&amp;rclk=1</t>
  </si>
  <si>
    <t>หาดคูเดื่อ</t>
  </si>
  <si>
    <t>4.2</t>
  </si>
  <si>
    <t>(1,515)</t>
  </si>
  <si>
    <t>https://lh5.googleusercontent.com/p/AF1QipMRm6oapoq3KtxD8peRoF-HAwgfsd7qWiwenCis=w122-h92-k-no</t>
  </si>
  <si>
    <t>https://www.google.co.th/maps/place/%E0%B9%80%E0%B8%97%E0%B8%B5%E0%B9%88%E0%B8%A2%E0%B8%A7%E0%B8%88%E0%B8%B1%E0%B8%87%E0%B8%AB%E0%B8%A7%E0%B8%B1%E0%B8%94%E0%B8%AD%E0%B8%B8%E0%B8%9A%E0%B8%A5%E0%B8%A3%E0%B8%B2%E0%B8%8A%E0%B8%98%E0%B8%B2%E0%B8%99%E0%B8%B5/data=!4m7!3m6!1s0x31168730c4d64767:0x9ac5c81a88829b99!8m2!3d15.2730179!4d104.8466846!16s%2Fg%2F11tjyw2vtg!19sChIJZ0fWxDCHFjERmZuCiBrIxZo?authuser=0&amp;hl=th&amp;rclk=1</t>
  </si>
  <si>
    <t>เที่ยวจังหวัดอุบลราชธานี</t>
  </si>
  <si>
    <t/>
  </si>
  <si>
    <t>https://streetviewpixels-pa.googleapis.com/v1/thumbnail?panoid=GJE5vehW2-P56vDS2HIh0Q&amp;cb_client=search.gws-prod.gps&amp;w=80&amp;h=92&amp;yaw=139.01535&amp;pitch=0&amp;thumbfov=100</t>
  </si>
  <si>
    <t>https://www.google.co.th/maps/place/%E0%B8%AB%E0%B8%B2%E0%B8%94%E0%B8%8A%E0%B8%A1%E0%B8%94%E0%B8%B2%E0%B8%A7,+%E0%B9%81%E0%B8%81%E0%B9%88%E0%B8%87%E0%B8%8A%E0%B8%A1%E0%B8%94%E0%B8%B2%E0%B8%A7/data=!4m7!3m6!1s0x3115f46a09abcbfb:0x99cbda8fafe21a76!8m2!3d15.9074971!4d105.3414416!16s%2Fg%2F11g0gddyk4!19sChIJ-8urCWr0FTERdhrir4_ay5k?authuser=0&amp;hl=th&amp;rclk=1</t>
  </si>
  <si>
    <t>หาดชมดาว, แก่งชมดาว</t>
  </si>
  <si>
    <t>4.3</t>
  </si>
  <si>
    <t>(357)</t>
  </si>
  <si>
    <t>https://lh5.googleusercontent.com/p/AF1QipMnGSW82KYkWMRBtLVETG__ZM-CZBdJqdk-ojlX=w122-h92-k-no</t>
  </si>
  <si>
    <t>https://www.google.co.th/maps/place/%E0%B8%9E%E0%B8%B1%E0%B8%97%E0%B8%A2%E0%B8%B2%E0%B8%99%E0%B9%89%E0%B8%AD%E0%B8%A2+%E0%B8%AD%E0%B8%B8%E0%B8%9A%E0%B8%A5%E0%B8%A3%E0%B8%B2%E0%B8%8A%E0%B8%98%E0%B8%B2%E0%B8%99%E0%B8%B5/data=!4m7!3m6!1s0x31143435072572d7:0x26475ddd81ca393!8m2!3d15.1742416!4d105.3585877!16s%2Fg%2F11b7d_s_3w!19sChIJ13IlBzU0FDERk6Mc2N11ZAI?authuser=0&amp;hl=th&amp;rclk=1</t>
  </si>
  <si>
    <t>พัทยาน้อย อุบลราชธานี</t>
  </si>
  <si>
    <t>(2,203)</t>
  </si>
  <si>
    <t>https://lh5.googleusercontent.com/p/AF1QipMRoFcqB8Dci2ihwOkcSFRvu6HCyKJ8kL_FjydT=w122-h92-k-no</t>
  </si>
  <si>
    <t>https://www.google.co.th/maps/place/%E0%B8%82%E0%B8%B1%E0%B8%A7%E0%B8%99%E0%B9%89%E0%B8%AD%E0%B8%A2%E0%B8%9A%E0%B9%89%E0%B8%B2%E0%B8%99%E0%B8%8A%E0%B8%B5%E0%B8%97%E0%B8%A7%E0%B8%99/data=!4m7!3m6!1s0x31168aab30beac27:0x22ee1eb6241c0f36!8m2!3d15.2889021!4d104.6594199!16s%2Fg%2F11hbhsnzdc!19sChIJJ6y-MKuKFjERNg8cJLYe7iI?authuser=0&amp;hl=th&amp;rclk=1</t>
  </si>
  <si>
    <t>ขัวน้อยบ้านชีทวน</t>
  </si>
  <si>
    <t>(306)</t>
  </si>
  <si>
    <t>https://lh5.googleusercontent.com/p/AF1QipNKlG6GP8QkaLeG6MSrK2xepBayvi83id-nuCDN=w80-h106-k-no</t>
  </si>
  <si>
    <t>https://www.google.co.th/maps/place/%E0%B8%A7%E0%B8%B1%E0%B8%94%E0%B8%97%E0%B8%B8%E0%B9%88%E0%B8%87%E0%B8%A8%E0%B8%A3%E0%B8%B5%E0%B9%80%E0%B8%A1%E0%B8%B7%E0%B8%AD%E0%B8%87/data=!4m7!3m6!1s0x31168633a5b99843:0x582858e1b4f0420a!8m2!3d15.2297025!4d104.8611318!16s%2Fg%2F1tgf9twj!19sChIJQ5i5pTOGFjERCkLwtOFYKFg?authuser=0&amp;hl=th&amp;rclk=1</t>
  </si>
  <si>
    <t>วัดทุ่งศรีเมือง</t>
  </si>
  <si>
    <t>(674)</t>
  </si>
  <si>
    <t>https://lh5.googleusercontent.com/p/AF1QipNATVnflqSRoC5p4GEGYO8laDBO9Ey4qio9gdt5=w122-h92-k-no</t>
  </si>
  <si>
    <t>https://www.google.co.th/maps/place/%E0%B8%97%E0%B8%B8%E0%B9%88%E0%B8%87%E0%B8%94%E0%B8%AD%E0%B8%81%E0%B8%AB%E0%B8%8D%E0%B9%89%E0%B8%B2+%28%E0%B8%AB%E0%B8%99%E0%B8%AD%E0%B8%87%E0%B8%AB%E0%B8%8D%E0%B9%89%E0%B8%B2%E0%B8%A1%E0%B9%89%E0%B8%B2%29+%E0%B8%AD%E0%B8%B8%E0%B8%9A%E0%B8%A5%E0%B8%A3%E0%B8%B2%E0%B8%8A%E0%B8%98%E0%B8%B2%E0%B8%99%E0%B8%B5/data=!4m7!3m6!1s0x311683f6e72460c7:0x80fa33b7718613dc!8m2!3d15.1678694!4d104.9431164!16s%2Fg%2F11d_y8kx6w!19sChIJx2Ak5_aDFjER3BOGcbcz-oA?authuser=0&amp;hl=th&amp;rclk=1</t>
  </si>
  <si>
    <t>ทุ่งดอกหญ้า (หนองหญ้าม้า) อุบลราชธานี</t>
  </si>
  <si>
    <t>4.8</t>
  </si>
  <si>
    <t>(17)</t>
  </si>
  <si>
    <t>https://lh5.googleusercontent.com/p/AF1QipMS-CajaAiSBhRO1Eu5bCf1aY2Ekeg2G0SH2VoF=w138-h92-k-no</t>
  </si>
  <si>
    <t>https://www.google.co.th/maps/place/%E0%B9%80%E0%B8%82%E0%B8%B7%E0%B9%88%E0%B8%AD%E0%B8%99%E0%B8%AA%E0%B8%B4%E0%B8%A3%E0%B8%B4%E0%B8%99%E0%B8%98%E0%B8%A3/data=!4m7!3m6!1s0x31144a92a6b593b5:0x2cfc58d833ddcc49!8m2!3d15.2055!4d105.4301748!16s%2Fm%2F0g5prgp!19sChIJtZO1ppJKFDERSczdM9hY_Cw?authuser=0&amp;hl=th&amp;rclk=1</t>
  </si>
  <si>
    <t>เขื่อนสิรินธร</t>
  </si>
  <si>
    <t>(560)</t>
  </si>
  <si>
    <t>https://lh5.googleusercontent.com/p/AF1QipMfFK7mcNWND9qcOMK6HBGA6Yrc4uNqlel-8qDr=w122-h92-k-no</t>
  </si>
  <si>
    <t>https://www.google.co.th/maps/place/%E0%B8%99%E0%B9%89%E0%B8%B3%E0%B8%95%E0%B8%81%E0%B8%AA%E0%B8%A3%E0%B9%89%E0%B8%AD%E0%B8%A2%E0%B8%AA%E0%B8%A7%E0%B8%A3%E0%B8%A3%E0%B8%84%E0%B9%8C/data=!4m7!3m6!1s0x3115bb216572474d:0x3b93352091ac6670!8m2!3d15.4599678!4d105.578091!16s%2Fg%2F1tgz7tdw!19sChIJTUdyZSG7FTERcGaskSA1kzs?authuser=0&amp;hl=th&amp;rclk=1</t>
  </si>
  <si>
    <t>น้ำตกสร้อยสวรรค์</t>
  </si>
  <si>
    <t>(350)</t>
  </si>
  <si>
    <t>https://lh5.googleusercontent.com/p/AF1QipOLEte6Rxo9lRbd7M_Ed3i3zqdtsoch2QeOAnY5=w130-h92-k-no</t>
  </si>
  <si>
    <t>https://www.google.co.th/maps/place/%E0%B8%AA%E0%B8%B2%E0%B8%A1%E0%B8%9E%E0%B8%B1%E0%B8%99%E0%B9%82%E0%B8%9A%E0%B8%81/data=!4m7!3m6!1s0x3115ed1aaaaaaaab:0xeefee5c8280563c2!8m2!3d15.7970209!4d105.3965754!16s%2Fg%2F1hm5hng7j!19sChIJq6qqqhrtFTERwmMFKMjl_u4?authuser=0&amp;hl=th&amp;rclk=1</t>
  </si>
  <si>
    <t>สามพันโบก</t>
  </si>
  <si>
    <t>(1,623)</t>
  </si>
  <si>
    <t>https://lh5.googleusercontent.com/p/AF1QipPijlz7e_CG0hA1wjfgiY_3Gin6DLosK2WEu-se=w163-h92-k-no</t>
  </si>
  <si>
    <t>https://www.google.co.th/maps/place/%E0%B8%97%E0%B8%B8%E0%B9%88%E0%B8%87%E0%B8%94%E0%B8%AD%E0%B8%81%E0%B8%97%E0%B8%B2%E0%B8%99%E0%B8%95%E0%B8%B0%E0%B8%A7%E0%B8%B1%E0%B8%99+%E0%B8%9A%E0%B9%89%E0%B8%B2%E0%B8%99%E0%B8%81%E0%B9%88%E0%B8%AD/data=!4m7!3m6!1s0x311685a2e55c7bad:0xeebe7c77b3b2041e!8m2!3d15.1447089!4d104.8561525!16s%2Fg%2F11j2_zx1y8!19sChIJrXtc5aKFFjERHgSys3d8vu4?authuser=0&amp;hl=th&amp;rclk=1</t>
  </si>
  <si>
    <t>ทุ่งดอกทานตะวัน บ้านก่อ</t>
  </si>
  <si>
    <t>(61)</t>
  </si>
  <si>
    <t>https://lh5.googleusercontent.com/p/AF1QipMJ0ptraq92I5VAFcTKZqMnlKbaDuY-OXBA2cQj=w138-h92-k-no</t>
  </si>
  <si>
    <t>https://www.google.co.th/maps/place/%E0%B8%9B%E0%B9%88%E0%B8%B2%E0%B8%94%E0%B8%87%E0%B8%99%E0%B8%B2%E0%B8%97%E0%B8%B2%E0%B8%A1/data=!4m7!3m6!1s0x3115bd9d7fc1cddb:0x3d3948b9d64a5e8e!8m2!3d15.5819837!4d105.5473585!16s%2Fg%2F1hm3b727p!19sChIJ283Bf529FTERjl5K1rlIOT0?authuser=0&amp;hl=th&amp;rclk=1</t>
  </si>
  <si>
    <t>ป่าดงนาทาม</t>
  </si>
  <si>
    <t>(36)</t>
  </si>
  <si>
    <t>https://lh5.googleusercontent.com/p/AF1QipMObN6h51S6KAAiXnRveW_JMg1Cb4oi3_XWASsg=w122-h92-k-no</t>
  </si>
  <si>
    <t>https://www.google.co.th/maps/place/%E0%B8%99%E0%B9%89%E0%B8%B3%E0%B8%95%E0%B8%81%E0%B8%97%E0%B8%B8%E0%B9%88%E0%B8%87%E0%B8%99%E0%B8%B2%E0%B9%80%E0%B8%A1%E0%B8%B7%E0%B8%AD%E0%B8%87/data=!4m7!3m6!1s0x3115a332c16ff411:0x771de7141a2fbcc0!8m2!3d15.5326997!4d105.5967221!16s%2Fg%2F1vhq14yj!19sChIJEfRvwTKjFTERwLwvGhTnHXc?authuser=0&amp;hl=th&amp;rclk=1</t>
  </si>
  <si>
    <t>น้ำตกทุ่งนาเมือง</t>
  </si>
  <si>
    <t>(112)</t>
  </si>
  <si>
    <t>https://lh5.googleusercontent.com/p/AF1QipPqlrcf2VKPrdwdeRsoHDdEl5A1P6n6VvOzEDcL=w138-h92-k-no</t>
  </si>
  <si>
    <t>https://www.google.co.th/maps/place/%E0%B8%94%E0%B8%AD%E0%B8%81%E0%B8%AD%E0%B9%89%E0%B8%AD%E0%B8%97%E0%B8%B8%E0%B9%88%E0%B8%87%E0%B8%99%E0%B8%B2%E0%B8%9B%E0%B9%88%E0%B8%B2%E0%B8%9A%E0%B8%B1%E0%B8%A7/data=!4m7!3m6!1s0x31169b6822c816d9:0xc7ea4f2cc0883fef!8m2!3d15.0925992!4d104.897143!16s%2Fg%2F11td0jx4w1!19sChIJ2RbIImibFjER7z-IwCxP6sc?authuser=0&amp;hl=th&amp;rclk=1</t>
  </si>
  <si>
    <t>ดอกอ้อทุ่งนาป่าบัว</t>
  </si>
  <si>
    <t>https://lh5.googleusercontent.com/p/AF1QipNmIIRGTXtzd37RbkYK6ywnZprFscKnIeKrXIl1=w122-h92-k-no</t>
  </si>
  <si>
    <t>https://www.google.co.th/maps/place/Graffiti+wall/data=!4m7!3m6!1s0x311687290d089905:0x97f4a58fee5155a8!8m2!3d15.2259389!4d104.8674571!16s%2Fg%2F11fnpldtm6!19sChIJBZkIDSmHFjERqFVR7o-l9Jc?authuser=0&amp;hl=th&amp;rclk=1</t>
  </si>
  <si>
    <t>Graffiti wall</t>
  </si>
  <si>
    <t>3.5</t>
  </si>
  <si>
    <t>(6)</t>
  </si>
  <si>
    <t>https://lh5.googleusercontent.com/p/AF1QipMNSfGRMgVl97cOYryc1MyZT3bbbsxrqDJ-HnHD=w194-h92-k-no</t>
  </si>
  <si>
    <t>https://www.google.co.th/maps/place/%E0%B8%A0%E0%B8%B2%E0%B8%9E%E0%B9%80%E0%B8%82%E0%B8%B5%E0%B8%A2%E0%B8%99%E0%B8%AA%E0%B8%B5+%28%E0%B8%9C%E0%B8%B2%E0%B8%AB%E0%B8%A1%E0%B8%AD%E0%B8%99%E0%B8%99%E0%B9%89%E0%B8%AD%E0%B8%A2%29/data=!4m7!3m6!1s0x3115b0b0acbc1839:0xca48d51b03b68769!8m2!3d15.3994349!4d105.5118369!16s%2Fg%2F1hm4bwd80!19sChIJORi8rLCwFTERaYe2AxvVSMo?authuser=0&amp;hl=th&amp;rclk=1</t>
  </si>
  <si>
    <t>ภาพเขียนสี (ผาหมอนน้อย)</t>
  </si>
  <si>
    <t>4.6</t>
  </si>
  <si>
    <t>(77)</t>
  </si>
  <si>
    <t>https://lh5.googleusercontent.com/p/AF1QipPh4KnkjcV4yTh2BJXr-VoBSApbR1CLihTWoTRd=w122-h92-k-no</t>
  </si>
  <si>
    <t>https://www.google.co.th/maps/place/%E0%B8%A7%E0%B8%B1%E0%B8%94%E0%B8%96%E0%B9%89%E0%B8%B3%E0%B8%84%E0%B8%B9%E0%B8%AB%E0%B8%B2%E0%B8%AA%E0%B8%A7%E0%B8%A3%E0%B8%A3%E0%B8%84%E0%B9%8C+%E0%B8%AD%E0%B8%B8%E0%B8%9A%E0%B8%A5%E0%B8%A3%E0%B8%B2%E0%B8%8A%E0%B8%98%E0%B8%B2%E0%B8%99%E0%B8%B5/data=!4m7!3m6!1s0x3115b41cb1f5482b:0x4e53925104051be3!8m2!3d15.3227164!4d105.4877705!16s%2Fg%2F1tgn71y9!19sChIJK0j1sRy0FTER4xsFBFGSU04?authuser=0&amp;hl=th&amp;rclk=1</t>
  </si>
  <si>
    <t>วัดถ้ำคูหาสวรรค์ อุบลราชธานี</t>
  </si>
  <si>
    <t>(2,242)</t>
  </si>
  <si>
    <t>https://lh5.googleusercontent.com/p/AF1QipPfN2pb3Imdc-nOGBXLnB8_b6RNBJyXvwaPBcjx=w138-h92-k-no</t>
  </si>
  <si>
    <t>https://www.google.co.th/maps/place/%E0%B8%AB%E0%B8%B2%E0%B8%94%E0%B8%AB%E0%B8%87%E0%B8%AA%E0%B9%8C/data=!4m7!3m6!1s0x31158d2eec745c4d:0x2fec22138d3a2209!8m2!3d15.792802!4d105.4110691!16s%2Fg%2F11flgdqgp6!19sChIJTVx07C6NFTERCSI6jRMi7C8?authuser=0&amp;hl=th&amp;rclk=1</t>
  </si>
  <si>
    <t>หาดหงส์</t>
  </si>
  <si>
    <t>(18)</t>
  </si>
  <si>
    <t>https://lh5.googleusercontent.com/p/AF1QipPBI3_vaiMbH7M8skBYqBmYfsUnq_RyGbe_Bdj1=w122-h92-k-no</t>
  </si>
  <si>
    <t>https://www.google.co.th/maps/place/%E0%B8%99%E0%B9%89%E0%B8%B3%E0%B8%95%E0%B8%81%E0%B9%82%E0%B8%9A%E0%B8%81%E0%B8%A5%E0%B8%B6%E0%B8%81/data=!4m7!3m6!1s0x3115be52a1e5ab87:0x30f76b949df6c44e!8m2!3d15.5365937!4d105.4025803!16s%2Fg%2F11cr_7d2d3!19sChIJh6vloVK-FTERTsT2nZRr9zA?authuser=0&amp;hl=th&amp;rclk=1</t>
  </si>
  <si>
    <t>น้ำตกโบกลึก</t>
  </si>
  <si>
    <t>(30)</t>
  </si>
  <si>
    <t>https://lh5.googleusercontent.com/p/AF1QipNMNG9qPhHH2yYq7yGqiang3P0wzsE3gai54yo=w122-h92-k-no</t>
  </si>
  <si>
    <t>https://www.google.co.th/maps/place/%E0%B8%9A%E0%B9%88%E0%B8%AD+%E0%B8%81%E0%B8%B0%E0%B9%81%E0%B8%A1%E0%B8%94/data=!4m7!3m6!1s0x31168547cc7a99eb:0xf227a7e2175cef63!8m2!3d15.1088138!4d104.9163746!16s%2Fg%2F11sjrgp7b9!19sChIJ65l6zEeFFjERY-9cF-KnJ_I?authuser=0&amp;hl=th&amp;rclk=1</t>
  </si>
  <si>
    <t>บ่อ กะแมด</t>
  </si>
  <si>
    <t>5.0</t>
  </si>
  <si>
    <t>(1)</t>
  </si>
  <si>
    <t>https://lh5.googleusercontent.com/p/AF1QipMLaaAzfNr_7_BOhhS6KXenBDztBKYMeLVlSban=w80-h106-k-no</t>
  </si>
  <si>
    <t>https://www.google.co.th/maps/place/%E0%B8%A7%E0%B8%B1%E0%B8%94%E0%B8%AB%E0%B8%99%E0%B8%AD%E0%B8%87%E0%B8%9B%E0%B9%88%E0%B8%B2%E0%B8%9E%E0%B8%87+%28%E0%B8%AB%E0%B8%A5%E0%B8%A7%E0%B8%87%E0%B8%9B%E0%B8%B9%E0%B9%88%E0%B8%8A%E0%B8%B2%29/data=!4m7!3m6!1s0x31168f6e63dd2acd:0x5dd98ff4dadec21a!8m2!3d15.1587969!4d104.828953!16s%2Fm%2F04cyclf!19sChIJzSrdY26PFjERGsLe2vSP2V0?authuser=0&amp;hl=th&amp;rclk=1</t>
  </si>
  <si>
    <t>วัดหนองป่าพง (หลวงปู่ชา)</t>
  </si>
  <si>
    <t>(959)</t>
  </si>
  <si>
    <t>https://lh5.googleusercontent.com/p/AF1QipOsKOgQpuuS4rNpCpzRsiGOq5jExPfuNkKQJmNN=w122-h92-k-no</t>
  </si>
  <si>
    <t>https://www.google.co.th/maps/place/%E0%B8%AD%E0%B9%88%E0%B8%B2%E0%B8%87%E0%B9%80%E0%B8%81%E0%B9%87%E0%B8%9A%E0%B8%99%E0%B9%89%E0%B8%B3%E0%B8%AB%E0%B9%89%E0%B8%A7%E0%B8%A2%E0%B9%81%E0%B8%88%E0%B8%A3%E0%B8%B0%E0%B9%81%E0%B8%A1/data=!4m7!3m6!1s0x3116890215f9b925:0xc50af43b12d47d82!8m2!3d15.2788002!4d104.807804!16s%2Fg%2F11gjt_lglw!19sChIJJbn5FQKJFjERgn3UEjv0CsU?authuser=0&amp;hl=th&amp;rclk=1</t>
  </si>
  <si>
    <t>อ่างเก็บน้ำห้วยแจระแม</t>
  </si>
  <si>
    <t>(3)</t>
  </si>
  <si>
    <t>https://lh5.googleusercontent.com/p/AF1QipNk9-oHTLqAupCsIgPsfeVK3QrkevUXGHb_nbs=w122-h92-k-no</t>
  </si>
  <si>
    <t>https://www.google.co.th/maps/place/%E0%B8%A8%E0%B8%B9%E0%B8%99%E0%B8%A2%E0%B9%8C%E0%B8%A8%E0%B8%B4%E0%B8%A5%E0%B8%9B%E0%B8%A7%E0%B8%B1%E0%B8%92%E0%B8%99%E0%B8%98%E0%B8%A3%E0%B8%A3%E0%B8%A1%E0%B8%81%E0%B8%B2%E0%B8%8D%E0%B8%88%E0%B8%99%E0%B8%B2%E0%B8%A0%E0%B8%B4%E0%B9%80%E0%B8%A9%E0%B8%81%E0%B8%AD%E0%B8%B8%E0%B8%9A%E0%B8%A5%E0%B8%A3%E0%B8%B2%E0%B8%8A%E0%B8%98%E0%B8%B2%E0%B8%99%E0%B8%B5/data=!4m7!3m6!1s0x31168877fd891839:0xc8d0fadf6d782ee1!8m2!3d15.2466906!4d104.8457472!16s%2Fg%2F1tg4ywj9!19sChIJORiJ_XeIFjER4S54bd_60Mg?authuser=0&amp;hl=th&amp;rclk=1</t>
  </si>
  <si>
    <t>ศูนย์ศิลปวัฒนธรรมกาญจนาภิเษกอุบลราชธานี</t>
  </si>
  <si>
    <t>(42)</t>
  </si>
  <si>
    <t>https://lh5.googleusercontent.com/p/AF1QipPx9qFkkpjZGY3Xajv8X6G0Zv8uP-CVfZhTU1oR=w122-h92-k-no</t>
  </si>
  <si>
    <t>https://www.google.co.th/maps/place/%E0%B8%99%E0%B9%89%E0%B8%B3%E0%B8%95%E0%B8%81%E0%B9%81%E0%B8%AA%E0%B8%87%E0%B8%88%E0%B8%B1%E0%B8%99%E0%B8%97%E0%B8%A3%E0%B9%8C+%28%E0%B8%99%E0%B9%89%E0%B8%B3%E0%B8%95%E0%B8%81%E0%B8%A5%E0%B8%87%E0%B8%A3%E0%B8%B9%29/data=!4m7!3m6!1s0x3115bcb24b9060ff:0xdc127b055fe20ad1!8m2!3d15.5159063!4d105.5897133!16s%2Fg%2F1tfg0jv4!19sChIJ_2CQS7K8FTER0QriXwV7Etw?authuser=0&amp;hl=th&amp;rclk=1</t>
  </si>
  <si>
    <t>น้ำตกแสงจันทร์ (น้ำตกลงรู)</t>
  </si>
  <si>
    <t>(556)</t>
  </si>
  <si>
    <t>https://lh5.googleusercontent.com/p/AF1QipMJjwVHJExGXencqXJEl_N-pEjTbzDopPm7VtRq=w163-h92-k-no</t>
  </si>
  <si>
    <t>https://www.google.co.th/maps/place/%E0%B8%99%E0%B9%89%E0%B8%B3%E0%B8%95%E0%B8%81%E0%B8%AB%E0%B9%89%E0%B8%A7%E0%B8%A2%E0%B8%AB%E0%B8%A5%E0%B8%A7%E0%B8%87+%E0%B8%A0%E0%B8%B9%E0%B8%88%E0%B8%AD%E0%B8%87%E0%B8%99%E0%B8%B2%E0%B8%A2%E0%B8%AD%E0%B8%A2/data=!4m7!3m6!1s0x3113f7d313aca491:0xe16a37ad87d1284f!8m2!3d14.4422717!4d105.2741437!16s%2Fg%2F11qh1x72x8!19sChIJkaSsE9P3EzERTyjRh603auE?authuser=0&amp;hl=th&amp;rclk=1</t>
  </si>
  <si>
    <t>น้ำตกห้วยหลวง ภูจองนายอย</t>
  </si>
  <si>
    <t>(313)</t>
  </si>
  <si>
    <t>https://lh5.googleusercontent.com/p/AF1QipO3-yBbSskeZ1KQ4jGU08Puqk1TpEnD1HGd0xsG=w139-h92-k-no</t>
  </si>
  <si>
    <t>https://www.google.co.th/maps/place/%E0%B8%A7%E0%B8%B1%E0%B8%94%E0%B8%AA%E0%B8%B4%E0%B8%A3%E0%B8%B4%E0%B8%99%E0%B8%98%E0%B8%A3%E0%B8%A7%E0%B8%A3%E0%B8%B2%E0%B8%A3%E0%B8%B2%E0%B8%A1%E0%B8%A0%E0%B8%B9%E0%B8%9E%E0%B8%A3%E0%B9%89%E0%B8%B2%E0%B8%A7/data=!4m7!3m6!1s0x31144bd85bbdb5bb:0xc3ec0032db50ff06!8m2!3d15.1488025!4d105.4677779!16s%2Fg%2F11c1t5rpbw!19sChIJu7W9W9hLFDERBv9Q2zIA7MM?authuser=0&amp;hl=th&amp;rclk=1</t>
  </si>
  <si>
    <t>วัดสิรินธรวรารามภูพร้าว</t>
  </si>
  <si>
    <t>(4,504)</t>
  </si>
  <si>
    <t>https://lh5.googleusercontent.com/p/AF1QipM4dEResxg_0DT7Ds9UvAxeyOouG0nNlzTej20b=w122-h92-k-no</t>
  </si>
  <si>
    <t>https://www.google.co.th/maps/place/Ubon+Street+Art+-+The+Ubonratchathani/data=!4m7!3m6!1s0x31168796f10baf6f:0xa064aff7ce305361!8m2!3d15.2271084!4d104.8576992!16s%2Fg%2F11jzw8jb_y!19sChIJb68L8ZaHFjERYVMwzvevZKA?authuser=0&amp;hl=th&amp;rclk=1</t>
  </si>
  <si>
    <t>Ubon Street Art - The Ubonratchathani</t>
  </si>
  <si>
    <t>https://lh5.googleusercontent.com/p/AF1QipNkPHSMkt1X2vN6aUHH1gtp7yN-UIgYhoZ54KH1=w122-h92-k-no</t>
  </si>
  <si>
    <t>https://www.google.co.th/maps/place/%E0%B8%9C%E0%B8%B2%E0%B8%8A%E0%B8%B1%E0%B8%99+%E0%B8%AD%E0%B8%B8%E0%B8%9A%E0%B8%A5%E0%B8%A3%E0%B8%B2%E0%B8%8A%E0%B8%98%E0%B8%B2%E0%B8%99%E0%B8%B5/data=!4m7!3m6!1s0x311592187f99f5d3:0xa3c19ee2330c7c6b!8m2!3d15.7598663!4d105.4916165!16s%2Fg%2F1hm1qh61q!19sChIJ0_WZfxiSFTERa3wMM-KewaM?authuser=0&amp;hl=th&amp;rclk=1</t>
  </si>
  <si>
    <t>ผาชัน อุบลราชธานี</t>
  </si>
  <si>
    <t>(62)</t>
  </si>
  <si>
    <t>https://lh5.googleusercontent.com/p/AF1QipOHI-0_x4Xwudbv6AlScGxlCZ_WK0_DwG4k4wDs=w122-h92-k-no</t>
  </si>
  <si>
    <t>https://www.google.co.th/maps/place/%E0%B9%81%E0%B8%81%E0%B9%88%E0%B8%87%E0%B8%AA%E0%B8%B0%E0%B8%9E%E0%B8%B7%E0%B8%AD/data=!4m7!3m6!1s0x311432c9d9705d45:0xa2dc6bdcad0c3303!8m2!3d15.2461458!4d105.242611!16s%2Fg%2F11gfh93zdt!19sChIJRV1w2ckyFDERAzMMrdxr3KI?authuser=0&amp;hl=th&amp;rclk=1</t>
  </si>
  <si>
    <t>แก่งสะพือ</t>
  </si>
  <si>
    <t>4.1</t>
  </si>
  <si>
    <t>(1,271)</t>
  </si>
  <si>
    <t>https://lh5.googleusercontent.com/p/AF1QipMAo5DCzaEL_CjYNfpPvoVsmlM0T3N5kqj5ZSvN=w122-h92-k-no</t>
  </si>
  <si>
    <t>https://www.google.co.th/maps/place/%E0%B8%95%E0%B8%B2%E0%B8%A1%E0%B8%A3%E0%B8%AD%E0%B8%A2%E0%B8%A0%E0%B8%B2%E0%B8%9E%E0%B8%A2%E0%B8%99%E0%B8%95%E0%B9%8C+Alexander/data=!4m7!3m6!1s0x311681454fdd53ed:0x51562ee6da08dd65!8m2!3d15.2405007!4d104.9558734!16s%2Fg%2F11tk9khtd0!19sChIJ7VPdT0WBFjERZd0I2uYuVlE?authuser=0&amp;hl=th&amp;rclk=1</t>
  </si>
  <si>
    <t>ตามรอยภาพยนต์ Alexander</t>
  </si>
  <si>
    <t>(7)</t>
  </si>
  <si>
    <t>https://lh5.googleusercontent.com/p/AF1QipNOVWso8WbiwhHTtnXwt5L2JtpHmlk8mFK_FHDt=w122-h92-k-no</t>
  </si>
  <si>
    <t>https://www.google.co.th/maps/place/%E0%B8%AD%E0%B8%B8%E0%B8%97%E0%B8%A2%E0%B8%B2%E0%B8%99%E0%B9%81%E0%B8%AB%E0%B9%88%E0%B8%87%E0%B8%8A%E0%B8%B2%E0%B8%95%E0%B8%B4%E0%B9%81%E0%B8%81%E0%B9%88%E0%B8%87%E0%B8%95%E0%B8%B0%E0%B8%99%E0%B8%B0/data=!4m7!3m6!1s0x3115b4431e81ff99:0xf587abe0b8b44762!8m2!3d15.2994899!4d105.4770746!16s%2Fm%2F0h7lng3!19sChIJmf-BHkO0FTERYke0uOCrh_U?authuser=0&amp;hl=th&amp;rclk=1</t>
  </si>
  <si>
    <t>อุทยานแห่งชาติแก่งตะนะ</t>
  </si>
  <si>
    <t>(841)</t>
  </si>
  <si>
    <t>https://lh5.googleusercontent.com/p/AF1QipMxz1542Y9ZVabpcwUtOKACuaC4X5rUdOZZtFoG=w122-h92-k-no</t>
  </si>
  <si>
    <t>https://www.google.co.th/maps/place/%E0%B8%9C%E0%B8%B2%E0%B8%8A%E0%B8%B0%E0%B8%99%E0%B8%B0%E0%B9%84%E0%B8%94/data=!4m7!3m6!1s0x31159838a3d50d97:0x49d6d8df167d1ce5!8m2!3d15.6208234!4d105.6173678!16s%2Fg%2F1hdzyp1dv!19sChIJlw3VoziYFTER5Rx9Ft_Y1kk?authuser=0&amp;hl=th&amp;rclk=1</t>
  </si>
  <si>
    <t>ผาชะนะได</t>
  </si>
  <si>
    <t>(334)</t>
  </si>
  <si>
    <t>https://lh5.googleusercontent.com/p/AF1QipPqXnFT4NPpQcC7Uxw1eetS6DJHj-xdLMbSVYY=w122-h92-k-no</t>
  </si>
  <si>
    <t>https://www.google.co.th/maps/place/%E0%B8%99%E0%B9%89%E0%B8%B3%E0%B8%95%E0%B8%81%E0%B8%AB%E0%B9%89%E0%B8%A7%E0%B8%A2%E0%B8%97%E0%B8%A3%E0%B8%B2%E0%B8%A2%E0%B9%83%E0%B8%AB%E0%B8%8D%E0%B9%88/data=!4m7!3m6!1s0x311444e583073339:0x2a8cc971dcc6a17b!8m2!3d14.9186492!4d105.5059244!16s%2Fg%2F1hdy_w_b7!19sChIJOTMHg-VEFDERe6HG3HHJjCo?authuser=0&amp;hl=th&amp;rclk=1</t>
  </si>
  <si>
    <t>น้ำตกห้วยทรายใหญ่</t>
  </si>
  <si>
    <t>(15)</t>
  </si>
  <si>
    <t>https://lh5.googleusercontent.com/p/AF1QipNySPomfAz96ai-zA_2LamECjEKb0-h0bA-Oj1L=w80-h142-k-no</t>
  </si>
  <si>
    <t>https://www.google.co.th/maps/place/%E0%B9%81%E0%B8%81%E0%B9%88%E0%B8%87%E0%B8%A5%E0%B8%B3%E0%B8%94%E0%B8%A7%E0%B8%99/data=!4m7!3m6!1s0x3114317d31476a1f:0x23c71e0ba2c752bf!8m2!3d15.1578792!4d105.2775454!16s%2Fg%2F11bzs1kqlx!19sChIJH2pHMX0xFDERv1LHogsexyM?authuser=0&amp;hl=th&amp;rclk=1</t>
  </si>
  <si>
    <t>แก่งลำดวน</t>
  </si>
  <si>
    <t>3.9</t>
  </si>
  <si>
    <t>(40)</t>
  </si>
  <si>
    <t>https://lh5.googleusercontent.com/p/AF1QipMa8cNX2doXROreI6L91GqN4kn2tjnDXJZbnGRG=w80-h142-k-no</t>
  </si>
  <si>
    <t>https://www.google.co.th/maps/place/%E0%B8%A0%E0%B8%B9%E0%B8%AB%E0%B8%B4%E0%B8%99%E0%B8%94%E0%B9%88%E0%B8%B2%E0%B8%87/data=!4m7!3m6!1s0x31140ca9d71f05b3:0x91efc93e9bce7860!8m2!3d14.4714583!4d105.4688787!16s%2Fg%2F1hm69x9bc!19sChIJswUf16kMFDERYHjOmz7J75E?authuser=0&amp;hl=th&amp;rclk=1</t>
  </si>
  <si>
    <t>ภูหินด่าง</t>
  </si>
  <si>
    <t>https://lh5.googleusercontent.com/p/AF1QipNSjbPBuDvEHgX8IMx--XwGp_-AcR_rGgOJVi97=w138-h92-k-no</t>
  </si>
  <si>
    <t>https://www.google.co.th/maps/place/%E0%B8%A7%E0%B8%B1%E0%B8%94%E0%B8%96%E0%B9%89%E0%B8%B3%E0%B9%80%E0%B8%AB%E0%B8%A7%E0%B8%AA%E0%B8%B4%E0%B8%99%E0%B8%98%E0%B8%B8%E0%B9%8C%E0%B8%8A%E0%B8%B1%E0%B8%A2/data=!4m7!3m6!1s0x3115b413d98fc205:0x801b9964f65a5083!8m2!3d15.3084445!4d105.4853834!16s%2Fg%2F1228rwg1!19sChIJBcKP2RO0FTERg1Ba9mSZG4A?authuser=0&amp;hl=th&amp;rclk=1</t>
  </si>
  <si>
    <t>วัดถ้ำเหวสินธุ์ชัย</t>
  </si>
  <si>
    <t>(173)</t>
  </si>
  <si>
    <t>https://lh5.googleusercontent.com/p/AF1QipMb7Tr-3w-rJ565oBpYWMH10xvUG69gHPAgqR59=w138-h92-k-no</t>
  </si>
  <si>
    <t>https://www.google.co.th/maps/place/%E0%B9%82%E0%B8%9A%E0%B8%A3%E0%B8%B2%E0%B8%93%E0%B8%AA%E0%B8%96%E0%B8%B2%E0%B8%99%E0%B9%82%E0%B8%99%E0%B8%99%E0%B9%81%E0%B8%81/data=!4m7!3m6!1s0x31169accd218ebb7:0x64f42eacecbde11d!8m2!3d15.0955228!4d104.8769247!16s%2Fg%2F11f2wq4g29!19sChIJt-sY0syaFjERHeG97Kwu9GQ?authuser=0&amp;hl=th&amp;rclk=1</t>
  </si>
  <si>
    <t>โบราณสถานโนนแก</t>
  </si>
  <si>
    <t>(16)</t>
  </si>
  <si>
    <t>https://lh5.googleusercontent.com/p/AF1QipPM6Zn8a8yS8UYWqACDQceSGLX8lsbSwiAzM8cV=w122-h92-k-no</t>
  </si>
  <si>
    <t>https://www.google.co.th/maps/place/Ubon+Street+Art+-+Happiness+%28%E0%B8%84%E0%B8%A7%E0%B8%B2%E0%B8%A1%E0%B8%AA%E0%B8%B8%E0%B8%82%29/data=!4m7!3m6!1s0x3116870414162aff:0xc1f9d63cf78b5a80!8m2!3d15.2251567!4d104.8596354!16s%2Fg%2F11jztzgtr2!19sChIJ_yoWFASHFjERgFqL9zzW-cE?authuser=0&amp;hl=th&amp;rclk=1</t>
  </si>
  <si>
    <t>Ubon Street Art - Happiness (ความสุข)</t>
  </si>
  <si>
    <t>(2)</t>
  </si>
  <si>
    <t>https://lh5.googleusercontent.com/p/AF1QipPk1_Hoovy2_u4NLdSeMNn0-3knzIyRFdUX4aC0=w80-h106-k-no</t>
  </si>
  <si>
    <t>https://www.google.co.th/maps/place/%E0%B8%AA%E0%B8%A7%E0%B8%99%E0%B9%80%E0%B8%AA%E0%B8%B7%E0%B8%AD%E0%B8%95%E0%B8%A3%E0%B8%B0%E0%B8%81%E0%B8%B2%E0%B8%A3/data=!4m7!3m6!1s0x311675bd88c8098f:0x38dcdfb9ae84c42!8m2!3d15.5735286!4d105.0086689!16s%2Fg%2F1td5j49x!19sChIJjwnIiL11FjERQkzomvvNjQM?authuser=0&amp;hl=th&amp;rclk=1</t>
  </si>
  <si>
    <t>สวนเสือตระการ</t>
  </si>
  <si>
    <t>(189)</t>
  </si>
  <si>
    <t>https://lh5.googleusercontent.com/p/AF1QipNLzKkMU3-ebLthwUTTQ17MfljsMQZd-ubQ1WNy=w122-h92-k-no</t>
  </si>
  <si>
    <t>https://www.google.co.th/maps/place/%E0%B8%AD%E0%B8%B8%E0%B8%97%E0%B8%A2%E0%B8%B2%E0%B8%99%E0%B9%81%E0%B8%AB%E0%B9%88%E0%B8%87%E0%B8%8A%E0%B8%B2%E0%B8%95%E0%B8%B4%E0%B8%9C%E0%B8%B2%E0%B9%81%E0%B8%95%E0%B9%89%E0%B8%A1/data=!4m7!3m6!1s0x3115a33294351715:0xcd2bb33dcf86f557!8m2!3d15.3987457!4d105.5075256!16s%2Fm%2F05f8t8k!19sChIJFRc1lDKjFTERV_WGzz2zK80?authuser=0&amp;hl=th&amp;rclk=1</t>
  </si>
  <si>
    <t>อุทยานแห่งชาติผาแต้ม</t>
  </si>
  <si>
    <t>(2,946)</t>
  </si>
  <si>
    <t>อุทยานแห่งชาติ</t>
  </si>
  <si>
    <t>https://lh5.googleusercontent.com/p/AF1QipPP-gYIt0ijYwXgan-ueBY9D-UEcGSpMawQu06E=w137-h92-k-no</t>
  </si>
  <si>
    <t>https://www.google.co.th/maps/place/%E0%B8%97%E0%B8%B8%E0%B9%88%E0%B8%87%E0%B8%94%E0%B8%AD%E0%B8%81%E0%B8%AA%E0%B8%A3%E0%B9%89%E0%B8%AD%E0%B8%A2%E0%B8%AA%E0%B8%B8%E0%B8%A7%E0%B8%A3%E0%B8%A3%E0%B8%93%E0%B8%B2%28%E0%B8%81%E0%B8%A3%E0%B8%B0%E0%B8%94%E0%B8%B8%E0%B8%A1%E0%B9%80%E0%B8%87%E0%B8%B4%E0%B8%99,%E0%B8%81%E0%B8%A3%E0%B8%B0%E0%B8%94%E0%B8%B8%E0%B8%A1%E0%B8%97%E0%B8%AD%E0%B8%87%29/data=!4m7!3m6!1s0x311685b31e9e62eb:0xcde1e0c1b2cc3403!8m2!3d15.1631847!4d104.9380029!16s%2Fg%2F11fhjmt5hg!19sChIJ62KeHrOFFjERAzTMssHg4c0?authuser=0&amp;hl=th&amp;rclk=1</t>
  </si>
  <si>
    <t>ทุ่งดอกสร้อยสุวรรณา(กระดุมเงิน,กระดุมทอง)</t>
  </si>
  <si>
    <t>(32)</t>
  </si>
  <si>
    <t>https://lh5.googleusercontent.com/p/AF1QipMpEmYLRh9mCgBI1-oHX5u3e4NApZwGfKQx7los=w122-h92-k-no</t>
  </si>
  <si>
    <t>https://www.google.co.th/maps/place/%E0%B8%A7%E0%B8%B1%E0%B8%94%E0%B8%A8%E0%B8%A3%E0%B8%B5%E0%B8%AD%E0%B8%B8%E0%B8%9A%E0%B8%A5%E0%B8%A3%E0%B8%B1%E0%B8%95%E0%B8%99%E0%B8%B2%E0%B8%A3%E0%B8%B2%E0%B8%A1+%28%E0%B8%A7%E0%B8%B1%E0%B8%94%E0%B8%A8%E0%B8%A3%E0%B8%B5%E0%B8%97%E0%B8%AD%E0%B8%87%29/data=!4m7!3m6!1s0x311686322282a127:0x38d026a6e2bc7ed1!8m2!3d15.227493!4d104.8562582!16s%2Fg%2F121ln4yp!19sChIJJ6GCIjKGFjER0X684qYm0Dg?authuser=0&amp;hl=th&amp;rclk=1</t>
  </si>
  <si>
    <t>วัดศรีอุบลรัตนาราม (วัดศรีทอง)</t>
  </si>
  <si>
    <t>(280)</t>
  </si>
  <si>
    <t>https://lh5.googleusercontent.com/p/AF1QipM9jqaNnW05rZtZZGdJEoj7iAfPeq6iVsyD2DtK=w137-h92-k-no</t>
  </si>
  <si>
    <t>https://www.google.co.th/maps/place/%E0%B8%9A%E0%B9%89%E0%B8%B2%E0%B8%99%E0%B8%AA%E0%B8%A7%E0%B8%99%E0%B8%9B%E0%B8%B1%E0%B8%99%E0%B8%AA%E0%B8%B8%E0%B8%82%26%E0%B9%81%E0%B8%A5%E0%B8%8A%E0%B8%B2%E0%B8%A2%E0%B8%99%E0%B9%8C%E0%B8%9B%E0%B8%A5%E0%B8%B2%E0%B8%A2%E0%B8%99%E0%B8%B2%E0%B8%84%E0%B8%B2%E0%B9%80%E0%B8%9F%E0%B9%88/data=!4m7!3m6!1s0x31168f1cf4dec29f:0x4640b3baaacab9d2!8m2!3d15.166748!4d104.830124!16s%2Fg%2F11trcfdrpq!19sChIJn8Le9ByPFjER0rnKqrqzQEY?authuser=0&amp;hl=th&amp;rclk=1</t>
  </si>
  <si>
    <t>บ้านสวนปันสุข&amp;แลชายน์ปลายนาคาเฟ่</t>
  </si>
  <si>
    <t>https://maps.gstatic.com/tactile/pane/result-no-thumbnail-2x.png</t>
  </si>
  <si>
    <t>https://www.google.co.th/maps/place/%E0%B8%AD%E0%B8%B8%E0%B8%97%E0%B8%A2%E0%B8%B2%E0%B8%99%E0%B9%81%E0%B8%AB%E0%B9%88%E0%B8%87%E0%B8%8A%E0%B8%B2%E0%B8%95%E0%B8%B4%E0%B8%A0%E0%B8%B9%E0%B8%88%E0%B8%AD%E0%B8%87%E0%B8%99%E0%B8%B2%E0%B8%A2%E0%B8%AD%E0%B8%A2/data=!4m7!3m6!1s0x3113f15b1b67d523:0xad04750506af6533!8m2!3d14.4343231!4d105.2521579!16s%2Fm%2F0h7q5zs!19sChIJI9VnG1vxEzERM2WvBgV1BK0?authuser=0&amp;hl=th&amp;rclk=1</t>
  </si>
  <si>
    <t>อุทยานแห่งชาติภูจองนายอย</t>
  </si>
  <si>
    <t>(526)</t>
  </si>
  <si>
    <t>https://lh5.googleusercontent.com/p/AF1QipPeUxIVHUjCbgyc-Xp7V-fOWejtzHJL_s1nWSXT=w80-h120-k-no</t>
  </si>
  <si>
    <t>https://www.google.co.th/maps/place/%E0%B8%97%E0%B9%88%E0%B8%AD%E0%B8%87%E0%B9%80%E0%B8%97%E0%B8%B5%E0%B9%88%E0%B8%A2%E0%B8%A7%E0%B9%80%E0%B8%8A%E0%B8%B4%E0%B8%87%E0%B9%80%E0%B8%81%E0%B8%A9%E0%B8%95%E0%B8%A3%E0%B8%AD%E0%B8%B8%E0%B8%9A%E0%B8%A5%E0%B8%A3%E0%B8%B2%E0%B8%8A%E0%B8%98%E0%B8%B2%E0%B8%99%E0%B8%B5/data=!4m7!3m6!1s0x311681c120f04f79:0xaf1af189792d83ef!8m2!3d15.2388842!4d105.0067442!16s%2Fg%2F11sx0mgt2y!19sChIJeU_wIMGBFjER74MteYnxGq8?authuser=0&amp;hl=th&amp;rclk=1</t>
  </si>
  <si>
    <t>ท่องเที่ยวเชิงเกษตรอุบลราชธานี</t>
  </si>
  <si>
    <t>https://streetviewpixels-pa.googleapis.com/v1/thumbnail?panoid=nC8b6C8LpmaUAYgB_9IVtw&amp;cb_client=search.gws-prod.gps&amp;w=80&amp;h=92&amp;yaw=121.7087&amp;pitch=0&amp;thumbfov=100</t>
  </si>
  <si>
    <t>https://www.google.co.th/maps/place/%E0%B8%AB%E0%B8%B2%E0%B8%94%E0%B8%97%E0%B9%88%E0%B8%B2%E0%B9%82%E0%B8%AE%E0%B8%87+%E0%B8%88%E0%B8%B8%E0%B8%94%E0%B8%9A%E0%B8%A3%E0%B8%A3%E0%B8%88%E0%B8%9A%E0%B9%81%E0%B8%A1%E0%B9%88%E0%B8%99%E0%B9%89%E0%B8%B3%E0%B8%8A%E0%B8%B5-%E0%B8%A1%E0%B8%B9%E0%B8%A5/data=!4m7!3m6!1s0x31168c642fdea631:0x41cd2e77ea951849!8m2!3d15.1814823!4d104.713561!16s%2Fg%2F11g03jwgkq!19sChIJMabeL2SMFjERSRiV6ncuzUE?authuser=0&amp;hl=th&amp;rclk=1</t>
  </si>
  <si>
    <t>หาดท่าโฮง จุดบรรจบแม่น้ำชี-มูล</t>
  </si>
  <si>
    <t>(21)</t>
  </si>
  <si>
    <t>https://lh5.googleusercontent.com/p/AF1QipPgF6MUhn5M_vuwnZ5gqkzBXeFfIQTlIxtN_Yox=w138-h92-k-no</t>
  </si>
  <si>
    <t>https://www.google.co.th/maps/place/%E0%B8%9B%E0%B9%89%E0%B8%B2%E0%B8%A2%E0%B8%A2%E0%B8%B4%E0%B8%99%E0%B8%94%E0%B8%B5%E0%B8%95%E0%B9%89%E0%B8%AD%E0%B8%99%E0%B8%A3%E0%B8%B1%E0%B8%9A%E0%B8%AA%E0%B8%B9%E0%B9%88+%E0%B8%88%E0%B8%B1%E0%B8%87%E0%B8%AB%E0%B8%A7%E0%B8%B1%E0%B8%94%E0%B8%AD%E0%B8%B8%E0%B8%9A%E0%B8%A5%E0%B8%A3%E0%B8%B2%E0%B8%8A%E0%B8%98%E0%B8%B2%E0%B8%99%E0%B8%B5/data=!4m7!3m6!1s0x3116896ff917a9fd:0x6f2be3727bd0f1c0!8m2!3d15.2656861!4d104.821775!16s%2Fg%2F11fsnvgjzg!19sChIJ_akX-W-JFjERwPHQe3LjK28?authuser=0&amp;hl=th&amp;rclk=1</t>
  </si>
  <si>
    <t>ป้ายยินดีต้อนรับสู่ จังหวัดอุบลราชธานี</t>
  </si>
  <si>
    <t>https://streetviewpixels-pa.googleapis.com/v1/thumbnail?panoid=rGPILIr3aypzMthwdK_gcQ&amp;cb_client=search.gws-prod.gps&amp;w=80&amp;h=92&amp;yaw=244.77875&amp;pitch=0&amp;thumbfov=100</t>
  </si>
  <si>
    <t>https://www.google.co.th/maps/place/%E0%B8%AB%E0%B8%AD%E0%B9%84%E0%B8%95%E0%B8%A3%E0%B8%81%E0%B8%A5%E0%B8%B2%E0%B8%87%E0%B8%99%E0%B9%89%E0%B8%B3/data=!4m7!3m6!1s0x31168775d9d6c8c5:0x14ce55e53c6387cb!8m2!3d15.2299353!4d104.8612333!16s%2Fg%2F11gtfrmwt9!19sChIJxcjW2XWHFjERy4djPOVVzhQ?authuser=0&amp;hl=th&amp;rclk=1</t>
  </si>
  <si>
    <t>หอไตรกลางน้ำ</t>
  </si>
  <si>
    <t>วัด</t>
  </si>
  <si>
    <t>https://lh5.googleusercontent.com/p/AF1QipP6KURkMQRrPma0nQZiKwO16S29F0UUCIxaK1rd=w122-h92-k-no</t>
  </si>
  <si>
    <t>https://www.google.co.th/maps/place/%E0%B8%AA%E0%B8%A7%E0%B8%99%E0%B8%AA%E0%B8%B1%E0%B8%95%E0%B8%A7%E0%B9%8C%E0%B8%AD%E0%B8%B8%E0%B8%9A%E0%B8%A5%E0%B8%A3%E0%B8%B2%E0%B8%8A%E0%B8%98%E0%B8%B2%E0%B8%99%E0%B8%B5/data=!4m7!3m6!1s0x3116635b1a320bfb:0x6e31ed1b257ddb68!8m2!3d15.2839683!4d104.8078531!16s%2Fg%2F11b6ybc8nx!19sChIJ-wsyGltjFjERaNt9JRvtMW4?authuser=0&amp;hl=th&amp;rclk=1</t>
  </si>
  <si>
    <t>สวนสัตว์อุบลราชธานี</t>
  </si>
  <si>
    <t>(1,746)</t>
  </si>
  <si>
    <t>https://lh5.googleusercontent.com/p/AF1QipM4MR11FFePOcVZoltxrgqppPuR0Y3vyEyClBWq=w122-h92-k-no</t>
  </si>
  <si>
    <t>https://www.google.co.th/maps/place/%E0%B8%AB%E0%B8%B2%E0%B8%94%E0%B8%AD%E0%B9%87%E0%B8%AD%E0%B8%94%E0%B8%AD%E0%B9%87%E0%B8%AD%E0%B8%94/data=!4m7!3m6!1s0x31168d3cd905fb0b:0xc105fc644973d406!8m2!3d15.1885174!4d104.6993444!16s%2Fg%2F11sjvvcpyr!19sChIJC_sF2TyNFjERBtRzSWT8BcE?authuser=0&amp;hl=th&amp;rclk=1</t>
  </si>
  <si>
    <t>หาดอ็อดอ็อด</t>
  </si>
  <si>
    <t>https://lh5.googleusercontent.com/p/AF1QipPGW0oQSuISGSv4JV3xYA4jVp58r9xULWlkZ_Va=w122-h92-k-no</t>
  </si>
  <si>
    <t>https://www.google.co.th/maps/place/%E0%B8%A8%E0%B8%B9%E0%B8%99%E0%B8%A2%E0%B9%8C%E0%B9%80%E0%B8%A3%E0%B8%B5%E0%B8%A2%E0%B8%99%E0%B8%A3%E0%B8%B9%E0%B9%89%E0%B8%A1%E0%B8%B5%E0%B8%8A%E0%B8%B5%E0%B8%A7%E0%B8%B2/data=!4m7!3m6!1s0x311681b1889f079b:0xabddbcf7126d6a82!8m2!3d15.2358201!4d104.9973028!16s%2Fg%2F11sjbzgzty!19sChIJmwefiLGBFjERgmptEve83as?authuser=0&amp;hl=th&amp;rclk=1</t>
  </si>
  <si>
    <t>ศูนย์เรียนรู้มีชีวา</t>
  </si>
  <si>
    <t>https://www.google.co.th/maps/place/%E0%B8%A7%E0%B8%B1%E0%B8%94%E0%B9%81%E0%B8%88%E0%B9%89%E0%B8%87/data=!4m7!3m6!1s0x311687cdacf2088f:0x94719e118d0f2dac!8m2!3d15.2366083!4d104.8601155!16s%2Fg%2F11bx82h7wq!19sChIJjwjyrM2HFjERrC0PjRGecZQ?authuser=0&amp;hl=th&amp;rclk=1</t>
  </si>
  <si>
    <t>วัดแจ้ง</t>
  </si>
  <si>
    <t>(382)</t>
  </si>
  <si>
    <t>https://lh5.googleusercontent.com/p/AF1QipOBcLokBdgWPqK8mGSg7CCihNpaVJoJkQffTC8=w80-h142-k-no</t>
  </si>
  <si>
    <t>https://www.google.co.th/maps/place/%E0%B8%AE%E0%B8%B1%E0%B8%81%E0%B8%99%E0%B8%B0@%E0%B8%97%E0%B8%B8%E0%B9%88%E0%B8%87%E0%B8%99%E0%B8%B2%E0%B8%84%E0%B8%B3+%E0%B8%84%E0%B8%B2%E0%B9%80%E0%B8%9F%E0%B9%88%E0%B9%81%E0%B8%AD%E0%B8%99%E0%B8%94%E0%B9%8C%E0%B8%9F%E0%B8%B2%E0%B8%A3%E0%B9%8C%E0%B8%A1/data=!4m7!3m6!1s0x311685425772b2c3:0x7ac59947cef8ee60!8m2!3d15.152396!4d104.9035014!16s%2Fg%2F11ff27t3g9!19sChIJw7JyV0KFFjERYO74zkeZxXo?authuser=0&amp;hl=th&amp;rclk=1</t>
  </si>
  <si>
    <t>ฮักนะ@ทุ่งนาคำ คาเฟ่แอนด์ฟาร์ม</t>
  </si>
  <si>
    <t>(28)</t>
  </si>
  <si>
    <t>https://lh5.googleusercontent.com/p/AF1QipMqDzhSM9_sIlbi9ZkGau7T-et9ntLJlqwESHcM=w122-h92-k-no</t>
  </si>
  <si>
    <t>https://www.google.co.th/maps/place/%E0%B8%AD%E0%B8%9A%E0%B8%AA%E0%B8%A1%E0%B8%B8%E0%B8%99%E0%B9%84%E0%B8%9E%E0%B8%A3%E0%B8%A7%E0%B8%B1%E0%B8%94%E0%B8%AB%E0%B8%99%E0%B8%AD%E0%B8%87%E0%B8%9B%E0%B8%A5%E0%B8%B2%E0%B8%9B%E0%B8%B2%E0%B8%81/data=!4m7!3m6!1s0x31166313a1d94a19:0x82fe6f218217fc8!8m2!3d15.2829144!4d104.8295253!16s%2Fg%2F11v0qtctk7!19sChIJGUrZoRNjFjERyH8hGPLmLwg?authuser=0&amp;hl=th&amp;rclk=1</t>
  </si>
  <si>
    <t>อบสมุนไพรวัดหนองปลาปาก</t>
  </si>
  <si>
    <t>https://lh5.googleusercontent.com/p/AF1QipPAPN_zHacAXxUZOiaKAAgP8GE_cC-jjKe4s13J=w80-h142-k-no</t>
  </si>
  <si>
    <t>https://www.google.co.th/maps/place/%E0%B8%AA%E0%B8%B0%E0%B8%9E%E0%B8%B2%E0%B8%99%E0%B9%84%E0%B8%A1%E0%B9%89%E0%B8%AD%E0%B8%A1%E0%B8%95%E0%B8%B0/data=!4m7!3m6!1s0x3116634a5cf5718d:0x23b187217126a7ee!8m2!3d15.3267018!4d104.7818825!16s%2Fg%2F11nn01p294!19sChIJjXH1XEpjFjER7qcmcSGHsSM?authuser=0&amp;hl=th&amp;rclk=1</t>
  </si>
  <si>
    <t>สะพานไม้อมตะ</t>
  </si>
  <si>
    <t>https://lh5.googleusercontent.com/p/AF1QipMRxKNERhZkMBnWBSgJ6SXj9THFXdOjo7WL1rM9=w103-h92-k-no</t>
  </si>
  <si>
    <t>https://www.google.co.th/maps/place/%E0%B8%99%E0%B8%B2%E0%B8%AB%E0%B8%99%E0%B8%AD%E0%B8%87%E0%B9%81%E0%B8%84%E0%B8%99%E0%B9%81%E0%B8%94%E0%B8%99%E0%B8%AB%E0%B8%AD%E0%B8%A2%E0%B8%88%E0%B8%B5%E0%B9%88/data=!4m7!3m6!1s0x31167f7fcd295c1b:0x193ded79783ea482!8m2!3d15.3045139!4d105.0295487!16s%2Fg%2F11trhx7lb2!19sChIJG1wpzX9_FjERgqQ-eHntPRk?authuser=0&amp;hl=th&amp;rclk=1</t>
  </si>
  <si>
    <t>นาหนองแคนแดนหอยจี่</t>
  </si>
  <si>
    <t>https://www.google.co.th/maps/place/%E0%B8%97%E0%B8%B8%E0%B9%88%E0%B8%87%E0%B8%99%E0%B8%B2%E0%B8%9A%E0%B8%B1%E0%B8%A7%E0%B8%AB%E0%B9%88%E0%B8%AD%E0%B8%87%E0%B9%81%E0%B8%94%E0%B8%87/data=!4m7!3m6!1s0x3115d7a8694ffe0d:0xd8b14c7f0ac1b3aa!8m2!3d15.3783547!4d105.0995227!16s%2Fg%2F11fd4k2hfw!19sChIJDf5PaajXFTERqrPBCn9Msdg?authuser=0&amp;hl=th&amp;rclk=1</t>
  </si>
  <si>
    <t>ทุ่งนาบัวห่องแดง</t>
  </si>
  <si>
    <t>https://lh5.googleusercontent.com/p/AF1QipOc17Ze7MPtz0OQujY_v6YkA6oaYBQWPXMrzuSE=w122-h92-k-no</t>
  </si>
  <si>
    <t>https://www.google.co.th/maps/place/%E0%B8%98%E0%B8%A7%E0%B8%B1%E0%B8%8A%E0%B8%8A%E0%B8%B1%E0%B8%A2%E0%B9%81%E0%B8%AD%E0%B8%99%E0%B8%94%E0%B9%8C%E0%B9%81%E0%B8%9E%E0%B8%A5%E0%B8%99%E0%B8%95%E0%B8%B4%E0%B8%8A/data=!4m7!3m6!1s0x31167da739223ddd:0x9c33287232e4b297!8m2!3d15.2765788!4d104.921222!16s%2Fg%2F11snylzpz3!19sChIJ3T0iOad9FjERl7LkMnIoM5w?authuser=0&amp;hl=th&amp;rclk=1</t>
  </si>
  <si>
    <t>ธวัชชัยแอนด์แพลนติช</t>
  </si>
  <si>
    <t>https://lh5.googleusercontent.com/p/AF1QipMtFB7MGTPZQgUo2JxAIqrAP57Hiu4k2Pakdbqd=w122-h92-k-no</t>
  </si>
  <si>
    <t>https://www.google.co.th/maps/place/%E0%B8%9C%E0%B8%B2%E0%B8%A7%E0%B8%B1%E0%B8%94%E0%B9%83%E0%B8%88/data=!4m7!3m6!1s0x31144afa9fba3d6d:0xdb391c372499a504!8m2!3d15.2036173!4d105.4420724!16s%2Fg%2F11hbv9y3dd!19sChIJbT26n_pKFDERBKWZJDccOds?authuser=0&amp;hl=th&amp;rclk=1</t>
  </si>
  <si>
    <t>ผาวัดใจ</t>
  </si>
  <si>
    <t>(66)</t>
  </si>
  <si>
    <t>https://lh5.googleusercontent.com/p/AF1QipN7PeQiqOYyynmXM4ZKdpIzCmYiGKXNQSVTSQRX=w80-h164-k-no</t>
  </si>
  <si>
    <t>https://www.google.co.th/maps/place/%E0%B8%9A%E0%B9%89%E0%B8%B2%E0%B8%99%E0%B8%AA%E0%B8%A7%E0%B8%99%E0%B8%9B%E0%B8%A3%E0%B8%B0%E0%B8%AA%E0%B8%B2%E0%B8%A3%E0%B8%9E%E0%B8%A3/data=!4m7!3m6!1s0x3115d3fe14d80573:0xf2fa9e3f06a6eac!8m2!3d15.3406785!4d105.1302165!16s%2Fg%2F11sdvdnc5f!19sChIJcwXYFP7TFTERrG5q8OOpLw8?authuser=0&amp;hl=th&amp;rclk=1</t>
  </si>
  <si>
    <t>บ้านสวนประสารพร</t>
  </si>
  <si>
    <t>https://lh5.googleusercontent.com/p/AF1QipMSzOC2DuZ_utra812tjLju-Mz5uUbfowhJBu_S=w122-h92-k-no</t>
  </si>
  <si>
    <t>https://www.google.co.th/maps/place/%E0%B8%99%E0%B9%89%E0%B8%B3%E0%B8%95%E0%B8%81%E0%B8%95%E0%B8%B2%E0%B8%94%E0%B9%82%E0%B8%95%E0%B8%99/data=!4m7!3m6!1s0x3115b4b938d0cca7:0xfcbdc87ba0054882!8m2!3d15.253229!4d105.478071!16s%2Fg%2F1tfn05mv!19sChIJp8zQOLm0FTERgkgFoHvIvfw?authuser=0&amp;hl=th&amp;rclk=1</t>
  </si>
  <si>
    <t>น้ำตกตาดโตน</t>
  </si>
  <si>
    <t>(101)</t>
  </si>
  <si>
    <t>https://lh5.googleusercontent.com/p/AF1QipPzkXKknEz8l8dN_u1gO1HfQjTMfKyxzTdKGnk=w122-h92-k-no</t>
  </si>
  <si>
    <t>https://www.google.co.th/maps/place/%E0%B8%AA%E0%B8%A7%E0%B8%99%E0%B9%84%E0%B8%A1%E0%B9%89%E0%B8%AA%E0%B8%B1%E0%B8%81+%E0%B8%A3%E0%B9%89%E0%B8%AD%E0%B8%A2+%E0%B8%A5%E0%B9%89%E0%B8%B2%E0%B8%99/data=!4m7!3m6!1s0x311681298ebcb6b3:0xfe24ded56ea25c55!8m2!3d15.1873742!4d105.0071861!16s%2Fg%2F11j8w223kk!19sChIJs7a8jimBFjERVVyibtXeJP4?authuser=0&amp;hl=th&amp;rclk=1</t>
  </si>
  <si>
    <t>สวนไม้สัก ร้อย ล้าน</t>
  </si>
  <si>
    <t>https://streetviewpixels-pa.googleapis.com/v1/thumbnail?panoid=wD9b4phtp5lJYWZ-vyqaMA&amp;cb_client=search.gws-prod.gps&amp;w=80&amp;h=92&amp;yaw=148.2193&amp;pitch=0&amp;thumbfov=100</t>
  </si>
  <si>
    <t>https://www.google.co.th/maps/place/%E0%B8%AA%E0%B8%B3%E0%B8%99%E0%B8%B1%E0%B8%81%E0%B8%87%E0%B8%B2%E0%B8%99%E0%B8%81%E0%B8%B2%E0%B8%A3%E0%B8%97%E0%B9%88%E0%B8%AD%E0%B8%87%E0%B9%80%E0%B8%97%E0%B8%B5%E0%B9%88%E0%B8%A2%E0%B8%A7%E0%B9%81%E0%B8%A5%E0%B8%B0%E0%B8%81%E0%B8%B5%E0%B8%AC%E0%B8%B2%E0%B8%88%E0%B8%B1%E0%B8%87%E0%B8%AB%E0%B8%A7%E0%B8%B1%E0%B8%94%E0%B8%AD%E0%B8%B8%E0%B8%9A%E0%B8%A5%E0%B8%A3%E0%B8%B2%E0%B8%8A%E0%B8%98%E0%B8%B2%E0%B8%99%E0%B8%B5/data=!4m7!3m6!1s0x31168688ea084453:0x13ae9202a0f13052!8m2!3d15.1985367!4d104.8961581!16s%2Fg%2F1pp2x5vbb!19sChIJU0QI6oiGFjERUjDxoAKSrhM?authuser=0&amp;hl=th&amp;rclk=1</t>
  </si>
  <si>
    <t>สำนักงานการท่องเที่ยวและกีฬาจังหวัดอุบลราชธานี</t>
  </si>
  <si>
    <t>3.8</t>
  </si>
  <si>
    <t>(5)</t>
  </si>
  <si>
    <t>สถานที่ราชการ</t>
  </si>
  <si>
    <t>https://lh5.googleusercontent.com/p/AF1QipO0RgwV4MFa3WqWBpleZsgx5LChA9Nz2LBuRSnd=w164-h92-k-no</t>
  </si>
  <si>
    <t>https://www.google.co.th/maps/place/%E0%B8%82%E0%B8%B1%E0%B8%A7%E0%B8%99%E0%B9%89%E0%B8%AD%E0%B8%A2%E0%B8%9A%E0%B9%89%E0%B8%B2%E0%B8%99%E0%B8%9A%E0%B8%B8%E0%B9%88%E0%B8%87%E0%B8%AB%E0%B8%A7%E0%B8%B2%E0%B8%A2/data=!4m7!3m6!1s0x31168fb86fe9bf99:0x8f407e786337d569!8m2!3d15.163254!4d104.760153!16s%2Fg%2F11hymbpsq7!19sChIJmb_pb7iPFjERadU3Y3h-QI8?authuser=0&amp;hl=th&amp;rclk=1</t>
  </si>
  <si>
    <t>ขัวน้อยบ้านบุ่งหวาย</t>
  </si>
  <si>
    <t>4.0</t>
  </si>
  <si>
    <t>(8)</t>
  </si>
  <si>
    <t>https://lh5.googleusercontent.com/p/AF1QipPsq6OzNsPED-bgeHZLlmyEeGkb6BNvXYxJdm4=w163-h92-k-no</t>
  </si>
  <si>
    <t>https://www.google.co.th/maps/place/lc95shop/data=!4m7!3m6!1s0x3116637e84e5a279:0x2b7b605079300b20!8m2!3d15.3199999!4d104.7637619!16s%2Fg%2F11thl9h0zw!19sChIJeaLlhH5jFjERIAsweVBgeys?authuser=0&amp;hl=th&amp;rclk=1</t>
  </si>
  <si>
    <t>lc95shop</t>
  </si>
  <si>
    <t>https://www.google.co.th/maps/place/%E0%B8%AB%E0%B8%99%E0%B8%AD%E0%B8%87%E0%B8%8A%E0%B9%89%E0%B8%B2%E0%B8%87+%28%E0%B8%95.%E0%B8%AB%E0%B8%99%E0%B8%AD%E0%B8%87%E0%B8%82%E0%B8%AD%E0%B8%99%29/data=!4m7!3m6!1s0x3116615123d80e3d:0xb62a42537920155b!8m2!3d15.3221675!4d104.7132647!16s%2Fg%2F11f781rzzn!19sChIJPQ7YI1FhFjERWxUgeVNCKrY?authuser=0&amp;hl=th&amp;rclk=1</t>
  </si>
  <si>
    <t>หนองช้าง (ต.หนองขอน)</t>
  </si>
  <si>
    <t>https://www.google.co.th/maps/place/%E0%B8%A8%E0%B8%B2%E0%B8%A5%E0%B8%B2%E0%B8%A3%E0%B9%88%E0%B8%A7%E0%B8%A1%E0%B9%83%E0%B8%88%28SML%29+%E0%B8%8A%E0%B8%B8%E0%B8%A1%E0%B8%8A%E0%B8%99%E0%B8%A7%E0%B8%B1%E0%B8%94%E0%B8%A7%E0%B8%B2%E0%B8%A3%E0%B8%B4%E0%B8%99%E0%B8%97%E0%B8%A3%E0%B8%B2%E0%B8%A3%E0%B8%B2%E0%B8%A1/data=!4m7!3m6!1s0x31168712c779b64f:0x72a8871a4d04f5fc!8m2!3d15.2044078!4d104.8646793!16s%2Fg%2F11r4mvcqgd!19sChIJT7Z5xxKHFjER_PUETRqHqHI?authuser=0&amp;hl=th&amp;rclk=1</t>
  </si>
  <si>
    <t>ศาลาร่วมใจ(SML) ชุมชนวัดวารินทราราม</t>
  </si>
  <si>
    <t>https://streetviewpixels-pa.googleapis.com/v1/thumbnail?panoid=mk3D-4hCELboxAXfBETcUw&amp;cb_client=search.gws-prod.gps&amp;w=80&amp;h=92&amp;yaw=263.97928&amp;pitch=0&amp;thumbfov=100</t>
  </si>
  <si>
    <t>https://www.google.co.th/maps/place/%E0%B8%AA%E0%B8%96%E0%B8%B2%E0%B8%99%E0%B8%B5%E0%B8%95%E0%B8%B3%E0%B8%A3%E0%B8%A7%E0%B8%88%E0%B8%97%E0%B9%88%E0%B8%AD%E0%B8%87%E0%B9%80%E0%B8%97%E0%B8%B5%E0%B9%88%E0%B8%A2%E0%B8%A7+3+%28%E0%B8%AD%E0%B8%B8%E0%B8%9A%E0%B8%A5%E0%B8%A3%E0%B8%B2%E0%B8%8A%E0%B8%98%E0%B8%B2%E0%B8%99%E0%B8%B5%29+%E0%B8%81%E0%B8%AD%E0%B8%87%E0%B8%81%E0%B8%B3%E0%B8%81%E0%B8%B1%E0%B8%9A%E0%B8%81%E0%B8%B2%E0%B8%A3+1+%E0%B8%81%E0%B8%AD%E0%B8%87%E0%B8%9A%E0%B8%B1%E0%B8%87%E0%B8%84%E0%B8%B1%E0%B8%9A%E0%B8%81%E0%B8%B2%E0%B8%A3%E0%B8%95%E0%B8%B3%E0%B8%A3%E0%B8%A7%E0%B8%88%E0%B8%97%E0%B9%88%E0%B8%AD%E0%B8%87%E0%B9%80%E0%B8%97%E0%B8%B5%E0%B9%88%E0%B8%A2%E0%B8%A7+2/data=!4m7!3m6!1s0x31168688c163f87b:0xe389f09b21df043c!8m2!3d15.1987503!4d104.8967407!16s%2Fg%2F11d_d4rzkh!19sChIJe_hjwYiGFjERPATfIZvwieM?authuser=0&amp;hl=th&amp;rclk=1</t>
  </si>
  <si>
    <t>สถานีตำรวจท่องเที่ยว 3 (อุบลราชธานี) กองกำกับการ 1 กองบังคับการตำรวจท่องเที่ยว 2</t>
  </si>
  <si>
    <t>สถานีตำรวจ</t>
  </si>
  <si>
    <t>https://lh5.googleusercontent.com/p/AF1QipNYJT7Y4iuWtiOOm3tYpryOhx1-TGbfIfaL6tQ4=w80-h106-k-no</t>
  </si>
  <si>
    <t>https://www.google.co.th/maps/place/%E0%B8%AA%E0%B8%A7%E0%B8%99%E0%B8%99%E0%B9%89%E0%B8%B3%E0%B8%AD%E0%B8%B8%E0%B8%9A%E0%B8%A5%E0%B8%97%E0%B8%AD%E0%B8%87%E0%B8%AB%E0%B8%A5%E0%B9%88%E0%B8%AD%E0%B8%A7%E0%B8%B4%E0%B8%AA%E0%B8%95%E0%B9%89%E0%B8%B2/data=!4m7!3m6!1s0x3116862dfb48b813:0x5685b5da3519937a!8m2!3d15.2872294!4d104.8429947!16s%2Fg%2F11b7h3w_gy!19sChIJE7hI-y2GFjERepMZNdq1hVY?authuser=0&amp;hl=th&amp;rclk=1</t>
  </si>
  <si>
    <t>สวนน้ำอุบลทองหล่อวิสต้า</t>
  </si>
  <si>
    <t>3.7</t>
  </si>
  <si>
    <t>(191)</t>
  </si>
  <si>
    <t>https://lh5.googleusercontent.com/p/AF1QipMCz3sUwjWxrgtiyKHrnvwxwqtDOLhw-az76vyW=w199-h92-k-no</t>
  </si>
  <si>
    <t>https://www.google.co.th/maps/place/%E0%B8%95%E0%B8%B1%E0%B8%99%E0%B9%84%E0%B8%97%E0%B8%A3%E0%B8%A2%E0%B8%B1%E0%B8%81%E0%B8%A9%E0%B9%8C+%E0%B8%AD%E0%B8%B8%E0%B8%9A%E0%B8%A5%E0%B8%A3%E0%B8%B2%E0%B8%8A%E0%B8%98%E0%B8%B2%E0%B8%99%E0%B8%B5/data=!4m7!3m6!1s0x3115d5f86d203c91:0x651a4e6ea7f429f2!8m2!3d15.290815!4d105.045778!16s%2Fg%2F11jcm5m346!19sChIJkTwgbfjVFTER8in0p25OGmU?authuser=0&amp;hl=th&amp;rclk=1</t>
  </si>
  <si>
    <t>ตันไทรยักษ์ อุบลราชธานี</t>
  </si>
  <si>
    <t>https://lh5.googleusercontent.com/p/AF1QipMj1VsVMDL1iYBWaJfMGK5h_pthV3_sSdhBXmnS=w163-h92-k-no</t>
  </si>
  <si>
    <t>https://www.google.co.th/maps/place/MP+farm/data=!4m7!3m6!1s0x311671b8a21eb97d:0x96fa8d6497a97f8a!8m2!3d15.4649024!4d104.9175812!16s%2Fg%2F11m7xg9k6m!19sChIJfbkeorhxFjERin-pl2SN-pY?authuser=0&amp;hl=th&amp;rclk=1</t>
  </si>
  <si>
    <t>MP farm</t>
  </si>
  <si>
    <t>https://lh5.googleusercontent.com/p/AF1QipM8XjZTY-PLGyI9IukRl1lls5bAZURx9cINaUHt=w80-h106-k-no</t>
  </si>
  <si>
    <t>https://www.google.co.th/maps/place/%E0%B8%81%E0%B8%B2%E0%B8%A3%E0%B8%97%E0%B9%88%E0%B8%AD%E0%B8%87%E0%B9%80%E0%B8%97%E0%B8%B5%E0%B9%88%E0%B8%A2%E0%B8%A7%E0%B9%81%E0%B8%AB%E0%B9%88%E0%B8%87%E0%B8%9B%E0%B8%A3%E0%B8%B0%E0%B9%80%E0%B8%97%E0%B8%A8%E0%B9%84%E0%B8%97%E0%B8%A2+%E0%B8%AA%E0%B8%B3%E0%B8%99%E0%B8%B1%E0%B8%81%E0%B8%87%E0%B8%B2%E0%B8%99%E0%B8%AD%E0%B8%B8%E0%B8%9A%E0%B8%A5%E0%B8%A3%E0%B8%B2%E0%B8%8A%E0%B8%98%E0%B8%B2%E0%B8%99%E0%B8%B5/data=!4m7!3m6!1s0x311686317f45f013:0x78e2c841a3c42b7a!8m2!3d15.2279423!4d104.8599968!16s%2Fg%2F11c6ly5d_3!19sChIJE_BFfzGGFjEReivEo0HI4ng?authuser=0&amp;hl=th&amp;rclk=1</t>
  </si>
  <si>
    <t>การท่องเที่ยวแห่งประเทศไทย สำนักงานอุบลราชธานี</t>
  </si>
  <si>
    <t>(24)</t>
  </si>
  <si>
    <t>ศูนย์ข้อมูลนักท่องเที่ยว</t>
  </si>
  <si>
    <t>https://lh5.googleusercontent.com/p/AF1QipNx2Zr8JGIl6EFy7beL79hDZpFIx14Mw9b8fgAH=w122-h92-k-no</t>
  </si>
  <si>
    <t>https://www.google.co.th/maps/place/%E0%B8%9C%E0%B8%B2%E0%B9%82%E0%B8%AA%E0%B8%81/data=!4m7!3m6!1s0x3115bb782b9b4cb1:0x679a2e92a1da5a1f!8m2!3d15.4181331!4d105.5708919!16s%2Fg%2F11gmsd9pll!19sChIJsUybK3i7FTERH1raoZIummc?authuser=0&amp;hl=th&amp;rclk=1</t>
  </si>
  <si>
    <t>ผาโสก</t>
  </si>
  <si>
    <t>(69)</t>
  </si>
  <si>
    <t>อุทยาน</t>
  </si>
  <si>
    <t>https://lh5.googleusercontent.com/p/AF1QipNUGkymlZAdRMH25N2HEUbsWtrRGrV6scrLgXKl=w122-h92-k-no</t>
  </si>
  <si>
    <t>https://www.google.co.th/maps/place/%E0%B8%97%E0%B8%B8%E0%B9%88%E0%B8%87%E0%B8%99%E0%B8%B2%E0%B8%A1%E0%B8%B7%E0%B8%AD%E0%B8%9B%E0%B8%A3%E0%B8%B2%E0%B8%9A%E2%80%8B+%E0%B8%88%E0%B8%AD%E0%B8%99%E0%B8%99%E0%B8%B5%E0%B9%88%E0%B8%9F%E0%B8%B2%E0%B8%A3%E0%B9%8C%E0%B8%A1%E0%B8%AA%E0%B9%80%E0%B8%95%E0%B8%A2%E0%B9%8C/data=!4m7!3m6!1s0x3115cd232aff7bed:0xa5cd8da4b4cefe91!8m2!3d15.2981569!4d105.2759424!16s%2Fg%2F11j94dz190!19sChIJ7Xv_KiPNFTERkf7OtKSNzaU?authuser=0&amp;hl=th&amp;rclk=1</t>
  </si>
  <si>
    <t>ทุ่งนามือปราบ​ จอนนี่ฟาร์มสเตย์</t>
  </si>
  <si>
    <t>(788)</t>
  </si>
  <si>
    <t>https://lh5.googleusercontent.com/p/AF1QipOSnN0RubSxL2SKIhDuHdikh74OmnaX26sLCtco=w137-h92-k-no</t>
  </si>
  <si>
    <t>https://www.google.co.th/maps/place/%E0%B8%AB%E0%B8%AD%E0%B9%84%E0%B8%95%E0%B8%A3%E0%B8%AB%E0%B8%A5%E0%B8%B1%E0%B8%81%E0%B8%84%E0%B8%B3%E0%B8%88%E0%B8%B1%E0%B8%99%E0%B8%97%E0%B8%A3%E0%B9%8C/data=!4m7!3m6!1s0x31166b92cd2051c7:0x40da32b29f135ca2!8m2!3d15.6505287!4d104.68773!16s%2Fg%2F11fqptznqx!19sChIJx1EgzZJrFjERolwTn7Iy2kA?authuser=0&amp;hl=th&amp;rclk=1</t>
  </si>
  <si>
    <t>หอไตรหลักคำจันทร์</t>
  </si>
  <si>
    <t>(4)</t>
  </si>
  <si>
    <t>https://lh5.googleusercontent.com/p/AF1QipMK8y04WwIZp0vq7RngHajKMjxDV9aEkedH-BB1=w122-h92-k-no</t>
  </si>
  <si>
    <t>trip_type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</si>
</sst>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u/>
      <sz val="12"/>
      <color theme="10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h5.googleusercontent.com/p/AF1QipMM_xtLiuUX0dtEroJHx5M6azMI224nZlR8rG2S=w80-h106-k-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G1" sqref="G1"/>
    </sheetView>
  </sheetViews>
  <sheetFormatPr defaultColWidth="11.19921875" defaultRowHeight="15" customHeight="1" x14ac:dyDescent="0.3"/>
  <cols>
    <col min="1" max="2" width="19.8984375" customWidth="1"/>
    <col min="3" max="3" width="16" customWidth="1"/>
    <col min="4" max="7" width="6.796875" customWidth="1"/>
    <col min="8" max="8" width="18.59765625" customWidth="1"/>
    <col min="9" max="26" width="6.796875" customWidth="1"/>
  </cols>
  <sheetData>
    <row r="1" spans="1: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322</v>
      </c>
      <c r="H1" s="1" t="s">
        <v>6</v>
      </c>
    </row>
    <row r="2" spans="1:8" ht="15.6" x14ac:dyDescent="0.3">
      <c r="A2" s="1" t="s">
        <v>7</v>
      </c>
      <c r="B2" s="1" t="str">
        <f ca="1">IFERROR(__xludf.DUMMYFUNCTION("REGEXEXTRACT(A2,""!3d([\d\.\-]*)!4d"")"),"15.2302166")</f>
        <v>15.2302166</v>
      </c>
      <c r="C2" s="1" t="str">
        <f ca="1">IFERROR(__xludf.DUMMYFUNCTION("REGEXEXTRACT(A2,""!4d([\d\.\-]*)!"")"),"104.8572949")</f>
        <v>104.8572949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</row>
    <row r="3" spans="1:8" ht="15.6" x14ac:dyDescent="0.3">
      <c r="A3" s="1" t="s">
        <v>13</v>
      </c>
      <c r="B3" s="1" t="str">
        <f ca="1">IFERROR(__xludf.DUMMYFUNCTION("REGEXEXTRACT(A3,""!3d([\d\.\-]*)!4d"")"),"15.2633094")</f>
        <v>15.2633094</v>
      </c>
      <c r="C3" s="1" t="str">
        <f ca="1">IFERROR(__xludf.DUMMYFUNCTION("REGEXEXTRACT(A3,""!4d([\d\.\-]*)!"")"),"104.8390129")</f>
        <v>104.8390129</v>
      </c>
      <c r="D3" s="1" t="s">
        <v>14</v>
      </c>
      <c r="E3" s="1" t="s">
        <v>15</v>
      </c>
      <c r="F3" s="1" t="s">
        <v>16</v>
      </c>
      <c r="G3" s="1" t="s">
        <v>11</v>
      </c>
      <c r="H3" s="2" t="s">
        <v>17</v>
      </c>
    </row>
    <row r="4" spans="1:8" ht="15.6" x14ac:dyDescent="0.3">
      <c r="A4" s="1" t="s">
        <v>18</v>
      </c>
      <c r="B4" s="1" t="str">
        <f ca="1">IFERROR(__xludf.DUMMYFUNCTION("REGEXEXTRACT(A4,""!3d([\d\.\-]*)!4d"")"),"15.2539867")</f>
        <v>15.2539867</v>
      </c>
      <c r="C4" s="1" t="str">
        <f ca="1">IFERROR(__xludf.DUMMYFUNCTION("REGEXEXTRACT(A4,""!4d([\d\.\-]*)!"")"),"104.705919")</f>
        <v>104.705919</v>
      </c>
      <c r="D4" s="1" t="s">
        <v>19</v>
      </c>
      <c r="E4" s="1" t="s">
        <v>20</v>
      </c>
      <c r="F4" s="1" t="s">
        <v>21</v>
      </c>
      <c r="G4" s="1" t="s">
        <v>11</v>
      </c>
      <c r="H4" s="1" t="s">
        <v>22</v>
      </c>
    </row>
    <row r="5" spans="1:8" ht="15.6" x14ac:dyDescent="0.3">
      <c r="A5" s="1" t="s">
        <v>23</v>
      </c>
      <c r="B5" s="1" t="str">
        <f ca="1">IFERROR(__xludf.DUMMYFUNCTION("REGEXEXTRACT(A5,""!3d([\d\.\-]*)!4d"")"),"15.2277845")</f>
        <v>15.2277845</v>
      </c>
      <c r="C5" s="1" t="str">
        <f ca="1">IFERROR(__xludf.DUMMYFUNCTION("REGEXEXTRACT(A5,""!4d([\d\.\-]*)!"")"),"104.85762")</f>
        <v>104.85762</v>
      </c>
      <c r="D5" s="1" t="s">
        <v>24</v>
      </c>
      <c r="E5" s="1" t="s">
        <v>9</v>
      </c>
      <c r="F5" s="1" t="s">
        <v>25</v>
      </c>
      <c r="G5" s="1" t="s">
        <v>11</v>
      </c>
      <c r="H5" s="1" t="s">
        <v>26</v>
      </c>
    </row>
    <row r="6" spans="1:8" ht="15.6" x14ac:dyDescent="0.3">
      <c r="A6" s="1" t="s">
        <v>27</v>
      </c>
      <c r="B6" s="1" t="str">
        <f ca="1">IFERROR(__xludf.DUMMYFUNCTION("REGEXEXTRACT(A6,""!3d([\d\.\-]*)!4d"")"),"15.404401")</f>
        <v>15.404401</v>
      </c>
      <c r="C6" s="1" t="str">
        <f ca="1">IFERROR(__xludf.DUMMYFUNCTION("REGEXEXTRACT(A6,""!4d([\d\.\-]*)!"")"),"105.5020614")</f>
        <v>105.5020614</v>
      </c>
      <c r="D6" s="1" t="s">
        <v>28</v>
      </c>
      <c r="E6" s="1" t="s">
        <v>20</v>
      </c>
      <c r="F6" s="1" t="s">
        <v>29</v>
      </c>
      <c r="G6" s="1" t="s">
        <v>11</v>
      </c>
      <c r="H6" s="1" t="s">
        <v>30</v>
      </c>
    </row>
    <row r="7" spans="1:8" ht="15.6" x14ac:dyDescent="0.3">
      <c r="A7" s="1" t="s">
        <v>31</v>
      </c>
      <c r="B7" s="1" t="str">
        <f ca="1">IFERROR(__xludf.DUMMYFUNCTION("REGEXEXTRACT(A7,""!3d([\d\.\-]*)!4d"")"),"15.2110538")</f>
        <v>15.2110538</v>
      </c>
      <c r="C7" s="1" t="str">
        <f ca="1">IFERROR(__xludf.DUMMYFUNCTION("REGEXEXTRACT(A7,""!4d([\d\.\-]*)!"")"),"104.7935284")</f>
        <v>104.7935284</v>
      </c>
      <c r="D7" s="1" t="s">
        <v>32</v>
      </c>
      <c r="E7" s="1" t="s">
        <v>33</v>
      </c>
      <c r="F7" s="1" t="s">
        <v>34</v>
      </c>
      <c r="G7" s="1" t="s">
        <v>11</v>
      </c>
      <c r="H7" s="1" t="s">
        <v>35</v>
      </c>
    </row>
    <row r="8" spans="1:8" ht="15.6" x14ac:dyDescent="0.3">
      <c r="A8" s="1" t="s">
        <v>36</v>
      </c>
      <c r="B8" s="1" t="str">
        <f ca="1">IFERROR(__xludf.DUMMYFUNCTION("REGEXEXTRACT(A8,""!3d([\d\.\-]*)!4d"")"),"15.2730179")</f>
        <v>15.2730179</v>
      </c>
      <c r="C8" s="1" t="str">
        <f ca="1">IFERROR(__xludf.DUMMYFUNCTION("REGEXEXTRACT(A8,""!4d([\d\.\-]*)!"")"),"104.8466846")</f>
        <v>104.8466846</v>
      </c>
      <c r="D8" s="1" t="s">
        <v>37</v>
      </c>
      <c r="E8" s="1" t="s">
        <v>38</v>
      </c>
      <c r="F8" s="1" t="s">
        <v>38</v>
      </c>
      <c r="G8" s="1" t="s">
        <v>11</v>
      </c>
      <c r="H8" s="1" t="s">
        <v>39</v>
      </c>
    </row>
    <row r="9" spans="1:8" ht="15.6" x14ac:dyDescent="0.3">
      <c r="A9" s="1" t="s">
        <v>40</v>
      </c>
      <c r="B9" s="1" t="str">
        <f ca="1">IFERROR(__xludf.DUMMYFUNCTION("REGEXEXTRACT(A9,""!3d([\d\.\-]*)!4d"")"),"15.9074971")</f>
        <v>15.9074971</v>
      </c>
      <c r="C9" s="1" t="str">
        <f ca="1">IFERROR(__xludf.DUMMYFUNCTION("REGEXEXTRACT(A9,""!4d([\d\.\-]*)!"")"),"105.3414416")</f>
        <v>105.3414416</v>
      </c>
      <c r="D9" s="1" t="s">
        <v>41</v>
      </c>
      <c r="E9" s="1" t="s">
        <v>42</v>
      </c>
      <c r="F9" s="1" t="s">
        <v>43</v>
      </c>
      <c r="G9" s="1" t="s">
        <v>11</v>
      </c>
      <c r="H9" s="1" t="s">
        <v>44</v>
      </c>
    </row>
    <row r="10" spans="1:8" ht="15.6" x14ac:dyDescent="0.3">
      <c r="A10" s="1" t="s">
        <v>45</v>
      </c>
      <c r="B10" s="1" t="str">
        <f ca="1">IFERROR(__xludf.DUMMYFUNCTION("REGEXEXTRACT(A10,""!3d([\d\.\-]*)!4d"")"),"15.1742416")</f>
        <v>15.1742416</v>
      </c>
      <c r="C10" s="1" t="str">
        <f ca="1">IFERROR(__xludf.DUMMYFUNCTION("REGEXEXTRACT(A10,""!4d([\d\.\-]*)!"")"),"105.3585877")</f>
        <v>105.3585877</v>
      </c>
      <c r="D10" s="1" t="s">
        <v>46</v>
      </c>
      <c r="E10" s="1" t="s">
        <v>42</v>
      </c>
      <c r="F10" s="1" t="s">
        <v>47</v>
      </c>
      <c r="G10" s="1" t="s">
        <v>11</v>
      </c>
      <c r="H10" s="1" t="s">
        <v>48</v>
      </c>
    </row>
    <row r="11" spans="1:8" ht="15.6" x14ac:dyDescent="0.3">
      <c r="A11" s="1" t="s">
        <v>49</v>
      </c>
      <c r="B11" s="1" t="str">
        <f ca="1">IFERROR(__xludf.DUMMYFUNCTION("REGEXEXTRACT(A11,""!3d([\d\.\-]*)!4d"")"),"15.2889021")</f>
        <v>15.2889021</v>
      </c>
      <c r="C11" s="1" t="str">
        <f ca="1">IFERROR(__xludf.DUMMYFUNCTION("REGEXEXTRACT(A11,""!4d([\d\.\-]*)!"")"),"104.6594199")</f>
        <v>104.6594199</v>
      </c>
      <c r="D11" s="1" t="s">
        <v>50</v>
      </c>
      <c r="E11" s="1" t="s">
        <v>42</v>
      </c>
      <c r="F11" s="1" t="s">
        <v>51</v>
      </c>
      <c r="G11" s="1" t="s">
        <v>11</v>
      </c>
      <c r="H11" s="1" t="s">
        <v>52</v>
      </c>
    </row>
    <row r="12" spans="1:8" ht="15.6" x14ac:dyDescent="0.3">
      <c r="A12" s="1" t="s">
        <v>53</v>
      </c>
      <c r="B12" s="1" t="str">
        <f ca="1">IFERROR(__xludf.DUMMYFUNCTION("REGEXEXTRACT(A12,""!3d([\d\.\-]*)!4d"")"),"15.2297025")</f>
        <v>15.2297025</v>
      </c>
      <c r="C12" s="1" t="str">
        <f ca="1">IFERROR(__xludf.DUMMYFUNCTION("REGEXEXTRACT(A12,""!4d([\d\.\-]*)!"")"),"104.8611318")</f>
        <v>104.8611318</v>
      </c>
      <c r="D12" s="1" t="s">
        <v>54</v>
      </c>
      <c r="E12" s="1" t="s">
        <v>42</v>
      </c>
      <c r="F12" s="1" t="s">
        <v>55</v>
      </c>
      <c r="G12" s="1" t="s">
        <v>11</v>
      </c>
      <c r="H12" s="1" t="s">
        <v>56</v>
      </c>
    </row>
    <row r="13" spans="1:8" ht="15.6" x14ac:dyDescent="0.3">
      <c r="A13" s="1" t="s">
        <v>57</v>
      </c>
      <c r="B13" s="1" t="str">
        <f ca="1">IFERROR(__xludf.DUMMYFUNCTION("REGEXEXTRACT(A13,""!3d([\d\.\-]*)!4d"")"),"15.1678694")</f>
        <v>15.1678694</v>
      </c>
      <c r="C13" s="1" t="str">
        <f ca="1">IFERROR(__xludf.DUMMYFUNCTION("REGEXEXTRACT(A13,""!4d([\d\.\-]*)!"")"),"104.9431164")</f>
        <v>104.9431164</v>
      </c>
      <c r="D13" s="1" t="s">
        <v>58</v>
      </c>
      <c r="E13" s="1" t="s">
        <v>59</v>
      </c>
      <c r="F13" s="1" t="s">
        <v>60</v>
      </c>
      <c r="G13" s="1" t="s">
        <v>11</v>
      </c>
      <c r="H13" s="1" t="s">
        <v>61</v>
      </c>
    </row>
    <row r="14" spans="1:8" ht="15.6" x14ac:dyDescent="0.3">
      <c r="A14" s="1" t="s">
        <v>62</v>
      </c>
      <c r="B14" s="1" t="str">
        <f ca="1">IFERROR(__xludf.DUMMYFUNCTION("REGEXEXTRACT(A14,""!3d([\d\.\-]*)!4d"")"),"15.2055")</f>
        <v>15.2055</v>
      </c>
      <c r="C14" s="1" t="str">
        <f ca="1">IFERROR(__xludf.DUMMYFUNCTION("REGEXEXTRACT(A14,""!4d([\d\.\-]*)!"")"),"105.4301748")</f>
        <v>105.4301748</v>
      </c>
      <c r="D14" s="1" t="s">
        <v>63</v>
      </c>
      <c r="E14" s="1" t="s">
        <v>20</v>
      </c>
      <c r="F14" s="1" t="s">
        <v>64</v>
      </c>
      <c r="G14" s="1" t="s">
        <v>11</v>
      </c>
      <c r="H14" s="1" t="s">
        <v>65</v>
      </c>
    </row>
    <row r="15" spans="1:8" ht="15.6" x14ac:dyDescent="0.3">
      <c r="A15" s="1" t="s">
        <v>66</v>
      </c>
      <c r="B15" s="1" t="str">
        <f ca="1">IFERROR(__xludf.DUMMYFUNCTION("REGEXEXTRACT(A15,""!3d([\d\.\-]*)!4d"")"),"15.4599678")</f>
        <v>15.4599678</v>
      </c>
      <c r="C15" s="1" t="str">
        <f ca="1">IFERROR(__xludf.DUMMYFUNCTION("REGEXEXTRACT(A15,""!4d([\d\.\-]*)!"")"),"105.578091")</f>
        <v>105.578091</v>
      </c>
      <c r="D15" s="1" t="s">
        <v>67</v>
      </c>
      <c r="E15" s="1" t="s">
        <v>20</v>
      </c>
      <c r="F15" s="1" t="s">
        <v>68</v>
      </c>
      <c r="G15" s="1" t="s">
        <v>11</v>
      </c>
      <c r="H15" s="1" t="s">
        <v>69</v>
      </c>
    </row>
    <row r="16" spans="1:8" ht="15.6" x14ac:dyDescent="0.3">
      <c r="A16" s="1" t="s">
        <v>70</v>
      </c>
      <c r="B16" s="1" t="str">
        <f ca="1">IFERROR(__xludf.DUMMYFUNCTION("REGEXEXTRACT(A16,""!3d([\d\.\-]*)!4d"")"),"15.7970209")</f>
        <v>15.7970209</v>
      </c>
      <c r="C16" s="1" t="str">
        <f ca="1">IFERROR(__xludf.DUMMYFUNCTION("REGEXEXTRACT(A16,""!4d([\d\.\-]*)!"")"),"105.3965754")</f>
        <v>105.3965754</v>
      </c>
      <c r="D16" s="1" t="s">
        <v>71</v>
      </c>
      <c r="E16" s="1" t="s">
        <v>9</v>
      </c>
      <c r="F16" s="1" t="s">
        <v>72</v>
      </c>
      <c r="G16" s="1" t="s">
        <v>11</v>
      </c>
      <c r="H16" s="1" t="s">
        <v>73</v>
      </c>
    </row>
    <row r="17" spans="1:8" ht="15.6" x14ac:dyDescent="0.3">
      <c r="A17" s="1" t="s">
        <v>74</v>
      </c>
      <c r="B17" s="1" t="str">
        <f ca="1">IFERROR(__xludf.DUMMYFUNCTION("REGEXEXTRACT(A17,""!3d([\d\.\-]*)!4d"")"),"15.1447089")</f>
        <v>15.1447089</v>
      </c>
      <c r="C17" s="1" t="str">
        <f ca="1">IFERROR(__xludf.DUMMYFUNCTION("REGEXEXTRACT(A17,""!4d([\d\.\-]*)!"")"),"104.8561525")</f>
        <v>104.8561525</v>
      </c>
      <c r="D17" s="1" t="s">
        <v>75</v>
      </c>
      <c r="E17" s="1" t="s">
        <v>9</v>
      </c>
      <c r="F17" s="1" t="s">
        <v>76</v>
      </c>
      <c r="G17" s="1" t="s">
        <v>11</v>
      </c>
      <c r="H17" s="1" t="s">
        <v>77</v>
      </c>
    </row>
    <row r="18" spans="1:8" ht="15.6" x14ac:dyDescent="0.3">
      <c r="A18" s="1" t="s">
        <v>78</v>
      </c>
      <c r="B18" s="1" t="str">
        <f ca="1">IFERROR(__xludf.DUMMYFUNCTION("REGEXEXTRACT(A18,""!3d([\d\.\-]*)!4d"")"),"15.5819837")</f>
        <v>15.5819837</v>
      </c>
      <c r="C18" s="1" t="str">
        <f ca="1">IFERROR(__xludf.DUMMYFUNCTION("REGEXEXTRACT(A18,""!4d([\d\.\-]*)!"")"),"105.5473585")</f>
        <v>105.5473585</v>
      </c>
      <c r="D18" s="1" t="s">
        <v>79</v>
      </c>
      <c r="E18" s="1" t="s">
        <v>9</v>
      </c>
      <c r="F18" s="1" t="s">
        <v>80</v>
      </c>
      <c r="G18" s="1" t="s">
        <v>11</v>
      </c>
      <c r="H18" s="1" t="s">
        <v>81</v>
      </c>
    </row>
    <row r="19" spans="1:8" ht="15.6" x14ac:dyDescent="0.3">
      <c r="A19" s="1" t="s">
        <v>82</v>
      </c>
      <c r="B19" s="1" t="str">
        <f ca="1">IFERROR(__xludf.DUMMYFUNCTION("REGEXEXTRACT(A19,""!3d([\d\.\-]*)!4d"")"),"15.5326997")</f>
        <v>15.5326997</v>
      </c>
      <c r="C19" s="1" t="str">
        <f ca="1">IFERROR(__xludf.DUMMYFUNCTION("REGEXEXTRACT(A19,""!4d([\d\.\-]*)!"")"),"105.5967221")</f>
        <v>105.5967221</v>
      </c>
      <c r="D19" s="1" t="s">
        <v>83</v>
      </c>
      <c r="E19" s="1" t="s">
        <v>42</v>
      </c>
      <c r="F19" s="1" t="s">
        <v>84</v>
      </c>
      <c r="G19" s="1" t="s">
        <v>11</v>
      </c>
      <c r="H19" s="1" t="s">
        <v>85</v>
      </c>
    </row>
    <row r="20" spans="1:8" ht="15.6" x14ac:dyDescent="0.3">
      <c r="A20" s="1" t="s">
        <v>86</v>
      </c>
      <c r="B20" s="1" t="str">
        <f ca="1">IFERROR(__xludf.DUMMYFUNCTION("REGEXEXTRACT(A20,""!3d([\d\.\-]*)!4d"")"),"15.0925992")</f>
        <v>15.0925992</v>
      </c>
      <c r="C20" s="1" t="str">
        <f ca="1">IFERROR(__xludf.DUMMYFUNCTION("REGEXEXTRACT(A20,""!4d([\d\.\-]*)!"")"),"104.897143")</f>
        <v>104.897143</v>
      </c>
      <c r="D20" s="1" t="s">
        <v>87</v>
      </c>
      <c r="E20" s="1" t="s">
        <v>38</v>
      </c>
      <c r="F20" s="1" t="s">
        <v>38</v>
      </c>
      <c r="G20" s="1" t="s">
        <v>11</v>
      </c>
      <c r="H20" s="1" t="s">
        <v>88</v>
      </c>
    </row>
    <row r="21" spans="1:8" ht="15.75" customHeight="1" x14ac:dyDescent="0.3">
      <c r="A21" s="1" t="s">
        <v>89</v>
      </c>
      <c r="B21" s="1" t="str">
        <f ca="1">IFERROR(__xludf.DUMMYFUNCTION("REGEXEXTRACT(A21,""!3d([\d\.\-]*)!4d"")"),"15.2259389")</f>
        <v>15.2259389</v>
      </c>
      <c r="C21" s="1" t="str">
        <f ca="1">IFERROR(__xludf.DUMMYFUNCTION("REGEXEXTRACT(A21,""!4d([\d\.\-]*)!"")"),"104.8674571")</f>
        <v>104.8674571</v>
      </c>
      <c r="D21" s="1" t="s">
        <v>90</v>
      </c>
      <c r="E21" s="1" t="s">
        <v>91</v>
      </c>
      <c r="F21" s="1" t="s">
        <v>92</v>
      </c>
      <c r="G21" s="1" t="s">
        <v>11</v>
      </c>
      <c r="H21" s="1" t="s">
        <v>93</v>
      </c>
    </row>
    <row r="22" spans="1:8" ht="15.75" customHeight="1" x14ac:dyDescent="0.3">
      <c r="A22" s="1" t="s">
        <v>94</v>
      </c>
      <c r="B22" s="1" t="str">
        <f ca="1">IFERROR(__xludf.DUMMYFUNCTION("REGEXEXTRACT(A22,""!3d([\d\.\-]*)!4d"")"),"15.3994349")</f>
        <v>15.3994349</v>
      </c>
      <c r="C22" s="1" t="str">
        <f ca="1">IFERROR(__xludf.DUMMYFUNCTION("REGEXEXTRACT(A22,""!4d([\d\.\-]*)!"")"),"105.5118369")</f>
        <v>105.5118369</v>
      </c>
      <c r="D22" s="1" t="s">
        <v>95</v>
      </c>
      <c r="E22" s="1" t="s">
        <v>96</v>
      </c>
      <c r="F22" s="1" t="s">
        <v>97</v>
      </c>
      <c r="G22" s="1" t="s">
        <v>11</v>
      </c>
      <c r="H22" s="1" t="s">
        <v>98</v>
      </c>
    </row>
    <row r="23" spans="1:8" ht="15.75" customHeight="1" x14ac:dyDescent="0.3">
      <c r="A23" s="1" t="s">
        <v>99</v>
      </c>
      <c r="B23" s="1" t="str">
        <f ca="1">IFERROR(__xludf.DUMMYFUNCTION("REGEXEXTRACT(A23,""!3d([\d\.\-]*)!4d"")"),"15.3227164")</f>
        <v>15.3227164</v>
      </c>
      <c r="C23" s="1" t="str">
        <f ca="1">IFERROR(__xludf.DUMMYFUNCTION("REGEXEXTRACT(A23,""!4d([\d\.\-]*)!"")"),"105.4877705")</f>
        <v>105.4877705</v>
      </c>
      <c r="D23" s="1" t="s">
        <v>100</v>
      </c>
      <c r="E23" s="1" t="s">
        <v>9</v>
      </c>
      <c r="F23" s="1" t="s">
        <v>101</v>
      </c>
      <c r="G23" s="1" t="s">
        <v>11</v>
      </c>
      <c r="H23" s="1" t="s">
        <v>102</v>
      </c>
    </row>
    <row r="24" spans="1:8" ht="15.75" customHeight="1" x14ac:dyDescent="0.3">
      <c r="A24" s="1" t="s">
        <v>103</v>
      </c>
      <c r="B24" s="1" t="str">
        <f ca="1">IFERROR(__xludf.DUMMYFUNCTION("REGEXEXTRACT(A24,""!3d([\d\.\-]*)!4d"")"),"15.792802")</f>
        <v>15.792802</v>
      </c>
      <c r="C24" s="1" t="str">
        <f ca="1">IFERROR(__xludf.DUMMYFUNCTION("REGEXEXTRACT(A24,""!4d([\d\.\-]*)!"")"),"105.4110691")</f>
        <v>105.4110691</v>
      </c>
      <c r="D24" s="1" t="s">
        <v>104</v>
      </c>
      <c r="E24" s="1" t="s">
        <v>20</v>
      </c>
      <c r="F24" s="1" t="s">
        <v>105</v>
      </c>
      <c r="G24" s="1" t="s">
        <v>11</v>
      </c>
      <c r="H24" s="1" t="s">
        <v>106</v>
      </c>
    </row>
    <row r="25" spans="1:8" ht="15.75" customHeight="1" x14ac:dyDescent="0.3">
      <c r="A25" s="1" t="s">
        <v>107</v>
      </c>
      <c r="B25" s="1" t="str">
        <f ca="1">IFERROR(__xludf.DUMMYFUNCTION("REGEXEXTRACT(A25,""!3d([\d\.\-]*)!4d"")"),"15.5365937")</f>
        <v>15.5365937</v>
      </c>
      <c r="C25" s="1" t="str">
        <f ca="1">IFERROR(__xludf.DUMMYFUNCTION("REGEXEXTRACT(A25,""!4d([\d\.\-]*)!"")"),"105.4025803")</f>
        <v>105.4025803</v>
      </c>
      <c r="D25" s="1" t="s">
        <v>108</v>
      </c>
      <c r="E25" s="1" t="s">
        <v>42</v>
      </c>
      <c r="F25" s="1" t="s">
        <v>109</v>
      </c>
      <c r="G25" s="1" t="s">
        <v>11</v>
      </c>
      <c r="H25" s="1" t="s">
        <v>110</v>
      </c>
    </row>
    <row r="26" spans="1:8" ht="15.75" customHeight="1" x14ac:dyDescent="0.3">
      <c r="A26" s="1" t="s">
        <v>111</v>
      </c>
      <c r="B26" s="1" t="str">
        <f ca="1">IFERROR(__xludf.DUMMYFUNCTION("REGEXEXTRACT(A26,""!3d([\d\.\-]*)!4d"")"),"15.1088138")</f>
        <v>15.1088138</v>
      </c>
      <c r="C26" s="1" t="str">
        <f ca="1">IFERROR(__xludf.DUMMYFUNCTION("REGEXEXTRACT(A26,""!4d([\d\.\-]*)!"")"),"104.9163746")</f>
        <v>104.9163746</v>
      </c>
      <c r="D26" s="1" t="s">
        <v>112</v>
      </c>
      <c r="E26" s="1" t="s">
        <v>113</v>
      </c>
      <c r="F26" s="1" t="s">
        <v>114</v>
      </c>
      <c r="G26" s="1" t="s">
        <v>11</v>
      </c>
      <c r="H26" s="1" t="s">
        <v>115</v>
      </c>
    </row>
    <row r="27" spans="1:8" ht="15.75" customHeight="1" x14ac:dyDescent="0.3">
      <c r="A27" s="1" t="s">
        <v>116</v>
      </c>
      <c r="B27" s="1" t="str">
        <f ca="1">IFERROR(__xludf.DUMMYFUNCTION("REGEXEXTRACT(A27,""!3d([\d\.\-]*)!4d"")"),"15.1587969")</f>
        <v>15.1587969</v>
      </c>
      <c r="C27" s="1" t="str">
        <f ca="1">IFERROR(__xludf.DUMMYFUNCTION("REGEXEXTRACT(A27,""!4d([\d\.\-]*)!"")"),"104.828953")</f>
        <v>104.828953</v>
      </c>
      <c r="D27" s="1" t="s">
        <v>117</v>
      </c>
      <c r="E27" s="1" t="s">
        <v>59</v>
      </c>
      <c r="F27" s="1" t="s">
        <v>118</v>
      </c>
      <c r="G27" s="1" t="s">
        <v>11</v>
      </c>
      <c r="H27" s="1" t="s">
        <v>119</v>
      </c>
    </row>
    <row r="28" spans="1:8" ht="15.75" customHeight="1" x14ac:dyDescent="0.3">
      <c r="A28" s="1" t="s">
        <v>120</v>
      </c>
      <c r="B28" s="1" t="str">
        <f ca="1">IFERROR(__xludf.DUMMYFUNCTION("REGEXEXTRACT(A28,""!3d([\d\.\-]*)!4d"")"),"15.2788002")</f>
        <v>15.2788002</v>
      </c>
      <c r="C28" s="1" t="str">
        <f ca="1">IFERROR(__xludf.DUMMYFUNCTION("REGEXEXTRACT(A28,""!4d([\d\.\-]*)!"")"),"104.807804")</f>
        <v>104.807804</v>
      </c>
      <c r="D28" s="1" t="s">
        <v>121</v>
      </c>
      <c r="E28" s="1" t="s">
        <v>113</v>
      </c>
      <c r="F28" s="1" t="s">
        <v>122</v>
      </c>
      <c r="G28" s="1" t="s">
        <v>11</v>
      </c>
      <c r="H28" s="1" t="s">
        <v>123</v>
      </c>
    </row>
    <row r="29" spans="1:8" ht="15.75" customHeight="1" x14ac:dyDescent="0.3">
      <c r="A29" s="1" t="s">
        <v>124</v>
      </c>
      <c r="B29" s="1" t="str">
        <f ca="1">IFERROR(__xludf.DUMMYFUNCTION("REGEXEXTRACT(A29,""!3d([\d\.\-]*)!4d"")"),"15.2466906")</f>
        <v>15.2466906</v>
      </c>
      <c r="C29" s="1" t="str">
        <f ca="1">IFERROR(__xludf.DUMMYFUNCTION("REGEXEXTRACT(A29,""!4d([\d\.\-]*)!"")"),"104.8457472")</f>
        <v>104.8457472</v>
      </c>
      <c r="D29" s="1" t="s">
        <v>125</v>
      </c>
      <c r="E29" s="1" t="s">
        <v>42</v>
      </c>
      <c r="F29" s="1" t="s">
        <v>126</v>
      </c>
      <c r="G29" s="1" t="s">
        <v>11</v>
      </c>
      <c r="H29" s="1" t="s">
        <v>127</v>
      </c>
    </row>
    <row r="30" spans="1:8" ht="15.75" customHeight="1" x14ac:dyDescent="0.3">
      <c r="A30" s="1" t="s">
        <v>128</v>
      </c>
      <c r="B30" s="1" t="str">
        <f ca="1">IFERROR(__xludf.DUMMYFUNCTION("REGEXEXTRACT(A30,""!3d([\d\.\-]*)!4d"")"),"15.5159063")</f>
        <v>15.5159063</v>
      </c>
      <c r="C30" s="1" t="str">
        <f ca="1">IFERROR(__xludf.DUMMYFUNCTION("REGEXEXTRACT(A30,""!4d([\d\.\-]*)!"")"),"105.5897133")</f>
        <v>105.5897133</v>
      </c>
      <c r="D30" s="1" t="s">
        <v>129</v>
      </c>
      <c r="E30" s="1" t="s">
        <v>42</v>
      </c>
      <c r="F30" s="1" t="s">
        <v>130</v>
      </c>
      <c r="G30" s="1" t="s">
        <v>11</v>
      </c>
      <c r="H30" s="1" t="s">
        <v>131</v>
      </c>
    </row>
    <row r="31" spans="1:8" ht="15.75" customHeight="1" x14ac:dyDescent="0.3">
      <c r="A31" s="1" t="s">
        <v>132</v>
      </c>
      <c r="B31" s="1" t="str">
        <f ca="1">IFERROR(__xludf.DUMMYFUNCTION("REGEXEXTRACT(A31,""!3d([\d\.\-]*)!4d"")"),"14.4422717")</f>
        <v>14.4422717</v>
      </c>
      <c r="C31" s="1" t="str">
        <f ca="1">IFERROR(__xludf.DUMMYFUNCTION("REGEXEXTRACT(A31,""!4d([\d\.\-]*)!"")"),"105.2741437")</f>
        <v>105.2741437</v>
      </c>
      <c r="D31" s="1" t="s">
        <v>133</v>
      </c>
      <c r="E31" s="1" t="s">
        <v>15</v>
      </c>
      <c r="F31" s="1" t="s">
        <v>134</v>
      </c>
      <c r="G31" s="1" t="s">
        <v>11</v>
      </c>
      <c r="H31" s="1" t="s">
        <v>135</v>
      </c>
    </row>
    <row r="32" spans="1:8" ht="15.75" customHeight="1" x14ac:dyDescent="0.3">
      <c r="A32" s="1" t="s">
        <v>136</v>
      </c>
      <c r="B32" s="1" t="str">
        <f ca="1">IFERROR(__xludf.DUMMYFUNCTION("REGEXEXTRACT(A32,""!3d([\d\.\-]*)!4d"")"),"15.1488025")</f>
        <v>15.1488025</v>
      </c>
      <c r="C32" s="1" t="str">
        <f ca="1">IFERROR(__xludf.DUMMYFUNCTION("REGEXEXTRACT(A32,""!4d([\d\.\-]*)!"")"),"105.4677779")</f>
        <v>105.4677779</v>
      </c>
      <c r="D32" s="1" t="s">
        <v>137</v>
      </c>
      <c r="E32" s="1" t="s">
        <v>15</v>
      </c>
      <c r="F32" s="1" t="s">
        <v>138</v>
      </c>
      <c r="G32" s="1" t="s">
        <v>11</v>
      </c>
      <c r="H32" s="1" t="s">
        <v>139</v>
      </c>
    </row>
    <row r="33" spans="1:8" ht="15.75" customHeight="1" x14ac:dyDescent="0.3">
      <c r="A33" s="1" t="s">
        <v>140</v>
      </c>
      <c r="B33" s="1" t="str">
        <f ca="1">IFERROR(__xludf.DUMMYFUNCTION("REGEXEXTRACT(A33,""!3d([\d\.\-]*)!4d"")"),"15.2271084")</f>
        <v>15.2271084</v>
      </c>
      <c r="C33" s="1" t="str">
        <f ca="1">IFERROR(__xludf.DUMMYFUNCTION("REGEXEXTRACT(A33,""!4d([\d\.\-]*)!"")"),"104.8576992")</f>
        <v>104.8576992</v>
      </c>
      <c r="D33" s="1" t="s">
        <v>141</v>
      </c>
      <c r="E33" s="1" t="s">
        <v>113</v>
      </c>
      <c r="F33" s="1" t="s">
        <v>114</v>
      </c>
      <c r="G33" s="1" t="s">
        <v>11</v>
      </c>
      <c r="H33" s="1" t="s">
        <v>142</v>
      </c>
    </row>
    <row r="34" spans="1:8" ht="15.75" customHeight="1" x14ac:dyDescent="0.3">
      <c r="A34" s="1" t="s">
        <v>143</v>
      </c>
      <c r="B34" s="1" t="str">
        <f ca="1">IFERROR(__xludf.DUMMYFUNCTION("REGEXEXTRACT(A34,""!3d([\d\.\-]*)!4d"")"),"15.7598663")</f>
        <v>15.7598663</v>
      </c>
      <c r="C34" s="1" t="str">
        <f ca="1">IFERROR(__xludf.DUMMYFUNCTION("REGEXEXTRACT(A34,""!4d([\d\.\-]*)!"")"),"105.4916165")</f>
        <v>105.4916165</v>
      </c>
      <c r="D34" s="1" t="s">
        <v>144</v>
      </c>
      <c r="E34" s="1" t="s">
        <v>20</v>
      </c>
      <c r="F34" s="1" t="s">
        <v>145</v>
      </c>
      <c r="G34" s="1" t="s">
        <v>11</v>
      </c>
      <c r="H34" s="1" t="s">
        <v>146</v>
      </c>
    </row>
    <row r="35" spans="1:8" ht="15.75" customHeight="1" x14ac:dyDescent="0.3">
      <c r="A35" s="1" t="s">
        <v>147</v>
      </c>
      <c r="B35" s="1" t="str">
        <f ca="1">IFERROR(__xludf.DUMMYFUNCTION("REGEXEXTRACT(A35,""!3d([\d\.\-]*)!4d"")"),"15.2461458")</f>
        <v>15.2461458</v>
      </c>
      <c r="C35" s="1" t="str">
        <f ca="1">IFERROR(__xludf.DUMMYFUNCTION("REGEXEXTRACT(A35,""!4d([\d\.\-]*)!"")"),"105.242611")</f>
        <v>105.242611</v>
      </c>
      <c r="D35" s="1" t="s">
        <v>148</v>
      </c>
      <c r="E35" s="1" t="s">
        <v>149</v>
      </c>
      <c r="F35" s="1" t="s">
        <v>150</v>
      </c>
      <c r="G35" s="1" t="s">
        <v>11</v>
      </c>
      <c r="H35" s="1" t="s">
        <v>151</v>
      </c>
    </row>
    <row r="36" spans="1:8" ht="15.75" customHeight="1" x14ac:dyDescent="0.3">
      <c r="A36" s="1" t="s">
        <v>152</v>
      </c>
      <c r="B36" s="1" t="str">
        <f ca="1">IFERROR(__xludf.DUMMYFUNCTION("REGEXEXTRACT(A36,""!3d([\d\.\-]*)!4d"")"),"15.2405007")</f>
        <v>15.2405007</v>
      </c>
      <c r="C36" s="1" t="str">
        <f ca="1">IFERROR(__xludf.DUMMYFUNCTION("REGEXEXTRACT(A36,""!4d([\d\.\-]*)!"")"),"104.9558734")</f>
        <v>104.9558734</v>
      </c>
      <c r="D36" s="1" t="s">
        <v>153</v>
      </c>
      <c r="E36" s="1" t="s">
        <v>113</v>
      </c>
      <c r="F36" s="1" t="s">
        <v>154</v>
      </c>
      <c r="G36" s="1" t="s">
        <v>11</v>
      </c>
      <c r="H36" s="1" t="s">
        <v>155</v>
      </c>
    </row>
    <row r="37" spans="1:8" ht="15.75" customHeight="1" x14ac:dyDescent="0.3">
      <c r="A37" s="1" t="s">
        <v>156</v>
      </c>
      <c r="B37" s="1" t="str">
        <f ca="1">IFERROR(__xludf.DUMMYFUNCTION("REGEXEXTRACT(A37,""!3d([\d\.\-]*)!4d"")"),"15.2994899")</f>
        <v>15.2994899</v>
      </c>
      <c r="C37" s="1" t="str">
        <f ca="1">IFERROR(__xludf.DUMMYFUNCTION("REGEXEXTRACT(A37,""!4d([\d\.\-]*)!"")"),"105.4770746")</f>
        <v>105.4770746</v>
      </c>
      <c r="D37" s="1" t="s">
        <v>157</v>
      </c>
      <c r="E37" s="1" t="s">
        <v>42</v>
      </c>
      <c r="F37" s="1" t="s">
        <v>158</v>
      </c>
      <c r="G37" s="1" t="s">
        <v>11</v>
      </c>
      <c r="H37" s="1" t="s">
        <v>159</v>
      </c>
    </row>
    <row r="38" spans="1:8" ht="15.75" customHeight="1" x14ac:dyDescent="0.3">
      <c r="A38" s="1" t="s">
        <v>160</v>
      </c>
      <c r="B38" s="1" t="str">
        <f ca="1">IFERROR(__xludf.DUMMYFUNCTION("REGEXEXTRACT(A38,""!3d([\d\.\-]*)!4d"")"),"15.6208234")</f>
        <v>15.6208234</v>
      </c>
      <c r="C38" s="1" t="str">
        <f ca="1">IFERROR(__xludf.DUMMYFUNCTION("REGEXEXTRACT(A38,""!4d([\d\.\-]*)!"")"),"105.6173678")</f>
        <v>105.6173678</v>
      </c>
      <c r="D38" s="1" t="s">
        <v>161</v>
      </c>
      <c r="E38" s="1" t="s">
        <v>15</v>
      </c>
      <c r="F38" s="1" t="s">
        <v>162</v>
      </c>
      <c r="G38" s="1" t="s">
        <v>11</v>
      </c>
      <c r="H38" s="1" t="s">
        <v>163</v>
      </c>
    </row>
    <row r="39" spans="1:8" ht="15.75" customHeight="1" x14ac:dyDescent="0.3">
      <c r="A39" s="1" t="s">
        <v>164</v>
      </c>
      <c r="B39" s="1" t="str">
        <f ca="1">IFERROR(__xludf.DUMMYFUNCTION("REGEXEXTRACT(A39,""!3d([\d\.\-]*)!4d"")"),"14.9186492")</f>
        <v>14.9186492</v>
      </c>
      <c r="C39" s="1" t="str">
        <f ca="1">IFERROR(__xludf.DUMMYFUNCTION("REGEXEXTRACT(A39,""!4d([\d\.\-]*)!"")"),"105.5059244")</f>
        <v>105.5059244</v>
      </c>
      <c r="D39" s="1" t="s">
        <v>165</v>
      </c>
      <c r="E39" s="1" t="s">
        <v>9</v>
      </c>
      <c r="F39" s="1" t="s">
        <v>166</v>
      </c>
      <c r="G39" s="1" t="s">
        <v>11</v>
      </c>
      <c r="H39" s="1" t="s">
        <v>167</v>
      </c>
    </row>
    <row r="40" spans="1:8" ht="15.75" customHeight="1" x14ac:dyDescent="0.3">
      <c r="A40" s="1" t="s">
        <v>168</v>
      </c>
      <c r="B40" s="1" t="str">
        <f ca="1">IFERROR(__xludf.DUMMYFUNCTION("REGEXEXTRACT(A40,""!3d([\d\.\-]*)!4d"")"),"15.1578792")</f>
        <v>15.1578792</v>
      </c>
      <c r="C40" s="1" t="str">
        <f ca="1">IFERROR(__xludf.DUMMYFUNCTION("REGEXEXTRACT(A40,""!4d([\d\.\-]*)!"")"),"105.2775454")</f>
        <v>105.2775454</v>
      </c>
      <c r="D40" s="1" t="s">
        <v>169</v>
      </c>
      <c r="E40" s="1" t="s">
        <v>170</v>
      </c>
      <c r="F40" s="1" t="s">
        <v>171</v>
      </c>
      <c r="G40" s="1" t="s">
        <v>11</v>
      </c>
      <c r="H40" s="1" t="s">
        <v>172</v>
      </c>
    </row>
    <row r="41" spans="1:8" ht="15.75" customHeight="1" x14ac:dyDescent="0.3">
      <c r="A41" s="1" t="s">
        <v>173</v>
      </c>
      <c r="B41" s="1" t="str">
        <f ca="1">IFERROR(__xludf.DUMMYFUNCTION("REGEXEXTRACT(A41,""!3d([\d\.\-]*)!4d"")"),"14.4714583")</f>
        <v>14.4714583</v>
      </c>
      <c r="C41" s="1" t="str">
        <f ca="1">IFERROR(__xludf.DUMMYFUNCTION("REGEXEXTRACT(A41,""!4d([\d\.\-]*)!"")"),"105.4688787")</f>
        <v>105.4688787</v>
      </c>
      <c r="D41" s="1" t="s">
        <v>174</v>
      </c>
      <c r="E41" s="1" t="s">
        <v>9</v>
      </c>
      <c r="F41" s="1" t="s">
        <v>166</v>
      </c>
      <c r="G41" s="1" t="s">
        <v>11</v>
      </c>
      <c r="H41" s="1" t="s">
        <v>175</v>
      </c>
    </row>
    <row r="42" spans="1:8" ht="15.75" customHeight="1" x14ac:dyDescent="0.3">
      <c r="A42" s="1" t="s">
        <v>176</v>
      </c>
      <c r="B42" s="1" t="str">
        <f ca="1">IFERROR(__xludf.DUMMYFUNCTION("REGEXEXTRACT(A42,""!3d([\d\.\-]*)!4d"")"),"15.3084445")</f>
        <v>15.3084445</v>
      </c>
      <c r="C42" s="1" t="str">
        <f ca="1">IFERROR(__xludf.DUMMYFUNCTION("REGEXEXTRACT(A42,""!4d([\d\.\-]*)!"")"),"105.4853834")</f>
        <v>105.4853834</v>
      </c>
      <c r="D42" s="1" t="s">
        <v>177</v>
      </c>
      <c r="E42" s="1" t="s">
        <v>20</v>
      </c>
      <c r="F42" s="1" t="s">
        <v>178</v>
      </c>
      <c r="G42" s="1" t="s">
        <v>11</v>
      </c>
      <c r="H42" s="1" t="s">
        <v>179</v>
      </c>
    </row>
    <row r="43" spans="1:8" ht="15.75" customHeight="1" x14ac:dyDescent="0.3">
      <c r="A43" s="1" t="s">
        <v>180</v>
      </c>
      <c r="B43" s="1" t="str">
        <f ca="1">IFERROR(__xludf.DUMMYFUNCTION("REGEXEXTRACT(A43,""!3d([\d\.\-]*)!4d"")"),"15.0955228")</f>
        <v>15.0955228</v>
      </c>
      <c r="C43" s="1" t="str">
        <f ca="1">IFERROR(__xludf.DUMMYFUNCTION("REGEXEXTRACT(A43,""!4d([\d\.\-]*)!"")"),"104.8769247")</f>
        <v>104.8769247</v>
      </c>
      <c r="D43" s="1" t="s">
        <v>181</v>
      </c>
      <c r="E43" s="1" t="s">
        <v>42</v>
      </c>
      <c r="F43" s="1" t="s">
        <v>182</v>
      </c>
      <c r="G43" s="1" t="s">
        <v>11</v>
      </c>
      <c r="H43" s="1" t="s">
        <v>183</v>
      </c>
    </row>
    <row r="44" spans="1:8" ht="15.75" customHeight="1" x14ac:dyDescent="0.3">
      <c r="A44" s="1" t="s">
        <v>184</v>
      </c>
      <c r="B44" s="1" t="str">
        <f ca="1">IFERROR(__xludf.DUMMYFUNCTION("REGEXEXTRACT(A44,""!3d([\d\.\-]*)!4d"")"),"15.2251567")</f>
        <v>15.2251567</v>
      </c>
      <c r="C44" s="1" t="str">
        <f ca="1">IFERROR(__xludf.DUMMYFUNCTION("REGEXEXTRACT(A44,""!4d([\d\.\-]*)!"")"),"104.8596354")</f>
        <v>104.8596354</v>
      </c>
      <c r="D44" s="1" t="s">
        <v>185</v>
      </c>
      <c r="E44" s="1" t="s">
        <v>113</v>
      </c>
      <c r="F44" s="1" t="s">
        <v>186</v>
      </c>
      <c r="G44" s="1" t="s">
        <v>11</v>
      </c>
      <c r="H44" s="1" t="s">
        <v>187</v>
      </c>
    </row>
    <row r="45" spans="1:8" ht="15.75" customHeight="1" x14ac:dyDescent="0.3">
      <c r="A45" s="1" t="s">
        <v>188</v>
      </c>
      <c r="B45" s="1" t="str">
        <f ca="1">IFERROR(__xludf.DUMMYFUNCTION("REGEXEXTRACT(A45,""!3d([\d\.\-]*)!4d"")"),"15.5735286")</f>
        <v>15.5735286</v>
      </c>
      <c r="C45" s="1" t="str">
        <f ca="1">IFERROR(__xludf.DUMMYFUNCTION("REGEXEXTRACT(A45,""!4d([\d\.\-]*)!"")"),"105.0086689")</f>
        <v>105.0086689</v>
      </c>
      <c r="D45" s="1" t="s">
        <v>189</v>
      </c>
      <c r="E45" s="1" t="s">
        <v>170</v>
      </c>
      <c r="F45" s="1" t="s">
        <v>190</v>
      </c>
      <c r="G45" s="1" t="s">
        <v>11</v>
      </c>
      <c r="H45" s="1" t="s">
        <v>191</v>
      </c>
    </row>
    <row r="46" spans="1:8" ht="15.75" customHeight="1" x14ac:dyDescent="0.3">
      <c r="A46" s="1" t="s">
        <v>192</v>
      </c>
      <c r="B46" s="1" t="str">
        <f ca="1">IFERROR(__xludf.DUMMYFUNCTION("REGEXEXTRACT(A46,""!3d([\d\.\-]*)!4d"")"),"15.3987457")</f>
        <v>15.3987457</v>
      </c>
      <c r="C46" s="1" t="str">
        <f ca="1">IFERROR(__xludf.DUMMYFUNCTION("REGEXEXTRACT(A46,""!4d([\d\.\-]*)!"")"),"105.5075256")</f>
        <v>105.5075256</v>
      </c>
      <c r="D46" s="1" t="s">
        <v>193</v>
      </c>
      <c r="E46" s="1" t="s">
        <v>9</v>
      </c>
      <c r="F46" s="1" t="s">
        <v>194</v>
      </c>
      <c r="G46" s="1" t="s">
        <v>195</v>
      </c>
      <c r="H46" s="1" t="s">
        <v>196</v>
      </c>
    </row>
    <row r="47" spans="1:8" ht="15.75" customHeight="1" x14ac:dyDescent="0.3">
      <c r="A47" s="1" t="s">
        <v>197</v>
      </c>
      <c r="B47" s="1" t="str">
        <f ca="1">IFERROR(__xludf.DUMMYFUNCTION("REGEXEXTRACT(A47,""!3d([\d\.\-]*)!4d"")"),"15.1631847")</f>
        <v>15.1631847</v>
      </c>
      <c r="C47" s="1" t="str">
        <f ca="1">IFERROR(__xludf.DUMMYFUNCTION("REGEXEXTRACT(A47,""!4d([\d\.\-]*)!"")"),"104.9380029")</f>
        <v>104.9380029</v>
      </c>
      <c r="D47" s="1" t="s">
        <v>198</v>
      </c>
      <c r="E47" s="1" t="s">
        <v>9</v>
      </c>
      <c r="F47" s="1" t="s">
        <v>199</v>
      </c>
      <c r="G47" s="1" t="s">
        <v>11</v>
      </c>
      <c r="H47" s="1" t="s">
        <v>200</v>
      </c>
    </row>
    <row r="48" spans="1:8" ht="15.75" customHeight="1" x14ac:dyDescent="0.3">
      <c r="A48" s="1" t="s">
        <v>201</v>
      </c>
      <c r="B48" s="1" t="str">
        <f ca="1">IFERROR(__xludf.DUMMYFUNCTION("REGEXEXTRACT(A48,""!3d([\d\.\-]*)!4d"")"),"15.227493")</f>
        <v>15.227493</v>
      </c>
      <c r="C48" s="1" t="str">
        <f ca="1">IFERROR(__xludf.DUMMYFUNCTION("REGEXEXTRACT(A48,""!4d([\d\.\-]*)!"")"),"104.8562582")</f>
        <v>104.8562582</v>
      </c>
      <c r="D48" s="1" t="s">
        <v>202</v>
      </c>
      <c r="E48" s="1" t="s">
        <v>9</v>
      </c>
      <c r="F48" s="1" t="s">
        <v>203</v>
      </c>
      <c r="G48" s="1" t="s">
        <v>11</v>
      </c>
      <c r="H48" s="1" t="s">
        <v>204</v>
      </c>
    </row>
    <row r="49" spans="1:8" ht="15.75" customHeight="1" x14ac:dyDescent="0.3">
      <c r="A49" s="1" t="s">
        <v>205</v>
      </c>
      <c r="B49" s="1" t="str">
        <f ca="1">IFERROR(__xludf.DUMMYFUNCTION("REGEXEXTRACT(A49,""!3d([\d\.\-]*)!4d"")"),"15.166748")</f>
        <v>15.166748</v>
      </c>
      <c r="C49" s="1" t="str">
        <f ca="1">IFERROR(__xludf.DUMMYFUNCTION("REGEXEXTRACT(A49,""!4d([\d\.\-]*)!"")"),"104.830124")</f>
        <v>104.830124</v>
      </c>
      <c r="D49" s="1" t="s">
        <v>206</v>
      </c>
      <c r="E49" s="1" t="s">
        <v>38</v>
      </c>
      <c r="F49" s="1" t="s">
        <v>38</v>
      </c>
      <c r="G49" s="1" t="s">
        <v>11</v>
      </c>
      <c r="H49" s="1" t="s">
        <v>207</v>
      </c>
    </row>
    <row r="50" spans="1:8" ht="15.75" customHeight="1" x14ac:dyDescent="0.3">
      <c r="A50" s="1" t="s">
        <v>208</v>
      </c>
      <c r="B50" s="1" t="str">
        <f ca="1">IFERROR(__xludf.DUMMYFUNCTION("REGEXEXTRACT(A50,""!3d([\d\.\-]*)!4d"")"),"14.4343231")</f>
        <v>14.4343231</v>
      </c>
      <c r="C50" s="1" t="str">
        <f ca="1">IFERROR(__xludf.DUMMYFUNCTION("REGEXEXTRACT(A50,""!4d([\d\.\-]*)!"")"),"105.2521579")</f>
        <v>105.2521579</v>
      </c>
      <c r="D50" s="1" t="s">
        <v>209</v>
      </c>
      <c r="E50" s="1" t="s">
        <v>9</v>
      </c>
      <c r="F50" s="1" t="s">
        <v>210</v>
      </c>
      <c r="G50" s="1" t="s">
        <v>11</v>
      </c>
      <c r="H50" s="1" t="s">
        <v>211</v>
      </c>
    </row>
    <row r="51" spans="1:8" ht="15.75" customHeight="1" x14ac:dyDescent="0.3">
      <c r="A51" s="1" t="s">
        <v>212</v>
      </c>
      <c r="B51" s="1" t="str">
        <f ca="1">IFERROR(__xludf.DUMMYFUNCTION("REGEXEXTRACT(A51,""!3d([\d\.\-]*)!4d"")"),"15.2388842")</f>
        <v>15.2388842</v>
      </c>
      <c r="C51" s="1" t="str">
        <f ca="1">IFERROR(__xludf.DUMMYFUNCTION("REGEXEXTRACT(A51,""!4d([\d\.\-]*)!"")"),"105.0067442")</f>
        <v>105.0067442</v>
      </c>
      <c r="D51" s="1" t="s">
        <v>213</v>
      </c>
      <c r="E51" s="1" t="s">
        <v>38</v>
      </c>
      <c r="F51" s="1" t="s">
        <v>38</v>
      </c>
      <c r="G51" s="1" t="s">
        <v>11</v>
      </c>
      <c r="H51" s="1" t="s">
        <v>214</v>
      </c>
    </row>
    <row r="52" spans="1:8" ht="15.75" customHeight="1" x14ac:dyDescent="0.3">
      <c r="A52" s="1" t="s">
        <v>215</v>
      </c>
      <c r="B52" s="1" t="str">
        <f ca="1">IFERROR(__xludf.DUMMYFUNCTION("REGEXEXTRACT(A52,""!3d([\d\.\-]*)!4d"")"),"15.1814823")</f>
        <v>15.1814823</v>
      </c>
      <c r="C52" s="1" t="str">
        <f ca="1">IFERROR(__xludf.DUMMYFUNCTION("REGEXEXTRACT(A52,""!4d([\d\.\-]*)!"")"),"104.713561")</f>
        <v>104.713561</v>
      </c>
      <c r="D52" s="1" t="s">
        <v>216</v>
      </c>
      <c r="E52" s="1" t="s">
        <v>9</v>
      </c>
      <c r="F52" s="1" t="s">
        <v>217</v>
      </c>
      <c r="G52" s="1" t="s">
        <v>11</v>
      </c>
      <c r="H52" s="1" t="s">
        <v>218</v>
      </c>
    </row>
    <row r="53" spans="1:8" ht="15.75" customHeight="1" x14ac:dyDescent="0.3">
      <c r="A53" s="1" t="s">
        <v>219</v>
      </c>
      <c r="B53" s="1" t="str">
        <f ca="1">IFERROR(__xludf.DUMMYFUNCTION("REGEXEXTRACT(A53,""!3d([\d\.\-]*)!4d"")"),"15.2656861")</f>
        <v>15.2656861</v>
      </c>
      <c r="C53" s="1" t="str">
        <f ca="1">IFERROR(__xludf.DUMMYFUNCTION("REGEXEXTRACT(A53,""!4d([\d\.\-]*)!"")"),"104.821775")</f>
        <v>104.821775</v>
      </c>
      <c r="D53" s="1" t="s">
        <v>220</v>
      </c>
      <c r="E53" s="1" t="s">
        <v>113</v>
      </c>
      <c r="F53" s="1" t="s">
        <v>114</v>
      </c>
      <c r="G53" s="1" t="s">
        <v>11</v>
      </c>
      <c r="H53" s="1" t="s">
        <v>221</v>
      </c>
    </row>
    <row r="54" spans="1:8" ht="15.75" customHeight="1" x14ac:dyDescent="0.3">
      <c r="A54" s="1" t="s">
        <v>222</v>
      </c>
      <c r="B54" s="1" t="str">
        <f ca="1">IFERROR(__xludf.DUMMYFUNCTION("REGEXEXTRACT(A54,""!3d([\d\.\-]*)!4d"")"),"15.2299353")</f>
        <v>15.2299353</v>
      </c>
      <c r="C54" s="1" t="str">
        <f ca="1">IFERROR(__xludf.DUMMYFUNCTION("REGEXEXTRACT(A54,""!4d([\d\.\-]*)!"")"),"104.8612333")</f>
        <v>104.8612333</v>
      </c>
      <c r="D54" s="1" t="s">
        <v>223</v>
      </c>
      <c r="E54" s="1" t="s">
        <v>15</v>
      </c>
      <c r="F54" s="1" t="s">
        <v>154</v>
      </c>
      <c r="G54" s="1" t="s">
        <v>224</v>
      </c>
      <c r="H54" s="1" t="s">
        <v>225</v>
      </c>
    </row>
    <row r="55" spans="1:8" ht="15.75" customHeight="1" x14ac:dyDescent="0.3">
      <c r="A55" s="1" t="s">
        <v>226</v>
      </c>
      <c r="B55" s="1" t="str">
        <f ca="1">IFERROR(__xludf.DUMMYFUNCTION("REGEXEXTRACT(A55,""!3d([\d\.\-]*)!4d"")"),"15.2839683")</f>
        <v>15.2839683</v>
      </c>
      <c r="C55" s="1" t="str">
        <f ca="1">IFERROR(__xludf.DUMMYFUNCTION("REGEXEXTRACT(A55,""!4d([\d\.\-]*)!"")"),"104.8078531")</f>
        <v>104.8078531</v>
      </c>
      <c r="D55" s="1" t="s">
        <v>227</v>
      </c>
      <c r="E55" s="1" t="s">
        <v>42</v>
      </c>
      <c r="F55" s="1" t="s">
        <v>228</v>
      </c>
      <c r="G55" s="1" t="s">
        <v>11</v>
      </c>
      <c r="H55" s="1" t="s">
        <v>229</v>
      </c>
    </row>
    <row r="56" spans="1:8" ht="15.75" customHeight="1" x14ac:dyDescent="0.3">
      <c r="A56" s="1" t="s">
        <v>230</v>
      </c>
      <c r="B56" s="1" t="str">
        <f ca="1">IFERROR(__xludf.DUMMYFUNCTION("REGEXEXTRACT(A56,""!3d([\d\.\-]*)!4d"")"),"15.1885174")</f>
        <v>15.1885174</v>
      </c>
      <c r="C56" s="1" t="str">
        <f ca="1">IFERROR(__xludf.DUMMYFUNCTION("REGEXEXTRACT(A56,""!4d([\d\.\-]*)!"")"),"104.6993444")</f>
        <v>104.6993444</v>
      </c>
      <c r="D56" s="1" t="s">
        <v>231</v>
      </c>
      <c r="E56" s="1" t="s">
        <v>38</v>
      </c>
      <c r="F56" s="1" t="s">
        <v>38</v>
      </c>
      <c r="G56" s="1" t="s">
        <v>11</v>
      </c>
      <c r="H56" s="1" t="s">
        <v>232</v>
      </c>
    </row>
    <row r="57" spans="1:8" ht="15.75" customHeight="1" x14ac:dyDescent="0.3">
      <c r="A57" s="1" t="s">
        <v>233</v>
      </c>
      <c r="B57" s="1" t="str">
        <f ca="1">IFERROR(__xludf.DUMMYFUNCTION("REGEXEXTRACT(A57,""!3d([\d\.\-]*)!4d"")"),"15.2358201")</f>
        <v>15.2358201</v>
      </c>
      <c r="C57" s="1" t="str">
        <f ca="1">IFERROR(__xludf.DUMMYFUNCTION("REGEXEXTRACT(A57,""!4d([\d\.\-]*)!"")"),"104.9973028")</f>
        <v>104.9973028</v>
      </c>
      <c r="D57" s="1" t="s">
        <v>234</v>
      </c>
      <c r="E57" s="1" t="s">
        <v>38</v>
      </c>
      <c r="F57" s="1" t="s">
        <v>38</v>
      </c>
      <c r="G57" s="1" t="s">
        <v>11</v>
      </c>
      <c r="H57" s="1" t="s">
        <v>207</v>
      </c>
    </row>
    <row r="58" spans="1:8" ht="15.75" customHeight="1" x14ac:dyDescent="0.3">
      <c r="A58" s="1" t="s">
        <v>235</v>
      </c>
      <c r="B58" s="1" t="str">
        <f ca="1">IFERROR(__xludf.DUMMYFUNCTION("REGEXEXTRACT(A58,""!3d([\d\.\-]*)!4d"")"),"15.2366083")</f>
        <v>15.2366083</v>
      </c>
      <c r="C58" s="1" t="str">
        <f ca="1">IFERROR(__xludf.DUMMYFUNCTION("REGEXEXTRACT(A58,""!4d([\d\.\-]*)!"")"),"104.8601155")</f>
        <v>104.8601155</v>
      </c>
      <c r="D58" s="1" t="s">
        <v>236</v>
      </c>
      <c r="E58" s="1" t="s">
        <v>42</v>
      </c>
      <c r="F58" s="1" t="s">
        <v>237</v>
      </c>
      <c r="G58" s="1" t="s">
        <v>11</v>
      </c>
      <c r="H58" s="1" t="s">
        <v>238</v>
      </c>
    </row>
    <row r="59" spans="1:8" ht="15.75" customHeight="1" x14ac:dyDescent="0.3">
      <c r="A59" s="1" t="s">
        <v>239</v>
      </c>
      <c r="B59" s="1" t="str">
        <f ca="1">IFERROR(__xludf.DUMMYFUNCTION("REGEXEXTRACT(A59,""!3d([\d\.\-]*)!4d"")"),"15.152396")</f>
        <v>15.152396</v>
      </c>
      <c r="C59" s="1" t="str">
        <f ca="1">IFERROR(__xludf.DUMMYFUNCTION("REGEXEXTRACT(A59,""!4d([\d\.\-]*)!"")"),"104.9035014")</f>
        <v>104.9035014</v>
      </c>
      <c r="D59" s="1" t="s">
        <v>240</v>
      </c>
      <c r="E59" s="1" t="s">
        <v>20</v>
      </c>
      <c r="F59" s="1" t="s">
        <v>241</v>
      </c>
      <c r="G59" s="1" t="s">
        <v>11</v>
      </c>
      <c r="H59" s="1" t="s">
        <v>242</v>
      </c>
    </row>
    <row r="60" spans="1:8" ht="15.75" customHeight="1" x14ac:dyDescent="0.3">
      <c r="A60" s="1" t="s">
        <v>243</v>
      </c>
      <c r="B60" s="1" t="str">
        <f ca="1">IFERROR(__xludf.DUMMYFUNCTION("REGEXEXTRACT(A60,""!3d([\d\.\-]*)!4d"")"),"15.2829144")</f>
        <v>15.2829144</v>
      </c>
      <c r="C60" s="1" t="str">
        <f ca="1">IFERROR(__xludf.DUMMYFUNCTION("REGEXEXTRACT(A60,""!4d([\d\.\-]*)!"")"),"104.8295253")</f>
        <v>104.8295253</v>
      </c>
      <c r="D60" s="1" t="s">
        <v>244</v>
      </c>
      <c r="E60" s="1" t="s">
        <v>38</v>
      </c>
      <c r="F60" s="1" t="s">
        <v>38</v>
      </c>
      <c r="G60" s="1" t="s">
        <v>11</v>
      </c>
      <c r="H60" s="1" t="s">
        <v>245</v>
      </c>
    </row>
    <row r="61" spans="1:8" ht="15.75" customHeight="1" x14ac:dyDescent="0.3">
      <c r="A61" s="1" t="s">
        <v>246</v>
      </c>
      <c r="B61" s="1" t="str">
        <f ca="1">IFERROR(__xludf.DUMMYFUNCTION("REGEXEXTRACT(A61,""!3d([\d\.\-]*)!4d"")"),"15.3267018")</f>
        <v>15.3267018</v>
      </c>
      <c r="C61" s="1" t="str">
        <f ca="1">IFERROR(__xludf.DUMMYFUNCTION("REGEXEXTRACT(A61,""!4d([\d\.\-]*)!"")"),"104.7818825")</f>
        <v>104.7818825</v>
      </c>
      <c r="D61" s="1" t="s">
        <v>247</v>
      </c>
      <c r="E61" s="1" t="s">
        <v>113</v>
      </c>
      <c r="F61" s="1" t="s">
        <v>114</v>
      </c>
      <c r="G61" s="1" t="s">
        <v>11</v>
      </c>
      <c r="H61" s="1" t="s">
        <v>248</v>
      </c>
    </row>
    <row r="62" spans="1:8" ht="15.75" customHeight="1" x14ac:dyDescent="0.3">
      <c r="A62" s="1" t="s">
        <v>249</v>
      </c>
      <c r="B62" s="1" t="str">
        <f ca="1">IFERROR(__xludf.DUMMYFUNCTION("REGEXEXTRACT(A62,""!3d([\d\.\-]*)!4d"")"),"15.3045139")</f>
        <v>15.3045139</v>
      </c>
      <c r="C62" s="1" t="str">
        <f ca="1">IFERROR(__xludf.DUMMYFUNCTION("REGEXEXTRACT(A62,""!4d([\d\.\-]*)!"")"),"105.0295487")</f>
        <v>105.0295487</v>
      </c>
      <c r="D62" s="1" t="s">
        <v>250</v>
      </c>
      <c r="E62" s="1" t="s">
        <v>38</v>
      </c>
      <c r="F62" s="1" t="s">
        <v>38</v>
      </c>
      <c r="G62" s="1" t="s">
        <v>11</v>
      </c>
      <c r="H62" s="1" t="s">
        <v>207</v>
      </c>
    </row>
    <row r="63" spans="1:8" ht="15.75" customHeight="1" x14ac:dyDescent="0.3">
      <c r="A63" s="1" t="s">
        <v>251</v>
      </c>
      <c r="B63" s="1" t="str">
        <f ca="1">IFERROR(__xludf.DUMMYFUNCTION("REGEXEXTRACT(A63,""!3d([\d\.\-]*)!4d"")"),"15.3783547")</f>
        <v>15.3783547</v>
      </c>
      <c r="C63" s="1" t="str">
        <f ca="1">IFERROR(__xludf.DUMMYFUNCTION("REGEXEXTRACT(A63,""!4d([\d\.\-]*)!"")"),"105.0995227")</f>
        <v>105.0995227</v>
      </c>
      <c r="D63" s="1" t="s">
        <v>252</v>
      </c>
      <c r="E63" s="1" t="s">
        <v>149</v>
      </c>
      <c r="F63" s="1" t="s">
        <v>171</v>
      </c>
      <c r="G63" s="1" t="s">
        <v>11</v>
      </c>
      <c r="H63" s="1" t="s">
        <v>253</v>
      </c>
    </row>
    <row r="64" spans="1:8" ht="15.75" customHeight="1" x14ac:dyDescent="0.3">
      <c r="A64" s="1" t="s">
        <v>254</v>
      </c>
      <c r="B64" s="1" t="str">
        <f ca="1">IFERROR(__xludf.DUMMYFUNCTION("REGEXEXTRACT(A64,""!3d([\d\.\-]*)!4d"")"),"15.2765788")</f>
        <v>15.2765788</v>
      </c>
      <c r="C64" s="1" t="str">
        <f ca="1">IFERROR(__xludf.DUMMYFUNCTION("REGEXEXTRACT(A64,""!4d([\d\.\-]*)!"")"),"104.921222")</f>
        <v>104.921222</v>
      </c>
      <c r="D64" s="1" t="s">
        <v>255</v>
      </c>
      <c r="E64" s="1" t="s">
        <v>113</v>
      </c>
      <c r="F64" s="1" t="s">
        <v>114</v>
      </c>
      <c r="G64" s="1" t="s">
        <v>11</v>
      </c>
      <c r="H64" s="1" t="s">
        <v>256</v>
      </c>
    </row>
    <row r="65" spans="1:8" ht="15.75" customHeight="1" x14ac:dyDescent="0.3">
      <c r="A65" s="1" t="s">
        <v>257</v>
      </c>
      <c r="B65" s="1" t="str">
        <f ca="1">IFERROR(__xludf.DUMMYFUNCTION("REGEXEXTRACT(A65,""!3d([\d\.\-]*)!4d"")"),"15.2036173")</f>
        <v>15.2036173</v>
      </c>
      <c r="C65" s="1" t="str">
        <f ca="1">IFERROR(__xludf.DUMMYFUNCTION("REGEXEXTRACT(A65,""!4d([\d\.\-]*)!"")"),"105.4420724")</f>
        <v>105.4420724</v>
      </c>
      <c r="D65" s="1" t="s">
        <v>258</v>
      </c>
      <c r="E65" s="1" t="s">
        <v>96</v>
      </c>
      <c r="F65" s="1" t="s">
        <v>259</v>
      </c>
      <c r="G65" s="1" t="s">
        <v>11</v>
      </c>
      <c r="H65" s="1" t="s">
        <v>260</v>
      </c>
    </row>
    <row r="66" spans="1:8" ht="15.75" customHeight="1" x14ac:dyDescent="0.3">
      <c r="A66" s="1" t="s">
        <v>261</v>
      </c>
      <c r="B66" s="1" t="str">
        <f ca="1">IFERROR(__xludf.DUMMYFUNCTION("REGEXEXTRACT(A66,""!3d([\d\.\-]*)!4d"")"),"15.3406785")</f>
        <v>15.3406785</v>
      </c>
      <c r="C66" s="1" t="str">
        <f ca="1">IFERROR(__xludf.DUMMYFUNCTION("REGEXEXTRACT(A66,""!4d([\d\.\-]*)!"")"),"105.1302165")</f>
        <v>105.1302165</v>
      </c>
      <c r="D66" s="1" t="s">
        <v>262</v>
      </c>
      <c r="E66" s="1" t="s">
        <v>38</v>
      </c>
      <c r="F66" s="1" t="s">
        <v>38</v>
      </c>
      <c r="G66" s="1" t="s">
        <v>11</v>
      </c>
      <c r="H66" s="1" t="s">
        <v>263</v>
      </c>
    </row>
    <row r="67" spans="1:8" ht="15.75" customHeight="1" x14ac:dyDescent="0.3">
      <c r="A67" s="1" t="s">
        <v>264</v>
      </c>
      <c r="B67" s="1" t="str">
        <f ca="1">IFERROR(__xludf.DUMMYFUNCTION("REGEXEXTRACT(A67,""!3d([\d\.\-]*)!4d"")"),"15.253229")</f>
        <v>15.253229</v>
      </c>
      <c r="C67" s="1" t="str">
        <f ca="1">IFERROR(__xludf.DUMMYFUNCTION("REGEXEXTRACT(A67,""!4d([\d\.\-]*)!"")"),"105.478071")</f>
        <v>105.478071</v>
      </c>
      <c r="D67" s="1" t="s">
        <v>265</v>
      </c>
      <c r="E67" s="1" t="s">
        <v>33</v>
      </c>
      <c r="F67" s="1" t="s">
        <v>266</v>
      </c>
      <c r="G67" s="1" t="s">
        <v>11</v>
      </c>
      <c r="H67" s="1" t="s">
        <v>267</v>
      </c>
    </row>
    <row r="68" spans="1:8" ht="15.75" customHeight="1" x14ac:dyDescent="0.3">
      <c r="A68" s="1" t="s">
        <v>268</v>
      </c>
      <c r="B68" s="1" t="str">
        <f ca="1">IFERROR(__xludf.DUMMYFUNCTION("REGEXEXTRACT(A68,""!3d([\d\.\-]*)!4d"")"),"15.1873742")</f>
        <v>15.1873742</v>
      </c>
      <c r="C68" s="1" t="str">
        <f ca="1">IFERROR(__xludf.DUMMYFUNCTION("REGEXEXTRACT(A68,""!4d([\d\.\-]*)!"")"),"105.0071861")</f>
        <v>105.0071861</v>
      </c>
      <c r="D68" s="1" t="s">
        <v>269</v>
      </c>
      <c r="E68" s="1" t="s">
        <v>113</v>
      </c>
      <c r="F68" s="1" t="s">
        <v>114</v>
      </c>
      <c r="G68" s="1" t="s">
        <v>11</v>
      </c>
      <c r="H68" s="1" t="s">
        <v>270</v>
      </c>
    </row>
    <row r="69" spans="1:8" ht="15.75" customHeight="1" x14ac:dyDescent="0.3">
      <c r="A69" s="1" t="s">
        <v>271</v>
      </c>
      <c r="B69" s="1" t="str">
        <f ca="1">IFERROR(__xludf.DUMMYFUNCTION("REGEXEXTRACT(A69,""!3d([\d\.\-]*)!4d"")"),"15.1985367")</f>
        <v>15.1985367</v>
      </c>
      <c r="C69" s="1" t="str">
        <f ca="1">IFERROR(__xludf.DUMMYFUNCTION("REGEXEXTRACT(A69,""!4d([\d\.\-]*)!"")"),"104.8961581")</f>
        <v>104.8961581</v>
      </c>
      <c r="D69" s="1" t="s">
        <v>272</v>
      </c>
      <c r="E69" s="1" t="s">
        <v>273</v>
      </c>
      <c r="F69" s="1" t="s">
        <v>274</v>
      </c>
      <c r="G69" s="1" t="s">
        <v>275</v>
      </c>
      <c r="H69" s="1" t="s">
        <v>276</v>
      </c>
    </row>
    <row r="70" spans="1:8" ht="15.75" customHeight="1" x14ac:dyDescent="0.3">
      <c r="A70" s="1" t="s">
        <v>277</v>
      </c>
      <c r="B70" s="1" t="str">
        <f ca="1">IFERROR(__xludf.DUMMYFUNCTION("REGEXEXTRACT(A70,""!3d([\d\.\-]*)!4d"")"),"15.163254")</f>
        <v>15.163254</v>
      </c>
      <c r="C70" s="1" t="str">
        <f ca="1">IFERROR(__xludf.DUMMYFUNCTION("REGEXEXTRACT(A70,""!4d([\d\.\-]*)!"")"),"104.760153")</f>
        <v>104.760153</v>
      </c>
      <c r="D70" s="1" t="s">
        <v>278</v>
      </c>
      <c r="E70" s="1" t="s">
        <v>279</v>
      </c>
      <c r="F70" s="1" t="s">
        <v>280</v>
      </c>
      <c r="G70" s="1" t="s">
        <v>11</v>
      </c>
      <c r="H70" s="1" t="s">
        <v>281</v>
      </c>
    </row>
    <row r="71" spans="1:8" ht="15.75" customHeight="1" x14ac:dyDescent="0.3">
      <c r="A71" s="1" t="s">
        <v>282</v>
      </c>
      <c r="B71" s="1" t="str">
        <f ca="1">IFERROR(__xludf.DUMMYFUNCTION("REGEXEXTRACT(A71,""!3d([\d\.\-]*)!4d"")"),"15.3199999")</f>
        <v>15.3199999</v>
      </c>
      <c r="C71" s="1" t="str">
        <f ca="1">IFERROR(__xludf.DUMMYFUNCTION("REGEXEXTRACT(A71,""!4d([\d\.\-]*)!"")"),"104.7637619")</f>
        <v>104.7637619</v>
      </c>
      <c r="D71" s="1" t="s">
        <v>283</v>
      </c>
      <c r="E71" s="1" t="s">
        <v>38</v>
      </c>
      <c r="F71" s="1" t="s">
        <v>38</v>
      </c>
      <c r="G71" s="1" t="s">
        <v>11</v>
      </c>
      <c r="H71" s="1" t="s">
        <v>207</v>
      </c>
    </row>
    <row r="72" spans="1:8" ht="15.75" customHeight="1" x14ac:dyDescent="0.3">
      <c r="A72" s="1" t="s">
        <v>284</v>
      </c>
      <c r="B72" s="1" t="str">
        <f ca="1">IFERROR(__xludf.DUMMYFUNCTION("REGEXEXTRACT(A72,""!3d([\d\.\-]*)!4d"")"),"15.3221675")</f>
        <v>15.3221675</v>
      </c>
      <c r="C72" s="1" t="str">
        <f ca="1">IFERROR(__xludf.DUMMYFUNCTION("REGEXEXTRACT(A72,""!4d([\d\.\-]*)!"")"),"104.7132647")</f>
        <v>104.7132647</v>
      </c>
      <c r="D72" s="1" t="s">
        <v>285</v>
      </c>
      <c r="E72" s="1" t="s">
        <v>113</v>
      </c>
      <c r="F72" s="1" t="s">
        <v>186</v>
      </c>
      <c r="G72" s="1" t="s">
        <v>11</v>
      </c>
      <c r="H72" s="1" t="s">
        <v>207</v>
      </c>
    </row>
    <row r="73" spans="1:8" ht="15.75" customHeight="1" x14ac:dyDescent="0.3">
      <c r="A73" s="1" t="s">
        <v>286</v>
      </c>
      <c r="B73" s="1" t="str">
        <f ca="1">IFERROR(__xludf.DUMMYFUNCTION("REGEXEXTRACT(A73,""!3d([\d\.\-]*)!4d"")"),"15.2044078")</f>
        <v>15.2044078</v>
      </c>
      <c r="C73" s="1" t="str">
        <f ca="1">IFERROR(__xludf.DUMMYFUNCTION("REGEXEXTRACT(A73,""!4d([\d\.\-]*)!"")"),"104.8646793")</f>
        <v>104.8646793</v>
      </c>
      <c r="D73" s="1" t="s">
        <v>287</v>
      </c>
      <c r="E73" s="1" t="s">
        <v>38</v>
      </c>
      <c r="F73" s="1" t="s">
        <v>38</v>
      </c>
      <c r="G73" s="1" t="s">
        <v>11</v>
      </c>
      <c r="H73" s="1" t="s">
        <v>288</v>
      </c>
    </row>
    <row r="74" spans="1:8" ht="15.75" customHeight="1" x14ac:dyDescent="0.3">
      <c r="A74" s="1" t="s">
        <v>289</v>
      </c>
      <c r="B74" s="1" t="str">
        <f ca="1">IFERROR(__xludf.DUMMYFUNCTION("REGEXEXTRACT(A74,""!3d([\d\.\-]*)!4d"")"),"15.1987503")</f>
        <v>15.1987503</v>
      </c>
      <c r="C74" s="1" t="str">
        <f ca="1">IFERROR(__xludf.DUMMYFUNCTION("REGEXEXTRACT(A74,""!4d([\d\.\-]*)!"")"),"104.8967407")</f>
        <v>104.8967407</v>
      </c>
      <c r="D74" s="1" t="s">
        <v>290</v>
      </c>
      <c r="E74" s="1" t="s">
        <v>59</v>
      </c>
      <c r="F74" s="1" t="s">
        <v>274</v>
      </c>
      <c r="G74" s="1" t="s">
        <v>291</v>
      </c>
      <c r="H74" s="1" t="s">
        <v>292</v>
      </c>
    </row>
    <row r="75" spans="1:8" ht="15.75" customHeight="1" x14ac:dyDescent="0.3">
      <c r="A75" s="1" t="s">
        <v>293</v>
      </c>
      <c r="B75" s="1" t="str">
        <f ca="1">IFERROR(__xludf.DUMMYFUNCTION("REGEXEXTRACT(A75,""!3d([\d\.\-]*)!4d"")"),"15.2872294")</f>
        <v>15.2872294</v>
      </c>
      <c r="C75" s="1" t="str">
        <f ca="1">IFERROR(__xludf.DUMMYFUNCTION("REGEXEXTRACT(A75,""!4d([\d\.\-]*)!"")"),"104.8429947")</f>
        <v>104.8429947</v>
      </c>
      <c r="D75" s="1" t="s">
        <v>294</v>
      </c>
      <c r="E75" s="1" t="s">
        <v>295</v>
      </c>
      <c r="F75" s="1" t="s">
        <v>296</v>
      </c>
      <c r="G75" s="1" t="s">
        <v>11</v>
      </c>
      <c r="H75" s="1" t="s">
        <v>297</v>
      </c>
    </row>
    <row r="76" spans="1:8" ht="15.75" customHeight="1" x14ac:dyDescent="0.3">
      <c r="A76" s="1" t="s">
        <v>298</v>
      </c>
      <c r="B76" s="1" t="str">
        <f ca="1">IFERROR(__xludf.DUMMYFUNCTION("REGEXEXTRACT(A76,""!3d([\d\.\-]*)!4d"")"),"15.290815")</f>
        <v>15.290815</v>
      </c>
      <c r="C76" s="1" t="str">
        <f ca="1">IFERROR(__xludf.DUMMYFUNCTION("REGEXEXTRACT(A76,""!4d([\d\.\-]*)!"")"),"105.045778")</f>
        <v>105.045778</v>
      </c>
      <c r="D76" s="1" t="s">
        <v>299</v>
      </c>
      <c r="E76" s="1" t="s">
        <v>279</v>
      </c>
      <c r="F76" s="1" t="s">
        <v>274</v>
      </c>
      <c r="G76" s="1" t="s">
        <v>11</v>
      </c>
      <c r="H76" s="1" t="s">
        <v>300</v>
      </c>
    </row>
    <row r="77" spans="1:8" ht="15.75" customHeight="1" x14ac:dyDescent="0.3">
      <c r="A77" s="1" t="s">
        <v>301</v>
      </c>
      <c r="B77" s="1" t="str">
        <f ca="1">IFERROR(__xludf.DUMMYFUNCTION("REGEXEXTRACT(A77,""!3d([\d\.\-]*)!4d"")"),"15.4649024")</f>
        <v>15.4649024</v>
      </c>
      <c r="C77" s="1" t="str">
        <f ca="1">IFERROR(__xludf.DUMMYFUNCTION("REGEXEXTRACT(A77,""!4d([\d\.\-]*)!"")"),"104.9175812")</f>
        <v>104.9175812</v>
      </c>
      <c r="D77" s="1" t="s">
        <v>302</v>
      </c>
      <c r="E77" s="1" t="s">
        <v>113</v>
      </c>
      <c r="F77" s="1" t="s">
        <v>92</v>
      </c>
      <c r="G77" s="1" t="s">
        <v>11</v>
      </c>
      <c r="H77" s="1" t="s">
        <v>303</v>
      </c>
    </row>
    <row r="78" spans="1:8" ht="15.75" customHeight="1" x14ac:dyDescent="0.3">
      <c r="A78" s="1" t="s">
        <v>304</v>
      </c>
      <c r="B78" s="1" t="str">
        <f ca="1">IFERROR(__xludf.DUMMYFUNCTION("REGEXEXTRACT(A78,""!3d([\d\.\-]*)!4d"")"),"15.2279423")</f>
        <v>15.2279423</v>
      </c>
      <c r="C78" s="1" t="str">
        <f ca="1">IFERROR(__xludf.DUMMYFUNCTION("REGEXEXTRACT(A78,""!4d([\d\.\-]*)!"")"),"104.8599968")</f>
        <v>104.8599968</v>
      </c>
      <c r="D78" s="1" t="s">
        <v>305</v>
      </c>
      <c r="E78" s="1" t="s">
        <v>42</v>
      </c>
      <c r="F78" s="1" t="s">
        <v>306</v>
      </c>
      <c r="G78" s="1" t="s">
        <v>307</v>
      </c>
      <c r="H78" s="1" t="s">
        <v>308</v>
      </c>
    </row>
    <row r="79" spans="1:8" ht="15.75" customHeight="1" x14ac:dyDescent="0.3">
      <c r="A79" s="1" t="s">
        <v>309</v>
      </c>
      <c r="B79" s="1" t="str">
        <f ca="1">IFERROR(__xludf.DUMMYFUNCTION("REGEXEXTRACT(A79,""!3d([\d\.\-]*)!4d"")"),"15.4181331")</f>
        <v>15.4181331</v>
      </c>
      <c r="C79" s="1" t="str">
        <f ca="1">IFERROR(__xludf.DUMMYFUNCTION("REGEXEXTRACT(A79,""!4d([\d\.\-]*)!"")"),"105.5708919")</f>
        <v>105.5708919</v>
      </c>
      <c r="D79" s="1" t="s">
        <v>310</v>
      </c>
      <c r="E79" s="1" t="s">
        <v>59</v>
      </c>
      <c r="F79" s="1" t="s">
        <v>311</v>
      </c>
      <c r="G79" s="1" t="s">
        <v>312</v>
      </c>
      <c r="H79" s="1" t="s">
        <v>313</v>
      </c>
    </row>
    <row r="80" spans="1:8" ht="15.75" customHeight="1" x14ac:dyDescent="0.3">
      <c r="A80" s="1" t="s">
        <v>314</v>
      </c>
      <c r="B80" s="1" t="str">
        <f ca="1">IFERROR(__xludf.DUMMYFUNCTION("REGEXEXTRACT(A80,""!3d([\d\.\-]*)!4d"")"),"15.2981569")</f>
        <v>15.2981569</v>
      </c>
      <c r="C80" s="1" t="str">
        <f ca="1">IFERROR(__xludf.DUMMYFUNCTION("REGEXEXTRACT(A80,""!4d([\d\.\-]*)!"")"),"105.2759424")</f>
        <v>105.2759424</v>
      </c>
      <c r="D80" s="1" t="s">
        <v>315</v>
      </c>
      <c r="E80" s="1" t="s">
        <v>42</v>
      </c>
      <c r="F80" s="1" t="s">
        <v>316</v>
      </c>
      <c r="G80" s="1" t="s">
        <v>11</v>
      </c>
      <c r="H80" s="1" t="s">
        <v>317</v>
      </c>
    </row>
    <row r="81" spans="1:8" ht="15.75" customHeight="1" x14ac:dyDescent="0.3">
      <c r="A81" s="1" t="s">
        <v>318</v>
      </c>
      <c r="B81" s="1" t="str">
        <f ca="1">IFERROR(__xludf.DUMMYFUNCTION("REGEXEXTRACT(A81,""!3d([\d\.\-]*)!4d"")"),"15.6505287")</f>
        <v>15.6505287</v>
      </c>
      <c r="C81" s="1" t="str">
        <f ca="1">IFERROR(__xludf.DUMMYFUNCTION("REGEXEXTRACT(A81,""!4d([\d\.\-]*)!"")"),"104.68773")</f>
        <v>104.68773</v>
      </c>
      <c r="D81" s="1" t="s">
        <v>319</v>
      </c>
      <c r="E81" s="1" t="s">
        <v>113</v>
      </c>
      <c r="F81" s="1" t="s">
        <v>320</v>
      </c>
      <c r="G81" s="1" t="s">
        <v>11</v>
      </c>
      <c r="H81" s="1" t="s">
        <v>321</v>
      </c>
    </row>
    <row r="82" spans="1:8" ht="15.75" customHeight="1" x14ac:dyDescent="0.3">
      <c r="A82" s="1" t="s">
        <v>38</v>
      </c>
      <c r="D82" s="1" t="s">
        <v>38</v>
      </c>
      <c r="E82" s="1" t="s">
        <v>38</v>
      </c>
      <c r="F82" s="1" t="s">
        <v>38</v>
      </c>
      <c r="G82" s="1" t="s">
        <v>38</v>
      </c>
      <c r="H82" s="1" t="s">
        <v>38</v>
      </c>
    </row>
    <row r="83" spans="1:8" ht="15.75" customHeight="1" x14ac:dyDescent="0.3"/>
    <row r="84" spans="1:8" ht="15.75" customHeight="1" x14ac:dyDescent="0.3"/>
    <row r="85" spans="1:8" ht="15.75" customHeight="1" x14ac:dyDescent="0.3"/>
    <row r="86" spans="1:8" ht="15.75" customHeight="1" x14ac:dyDescent="0.3"/>
    <row r="87" spans="1:8" ht="15.75" customHeight="1" x14ac:dyDescent="0.3"/>
    <row r="88" spans="1:8" ht="15.75" customHeight="1" x14ac:dyDescent="0.3"/>
    <row r="89" spans="1:8" ht="15.75" customHeight="1" x14ac:dyDescent="0.3"/>
    <row r="90" spans="1:8" ht="15.75" customHeight="1" x14ac:dyDescent="0.3"/>
    <row r="91" spans="1:8" ht="15.75" customHeight="1" x14ac:dyDescent="0.3"/>
    <row r="92" spans="1:8" ht="15.75" customHeight="1" x14ac:dyDescent="0.3"/>
    <row r="93" spans="1:8" ht="15.75" customHeight="1" x14ac:dyDescent="0.3"/>
    <row r="94" spans="1:8" ht="15.75" customHeight="1" x14ac:dyDescent="0.3"/>
    <row r="95" spans="1:8" ht="15.75" customHeight="1" x14ac:dyDescent="0.3"/>
    <row r="96" spans="1:8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H3" r:id="rId1" xr:uid="{00000000-0004-0000-00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Trip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ชิติพัทธ์ บุษบงค์</cp:lastModifiedBy>
  <dcterms:created xsi:type="dcterms:W3CDTF">2023-12-20T06:07:08Z</dcterms:created>
  <dcterms:modified xsi:type="dcterms:W3CDTF">2024-02-02T06:52:40Z</dcterms:modified>
</cp:coreProperties>
</file>