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90E561F5-E739-4E9D-918B-0E67C9EC109D}" xr6:coauthVersionLast="47" xr6:coauthVersionMax="47" xr10:uidLastSave="{00000000-0000-0000-0000-000000000000}"/>
  <bookViews>
    <workbookView xWindow="-108" yWindow="-108" windowWidth="23256" windowHeight="12456" xr2:uid="{EE1AA814-3CD0-4314-963C-D681DFC45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4" i="1" l="1" a="1"/>
  <c r="V44" i="1"/>
  <c r="V45" i="1"/>
  <c r="J47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O43" i="1"/>
  <c r="P43" i="1"/>
  <c r="Q43" i="1"/>
  <c r="R43" i="1"/>
  <c r="S43" i="1"/>
  <c r="E43" i="1"/>
  <c r="I56" i="1" s="1"/>
  <c r="F43" i="1"/>
  <c r="G43" i="1"/>
  <c r="H43" i="1"/>
  <c r="I43" i="1"/>
  <c r="J43" i="1"/>
  <c r="K43" i="1"/>
  <c r="L43" i="1"/>
  <c r="M43" i="1"/>
  <c r="N43" i="1"/>
  <c r="D43" i="1"/>
  <c r="I55" i="1"/>
  <c r="I54" i="1"/>
  <c r="F54" i="1"/>
  <c r="G72" i="1"/>
  <c r="B47" i="1"/>
  <c r="C47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W4" i="1"/>
  <c r="Z4" i="1" s="1" a="1"/>
  <c r="Z4" i="1" s="1"/>
  <c r="I47" i="1" s="1"/>
  <c r="W5" i="1"/>
  <c r="Z5" i="1" s="1" a="1"/>
  <c r="Z5" i="1" s="1"/>
  <c r="W6" i="1"/>
  <c r="Z6" i="1" s="1" a="1"/>
  <c r="Z6" i="1" s="1"/>
  <c r="W7" i="1"/>
  <c r="Z7" i="1" s="1" a="1"/>
  <c r="Z7" i="1" s="1"/>
  <c r="W8" i="1"/>
  <c r="Z8" i="1" s="1" a="1"/>
  <c r="Z8" i="1" s="1"/>
  <c r="W9" i="1"/>
  <c r="Z9" i="1" s="1" a="1"/>
  <c r="Z9" i="1" s="1"/>
  <c r="W10" i="1"/>
  <c r="Z10" i="1" s="1" a="1"/>
  <c r="Z10" i="1" s="1"/>
  <c r="W11" i="1"/>
  <c r="Z11" i="1" s="1" a="1"/>
  <c r="Z11" i="1" s="1"/>
  <c r="W12" i="1"/>
  <c r="Z12" i="1" s="1" a="1"/>
  <c r="Z12" i="1" s="1"/>
  <c r="W13" i="1"/>
  <c r="Z13" i="1" s="1" a="1"/>
  <c r="Z13" i="1" s="1"/>
  <c r="W14" i="1"/>
  <c r="Z14" i="1" s="1" a="1"/>
  <c r="Z14" i="1" s="1"/>
  <c r="W15" i="1"/>
  <c r="Z15" i="1" s="1" a="1"/>
  <c r="Z15" i="1" s="1"/>
  <c r="W16" i="1"/>
  <c r="Z16" i="1" s="1" a="1"/>
  <c r="Z16" i="1" s="1"/>
  <c r="W17" i="1"/>
  <c r="Z17" i="1" s="1" a="1"/>
  <c r="Z17" i="1" s="1"/>
  <c r="W18" i="1"/>
  <c r="Z18" i="1" s="1" a="1"/>
  <c r="Z18" i="1" s="1"/>
  <c r="W19" i="1"/>
  <c r="Z19" i="1" s="1" a="1"/>
  <c r="Z19" i="1" s="1"/>
  <c r="W20" i="1"/>
  <c r="Z20" i="1" s="1" a="1"/>
  <c r="Z20" i="1" s="1"/>
  <c r="W21" i="1"/>
  <c r="Z21" i="1" s="1" a="1"/>
  <c r="Z21" i="1" s="1"/>
  <c r="W22" i="1"/>
  <c r="Z22" i="1" s="1" a="1"/>
  <c r="Z22" i="1" s="1"/>
  <c r="W23" i="1"/>
  <c r="Z23" i="1" s="1" a="1"/>
  <c r="Z23" i="1" s="1"/>
  <c r="W24" i="1"/>
  <c r="Z24" i="1" s="1" a="1"/>
  <c r="Z24" i="1" s="1"/>
  <c r="W25" i="1"/>
  <c r="Z25" i="1" s="1" a="1"/>
  <c r="Z25" i="1" s="1"/>
  <c r="W26" i="1"/>
  <c r="Z26" i="1" s="1" a="1"/>
  <c r="Z26" i="1" s="1"/>
  <c r="W27" i="1"/>
  <c r="Z27" i="1" s="1" a="1"/>
  <c r="Z27" i="1" s="1"/>
  <c r="W28" i="1"/>
  <c r="Z28" i="1" s="1" a="1"/>
  <c r="Z28" i="1" s="1"/>
  <c r="W29" i="1"/>
  <c r="Z29" i="1" s="1" a="1"/>
  <c r="Z29" i="1" s="1"/>
  <c r="W30" i="1"/>
  <c r="Z30" i="1" s="1" a="1"/>
  <c r="Z30" i="1" s="1"/>
  <c r="W31" i="1"/>
  <c r="Z31" i="1" s="1" a="1"/>
  <c r="Z31" i="1" s="1"/>
  <c r="W32" i="1"/>
  <c r="Z32" i="1" s="1" a="1"/>
  <c r="Z32" i="1" s="1"/>
  <c r="W33" i="1"/>
  <c r="Z33" i="1" s="1" a="1"/>
  <c r="Z33" i="1" s="1"/>
  <c r="W34" i="1"/>
  <c r="Z34" i="1" s="1" a="1"/>
  <c r="Z34" i="1" s="1"/>
  <c r="W35" i="1"/>
  <c r="Z35" i="1" s="1" a="1"/>
  <c r="Z35" i="1" s="1"/>
  <c r="W36" i="1"/>
  <c r="Z36" i="1" s="1" a="1"/>
  <c r="Z36" i="1" s="1"/>
  <c r="W37" i="1"/>
  <c r="Z37" i="1" s="1" a="1"/>
  <c r="Z37" i="1" s="1"/>
  <c r="W38" i="1"/>
  <c r="Z38" i="1" s="1" a="1"/>
  <c r="Z38" i="1" s="1"/>
  <c r="W39" i="1"/>
  <c r="Z39" i="1" s="1" a="1"/>
  <c r="Z39" i="1" s="1"/>
  <c r="W40" i="1"/>
  <c r="Z40" i="1" s="1" a="1"/>
  <c r="Z40" i="1" s="1"/>
  <c r="W41" i="1"/>
  <c r="Z41" i="1" s="1" a="1"/>
  <c r="Z41" i="1" s="1"/>
  <c r="W42" i="1"/>
  <c r="Z42" i="1" s="1" a="1"/>
  <c r="Z42" i="1" s="1"/>
  <c r="W3" i="1"/>
  <c r="Z3" i="1" s="1" a="1"/>
  <c r="Z3" i="1" s="1"/>
  <c r="V3" i="1"/>
  <c r="V4" i="1"/>
  <c r="E47" i="1" s="1"/>
  <c r="V5" i="1"/>
  <c r="V6" i="1"/>
  <c r="V7" i="1"/>
  <c r="V8" i="1"/>
  <c r="V9" i="1"/>
  <c r="Y9" i="1" s="1"/>
  <c r="V10" i="1"/>
  <c r="Y10" i="1" s="1"/>
  <c r="V11" i="1"/>
  <c r="Y11" i="1" s="1"/>
  <c r="V12" i="1"/>
  <c r="Y12" i="1" s="1"/>
  <c r="V13" i="1"/>
  <c r="Y13" i="1" s="1"/>
  <c r="V14" i="1"/>
  <c r="Y14" i="1" s="1"/>
  <c r="V15" i="1"/>
  <c r="Y15" i="1" s="1"/>
  <c r="V16" i="1"/>
  <c r="V17" i="1"/>
  <c r="V18" i="1"/>
  <c r="V19" i="1"/>
  <c r="Y19" i="1" s="1"/>
  <c r="V20" i="1"/>
  <c r="Y20" i="1" s="1"/>
  <c r="V21" i="1"/>
  <c r="Y21" i="1" s="1"/>
  <c r="V22" i="1"/>
  <c r="V23" i="1"/>
  <c r="Y23" i="1" s="1"/>
  <c r="V24" i="1"/>
  <c r="Y24" i="1" s="1"/>
  <c r="V25" i="1"/>
  <c r="Y25" i="1" s="1"/>
  <c r="V26" i="1"/>
  <c r="V27" i="1"/>
  <c r="V28" i="1"/>
  <c r="V29" i="1"/>
  <c r="V30" i="1"/>
  <c r="V31" i="1"/>
  <c r="V32" i="1"/>
  <c r="V33" i="1"/>
  <c r="V34" i="1"/>
  <c r="V35" i="1"/>
  <c r="Y35" i="1" s="1"/>
  <c r="V36" i="1"/>
  <c r="Y36" i="1" s="1"/>
  <c r="V37" i="1"/>
  <c r="Y37" i="1" s="1"/>
  <c r="V38" i="1"/>
  <c r="V39" i="1"/>
  <c r="V40" i="1"/>
  <c r="V41" i="1"/>
  <c r="V42" i="1"/>
  <c r="X8" i="1" l="1"/>
  <c r="AA14" i="1" a="1"/>
  <c r="AA14" i="1" s="1"/>
  <c r="X16" i="1"/>
  <c r="AA37" i="1" a="1"/>
  <c r="AA37" i="1" s="1"/>
  <c r="AA25" i="1" a="1"/>
  <c r="AA25" i="1" s="1"/>
  <c r="AA13" i="1" a="1"/>
  <c r="AA13" i="1" s="1"/>
  <c r="X5" i="1"/>
  <c r="X17" i="1"/>
  <c r="X29" i="1"/>
  <c r="X41" i="1"/>
  <c r="X4" i="1"/>
  <c r="G47" i="1" s="1"/>
  <c r="X40" i="1"/>
  <c r="AA12" i="1" a="1"/>
  <c r="AA12" i="1" s="1"/>
  <c r="X6" i="1"/>
  <c r="X18" i="1"/>
  <c r="X30" i="1"/>
  <c r="X42" i="1"/>
  <c r="X22" i="1"/>
  <c r="X33" i="1"/>
  <c r="X28" i="1"/>
  <c r="AA24" i="1" a="1"/>
  <c r="AA24" i="1" s="1"/>
  <c r="X34" i="1"/>
  <c r="AA36" i="1" a="1"/>
  <c r="AA36" i="1" s="1"/>
  <c r="F47" i="1"/>
  <c r="AA23" i="1" a="1"/>
  <c r="AA23" i="1" s="1"/>
  <c r="I59" i="1"/>
  <c r="AA35" i="1" a="1"/>
  <c r="AA35" i="1" s="1"/>
  <c r="AA10" i="1" a="1"/>
  <c r="AA10" i="1" s="1"/>
  <c r="X20" i="1"/>
  <c r="X32" i="1"/>
  <c r="AA19" i="1" a="1"/>
  <c r="AA19" i="1" s="1"/>
  <c r="AA11" i="1" a="1"/>
  <c r="AA11" i="1" s="1"/>
  <c r="X31" i="1"/>
  <c r="AA9" i="1" a="1"/>
  <c r="AA9" i="1" s="1"/>
  <c r="X11" i="1"/>
  <c r="X23" i="1"/>
  <c r="X35" i="1"/>
  <c r="D47" i="1"/>
  <c r="F62" i="1" s="1"/>
  <c r="I58" i="1"/>
  <c r="X7" i="1"/>
  <c r="X12" i="1"/>
  <c r="X24" i="1"/>
  <c r="X36" i="1"/>
  <c r="I57" i="1"/>
  <c r="AA20" i="1" a="1"/>
  <c r="AA20" i="1" s="1"/>
  <c r="X13" i="1"/>
  <c r="X25" i="1"/>
  <c r="X37" i="1"/>
  <c r="X19" i="1"/>
  <c r="X14" i="1"/>
  <c r="X26" i="1"/>
  <c r="X38" i="1"/>
  <c r="AA15" i="1" a="1"/>
  <c r="AA15" i="1" s="1"/>
  <c r="X15" i="1"/>
  <c r="X27" i="1"/>
  <c r="X39" i="1"/>
  <c r="F56" i="1"/>
  <c r="F55" i="1"/>
  <c r="F57" i="1"/>
  <c r="I60" i="1"/>
  <c r="I61" i="1"/>
  <c r="I62" i="1"/>
  <c r="M56" i="1"/>
  <c r="M55" i="1"/>
  <c r="M58" i="1"/>
  <c r="M57" i="1"/>
  <c r="AA21" i="1" a="1"/>
  <c r="AA21" i="1" s="1"/>
  <c r="Y33" i="1"/>
  <c r="AA33" i="1" s="1" a="1"/>
  <c r="AA33" i="1" s="1"/>
  <c r="X9" i="1"/>
  <c r="X21" i="1"/>
  <c r="Y22" i="1"/>
  <c r="AA22" i="1" s="1" a="1"/>
  <c r="AA22" i="1" s="1"/>
  <c r="X10" i="1"/>
  <c r="Y34" i="1"/>
  <c r="AA34" i="1" s="1" a="1"/>
  <c r="AA34" i="1" s="1"/>
  <c r="X3" i="1"/>
  <c r="Y26" i="1"/>
  <c r="AA26" i="1" s="1" a="1"/>
  <c r="AA26" i="1" s="1"/>
  <c r="Y16" i="1"/>
  <c r="AA16" i="1" s="1" a="1"/>
  <c r="AA16" i="1" s="1"/>
  <c r="Y40" i="1"/>
  <c r="AA40" i="1" s="1" a="1"/>
  <c r="AA40" i="1" s="1"/>
  <c r="Y28" i="1"/>
  <c r="AA28" i="1" s="1" a="1"/>
  <c r="AA28" i="1" s="1"/>
  <c r="Y27" i="1"/>
  <c r="AA27" i="1" s="1" a="1"/>
  <c r="AA27" i="1" s="1"/>
  <c r="Y39" i="1"/>
  <c r="AA39" i="1" s="1" a="1"/>
  <c r="AA39" i="1" s="1"/>
  <c r="Y4" i="1"/>
  <c r="H47" i="1" s="1"/>
  <c r="Y38" i="1"/>
  <c r="AA38" i="1" s="1" a="1"/>
  <c r="AA38" i="1" s="1"/>
  <c r="Y32" i="1"/>
  <c r="AA32" i="1" s="1" a="1"/>
  <c r="AA32" i="1" s="1"/>
  <c r="Y8" i="1"/>
  <c r="AA8" i="1" s="1" a="1"/>
  <c r="AA8" i="1" s="1"/>
  <c r="Y3" i="1"/>
  <c r="AA3" i="1" s="1" a="1"/>
  <c r="AA3" i="1" s="1"/>
  <c r="Y31" i="1"/>
  <c r="AA31" i="1" s="1" a="1"/>
  <c r="AA31" i="1" s="1"/>
  <c r="Y7" i="1"/>
  <c r="AA7" i="1" s="1" a="1"/>
  <c r="AA7" i="1" s="1"/>
  <c r="Y42" i="1"/>
  <c r="AA42" i="1" s="1" a="1"/>
  <c r="AA42" i="1" s="1"/>
  <c r="Y30" i="1"/>
  <c r="AA30" i="1" s="1" a="1"/>
  <c r="AA30" i="1" s="1"/>
  <c r="Y18" i="1"/>
  <c r="AA18" i="1" s="1" a="1"/>
  <c r="AA18" i="1" s="1"/>
  <c r="Y6" i="1"/>
  <c r="AA6" i="1" s="1" a="1"/>
  <c r="AA6" i="1" s="1"/>
  <c r="Y41" i="1"/>
  <c r="AA41" i="1" s="1" a="1"/>
  <c r="AA41" i="1" s="1"/>
  <c r="Y29" i="1"/>
  <c r="Y17" i="1"/>
  <c r="AA17" i="1" s="1" a="1"/>
  <c r="AA17" i="1" s="1"/>
  <c r="Y5" i="1"/>
  <c r="AA5" i="1" s="1" a="1"/>
  <c r="AA5" i="1" s="1"/>
  <c r="F60" i="1" l="1"/>
  <c r="F58" i="1"/>
  <c r="F59" i="1"/>
  <c r="AA4" i="1" a="1"/>
  <c r="AA4" i="1" s="1"/>
  <c r="S56" i="1"/>
  <c r="S48" i="1"/>
  <c r="F61" i="1"/>
  <c r="AA29" i="1" a="1"/>
  <c r="AA29" i="1" s="1"/>
  <c r="G70" i="1"/>
  <c r="G68" i="1"/>
  <c r="C5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<sst xmlns="http://schemas.openxmlformats.org/spreadsheetml/2006/main" count="769" uniqueCount="86">
  <si>
    <t>Name</t>
  </si>
  <si>
    <t>Sno</t>
  </si>
  <si>
    <t>Bonus</t>
  </si>
  <si>
    <t>Roll</t>
  </si>
  <si>
    <t>Performance</t>
  </si>
  <si>
    <t>PAAV</t>
  </si>
  <si>
    <t>DESIGNER</t>
  </si>
  <si>
    <t>P</t>
  </si>
  <si>
    <t>A</t>
  </si>
  <si>
    <t>CHITHU</t>
  </si>
  <si>
    <t>DEVELOPER</t>
  </si>
  <si>
    <t>MONIKA</t>
  </si>
  <si>
    <t>DATA ANALYTICS</t>
  </si>
  <si>
    <t>MONISHA</t>
  </si>
  <si>
    <t>NAVEENA</t>
  </si>
  <si>
    <t>HEMA</t>
  </si>
  <si>
    <t>BAVISHYA</t>
  </si>
  <si>
    <t>MANJU</t>
  </si>
  <si>
    <t>VARSHA</t>
  </si>
  <si>
    <t>SUBHA</t>
  </si>
  <si>
    <t>MANASSHA</t>
  </si>
  <si>
    <t>SOFTWARE DEVELOPER</t>
  </si>
  <si>
    <t>FRONT END</t>
  </si>
  <si>
    <t>DATA SCIENCE</t>
  </si>
  <si>
    <t>RAM</t>
  </si>
  <si>
    <t>DHARANI</t>
  </si>
  <si>
    <t>PRAJAN</t>
  </si>
  <si>
    <t>HARI</t>
  </si>
  <si>
    <t>SRINEHA</t>
  </si>
  <si>
    <t>RITHESH</t>
  </si>
  <si>
    <t>BANU</t>
  </si>
  <si>
    <t>SANTHIYA</t>
  </si>
  <si>
    <t>SUJI</t>
  </si>
  <si>
    <t>SHABI</t>
  </si>
  <si>
    <t>SOUNDHU</t>
  </si>
  <si>
    <t>INDHU</t>
  </si>
  <si>
    <t>PAAVI</t>
  </si>
  <si>
    <t>NEHA</t>
  </si>
  <si>
    <t>MEHA</t>
  </si>
  <si>
    <t>DHARSHINI</t>
  </si>
  <si>
    <t>SUBHIKSHA</t>
  </si>
  <si>
    <t>SANJU</t>
  </si>
  <si>
    <t>VIDHIYA</t>
  </si>
  <si>
    <t>SRIMATHI</t>
  </si>
  <si>
    <t>RATHANYA</t>
  </si>
  <si>
    <t>THANISHA</t>
  </si>
  <si>
    <t>RAJASHREE</t>
  </si>
  <si>
    <t>POORINI</t>
  </si>
  <si>
    <t>ANITHA</t>
  </si>
  <si>
    <t>NANTHITHA</t>
  </si>
  <si>
    <t>SWEETHA</t>
  </si>
  <si>
    <t xml:space="preserve">ANBU </t>
  </si>
  <si>
    <t>NETWORK</t>
  </si>
  <si>
    <t>TESTER</t>
  </si>
  <si>
    <t>DHEBIKA</t>
  </si>
  <si>
    <t>p</t>
  </si>
  <si>
    <t>PER DAY SALARY</t>
  </si>
  <si>
    <t>PRESENT DAYS</t>
  </si>
  <si>
    <t>APSENT DAYS</t>
  </si>
  <si>
    <t>AVERAGE</t>
  </si>
  <si>
    <t>SALARY</t>
  </si>
  <si>
    <t>TOTAL DAYS</t>
  </si>
  <si>
    <t>ADDANANCE MANAGEMENT</t>
  </si>
  <si>
    <t>NAME</t>
  </si>
  <si>
    <t>ROLE</t>
  </si>
  <si>
    <t>PERDAY SALARY</t>
  </si>
  <si>
    <t>TOTALDAYS</t>
  </si>
  <si>
    <t>PRESENTDAYS</t>
  </si>
  <si>
    <t>PERFORMANCE</t>
  </si>
  <si>
    <t>MINIMUM SALAY</t>
  </si>
  <si>
    <t>MAXIMUM SALARY</t>
  </si>
  <si>
    <t>TOTAL EMPLOYEES</t>
  </si>
  <si>
    <t>DATE</t>
  </si>
  <si>
    <t>PRESENT</t>
  </si>
  <si>
    <t>ABSENT</t>
  </si>
  <si>
    <t>GOOD</t>
  </si>
  <si>
    <t>EXCELENT</t>
  </si>
  <si>
    <t>NORMAL</t>
  </si>
  <si>
    <t>BAD</t>
  </si>
  <si>
    <t>AVERAGE SALARY</t>
  </si>
  <si>
    <t xml:space="preserve">PRESENT </t>
  </si>
  <si>
    <t>APSENT</t>
  </si>
  <si>
    <t xml:space="preserve"> BEST EMPLOYEE</t>
  </si>
  <si>
    <t>MONTH SALARY</t>
  </si>
  <si>
    <t>BONUS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</si>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</sst>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C00000"/>
      <name val="Algerian"/>
      <family val="5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Bahnschrift Light Condensed"/>
      <family val="2"/>
    </font>
    <font>
      <b/>
      <i/>
      <sz val="11"/>
      <color theme="1"/>
      <name val="Arial Narrow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1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/>
    <xf numFmtId="3" fontId="3" fillId="0" borderId="2" xfId="0" applyNumberFormat="1" applyFont="1" applyBorder="1"/>
    <xf numFmtId="0" fontId="1" fillId="0" borderId="4" xfId="0" applyFont="1" applyBorder="1"/>
    <xf numFmtId="3" fontId="3" fillId="0" borderId="6" xfId="0" applyNumberFormat="1" applyFont="1" applyBorder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7" fillId="0" borderId="0" xfId="0" applyFont="1"/>
    <xf numFmtId="0" fontId="8" fillId="2" borderId="2" xfId="0" applyFont="1" applyFill="1" applyBorder="1" applyAlignment="1">
      <alignment horizontal="center"/>
    </xf>
    <xf numFmtId="14" fontId="8" fillId="2" borderId="2" xfId="0" applyNumberFormat="1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/>
    </xf>
    <xf numFmtId="14" fontId="8" fillId="2" borderId="4" xfId="0" applyNumberFormat="1" applyFont="1" applyFill="1" applyBorder="1" applyAlignment="1">
      <alignment horizontal="center"/>
    </xf>
    <xf numFmtId="0" fontId="6" fillId="0" borderId="3" xfId="0" applyFont="1" applyBorder="1"/>
    <xf numFmtId="0" fontId="6" fillId="0" borderId="5" xfId="0" applyFont="1" applyBorder="1"/>
    <xf numFmtId="0" fontId="8" fillId="2" borderId="3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4" fontId="10" fillId="0" borderId="2" xfId="0" applyNumberFormat="1" applyFont="1" applyBorder="1"/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7" borderId="11" xfId="0" applyFill="1" applyBorder="1"/>
    <xf numFmtId="0" fontId="0" fillId="7" borderId="12" xfId="0" applyFill="1" applyBorder="1"/>
    <xf numFmtId="14" fontId="3" fillId="0" borderId="2" xfId="0" applyNumberFormat="1" applyFont="1" applyBorder="1"/>
    <xf numFmtId="0" fontId="3" fillId="7" borderId="2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/>
    </xf>
    <xf numFmtId="14" fontId="3" fillId="0" borderId="0" xfId="0" applyNumberFormat="1" applyFont="1"/>
    <xf numFmtId="0" fontId="3" fillId="7" borderId="0" xfId="0" applyFont="1" applyFill="1"/>
    <xf numFmtId="0" fontId="12" fillId="0" borderId="0" xfId="0" applyFont="1"/>
    <xf numFmtId="0" fontId="0" fillId="9" borderId="2" xfId="0" applyFill="1" applyBorder="1"/>
    <xf numFmtId="14" fontId="3" fillId="0" borderId="1" xfId="0" applyNumberFormat="1" applyFont="1" applyBorder="1"/>
    <xf numFmtId="14" fontId="6" fillId="0" borderId="0" xfId="0" applyNumberFormat="1" applyFont="1"/>
    <xf numFmtId="0" fontId="6" fillId="0" borderId="0" xfId="0" applyFont="1"/>
    <xf numFmtId="0" fontId="6" fillId="0" borderId="2" xfId="0" applyFont="1" applyBorder="1"/>
    <xf numFmtId="0" fontId="6" fillId="7" borderId="2" xfId="0" applyFont="1" applyFill="1" applyBorder="1" applyAlignment="1">
      <alignment horizontal="center"/>
    </xf>
    <xf numFmtId="0" fontId="13" fillId="7" borderId="2" xfId="0" applyFont="1" applyFill="1" applyBorder="1" applyAlignment="1">
      <alignment horizontal="center"/>
    </xf>
    <xf numFmtId="0" fontId="3" fillId="0" borderId="13" xfId="0" applyFont="1" applyBorder="1"/>
    <xf numFmtId="0" fontId="6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10" borderId="2" xfId="0" applyFill="1" applyBorder="1"/>
    <xf numFmtId="0" fontId="11" fillId="7" borderId="2" xfId="0" applyFont="1" applyFill="1" applyBorder="1" applyAlignment="1">
      <alignment horizontal="center"/>
    </xf>
    <xf numFmtId="0" fontId="0" fillId="7" borderId="14" xfId="0" applyFill="1" applyBorder="1"/>
    <xf numFmtId="0" fontId="0" fillId="7" borderId="0" xfId="0" applyFill="1"/>
    <xf numFmtId="0" fontId="0" fillId="3" borderId="2" xfId="0" applyFill="1" applyBorder="1"/>
    <xf numFmtId="14" fontId="0" fillId="0" borderId="0" xfId="0" applyNumberFormat="1"/>
    <xf numFmtId="0" fontId="3" fillId="11" borderId="2" xfId="0" applyFont="1" applyFill="1" applyBorder="1" applyAlignment="1">
      <alignment horizontal="center"/>
    </xf>
    <xf numFmtId="0" fontId="3" fillId="11" borderId="2" xfId="0" applyFont="1" applyFill="1" applyBorder="1"/>
    <xf numFmtId="0" fontId="3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5" borderId="0" xfId="0" applyFill="1" applyBorder="1"/>
    <xf numFmtId="0" fontId="0" fillId="7" borderId="17" xfId="0" applyFill="1" applyBorder="1"/>
    <xf numFmtId="0" fontId="3" fillId="7" borderId="0" xfId="0" applyFont="1" applyFill="1" applyBorder="1" applyAlignment="1">
      <alignment horizontal="center"/>
    </xf>
    <xf numFmtId="0" fontId="3" fillId="7" borderId="12" xfId="0" applyFont="1" applyFill="1" applyBorder="1"/>
    <xf numFmtId="0" fontId="0" fillId="0" borderId="18" xfId="0" applyBorder="1" applyAlignment="1">
      <alignment horizontal="center"/>
    </xf>
    <xf numFmtId="0" fontId="0" fillId="7" borderId="0" xfId="0" applyFill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F87C-E8B6-4F01-8CB1-C38F4DB9CFAB}">
  <dimension ref="A1:BI125"/>
  <sheetViews>
    <sheetView tabSelected="1" topLeftCell="F40" workbookViewId="0">
      <selection activeCell="L47" sqref="L47"/>
    </sheetView>
  </sheetViews>
  <sheetFormatPr defaultRowHeight="14.4" x14ac:dyDescent="0.3"/>
  <cols>
    <col min="1" max="1" width="12.109375" customWidth="1"/>
    <col min="2" max="2" width="19" customWidth="1"/>
    <col min="3" max="3" width="23.109375" customWidth="1"/>
    <col min="4" max="4" width="11.88671875" bestFit="1" customWidth="1"/>
    <col min="5" max="5" width="12.21875" bestFit="1" customWidth="1"/>
    <col min="6" max="6" width="13.21875" customWidth="1"/>
    <col min="7" max="7" width="12.21875" bestFit="1" customWidth="1"/>
    <col min="8" max="8" width="13.88671875" customWidth="1"/>
    <col min="9" max="9" width="14.21875" customWidth="1"/>
    <col min="10" max="10" width="14.44140625" customWidth="1"/>
    <col min="11" max="11" width="12.21875" bestFit="1" customWidth="1"/>
    <col min="12" max="12" width="11.77734375" bestFit="1" customWidth="1"/>
    <col min="13" max="13" width="12.21875" bestFit="1" customWidth="1"/>
    <col min="14" max="14" width="12.33203125" bestFit="1" customWidth="1"/>
    <col min="15" max="19" width="12.21875" bestFit="1" customWidth="1"/>
    <col min="20" max="20" width="21.6640625" customWidth="1"/>
    <col min="21" max="21" width="25.6640625" customWidth="1"/>
    <col min="22" max="22" width="17" customWidth="1"/>
    <col min="23" max="23" width="16.44140625" customWidth="1"/>
    <col min="24" max="25" width="20" customWidth="1"/>
    <col min="26" max="26" width="16.77734375" customWidth="1"/>
    <col min="27" max="27" width="17.5546875" customWidth="1"/>
  </cols>
  <sheetData>
    <row r="1" spans="1:28" ht="31.2" x14ac:dyDescent="0.6">
      <c r="A1" s="66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8"/>
    </row>
    <row r="2" spans="1:28" ht="18" x14ac:dyDescent="0.35">
      <c r="A2" s="23" t="s">
        <v>1</v>
      </c>
      <c r="B2" s="17" t="s">
        <v>0</v>
      </c>
      <c r="C2" s="17" t="s">
        <v>3</v>
      </c>
      <c r="D2" s="19">
        <v>45778</v>
      </c>
      <c r="E2" s="19">
        <v>45779</v>
      </c>
      <c r="F2" s="19">
        <v>45782</v>
      </c>
      <c r="G2" s="19">
        <v>45783</v>
      </c>
      <c r="H2" s="19">
        <v>45784</v>
      </c>
      <c r="I2" s="19">
        <v>45785</v>
      </c>
      <c r="J2" s="19">
        <v>45789</v>
      </c>
      <c r="K2" s="19">
        <v>45790</v>
      </c>
      <c r="L2" s="19">
        <v>45791</v>
      </c>
      <c r="M2" s="19">
        <v>45792</v>
      </c>
      <c r="N2" s="19">
        <v>45793</v>
      </c>
      <c r="O2" s="19">
        <v>45798</v>
      </c>
      <c r="P2" s="19">
        <v>45799</v>
      </c>
      <c r="Q2" s="19">
        <v>45800</v>
      </c>
      <c r="R2" s="19">
        <v>45804</v>
      </c>
      <c r="S2" s="19">
        <v>45806</v>
      </c>
      <c r="T2" s="17" t="s">
        <v>56</v>
      </c>
      <c r="U2" s="17" t="s">
        <v>61</v>
      </c>
      <c r="V2" s="18" t="s">
        <v>57</v>
      </c>
      <c r="W2" s="19" t="s">
        <v>58</v>
      </c>
      <c r="X2" s="18" t="s">
        <v>59</v>
      </c>
      <c r="Y2" s="18" t="s">
        <v>60</v>
      </c>
      <c r="Z2" s="19" t="s">
        <v>4</v>
      </c>
      <c r="AA2" s="20" t="s">
        <v>2</v>
      </c>
      <c r="AB2" s="16"/>
    </row>
    <row r="3" spans="1:28" x14ac:dyDescent="0.3">
      <c r="A3" s="21">
        <v>1</v>
      </c>
      <c r="B3" s="6" t="s">
        <v>5</v>
      </c>
      <c r="C3" s="26" t="s">
        <v>6</v>
      </c>
      <c r="D3" s="6" t="s">
        <v>7</v>
      </c>
      <c r="E3" s="7" t="s">
        <v>7</v>
      </c>
      <c r="F3" s="7" t="s">
        <v>7</v>
      </c>
      <c r="G3" s="7" t="s">
        <v>8</v>
      </c>
      <c r="H3" s="7" t="s">
        <v>7</v>
      </c>
      <c r="I3" s="7" t="s">
        <v>7</v>
      </c>
      <c r="J3" s="8" t="s">
        <v>8</v>
      </c>
      <c r="K3" s="8" t="s">
        <v>7</v>
      </c>
      <c r="L3" s="7" t="s">
        <v>7</v>
      </c>
      <c r="M3" s="7" t="s">
        <v>7</v>
      </c>
      <c r="N3" s="7" t="s">
        <v>7</v>
      </c>
      <c r="O3" s="7" t="s">
        <v>8</v>
      </c>
      <c r="P3" s="7" t="s">
        <v>7</v>
      </c>
      <c r="Q3" s="7" t="s">
        <v>7</v>
      </c>
      <c r="R3" s="8" t="s">
        <v>8</v>
      </c>
      <c r="S3" s="8" t="s">
        <v>7</v>
      </c>
      <c r="T3" s="9">
        <v>70000</v>
      </c>
      <c r="U3" s="9">
        <f>COUNTA(D3:S3)</f>
        <v>16</v>
      </c>
      <c r="V3" s="5">
        <f t="shared" ref="V3:V42" si="0">COUNTIF(E3:S3,"P")</f>
        <v>11</v>
      </c>
      <c r="W3" s="5">
        <f t="shared" ref="W3:W42" si="1">COUNTIF(E3:S3,"A")</f>
        <v>4</v>
      </c>
      <c r="X3" s="9">
        <f>AVERAGE(U3:V3)</f>
        <v>13.5</v>
      </c>
      <c r="Y3" s="5">
        <f>SUM(T3*V3)</f>
        <v>770000</v>
      </c>
      <c r="Z3" s="8" t="str" cm="1">
        <f t="array" ref="Z3">_xlfn.IFS(W3&lt;=2,"EXCELLENT",W3&lt;=4,"GOOD",W3&lt;=6,"NORMAL",W3&gt;6,"BAD")</f>
        <v>GOOD</v>
      </c>
      <c r="AA3" s="11" cm="1">
        <f t="array" ref="AA3">_xlfn.IFS(Z3="EXCELLENT",Y3*0.8%,Z3="GOOD",Y3*0.5%,Z3="NORMAL",Y3*0.3%,Z3="BAD",Y3*0)</f>
        <v>3850</v>
      </c>
      <c r="AB3" s="1"/>
    </row>
    <row r="4" spans="1:28" x14ac:dyDescent="0.3">
      <c r="A4" s="21">
        <v>2</v>
      </c>
      <c r="B4" s="6" t="s">
        <v>9</v>
      </c>
      <c r="C4" s="26" t="s">
        <v>10</v>
      </c>
      <c r="D4" s="6" t="s">
        <v>7</v>
      </c>
      <c r="E4" s="7" t="s">
        <v>8</v>
      </c>
      <c r="F4" s="7" t="s">
        <v>7</v>
      </c>
      <c r="G4" s="7" t="s">
        <v>8</v>
      </c>
      <c r="H4" s="7" t="s">
        <v>7</v>
      </c>
      <c r="I4" s="7" t="s">
        <v>8</v>
      </c>
      <c r="J4" s="7" t="s">
        <v>7</v>
      </c>
      <c r="K4" s="7" t="s">
        <v>7</v>
      </c>
      <c r="L4" s="7" t="s">
        <v>7</v>
      </c>
      <c r="M4" s="7" t="s">
        <v>8</v>
      </c>
      <c r="N4" s="7" t="s">
        <v>7</v>
      </c>
      <c r="O4" s="7" t="s">
        <v>8</v>
      </c>
      <c r="P4" s="7" t="s">
        <v>7</v>
      </c>
      <c r="Q4" s="7" t="s">
        <v>8</v>
      </c>
      <c r="R4" s="7" t="s">
        <v>7</v>
      </c>
      <c r="S4" s="7" t="s">
        <v>7</v>
      </c>
      <c r="T4" s="10">
        <v>35000</v>
      </c>
      <c r="U4" s="9">
        <f t="shared" ref="U4:U42" si="2">COUNTA(D4:S4)</f>
        <v>16</v>
      </c>
      <c r="V4" s="5">
        <f t="shared" si="0"/>
        <v>9</v>
      </c>
      <c r="W4" s="5">
        <f t="shared" si="1"/>
        <v>6</v>
      </c>
      <c r="X4" s="9">
        <f t="shared" ref="X4:X42" si="3">AVERAGE(U4:V4)</f>
        <v>12.5</v>
      </c>
      <c r="Y4" s="5">
        <f t="shared" ref="Y4:Y42" si="4">SUM(T4*V4)</f>
        <v>315000</v>
      </c>
      <c r="Z4" s="24" t="str" cm="1">
        <f t="array" ref="Z4">_xlfn.IFS(W4&lt;=2,"EXCELLENT",W4&lt;=4,"GOOD",W4&lt;=6,"NORMAL",W4&gt;6,"BAD")</f>
        <v>NORMAL</v>
      </c>
      <c r="AA4" s="11" cm="1">
        <f t="array" ref="AA4">_xlfn.IFS(Z4="EXCELLENT",Y4*8%,Z4="GOOD",Y4*5%,Z4="NORMAL",Y4*3%,Z4="BAD",Y4*0)</f>
        <v>9450</v>
      </c>
    </row>
    <row r="5" spans="1:28" x14ac:dyDescent="0.3">
      <c r="A5" s="21">
        <v>3</v>
      </c>
      <c r="B5" s="6" t="s">
        <v>11</v>
      </c>
      <c r="C5" s="26" t="s">
        <v>12</v>
      </c>
      <c r="D5" s="6" t="s">
        <v>7</v>
      </c>
      <c r="E5" s="7" t="s">
        <v>7</v>
      </c>
      <c r="F5" s="7" t="s">
        <v>7</v>
      </c>
      <c r="G5" s="7" t="s">
        <v>7</v>
      </c>
      <c r="H5" s="7" t="s">
        <v>7</v>
      </c>
      <c r="I5" s="7" t="s">
        <v>8</v>
      </c>
      <c r="J5" s="7" t="s">
        <v>7</v>
      </c>
      <c r="K5" s="7" t="s">
        <v>7</v>
      </c>
      <c r="L5" s="7" t="s">
        <v>7</v>
      </c>
      <c r="M5" s="7" t="s">
        <v>7</v>
      </c>
      <c r="N5" s="7" t="s">
        <v>7</v>
      </c>
      <c r="O5" s="7" t="s">
        <v>7</v>
      </c>
      <c r="P5" s="7" t="s">
        <v>7</v>
      </c>
      <c r="Q5" s="7" t="s">
        <v>8</v>
      </c>
      <c r="R5" s="7" t="s">
        <v>7</v>
      </c>
      <c r="S5" s="7" t="s">
        <v>7</v>
      </c>
      <c r="T5" s="10">
        <v>37000</v>
      </c>
      <c r="U5" s="9">
        <f t="shared" si="2"/>
        <v>16</v>
      </c>
      <c r="V5" s="5">
        <f t="shared" si="0"/>
        <v>13</v>
      </c>
      <c r="W5" s="5">
        <f t="shared" si="1"/>
        <v>2</v>
      </c>
      <c r="X5" s="9">
        <f t="shared" si="3"/>
        <v>14.5</v>
      </c>
      <c r="Y5" s="5">
        <f t="shared" si="4"/>
        <v>481000</v>
      </c>
      <c r="Z5" s="24" t="str" cm="1">
        <f t="array" ref="Z5">_xlfn.IFS(W5&lt;=2,"EXCELLENT",W5&lt;=4,"GOOD",W5&lt;=6,"NORMAL",W5&gt;6,"BAD")</f>
        <v>EXCELLENT</v>
      </c>
      <c r="AA5" s="11" cm="1">
        <f t="array" ref="AA5">_xlfn.IFS(Z5="EXCELLENT",Y5*8%,Z5="GOOD",Y5*5%,Z5="NORMAL",Y5*3%,Z5="BAD",Y5*0)</f>
        <v>38480</v>
      </c>
    </row>
    <row r="6" spans="1:28" x14ac:dyDescent="0.3">
      <c r="A6" s="21">
        <v>4</v>
      </c>
      <c r="B6" s="6" t="s">
        <v>13</v>
      </c>
      <c r="C6" s="26" t="s">
        <v>12</v>
      </c>
      <c r="D6" s="6" t="s">
        <v>7</v>
      </c>
      <c r="E6" s="7" t="s">
        <v>7</v>
      </c>
      <c r="F6" s="7" t="s">
        <v>7</v>
      </c>
      <c r="G6" s="7" t="s">
        <v>8</v>
      </c>
      <c r="H6" s="7" t="s">
        <v>7</v>
      </c>
      <c r="I6" s="7" t="s">
        <v>7</v>
      </c>
      <c r="J6" s="7" t="s">
        <v>7</v>
      </c>
      <c r="K6" s="7" t="s">
        <v>8</v>
      </c>
      <c r="L6" s="7" t="s">
        <v>7</v>
      </c>
      <c r="M6" s="7" t="s">
        <v>7</v>
      </c>
      <c r="N6" s="7" t="s">
        <v>7</v>
      </c>
      <c r="O6" s="7" t="s">
        <v>8</v>
      </c>
      <c r="P6" s="7" t="s">
        <v>7</v>
      </c>
      <c r="Q6" s="7" t="s">
        <v>7</v>
      </c>
      <c r="R6" s="7" t="s">
        <v>7</v>
      </c>
      <c r="S6" s="7" t="s">
        <v>8</v>
      </c>
      <c r="T6" s="10">
        <v>37000</v>
      </c>
      <c r="U6" s="9">
        <f t="shared" si="2"/>
        <v>16</v>
      </c>
      <c r="V6" s="5">
        <f t="shared" si="0"/>
        <v>11</v>
      </c>
      <c r="W6" s="5">
        <f t="shared" si="1"/>
        <v>4</v>
      </c>
      <c r="X6" s="9">
        <f t="shared" si="3"/>
        <v>13.5</v>
      </c>
      <c r="Y6" s="5">
        <f t="shared" si="4"/>
        <v>407000</v>
      </c>
      <c r="Z6" s="24" t="str" cm="1">
        <f t="array" ref="Z6">_xlfn.IFS(W6&lt;=2,"EXCELLENT",W6&lt;=4,"GOOD",W6&lt;=6,"NORMAL",W6&gt;6,"BAD")</f>
        <v>GOOD</v>
      </c>
      <c r="AA6" s="11" cm="1">
        <f t="array" ref="AA6">_xlfn.IFS(Z6="EXCELLENT",Y6*8%,Z6="GOOD",Y6*5%,Z6="NORMAL",Y6*3%,Z6="BAD",Y6*0)</f>
        <v>20350</v>
      </c>
    </row>
    <row r="7" spans="1:28" x14ac:dyDescent="0.3">
      <c r="A7" s="21">
        <v>5</v>
      </c>
      <c r="B7" s="6" t="s">
        <v>14</v>
      </c>
      <c r="C7" s="26" t="s">
        <v>12</v>
      </c>
      <c r="D7" s="6" t="s">
        <v>7</v>
      </c>
      <c r="E7" s="7" t="s">
        <v>8</v>
      </c>
      <c r="F7" s="7" t="s">
        <v>8</v>
      </c>
      <c r="G7" s="7" t="s">
        <v>7</v>
      </c>
      <c r="H7" s="7" t="s">
        <v>8</v>
      </c>
      <c r="I7" s="7" t="s">
        <v>7</v>
      </c>
      <c r="J7" s="7" t="s">
        <v>8</v>
      </c>
      <c r="K7" s="7" t="s">
        <v>7</v>
      </c>
      <c r="L7" s="7" t="s">
        <v>7</v>
      </c>
      <c r="M7" s="7" t="s">
        <v>8</v>
      </c>
      <c r="N7" s="7" t="s">
        <v>8</v>
      </c>
      <c r="O7" s="7" t="s">
        <v>7</v>
      </c>
      <c r="P7" s="7" t="s">
        <v>8</v>
      </c>
      <c r="Q7" s="7" t="s">
        <v>7</v>
      </c>
      <c r="R7" s="7" t="s">
        <v>8</v>
      </c>
      <c r="S7" s="7" t="s">
        <v>7</v>
      </c>
      <c r="T7" s="10">
        <v>37000</v>
      </c>
      <c r="U7" s="9">
        <f t="shared" si="2"/>
        <v>16</v>
      </c>
      <c r="V7" s="5">
        <f t="shared" si="0"/>
        <v>7</v>
      </c>
      <c r="W7" s="5">
        <f t="shared" si="1"/>
        <v>8</v>
      </c>
      <c r="X7" s="9">
        <f t="shared" si="3"/>
        <v>11.5</v>
      </c>
      <c r="Y7" s="5">
        <f t="shared" si="4"/>
        <v>259000</v>
      </c>
      <c r="Z7" s="24" t="str" cm="1">
        <f t="array" ref="Z7">_xlfn.IFS(W7&lt;=2,"EXCELLENT",W7&lt;=4,"GOOD",W7&lt;=6,"NORMAL",W7&gt;6,"BAD")</f>
        <v>BAD</v>
      </c>
      <c r="AA7" s="11" cm="1">
        <f t="array" ref="AA7">_xlfn.IFS(Z7="EXCELLENT",Y7*8%,Z7="GOOD",Y7*5%,Z7="NORMAL",Y7*3%,Z7="BAD",Y7*0)</f>
        <v>0</v>
      </c>
    </row>
    <row r="8" spans="1:28" x14ac:dyDescent="0.3">
      <c r="A8" s="21">
        <v>6</v>
      </c>
      <c r="B8" s="6" t="s">
        <v>15</v>
      </c>
      <c r="C8" s="26" t="s">
        <v>21</v>
      </c>
      <c r="D8" s="6" t="s">
        <v>7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8</v>
      </c>
      <c r="L8" s="7" t="s">
        <v>7</v>
      </c>
      <c r="M8" s="7" t="s">
        <v>7</v>
      </c>
      <c r="N8" s="7" t="s">
        <v>7</v>
      </c>
      <c r="O8" s="7" t="s">
        <v>7</v>
      </c>
      <c r="P8" s="7" t="s">
        <v>7</v>
      </c>
      <c r="Q8" s="7" t="s">
        <v>7</v>
      </c>
      <c r="R8" s="7" t="s">
        <v>7</v>
      </c>
      <c r="S8" s="7" t="s">
        <v>8</v>
      </c>
      <c r="T8" s="10">
        <v>20000</v>
      </c>
      <c r="U8" s="9">
        <f t="shared" si="2"/>
        <v>16</v>
      </c>
      <c r="V8" s="5">
        <f t="shared" si="0"/>
        <v>13</v>
      </c>
      <c r="W8" s="5">
        <f t="shared" si="1"/>
        <v>2</v>
      </c>
      <c r="X8" s="9">
        <f t="shared" si="3"/>
        <v>14.5</v>
      </c>
      <c r="Y8" s="5">
        <f t="shared" si="4"/>
        <v>260000</v>
      </c>
      <c r="Z8" s="24" t="str" cm="1">
        <f t="array" ref="Z8">_xlfn.IFS(W8&lt;=2,"EXCELLENT",W8&lt;=4,"GOOD",W8&lt;=6,"NORMAL",W8&gt;6,"BAD")</f>
        <v>EXCELLENT</v>
      </c>
      <c r="AA8" s="11" cm="1">
        <f t="array" ref="AA8">_xlfn.IFS(Z8="EXCELLENT",Y8*8%,Z8="GOOD",Y8*5%,Z8="NORMAL",Y8*3%,Z8="BAD",Y8*0)</f>
        <v>20800</v>
      </c>
    </row>
    <row r="9" spans="1:28" x14ac:dyDescent="0.3">
      <c r="A9" s="21">
        <v>7</v>
      </c>
      <c r="B9" s="6" t="s">
        <v>16</v>
      </c>
      <c r="C9" s="26" t="s">
        <v>10</v>
      </c>
      <c r="D9" s="6" t="s">
        <v>7</v>
      </c>
      <c r="E9" s="7" t="s">
        <v>7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s="7" t="s">
        <v>7</v>
      </c>
      <c r="O9" s="7" t="s">
        <v>7</v>
      </c>
      <c r="P9" s="7" t="s">
        <v>7</v>
      </c>
      <c r="Q9" s="7" t="s">
        <v>7</v>
      </c>
      <c r="R9" s="7" t="s">
        <v>7</v>
      </c>
      <c r="S9" s="7" t="s">
        <v>7</v>
      </c>
      <c r="T9" s="10">
        <v>35000</v>
      </c>
      <c r="U9" s="9">
        <f t="shared" si="2"/>
        <v>16</v>
      </c>
      <c r="V9" s="5">
        <f t="shared" si="0"/>
        <v>15</v>
      </c>
      <c r="W9" s="5">
        <f t="shared" si="1"/>
        <v>0</v>
      </c>
      <c r="X9" s="9">
        <f t="shared" si="3"/>
        <v>15.5</v>
      </c>
      <c r="Y9" s="5">
        <f t="shared" si="4"/>
        <v>525000</v>
      </c>
      <c r="Z9" s="24" t="str" cm="1">
        <f t="array" ref="Z9">_xlfn.IFS(W9&lt;=2,"EXCELLENT",W9&lt;=4,"GOOD",W9&lt;=6,"NORMAL",W9&gt;6,"BAD")</f>
        <v>EXCELLENT</v>
      </c>
      <c r="AA9" s="11" cm="1">
        <f t="array" ref="AA9">_xlfn.IFS(Z9="EXCELLENT",Y9*8%,Z9="GOOD",Y9*5%,Z9="NORMAL",Y9*3%,Z9="BAD",Y9*0)</f>
        <v>42000</v>
      </c>
    </row>
    <row r="10" spans="1:28" x14ac:dyDescent="0.3">
      <c r="A10" s="21">
        <v>8</v>
      </c>
      <c r="B10" s="6" t="s">
        <v>17</v>
      </c>
      <c r="C10" s="26" t="s">
        <v>22</v>
      </c>
      <c r="D10" s="6" t="s">
        <v>7</v>
      </c>
      <c r="E10" s="7" t="s">
        <v>8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8</v>
      </c>
      <c r="L10" s="7" t="s">
        <v>7</v>
      </c>
      <c r="M10" s="7" t="s">
        <v>8</v>
      </c>
      <c r="N10" s="7" t="s">
        <v>7</v>
      </c>
      <c r="O10" s="7" t="s">
        <v>7</v>
      </c>
      <c r="P10" s="7" t="s">
        <v>7</v>
      </c>
      <c r="Q10" s="7" t="s">
        <v>7</v>
      </c>
      <c r="R10" s="7" t="s">
        <v>7</v>
      </c>
      <c r="S10" s="7" t="s">
        <v>8</v>
      </c>
      <c r="T10" s="10">
        <v>24000</v>
      </c>
      <c r="U10" s="9">
        <f t="shared" si="2"/>
        <v>16</v>
      </c>
      <c r="V10" s="5">
        <f t="shared" si="0"/>
        <v>11</v>
      </c>
      <c r="W10" s="5">
        <f t="shared" si="1"/>
        <v>4</v>
      </c>
      <c r="X10" s="9">
        <f t="shared" si="3"/>
        <v>13.5</v>
      </c>
      <c r="Y10" s="5">
        <f t="shared" si="4"/>
        <v>264000</v>
      </c>
      <c r="Z10" s="24" t="str" cm="1">
        <f t="array" ref="Z10">_xlfn.IFS(W10&lt;=2,"EXCELLENT",W10&lt;=4,"GOOD",W10&lt;=6,"NORMAL",W10&gt;6,"BAD")</f>
        <v>GOOD</v>
      </c>
      <c r="AA10" s="11" cm="1">
        <f t="array" ref="AA10">_xlfn.IFS(Z10="EXCELLENT",Y10*8%,Z10="GOOD",Y10*5%,Z10="NORMAL",Y10*3%,Z10="BAD",Y10*0)</f>
        <v>13200</v>
      </c>
    </row>
    <row r="11" spans="1:28" x14ac:dyDescent="0.3">
      <c r="A11" s="21">
        <v>9</v>
      </c>
      <c r="B11" s="6" t="s">
        <v>18</v>
      </c>
      <c r="C11" s="26" t="s">
        <v>23</v>
      </c>
      <c r="D11" s="6" t="s">
        <v>7</v>
      </c>
      <c r="E11" s="7" t="s">
        <v>7</v>
      </c>
      <c r="F11" s="7" t="s">
        <v>7</v>
      </c>
      <c r="G11" s="7" t="s">
        <v>7</v>
      </c>
      <c r="H11" s="7" t="s">
        <v>7</v>
      </c>
      <c r="I11" s="7" t="s">
        <v>7</v>
      </c>
      <c r="J11" s="7" t="s">
        <v>7</v>
      </c>
      <c r="K11" s="8" t="s">
        <v>7</v>
      </c>
      <c r="L11" s="7" t="s">
        <v>7</v>
      </c>
      <c r="M11" s="7" t="s">
        <v>7</v>
      </c>
      <c r="N11" s="7" t="s">
        <v>7</v>
      </c>
      <c r="O11" s="7" t="s">
        <v>7</v>
      </c>
      <c r="P11" s="7" t="s">
        <v>7</v>
      </c>
      <c r="Q11" s="7" t="s">
        <v>7</v>
      </c>
      <c r="R11" s="7" t="s">
        <v>7</v>
      </c>
      <c r="S11" s="8" t="s">
        <v>7</v>
      </c>
      <c r="T11" s="10">
        <v>92000</v>
      </c>
      <c r="U11" s="9">
        <f t="shared" si="2"/>
        <v>16</v>
      </c>
      <c r="V11" s="5">
        <f t="shared" si="0"/>
        <v>15</v>
      </c>
      <c r="W11" s="5">
        <f t="shared" si="1"/>
        <v>0</v>
      </c>
      <c r="X11" s="9">
        <f t="shared" si="3"/>
        <v>15.5</v>
      </c>
      <c r="Y11" s="5">
        <f t="shared" si="4"/>
        <v>1380000</v>
      </c>
      <c r="Z11" s="24" t="str" cm="1">
        <f t="array" ref="Z11">_xlfn.IFS(W11&lt;=2,"EXCELLENT",W11&lt;=4,"GOOD",W11&lt;=6,"NORMAL",W11&gt;6,"BAD")</f>
        <v>EXCELLENT</v>
      </c>
      <c r="AA11" s="11" cm="1">
        <f t="array" ref="AA11">_xlfn.IFS(Z11="EXCELLENT",Y11*8%,Z11="GOOD",Y11*5%,Z11="NORMAL",Y11*3%,Z11="BAD",Y11*0)</f>
        <v>110400</v>
      </c>
    </row>
    <row r="12" spans="1:28" x14ac:dyDescent="0.3">
      <c r="A12" s="21">
        <v>10</v>
      </c>
      <c r="B12" s="6" t="s">
        <v>19</v>
      </c>
      <c r="C12" s="26" t="s">
        <v>6</v>
      </c>
      <c r="D12" s="6" t="s">
        <v>7</v>
      </c>
      <c r="E12" s="7" t="s">
        <v>8</v>
      </c>
      <c r="F12" s="7" t="s">
        <v>8</v>
      </c>
      <c r="G12" s="7" t="s">
        <v>8</v>
      </c>
      <c r="H12" s="7" t="s">
        <v>7</v>
      </c>
      <c r="I12" s="7" t="s">
        <v>7</v>
      </c>
      <c r="J12" s="7" t="s">
        <v>8</v>
      </c>
      <c r="K12" s="7" t="s">
        <v>7</v>
      </c>
      <c r="L12" s="7" t="s">
        <v>7</v>
      </c>
      <c r="M12" s="7" t="s">
        <v>8</v>
      </c>
      <c r="N12" s="7" t="s">
        <v>8</v>
      </c>
      <c r="O12" s="7" t="s">
        <v>7</v>
      </c>
      <c r="P12" s="7" t="s">
        <v>7</v>
      </c>
      <c r="Q12" s="7" t="s">
        <v>8</v>
      </c>
      <c r="R12" s="7" t="s">
        <v>7</v>
      </c>
      <c r="S12" s="7" t="s">
        <v>55</v>
      </c>
      <c r="T12" s="10">
        <v>70000</v>
      </c>
      <c r="U12" s="9">
        <f t="shared" si="2"/>
        <v>16</v>
      </c>
      <c r="V12" s="5">
        <f t="shared" si="0"/>
        <v>8</v>
      </c>
      <c r="W12" s="5">
        <f t="shared" si="1"/>
        <v>7</v>
      </c>
      <c r="X12" s="9">
        <f t="shared" si="3"/>
        <v>12</v>
      </c>
      <c r="Y12" s="5">
        <f t="shared" si="4"/>
        <v>560000</v>
      </c>
      <c r="Z12" s="24" t="str" cm="1">
        <f t="array" ref="Z12">_xlfn.IFS(W12&lt;=2,"EXCELLENT",W12&lt;=4,"GOOD",W12&lt;=6,"NORMAL",W12&gt;6,"BAD")</f>
        <v>BAD</v>
      </c>
      <c r="AA12" s="11" cm="1">
        <f t="array" ref="AA12">_xlfn.IFS(Z12="EXCELLENT",Y12*8%,Z12="GOOD",Y12*5%,Z12="NORMAL",Y12*3%,Z12="BAD",Y12*0)</f>
        <v>0</v>
      </c>
    </row>
    <row r="13" spans="1:28" x14ac:dyDescent="0.3">
      <c r="A13" s="21">
        <v>11</v>
      </c>
      <c r="B13" s="6" t="s">
        <v>20</v>
      </c>
      <c r="C13" s="26" t="s">
        <v>6</v>
      </c>
      <c r="D13" s="6" t="s">
        <v>7</v>
      </c>
      <c r="E13" s="7" t="s">
        <v>7</v>
      </c>
      <c r="F13" s="7" t="s">
        <v>7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s="7" t="s">
        <v>7</v>
      </c>
      <c r="O13" s="7" t="s">
        <v>7</v>
      </c>
      <c r="P13" s="7" t="s">
        <v>7</v>
      </c>
      <c r="Q13" s="7" t="s">
        <v>7</v>
      </c>
      <c r="R13" s="7" t="s">
        <v>7</v>
      </c>
      <c r="S13" s="7" t="s">
        <v>7</v>
      </c>
      <c r="T13" s="10">
        <v>70000</v>
      </c>
      <c r="U13" s="9">
        <f t="shared" si="2"/>
        <v>16</v>
      </c>
      <c r="V13" s="5">
        <f t="shared" si="0"/>
        <v>15</v>
      </c>
      <c r="W13" s="5">
        <f t="shared" si="1"/>
        <v>0</v>
      </c>
      <c r="X13" s="9">
        <f t="shared" si="3"/>
        <v>15.5</v>
      </c>
      <c r="Y13" s="5">
        <f t="shared" si="4"/>
        <v>1050000</v>
      </c>
      <c r="Z13" s="24" t="str" cm="1">
        <f t="array" ref="Z13">_xlfn.IFS(W13&lt;=2,"EXCELLENT",W13&lt;=4,"GOOD",W13&lt;=6,"NORMAL",W13&gt;6,"BAD")</f>
        <v>EXCELLENT</v>
      </c>
      <c r="AA13" s="11" cm="1">
        <f t="array" ref="AA13">_xlfn.IFS(Z13="EXCELLENT",Y13*8%,Z13="GOOD",Y13*5%,Z13="NORMAL",Y13*3%,Z13="BAD",Y13*0)</f>
        <v>84000</v>
      </c>
    </row>
    <row r="14" spans="1:28" x14ac:dyDescent="0.3">
      <c r="A14" s="21">
        <v>12</v>
      </c>
      <c r="B14" s="6" t="s">
        <v>54</v>
      </c>
      <c r="C14" s="26" t="s">
        <v>21</v>
      </c>
      <c r="D14" s="6" t="s">
        <v>7</v>
      </c>
      <c r="E14" s="7" t="s">
        <v>7</v>
      </c>
      <c r="F14" s="7" t="s">
        <v>7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s="7" t="s">
        <v>7</v>
      </c>
      <c r="O14" s="7" t="s">
        <v>7</v>
      </c>
      <c r="P14" s="7" t="s">
        <v>7</v>
      </c>
      <c r="Q14" s="7" t="s">
        <v>7</v>
      </c>
      <c r="R14" s="7" t="s">
        <v>7</v>
      </c>
      <c r="S14" s="7" t="s">
        <v>7</v>
      </c>
      <c r="T14" s="10">
        <v>20000</v>
      </c>
      <c r="U14" s="9">
        <f t="shared" si="2"/>
        <v>16</v>
      </c>
      <c r="V14" s="5">
        <f t="shared" si="0"/>
        <v>15</v>
      </c>
      <c r="W14" s="5">
        <f t="shared" si="1"/>
        <v>0</v>
      </c>
      <c r="X14" s="9">
        <f t="shared" si="3"/>
        <v>15.5</v>
      </c>
      <c r="Y14" s="5">
        <f t="shared" si="4"/>
        <v>300000</v>
      </c>
      <c r="Z14" s="24" t="str" cm="1">
        <f t="array" ref="Z14">_xlfn.IFS(W14&lt;=2,"EXCELLENT",W14&lt;=4,"GOOD",W14&lt;=6,"NORMAL",W14&gt;6,"BAD")</f>
        <v>EXCELLENT</v>
      </c>
      <c r="AA14" s="11" cm="1">
        <f t="array" ref="AA14">_xlfn.IFS(Z14="EXCELLENT",Y14*8%,Z14="GOOD",Y14*5%,Z14="NORMAL",Y14*3%,Z14="BAD",Y14*0)</f>
        <v>24000</v>
      </c>
    </row>
    <row r="15" spans="1:28" x14ac:dyDescent="0.3">
      <c r="A15" s="21">
        <v>13</v>
      </c>
      <c r="B15" s="6" t="s">
        <v>24</v>
      </c>
      <c r="C15" s="26" t="s">
        <v>12</v>
      </c>
      <c r="D15" s="6" t="s">
        <v>7</v>
      </c>
      <c r="E15" s="7" t="s">
        <v>8</v>
      </c>
      <c r="F15" s="7" t="s">
        <v>7</v>
      </c>
      <c r="G15" s="7" t="s">
        <v>7</v>
      </c>
      <c r="H15" s="7" t="s">
        <v>8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8</v>
      </c>
      <c r="N15" s="7" t="s">
        <v>7</v>
      </c>
      <c r="O15" s="7" t="s">
        <v>7</v>
      </c>
      <c r="P15" s="7" t="s">
        <v>8</v>
      </c>
      <c r="Q15" s="7" t="s">
        <v>7</v>
      </c>
      <c r="R15" s="7" t="s">
        <v>7</v>
      </c>
      <c r="S15" s="7" t="s">
        <v>7</v>
      </c>
      <c r="T15" s="10">
        <v>37000</v>
      </c>
      <c r="U15" s="9">
        <f t="shared" si="2"/>
        <v>16</v>
      </c>
      <c r="V15" s="5">
        <f t="shared" si="0"/>
        <v>11</v>
      </c>
      <c r="W15" s="5">
        <f t="shared" si="1"/>
        <v>4</v>
      </c>
      <c r="X15" s="9">
        <f t="shared" si="3"/>
        <v>13.5</v>
      </c>
      <c r="Y15" s="5">
        <f t="shared" si="4"/>
        <v>407000</v>
      </c>
      <c r="Z15" s="24" t="str" cm="1">
        <f t="array" ref="Z15">_xlfn.IFS(W15&lt;=2,"EXCELLENT",W15&lt;=4,"GOOD",W15&lt;=6,"NORMAL",W15&gt;6,"BAD")</f>
        <v>GOOD</v>
      </c>
      <c r="AA15" s="11" cm="1">
        <f t="array" ref="AA15">_xlfn.IFS(Z15="EXCELLENT",Y15*8%,Z15="GOOD",Y15*5%,Z15="NORMAL",Y15*3%,Z15="BAD",Y15*0)</f>
        <v>20350</v>
      </c>
    </row>
    <row r="16" spans="1:28" x14ac:dyDescent="0.3">
      <c r="A16" s="21">
        <v>14</v>
      </c>
      <c r="B16" s="6" t="s">
        <v>25</v>
      </c>
      <c r="C16" s="26" t="s">
        <v>12</v>
      </c>
      <c r="D16" s="6" t="s">
        <v>7</v>
      </c>
      <c r="E16" s="7" t="s">
        <v>7</v>
      </c>
      <c r="F16" s="7" t="s">
        <v>7</v>
      </c>
      <c r="G16" s="7" t="s">
        <v>7</v>
      </c>
      <c r="H16" s="7" t="s">
        <v>8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  <c r="N16" s="7" t="s">
        <v>7</v>
      </c>
      <c r="O16" s="7" t="s">
        <v>7</v>
      </c>
      <c r="P16" s="7" t="s">
        <v>8</v>
      </c>
      <c r="Q16" s="7" t="s">
        <v>7</v>
      </c>
      <c r="R16" s="7" t="s">
        <v>7</v>
      </c>
      <c r="S16" s="7" t="s">
        <v>7</v>
      </c>
      <c r="T16" s="10">
        <v>37000</v>
      </c>
      <c r="U16" s="9">
        <f t="shared" si="2"/>
        <v>16</v>
      </c>
      <c r="V16" s="5">
        <f t="shared" si="0"/>
        <v>13</v>
      </c>
      <c r="W16" s="5">
        <f t="shared" si="1"/>
        <v>2</v>
      </c>
      <c r="X16" s="9">
        <f t="shared" si="3"/>
        <v>14.5</v>
      </c>
      <c r="Y16" s="5">
        <f t="shared" si="4"/>
        <v>481000</v>
      </c>
      <c r="Z16" s="24" t="str" cm="1">
        <f t="array" ref="Z16">_xlfn.IFS(W16&lt;=2,"EXCELLENT",W16&lt;=4,"GOOD",W16&lt;=6,"NORMAL",W16&gt;6,"BAD")</f>
        <v>EXCELLENT</v>
      </c>
      <c r="AA16" s="11" cm="1">
        <f t="array" ref="AA16">_xlfn.IFS(Z16="EXCELLENT",Y16*8%,Z16="GOOD",Y16*5%,Z16="NORMAL",Y16*3%,Z16="BAD",Y16*0)</f>
        <v>38480</v>
      </c>
    </row>
    <row r="17" spans="1:27" x14ac:dyDescent="0.3">
      <c r="A17" s="21">
        <v>15</v>
      </c>
      <c r="B17" s="6" t="s">
        <v>26</v>
      </c>
      <c r="C17" s="26" t="s">
        <v>6</v>
      </c>
      <c r="D17" s="6" t="s">
        <v>7</v>
      </c>
      <c r="E17" s="7" t="s">
        <v>8</v>
      </c>
      <c r="F17" s="7" t="s">
        <v>8</v>
      </c>
      <c r="G17" s="7" t="s">
        <v>7</v>
      </c>
      <c r="H17" s="7" t="s">
        <v>8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8</v>
      </c>
      <c r="N17" s="7" t="s">
        <v>8</v>
      </c>
      <c r="O17" s="7" t="s">
        <v>7</v>
      </c>
      <c r="P17" s="7" t="s">
        <v>8</v>
      </c>
      <c r="Q17" s="7" t="s">
        <v>7</v>
      </c>
      <c r="R17" s="7" t="s">
        <v>7</v>
      </c>
      <c r="S17" s="7" t="s">
        <v>7</v>
      </c>
      <c r="T17" s="10">
        <v>70000</v>
      </c>
      <c r="U17" s="9">
        <f t="shared" si="2"/>
        <v>16</v>
      </c>
      <c r="V17" s="5">
        <f t="shared" si="0"/>
        <v>9</v>
      </c>
      <c r="W17" s="5">
        <f t="shared" si="1"/>
        <v>6</v>
      </c>
      <c r="X17" s="9">
        <f t="shared" si="3"/>
        <v>12.5</v>
      </c>
      <c r="Y17" s="5">
        <f t="shared" si="4"/>
        <v>630000</v>
      </c>
      <c r="Z17" s="24" t="str" cm="1">
        <f t="array" ref="Z17">_xlfn.IFS(W17&lt;=2,"EXCELLENT",W17&lt;=4,"GOOD",W17&lt;=6,"NORMAL",W17&gt;6,"BAD")</f>
        <v>NORMAL</v>
      </c>
      <c r="AA17" s="11" cm="1">
        <f t="array" ref="AA17">_xlfn.IFS(Z17="EXCELLENT",Y17*8%,Z17="GOOD",Y17*5%,Z17="NORMAL",Y17*3%,Z17="BAD",Y17*0)</f>
        <v>18900</v>
      </c>
    </row>
    <row r="18" spans="1:27" x14ac:dyDescent="0.3">
      <c r="A18" s="21">
        <v>16</v>
      </c>
      <c r="B18" s="6" t="s">
        <v>27</v>
      </c>
      <c r="C18" s="26" t="s">
        <v>21</v>
      </c>
      <c r="D18" s="6" t="s">
        <v>7</v>
      </c>
      <c r="E18" s="7" t="s">
        <v>7</v>
      </c>
      <c r="F18" s="7" t="s">
        <v>7</v>
      </c>
      <c r="G18" s="7" t="s">
        <v>8</v>
      </c>
      <c r="H18" s="7" t="s">
        <v>7</v>
      </c>
      <c r="I18" s="7" t="s">
        <v>8</v>
      </c>
      <c r="J18" s="7" t="s">
        <v>7</v>
      </c>
      <c r="K18" s="7" t="s">
        <v>7</v>
      </c>
      <c r="L18" s="7" t="s">
        <v>7</v>
      </c>
      <c r="M18" s="7" t="s">
        <v>7</v>
      </c>
      <c r="N18" s="7" t="s">
        <v>7</v>
      </c>
      <c r="O18" s="7" t="s">
        <v>8</v>
      </c>
      <c r="P18" s="7" t="s">
        <v>7</v>
      </c>
      <c r="Q18" s="7" t="s">
        <v>8</v>
      </c>
      <c r="R18" s="7" t="s">
        <v>7</v>
      </c>
      <c r="S18" s="7" t="s">
        <v>7</v>
      </c>
      <c r="T18" s="10">
        <v>20000</v>
      </c>
      <c r="U18" s="9">
        <f t="shared" si="2"/>
        <v>16</v>
      </c>
      <c r="V18" s="5">
        <f t="shared" si="0"/>
        <v>11</v>
      </c>
      <c r="W18" s="5">
        <f t="shared" si="1"/>
        <v>4</v>
      </c>
      <c r="X18" s="9">
        <f t="shared" si="3"/>
        <v>13.5</v>
      </c>
      <c r="Y18" s="5">
        <f t="shared" si="4"/>
        <v>220000</v>
      </c>
      <c r="Z18" s="24" t="str" cm="1">
        <f t="array" ref="Z18">_xlfn.IFS(W18&lt;=2,"EXCELLENT",W18&lt;=4,"GOOD",W18&lt;=6,"NORMAL",W18&gt;6,"BAD")</f>
        <v>GOOD</v>
      </c>
      <c r="AA18" s="11" cm="1">
        <f t="array" ref="AA18">_xlfn.IFS(Z18="EXCELLENT",Y18*8%,Z18="GOOD",Y18*5%,Z18="NORMAL",Y18*3%,Z18="BAD",Y18*0)</f>
        <v>11000</v>
      </c>
    </row>
    <row r="19" spans="1:27" x14ac:dyDescent="0.3">
      <c r="A19" s="21">
        <v>17</v>
      </c>
      <c r="B19" s="6" t="s">
        <v>28</v>
      </c>
      <c r="C19" s="26" t="s">
        <v>6</v>
      </c>
      <c r="D19" s="6" t="s">
        <v>7</v>
      </c>
      <c r="E19" s="7" t="s">
        <v>7</v>
      </c>
      <c r="F19" s="7" t="s">
        <v>7</v>
      </c>
      <c r="G19" s="7" t="s">
        <v>7</v>
      </c>
      <c r="H19" s="7" t="s">
        <v>7</v>
      </c>
      <c r="I19" s="7" t="s">
        <v>8</v>
      </c>
      <c r="J19" s="7" t="s">
        <v>7</v>
      </c>
      <c r="K19" s="7" t="s">
        <v>7</v>
      </c>
      <c r="L19" s="7" t="s">
        <v>7</v>
      </c>
      <c r="M19" s="7" t="s">
        <v>7</v>
      </c>
      <c r="N19" s="7" t="s">
        <v>7</v>
      </c>
      <c r="O19" s="7" t="s">
        <v>7</v>
      </c>
      <c r="P19" s="7" t="s">
        <v>7</v>
      </c>
      <c r="Q19" s="7" t="s">
        <v>8</v>
      </c>
      <c r="R19" s="7" t="s">
        <v>7</v>
      </c>
      <c r="S19" s="7" t="s">
        <v>7</v>
      </c>
      <c r="T19" s="10">
        <v>70000</v>
      </c>
      <c r="U19" s="9">
        <f t="shared" si="2"/>
        <v>16</v>
      </c>
      <c r="V19" s="5">
        <f t="shared" si="0"/>
        <v>13</v>
      </c>
      <c r="W19" s="5">
        <f t="shared" si="1"/>
        <v>2</v>
      </c>
      <c r="X19" s="9">
        <f t="shared" si="3"/>
        <v>14.5</v>
      </c>
      <c r="Y19" s="5">
        <f t="shared" si="4"/>
        <v>910000</v>
      </c>
      <c r="Z19" s="24" t="str" cm="1">
        <f t="array" ref="Z19">_xlfn.IFS(W19&lt;=2,"EXCELLENT",W19&lt;=4,"GOOD",W19&lt;=6,"NORMAL",W19&gt;6,"BAD")</f>
        <v>EXCELLENT</v>
      </c>
      <c r="AA19" s="11" cm="1">
        <f t="array" ref="AA19">_xlfn.IFS(Z19="EXCELLENT",Y19*8%,Z19="GOOD",Y19*5%,Z19="NORMAL",Y19*3%,Z19="BAD",Y19*0)</f>
        <v>72800</v>
      </c>
    </row>
    <row r="20" spans="1:27" x14ac:dyDescent="0.3">
      <c r="A20" s="21">
        <v>18</v>
      </c>
      <c r="B20" s="6" t="s">
        <v>29</v>
      </c>
      <c r="C20" s="26" t="s">
        <v>12</v>
      </c>
      <c r="D20" s="6" t="s">
        <v>7</v>
      </c>
      <c r="E20" s="7" t="s">
        <v>7</v>
      </c>
      <c r="F20" s="7" t="s">
        <v>7</v>
      </c>
      <c r="G20" s="7" t="s">
        <v>8</v>
      </c>
      <c r="H20" s="7" t="s">
        <v>7</v>
      </c>
      <c r="I20" s="7" t="s">
        <v>7</v>
      </c>
      <c r="J20" s="7" t="s">
        <v>7</v>
      </c>
      <c r="K20" s="7" t="s">
        <v>8</v>
      </c>
      <c r="L20" s="7" t="s">
        <v>7</v>
      </c>
      <c r="M20" s="7" t="s">
        <v>7</v>
      </c>
      <c r="N20" s="7" t="s">
        <v>7</v>
      </c>
      <c r="O20" s="7" t="s">
        <v>8</v>
      </c>
      <c r="P20" s="7" t="s">
        <v>7</v>
      </c>
      <c r="Q20" s="7" t="s">
        <v>7</v>
      </c>
      <c r="R20" s="7" t="s">
        <v>7</v>
      </c>
      <c r="S20" s="7" t="s">
        <v>8</v>
      </c>
      <c r="T20" s="10">
        <v>37000</v>
      </c>
      <c r="U20" s="9">
        <f t="shared" si="2"/>
        <v>16</v>
      </c>
      <c r="V20" s="5">
        <f t="shared" si="0"/>
        <v>11</v>
      </c>
      <c r="W20" s="5">
        <f t="shared" si="1"/>
        <v>4</v>
      </c>
      <c r="X20" s="9">
        <f t="shared" si="3"/>
        <v>13.5</v>
      </c>
      <c r="Y20" s="5">
        <f t="shared" si="4"/>
        <v>407000</v>
      </c>
      <c r="Z20" s="24" t="str" cm="1">
        <f t="array" ref="Z20">_xlfn.IFS(W20&lt;=2,"EXCELLENT",W20&lt;=4,"GOOD",W20&lt;=6,"NORMAL",W20&gt;6,"BAD")</f>
        <v>GOOD</v>
      </c>
      <c r="AA20" s="11" cm="1">
        <f t="array" ref="AA20">_xlfn.IFS(Z20="EXCELLENT",Y20*8%,Z20="GOOD",Y20*5%,Z20="NORMAL",Y20*3%,Z20="BAD",Y20*0)</f>
        <v>20350</v>
      </c>
    </row>
    <row r="21" spans="1:27" x14ac:dyDescent="0.3">
      <c r="A21" s="21">
        <v>19</v>
      </c>
      <c r="B21" s="6" t="s">
        <v>30</v>
      </c>
      <c r="C21" s="26" t="s">
        <v>10</v>
      </c>
      <c r="D21" s="6" t="s">
        <v>7</v>
      </c>
      <c r="E21" s="7" t="s">
        <v>8</v>
      </c>
      <c r="F21" s="7" t="s">
        <v>8</v>
      </c>
      <c r="G21" s="7" t="s">
        <v>7</v>
      </c>
      <c r="H21" s="7" t="s">
        <v>8</v>
      </c>
      <c r="I21" s="7" t="s">
        <v>8</v>
      </c>
      <c r="J21" s="7" t="s">
        <v>8</v>
      </c>
      <c r="K21" s="7" t="s">
        <v>7</v>
      </c>
      <c r="L21" s="7" t="s">
        <v>7</v>
      </c>
      <c r="M21" s="7" t="s">
        <v>8</v>
      </c>
      <c r="N21" s="7" t="s">
        <v>8</v>
      </c>
      <c r="O21" s="7" t="s">
        <v>7</v>
      </c>
      <c r="P21" s="7" t="s">
        <v>8</v>
      </c>
      <c r="Q21" s="7" t="s">
        <v>8</v>
      </c>
      <c r="R21" s="7" t="s">
        <v>8</v>
      </c>
      <c r="S21" s="7" t="s">
        <v>7</v>
      </c>
      <c r="T21" s="10">
        <v>35000</v>
      </c>
      <c r="U21" s="9">
        <f t="shared" si="2"/>
        <v>16</v>
      </c>
      <c r="V21" s="5">
        <f t="shared" si="0"/>
        <v>5</v>
      </c>
      <c r="W21" s="5">
        <f t="shared" si="1"/>
        <v>10</v>
      </c>
      <c r="X21" s="9">
        <f t="shared" si="3"/>
        <v>10.5</v>
      </c>
      <c r="Y21" s="5">
        <f t="shared" si="4"/>
        <v>175000</v>
      </c>
      <c r="Z21" s="24" t="str" cm="1">
        <f t="array" ref="Z21">_xlfn.IFS(W21&lt;=2,"EXCELLENT",W21&lt;=4,"GOOD",W21&lt;=6,"NORMAL",W21&gt;6,"BAD")</f>
        <v>BAD</v>
      </c>
      <c r="AA21" s="11" cm="1">
        <f t="array" ref="AA21">_xlfn.IFS(Z21="EXCELLENT",Y21*8%,Z21="GOOD",Y21*5%,Z21="NORMAL",Y21*3%,Z21="BAD",Y21*0)</f>
        <v>0</v>
      </c>
    </row>
    <row r="22" spans="1:27" x14ac:dyDescent="0.3">
      <c r="A22" s="21">
        <v>20</v>
      </c>
      <c r="B22" s="6" t="s">
        <v>31</v>
      </c>
      <c r="C22" s="26" t="s">
        <v>6</v>
      </c>
      <c r="D22" s="6" t="s">
        <v>7</v>
      </c>
      <c r="E22" s="7" t="s">
        <v>7</v>
      </c>
      <c r="F22" s="7" t="s">
        <v>7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8</v>
      </c>
      <c r="L22" s="7" t="s">
        <v>7</v>
      </c>
      <c r="M22" s="7" t="s">
        <v>7</v>
      </c>
      <c r="N22" s="7" t="s">
        <v>7</v>
      </c>
      <c r="O22" s="7" t="s">
        <v>7</v>
      </c>
      <c r="P22" s="7" t="s">
        <v>7</v>
      </c>
      <c r="Q22" s="7" t="s">
        <v>7</v>
      </c>
      <c r="R22" s="7" t="s">
        <v>7</v>
      </c>
      <c r="S22" s="7" t="s">
        <v>8</v>
      </c>
      <c r="T22" s="10">
        <v>70000</v>
      </c>
      <c r="U22" s="9">
        <f t="shared" si="2"/>
        <v>16</v>
      </c>
      <c r="V22" s="5">
        <f t="shared" si="0"/>
        <v>13</v>
      </c>
      <c r="W22" s="5">
        <f t="shared" si="1"/>
        <v>2</v>
      </c>
      <c r="X22" s="9">
        <f t="shared" si="3"/>
        <v>14.5</v>
      </c>
      <c r="Y22" s="5">
        <f t="shared" si="4"/>
        <v>910000</v>
      </c>
      <c r="Z22" s="24" t="str" cm="1">
        <f t="array" ref="Z22">_xlfn.IFS(W22&lt;=2,"EXCELLENT",W22&lt;=4,"GOOD",W22&lt;=6,"NORMAL",W22&gt;6,"BAD")</f>
        <v>EXCELLENT</v>
      </c>
      <c r="AA22" s="11" cm="1">
        <f t="array" ref="AA22">_xlfn.IFS(Z22="EXCELLENT",Y22*8%,Z22="GOOD",Y22*5%,Z22="NORMAL",Y22*3%,Z22="BAD",Y22*0)</f>
        <v>72800</v>
      </c>
    </row>
    <row r="23" spans="1:27" x14ac:dyDescent="0.3">
      <c r="A23" s="21">
        <v>21</v>
      </c>
      <c r="B23" s="6" t="s">
        <v>32</v>
      </c>
      <c r="C23" s="26" t="s">
        <v>52</v>
      </c>
      <c r="D23" s="6" t="s">
        <v>7</v>
      </c>
      <c r="E23" s="7" t="s">
        <v>7</v>
      </c>
      <c r="F23" s="7" t="s">
        <v>7</v>
      </c>
      <c r="G23" s="7" t="s">
        <v>7</v>
      </c>
      <c r="H23" s="7" t="s">
        <v>7</v>
      </c>
      <c r="I23" s="7" t="s">
        <v>7</v>
      </c>
      <c r="J23" s="7" t="s">
        <v>7</v>
      </c>
      <c r="K23" s="7" t="s">
        <v>7</v>
      </c>
      <c r="L23" s="7" t="s">
        <v>7</v>
      </c>
      <c r="M23" s="7" t="s">
        <v>7</v>
      </c>
      <c r="N23" s="7" t="s">
        <v>7</v>
      </c>
      <c r="O23" s="7" t="s">
        <v>7</v>
      </c>
      <c r="P23" s="7" t="s">
        <v>7</v>
      </c>
      <c r="Q23" s="7" t="s">
        <v>7</v>
      </c>
      <c r="R23" s="7" t="s">
        <v>7</v>
      </c>
      <c r="S23" s="7" t="s">
        <v>7</v>
      </c>
      <c r="T23" s="10">
        <v>20000</v>
      </c>
      <c r="U23" s="9">
        <f t="shared" si="2"/>
        <v>16</v>
      </c>
      <c r="V23" s="5">
        <f t="shared" si="0"/>
        <v>15</v>
      </c>
      <c r="W23" s="5">
        <f t="shared" si="1"/>
        <v>0</v>
      </c>
      <c r="X23" s="9">
        <f t="shared" si="3"/>
        <v>15.5</v>
      </c>
      <c r="Y23" s="5">
        <f t="shared" si="4"/>
        <v>300000</v>
      </c>
      <c r="Z23" s="24" t="str" cm="1">
        <f t="array" ref="Z23">_xlfn.IFS(W23&lt;=2,"EXCELLENT",W23&lt;=4,"GOOD",W23&lt;=6,"NORMAL",W23&gt;6,"BAD")</f>
        <v>EXCELLENT</v>
      </c>
      <c r="AA23" s="11" cm="1">
        <f t="array" ref="AA23">_xlfn.IFS(Z23="EXCELLENT",Y23*8%,Z23="GOOD",Y23*5%,Z23="NORMAL",Y23*3%,Z23="BAD",Y23*0)</f>
        <v>24000</v>
      </c>
    </row>
    <row r="24" spans="1:27" x14ac:dyDescent="0.3">
      <c r="A24" s="21">
        <v>22</v>
      </c>
      <c r="B24" s="6" t="s">
        <v>33</v>
      </c>
      <c r="C24" s="26" t="s">
        <v>53</v>
      </c>
      <c r="D24" s="6" t="s">
        <v>7</v>
      </c>
      <c r="E24" s="7" t="s">
        <v>8</v>
      </c>
      <c r="F24" s="7" t="s">
        <v>7</v>
      </c>
      <c r="G24" s="7" t="s">
        <v>7</v>
      </c>
      <c r="H24" s="7" t="s">
        <v>7</v>
      </c>
      <c r="I24" s="7" t="s">
        <v>7</v>
      </c>
      <c r="J24" s="7" t="s">
        <v>7</v>
      </c>
      <c r="K24" s="7" t="s">
        <v>8</v>
      </c>
      <c r="L24" s="7" t="s">
        <v>7</v>
      </c>
      <c r="M24" s="7" t="s">
        <v>8</v>
      </c>
      <c r="N24" s="7" t="s">
        <v>7</v>
      </c>
      <c r="O24" s="7" t="s">
        <v>7</v>
      </c>
      <c r="P24" s="7" t="s">
        <v>7</v>
      </c>
      <c r="Q24" s="7" t="s">
        <v>7</v>
      </c>
      <c r="R24" s="7" t="s">
        <v>7</v>
      </c>
      <c r="S24" s="7" t="s">
        <v>8</v>
      </c>
      <c r="T24" s="10">
        <v>100000</v>
      </c>
      <c r="U24" s="9">
        <f t="shared" si="2"/>
        <v>16</v>
      </c>
      <c r="V24" s="5">
        <f t="shared" si="0"/>
        <v>11</v>
      </c>
      <c r="W24" s="5">
        <f t="shared" si="1"/>
        <v>4</v>
      </c>
      <c r="X24" s="9">
        <f t="shared" si="3"/>
        <v>13.5</v>
      </c>
      <c r="Y24" s="5">
        <f t="shared" si="4"/>
        <v>1100000</v>
      </c>
      <c r="Z24" s="24" t="str" cm="1">
        <f t="array" ref="Z24">_xlfn.IFS(W24&lt;=2,"EXCELLENT",W24&lt;=4,"GOOD",W24&lt;=6,"NORMAL",W24&gt;6,"BAD")</f>
        <v>GOOD</v>
      </c>
      <c r="AA24" s="11" cm="1">
        <f t="array" ref="AA24">_xlfn.IFS(Z24="EXCELLENT",Y24*8%,Z24="GOOD",Y24*5%,Z24="NORMAL",Y24*3%,Z24="BAD",Y24*0)</f>
        <v>55000</v>
      </c>
    </row>
    <row r="25" spans="1:27" x14ac:dyDescent="0.3">
      <c r="A25" s="21">
        <v>23</v>
      </c>
      <c r="B25" s="6" t="s">
        <v>34</v>
      </c>
      <c r="C25" s="26" t="s">
        <v>53</v>
      </c>
      <c r="D25" s="6" t="s">
        <v>7</v>
      </c>
      <c r="E25" s="7" t="s">
        <v>8</v>
      </c>
      <c r="F25" s="7" t="s">
        <v>7</v>
      </c>
      <c r="G25" s="7" t="s">
        <v>7</v>
      </c>
      <c r="H25" s="7" t="s">
        <v>7</v>
      </c>
      <c r="I25" s="7" t="s">
        <v>7</v>
      </c>
      <c r="J25" s="7" t="s">
        <v>7</v>
      </c>
      <c r="K25" s="8" t="s">
        <v>7</v>
      </c>
      <c r="L25" s="7" t="s">
        <v>7</v>
      </c>
      <c r="M25" s="7" t="s">
        <v>8</v>
      </c>
      <c r="N25" s="7" t="s">
        <v>7</v>
      </c>
      <c r="O25" s="7" t="s">
        <v>7</v>
      </c>
      <c r="P25" s="7" t="s">
        <v>7</v>
      </c>
      <c r="Q25" s="7" t="s">
        <v>7</v>
      </c>
      <c r="R25" s="7" t="s">
        <v>7</v>
      </c>
      <c r="S25" s="8" t="s">
        <v>7</v>
      </c>
      <c r="T25" s="10">
        <v>100000</v>
      </c>
      <c r="U25" s="9">
        <f t="shared" si="2"/>
        <v>16</v>
      </c>
      <c r="V25" s="5">
        <f t="shared" si="0"/>
        <v>13</v>
      </c>
      <c r="W25" s="5">
        <f t="shared" si="1"/>
        <v>2</v>
      </c>
      <c r="X25" s="9">
        <f t="shared" si="3"/>
        <v>14.5</v>
      </c>
      <c r="Y25" s="5">
        <f t="shared" si="4"/>
        <v>1300000</v>
      </c>
      <c r="Z25" s="24" t="str" cm="1">
        <f t="array" ref="Z25">_xlfn.IFS(W25&lt;=2,"EXCELLENT",W25&lt;=4,"GOOD",W25&lt;=6,"NORMAL",W25&gt;6,"BAD")</f>
        <v>EXCELLENT</v>
      </c>
      <c r="AA25" s="11" cm="1">
        <f t="array" ref="AA25">_xlfn.IFS(Z25="EXCELLENT",Y25*8%,Z25="GOOD",Y25*5%,Z25="NORMAL",Y25*3%,Z25="BAD",Y25*0)</f>
        <v>104000</v>
      </c>
    </row>
    <row r="26" spans="1:27" x14ac:dyDescent="0.3">
      <c r="A26" s="21">
        <v>24</v>
      </c>
      <c r="B26" s="6" t="s">
        <v>35</v>
      </c>
      <c r="C26" s="26" t="s">
        <v>10</v>
      </c>
      <c r="D26" s="6" t="s">
        <v>7</v>
      </c>
      <c r="E26" s="7" t="s">
        <v>8</v>
      </c>
      <c r="F26" s="7" t="s">
        <v>7</v>
      </c>
      <c r="G26" s="7" t="s">
        <v>7</v>
      </c>
      <c r="H26" s="7" t="s">
        <v>7</v>
      </c>
      <c r="I26" s="7" t="s">
        <v>7</v>
      </c>
      <c r="J26" s="7" t="s">
        <v>7</v>
      </c>
      <c r="K26" s="7" t="s">
        <v>7</v>
      </c>
      <c r="L26" s="7" t="s">
        <v>7</v>
      </c>
      <c r="M26" s="7" t="s">
        <v>7</v>
      </c>
      <c r="N26" s="7" t="s">
        <v>8</v>
      </c>
      <c r="O26" s="7" t="s">
        <v>7</v>
      </c>
      <c r="P26" s="7" t="s">
        <v>7</v>
      </c>
      <c r="Q26" s="7" t="s">
        <v>7</v>
      </c>
      <c r="R26" s="7" t="s">
        <v>7</v>
      </c>
      <c r="S26" s="7" t="s">
        <v>7</v>
      </c>
      <c r="T26" s="10">
        <v>35000</v>
      </c>
      <c r="U26" s="9">
        <f t="shared" si="2"/>
        <v>16</v>
      </c>
      <c r="V26" s="5">
        <f t="shared" si="0"/>
        <v>13</v>
      </c>
      <c r="W26" s="5">
        <f t="shared" si="1"/>
        <v>2</v>
      </c>
      <c r="X26" s="9">
        <f t="shared" si="3"/>
        <v>14.5</v>
      </c>
      <c r="Y26" s="5">
        <f t="shared" si="4"/>
        <v>455000</v>
      </c>
      <c r="Z26" s="24" t="str" cm="1">
        <f t="array" ref="Z26">_xlfn.IFS(W26&lt;=2,"EXCELLENT",W26&lt;=4,"GOOD",W26&lt;=6,"NORMAL",W26&gt;6,"BAD")</f>
        <v>EXCELLENT</v>
      </c>
      <c r="AA26" s="11" cm="1">
        <f t="array" ref="AA26">_xlfn.IFS(Z26="EXCELLENT",Y26*8%,Z26="GOOD",Y26*5%,Z26="NORMAL",Y26*3%,Z26="BAD",Y26*0)</f>
        <v>36400</v>
      </c>
    </row>
    <row r="27" spans="1:27" x14ac:dyDescent="0.3">
      <c r="A27" s="21">
        <v>25</v>
      </c>
      <c r="B27" s="6" t="s">
        <v>36</v>
      </c>
      <c r="C27" s="26" t="s">
        <v>53</v>
      </c>
      <c r="D27" s="6" t="s">
        <v>7</v>
      </c>
      <c r="E27" s="7" t="s">
        <v>7</v>
      </c>
      <c r="F27" s="7" t="s">
        <v>7</v>
      </c>
      <c r="G27" s="7" t="s">
        <v>7</v>
      </c>
      <c r="H27" s="7" t="s">
        <v>7</v>
      </c>
      <c r="I27" s="7" t="s">
        <v>7</v>
      </c>
      <c r="J27" s="7" t="s">
        <v>7</v>
      </c>
      <c r="K27" s="7" t="s">
        <v>8</v>
      </c>
      <c r="L27" s="7" t="s">
        <v>7</v>
      </c>
      <c r="M27" s="7" t="s">
        <v>7</v>
      </c>
      <c r="N27" s="7" t="s">
        <v>7</v>
      </c>
      <c r="O27" s="7" t="s">
        <v>7</v>
      </c>
      <c r="P27" s="7" t="s">
        <v>8</v>
      </c>
      <c r="Q27" s="7" t="s">
        <v>7</v>
      </c>
      <c r="R27" s="7" t="s">
        <v>8</v>
      </c>
      <c r="S27" s="7" t="s">
        <v>7</v>
      </c>
      <c r="T27" s="10">
        <v>100000</v>
      </c>
      <c r="U27" s="9">
        <f t="shared" si="2"/>
        <v>16</v>
      </c>
      <c r="V27" s="5">
        <f t="shared" si="0"/>
        <v>12</v>
      </c>
      <c r="W27" s="5">
        <f t="shared" si="1"/>
        <v>3</v>
      </c>
      <c r="X27" s="9">
        <f t="shared" si="3"/>
        <v>14</v>
      </c>
      <c r="Y27" s="5">
        <f t="shared" si="4"/>
        <v>1200000</v>
      </c>
      <c r="Z27" s="24" t="str" cm="1">
        <f t="array" ref="Z27">_xlfn.IFS(W27&lt;=2,"EXCELLENT",W27&lt;=4,"GOOD",W27&lt;=6,"NORMAL",W27&gt;6,"BAD")</f>
        <v>GOOD</v>
      </c>
      <c r="AA27" s="11" cm="1">
        <f t="array" ref="AA27">_xlfn.IFS(Z27="EXCELLENT",Y27*8%,Z27="GOOD",Y27*5%,Z27="NORMAL",Y27*3%,Z27="BAD",Y27*0)</f>
        <v>60000</v>
      </c>
    </row>
    <row r="28" spans="1:27" x14ac:dyDescent="0.3">
      <c r="A28" s="21">
        <v>26</v>
      </c>
      <c r="B28" s="6" t="s">
        <v>37</v>
      </c>
      <c r="C28" s="26" t="s">
        <v>10</v>
      </c>
      <c r="D28" s="6" t="s">
        <v>7</v>
      </c>
      <c r="E28" s="7" t="s">
        <v>7</v>
      </c>
      <c r="F28" s="7" t="s">
        <v>7</v>
      </c>
      <c r="G28" s="7" t="s">
        <v>7</v>
      </c>
      <c r="H28" s="7" t="s">
        <v>7</v>
      </c>
      <c r="I28" s="7" t="s">
        <v>7</v>
      </c>
      <c r="J28" s="7" t="s">
        <v>7</v>
      </c>
      <c r="K28" s="7" t="s">
        <v>7</v>
      </c>
      <c r="L28" s="7" t="s">
        <v>7</v>
      </c>
      <c r="M28" s="7" t="s">
        <v>7</v>
      </c>
      <c r="N28" s="7" t="s">
        <v>7</v>
      </c>
      <c r="O28" s="7" t="s">
        <v>8</v>
      </c>
      <c r="P28" s="7" t="s">
        <v>7</v>
      </c>
      <c r="Q28" s="7" t="s">
        <v>7</v>
      </c>
      <c r="R28" s="7" t="s">
        <v>7</v>
      </c>
      <c r="S28" s="7" t="s">
        <v>7</v>
      </c>
      <c r="T28" s="10">
        <v>35000</v>
      </c>
      <c r="U28" s="9">
        <f t="shared" si="2"/>
        <v>16</v>
      </c>
      <c r="V28" s="5">
        <f t="shared" si="0"/>
        <v>14</v>
      </c>
      <c r="W28" s="5">
        <f t="shared" si="1"/>
        <v>1</v>
      </c>
      <c r="X28" s="9">
        <f t="shared" si="3"/>
        <v>15</v>
      </c>
      <c r="Y28" s="5">
        <f t="shared" si="4"/>
        <v>490000</v>
      </c>
      <c r="Z28" s="24" t="str" cm="1">
        <f t="array" ref="Z28">_xlfn.IFS(W28&lt;=2,"EXCELLENT",W28&lt;=4,"GOOD",W28&lt;=6,"NORMAL",W28&gt;6,"BAD")</f>
        <v>EXCELLENT</v>
      </c>
      <c r="AA28" s="11" cm="1">
        <f t="array" ref="AA28">_xlfn.IFS(Z28="EXCELLENT",Y28*8%,Z28="GOOD",Y28*5%,Z28="NORMAL",Y28*3%,Z28="BAD",Y28*0)</f>
        <v>39200</v>
      </c>
    </row>
    <row r="29" spans="1:27" x14ac:dyDescent="0.3">
      <c r="A29" s="21">
        <v>27</v>
      </c>
      <c r="B29" s="6" t="s">
        <v>38</v>
      </c>
      <c r="C29" s="26" t="s">
        <v>53</v>
      </c>
      <c r="D29" s="6" t="s">
        <v>7</v>
      </c>
      <c r="E29" s="7" t="s">
        <v>7</v>
      </c>
      <c r="F29" s="7" t="s">
        <v>7</v>
      </c>
      <c r="G29" s="7" t="s">
        <v>7</v>
      </c>
      <c r="H29" s="7" t="s">
        <v>7</v>
      </c>
      <c r="I29" s="7" t="s">
        <v>7</v>
      </c>
      <c r="J29" s="7" t="s">
        <v>7</v>
      </c>
      <c r="K29" s="7" t="s">
        <v>7</v>
      </c>
      <c r="L29" s="7" t="s">
        <v>7</v>
      </c>
      <c r="M29" s="7" t="s">
        <v>7</v>
      </c>
      <c r="N29" s="7" t="s">
        <v>7</v>
      </c>
      <c r="O29" s="7" t="s">
        <v>7</v>
      </c>
      <c r="P29" s="7" t="s">
        <v>7</v>
      </c>
      <c r="Q29" s="7" t="s">
        <v>8</v>
      </c>
      <c r="R29" s="7" t="s">
        <v>7</v>
      </c>
      <c r="S29" s="7" t="s">
        <v>7</v>
      </c>
      <c r="T29" s="10">
        <v>100000</v>
      </c>
      <c r="U29" s="9">
        <f t="shared" si="2"/>
        <v>16</v>
      </c>
      <c r="V29" s="5">
        <f t="shared" si="0"/>
        <v>14</v>
      </c>
      <c r="W29" s="5">
        <f t="shared" si="1"/>
        <v>1</v>
      </c>
      <c r="X29" s="9">
        <f t="shared" si="3"/>
        <v>15</v>
      </c>
      <c r="Y29" s="5">
        <f t="shared" si="4"/>
        <v>1400000</v>
      </c>
      <c r="Z29" s="24" t="str" cm="1">
        <f t="array" ref="Z29">_xlfn.IFS(W29&lt;=2,"EXCELLENT",W29&lt;=4,"GOOD",W29&lt;=6,"NORMAL",W29&gt;6,"BAD")</f>
        <v>EXCELLENT</v>
      </c>
      <c r="AA29" s="11" cm="1">
        <f t="array" ref="AA29">_xlfn.IFS(Z29="EXCELLENT",Y29*8%,Z29="GOOD",Y29*5%,Z29="NORMAL",Y29*3%,Z29="BAD",Y29*0)</f>
        <v>112000</v>
      </c>
    </row>
    <row r="30" spans="1:27" x14ac:dyDescent="0.3">
      <c r="A30" s="21">
        <v>28</v>
      </c>
      <c r="B30" s="6" t="s">
        <v>39</v>
      </c>
      <c r="C30" s="26" t="s">
        <v>52</v>
      </c>
      <c r="D30" s="6" t="s">
        <v>7</v>
      </c>
      <c r="E30" s="7" t="s">
        <v>7</v>
      </c>
      <c r="F30" s="7" t="s">
        <v>7</v>
      </c>
      <c r="G30" s="7" t="s">
        <v>7</v>
      </c>
      <c r="H30" s="7" t="s">
        <v>8</v>
      </c>
      <c r="I30" s="7" t="s">
        <v>7</v>
      </c>
      <c r="J30" s="7" t="s">
        <v>8</v>
      </c>
      <c r="K30" s="7" t="s">
        <v>7</v>
      </c>
      <c r="L30" s="7" t="s">
        <v>7</v>
      </c>
      <c r="M30" s="7" t="s">
        <v>7</v>
      </c>
      <c r="N30" s="7" t="s">
        <v>7</v>
      </c>
      <c r="O30" s="7" t="s">
        <v>7</v>
      </c>
      <c r="P30" s="7" t="s">
        <v>7</v>
      </c>
      <c r="Q30" s="7" t="s">
        <v>7</v>
      </c>
      <c r="R30" s="7" t="s">
        <v>7</v>
      </c>
      <c r="S30" s="7" t="s">
        <v>7</v>
      </c>
      <c r="T30" s="10">
        <v>20000</v>
      </c>
      <c r="U30" s="9">
        <f t="shared" si="2"/>
        <v>16</v>
      </c>
      <c r="V30" s="5">
        <f t="shared" si="0"/>
        <v>13</v>
      </c>
      <c r="W30" s="5">
        <f t="shared" si="1"/>
        <v>2</v>
      </c>
      <c r="X30" s="9">
        <f t="shared" si="3"/>
        <v>14.5</v>
      </c>
      <c r="Y30" s="5">
        <f t="shared" si="4"/>
        <v>260000</v>
      </c>
      <c r="Z30" s="24" t="str" cm="1">
        <f t="array" ref="Z30">_xlfn.IFS(W30&lt;=2,"EXCELLENT",W30&lt;=4,"GOOD",W30&lt;=6,"NORMAL",W30&gt;6,"BAD")</f>
        <v>EXCELLENT</v>
      </c>
      <c r="AA30" s="11" cm="1">
        <f t="array" ref="AA30">_xlfn.IFS(Z30="EXCELLENT",Y30*8%,Z30="GOOD",Y30*5%,Z30="NORMAL",Y30*3%,Z30="BAD",Y30*0)</f>
        <v>20800</v>
      </c>
    </row>
    <row r="31" spans="1:27" x14ac:dyDescent="0.3">
      <c r="A31" s="21">
        <v>29</v>
      </c>
      <c r="B31" s="6" t="s">
        <v>40</v>
      </c>
      <c r="C31" s="26" t="s">
        <v>52</v>
      </c>
      <c r="D31" s="6" t="s">
        <v>7</v>
      </c>
      <c r="E31" s="7" t="s">
        <v>8</v>
      </c>
      <c r="F31" s="7" t="s">
        <v>7</v>
      </c>
      <c r="G31" s="7" t="s">
        <v>7</v>
      </c>
      <c r="H31" s="7" t="s">
        <v>7</v>
      </c>
      <c r="I31" s="7" t="s">
        <v>7</v>
      </c>
      <c r="J31" s="7" t="s">
        <v>7</v>
      </c>
      <c r="K31" s="7" t="s">
        <v>7</v>
      </c>
      <c r="L31" s="7" t="s">
        <v>7</v>
      </c>
      <c r="M31" s="7" t="s">
        <v>7</v>
      </c>
      <c r="N31" s="7" t="s">
        <v>7</v>
      </c>
      <c r="O31" s="7" t="s">
        <v>7</v>
      </c>
      <c r="P31" s="7" t="s">
        <v>8</v>
      </c>
      <c r="Q31" s="7" t="s">
        <v>7</v>
      </c>
      <c r="R31" s="7" t="s">
        <v>8</v>
      </c>
      <c r="S31" s="7" t="s">
        <v>8</v>
      </c>
      <c r="T31" s="10">
        <v>20000</v>
      </c>
      <c r="U31" s="9">
        <f t="shared" si="2"/>
        <v>16</v>
      </c>
      <c r="V31" s="5">
        <f t="shared" si="0"/>
        <v>11</v>
      </c>
      <c r="W31" s="5">
        <f t="shared" si="1"/>
        <v>4</v>
      </c>
      <c r="X31" s="9">
        <f t="shared" si="3"/>
        <v>13.5</v>
      </c>
      <c r="Y31" s="5">
        <f t="shared" si="4"/>
        <v>220000</v>
      </c>
      <c r="Z31" s="24" t="str" cm="1">
        <f t="array" ref="Z31">_xlfn.IFS(W31&lt;=2,"EXCELLENT",W31&lt;=4,"GOOD",W31&lt;=6,"NORMAL",W31&gt;6,"BAD")</f>
        <v>GOOD</v>
      </c>
      <c r="AA31" s="11" cm="1">
        <f t="array" ref="AA31">_xlfn.IFS(Z31="EXCELLENT",Y31*8%,Z31="GOOD",Y31*5%,Z31="NORMAL",Y31*3%,Z31="BAD",Y31*0)</f>
        <v>11000</v>
      </c>
    </row>
    <row r="32" spans="1:27" x14ac:dyDescent="0.3">
      <c r="A32" s="21">
        <v>30</v>
      </c>
      <c r="B32" s="6" t="s">
        <v>41</v>
      </c>
      <c r="C32" s="26" t="s">
        <v>52</v>
      </c>
      <c r="D32" s="6" t="s">
        <v>7</v>
      </c>
      <c r="E32" s="7" t="s">
        <v>7</v>
      </c>
      <c r="F32" s="7" t="s">
        <v>7</v>
      </c>
      <c r="G32" s="7" t="s">
        <v>8</v>
      </c>
      <c r="H32" s="7" t="s">
        <v>7</v>
      </c>
      <c r="I32" s="7" t="s">
        <v>8</v>
      </c>
      <c r="J32" s="7" t="s">
        <v>7</v>
      </c>
      <c r="K32" s="7" t="s">
        <v>7</v>
      </c>
      <c r="L32" s="7" t="s">
        <v>7</v>
      </c>
      <c r="M32" s="7" t="s">
        <v>7</v>
      </c>
      <c r="N32" s="7" t="s">
        <v>7</v>
      </c>
      <c r="O32" s="7" t="s">
        <v>7</v>
      </c>
      <c r="P32" s="7" t="s">
        <v>7</v>
      </c>
      <c r="Q32" s="7" t="s">
        <v>7</v>
      </c>
      <c r="R32" s="7" t="s">
        <v>7</v>
      </c>
      <c r="S32" s="7" t="s">
        <v>7</v>
      </c>
      <c r="T32" s="10">
        <v>20000</v>
      </c>
      <c r="U32" s="9">
        <f t="shared" si="2"/>
        <v>16</v>
      </c>
      <c r="V32" s="5">
        <f t="shared" si="0"/>
        <v>13</v>
      </c>
      <c r="W32" s="5">
        <f t="shared" si="1"/>
        <v>2</v>
      </c>
      <c r="X32" s="9">
        <f t="shared" si="3"/>
        <v>14.5</v>
      </c>
      <c r="Y32" s="5">
        <f t="shared" si="4"/>
        <v>260000</v>
      </c>
      <c r="Z32" s="24" t="str" cm="1">
        <f t="array" ref="Z32">_xlfn.IFS(W32&lt;=2,"EXCELLENT",W32&lt;=4,"GOOD",W32&lt;=6,"NORMAL",W32&gt;6,"BAD")</f>
        <v>EXCELLENT</v>
      </c>
      <c r="AA32" s="11" cm="1">
        <f t="array" ref="AA32">_xlfn.IFS(Z32="EXCELLENT",Y32*8%,Z32="GOOD",Y32*5%,Z32="NORMAL",Y32*3%,Z32="BAD",Y32*0)</f>
        <v>20800</v>
      </c>
    </row>
    <row r="33" spans="1:61" x14ac:dyDescent="0.3">
      <c r="A33" s="21">
        <v>31</v>
      </c>
      <c r="B33" s="6" t="s">
        <v>42</v>
      </c>
      <c r="C33" s="26" t="s">
        <v>10</v>
      </c>
      <c r="D33" s="6" t="s">
        <v>7</v>
      </c>
      <c r="E33" s="7" t="s">
        <v>8</v>
      </c>
      <c r="F33" s="7" t="s">
        <v>7</v>
      </c>
      <c r="G33" s="7" t="s">
        <v>7</v>
      </c>
      <c r="H33" s="7" t="s">
        <v>7</v>
      </c>
      <c r="I33" s="7" t="s">
        <v>8</v>
      </c>
      <c r="J33" s="7" t="s">
        <v>7</v>
      </c>
      <c r="K33" s="7" t="s">
        <v>7</v>
      </c>
      <c r="L33" s="7" t="s">
        <v>7</v>
      </c>
      <c r="M33" s="7" t="s">
        <v>7</v>
      </c>
      <c r="N33" s="7" t="s">
        <v>7</v>
      </c>
      <c r="O33" s="7" t="s">
        <v>8</v>
      </c>
      <c r="P33" s="7" t="s">
        <v>7</v>
      </c>
      <c r="Q33" s="7" t="s">
        <v>7</v>
      </c>
      <c r="R33" s="7" t="s">
        <v>7</v>
      </c>
      <c r="S33" s="7" t="s">
        <v>7</v>
      </c>
      <c r="T33" s="10">
        <v>35000</v>
      </c>
      <c r="U33" s="9">
        <f t="shared" si="2"/>
        <v>16</v>
      </c>
      <c r="V33" s="5">
        <f t="shared" si="0"/>
        <v>12</v>
      </c>
      <c r="W33" s="5">
        <f t="shared" si="1"/>
        <v>3</v>
      </c>
      <c r="X33" s="9">
        <f t="shared" si="3"/>
        <v>14</v>
      </c>
      <c r="Y33" s="5">
        <f t="shared" si="4"/>
        <v>420000</v>
      </c>
      <c r="Z33" s="24" t="str" cm="1">
        <f t="array" ref="Z33">_xlfn.IFS(W33&lt;=2,"EXCELLENT",W33&lt;=4,"GOOD",W33&lt;=6,"NORMAL",W33&gt;6,"BAD")</f>
        <v>GOOD</v>
      </c>
      <c r="AA33" s="11" cm="1">
        <f t="array" ref="AA33">_xlfn.IFS(Z33="EXCELLENT",Y33*8%,Z33="GOOD",Y33*5%,Z33="NORMAL",Y33*3%,Z33="BAD",Y33*0)</f>
        <v>21000</v>
      </c>
    </row>
    <row r="34" spans="1:61" x14ac:dyDescent="0.3">
      <c r="A34" s="21">
        <v>32</v>
      </c>
      <c r="B34" s="6" t="s">
        <v>43</v>
      </c>
      <c r="C34" s="26" t="s">
        <v>6</v>
      </c>
      <c r="D34" s="6" t="s">
        <v>7</v>
      </c>
      <c r="E34" s="7" t="s">
        <v>7</v>
      </c>
      <c r="F34" s="7" t="s">
        <v>8</v>
      </c>
      <c r="G34" s="7" t="s">
        <v>8</v>
      </c>
      <c r="H34" s="7" t="s">
        <v>7</v>
      </c>
      <c r="I34" s="7" t="s">
        <v>7</v>
      </c>
      <c r="J34" s="7" t="s">
        <v>7</v>
      </c>
      <c r="K34" s="7" t="s">
        <v>8</v>
      </c>
      <c r="L34" s="7" t="s">
        <v>7</v>
      </c>
      <c r="M34" s="7" t="s">
        <v>7</v>
      </c>
      <c r="N34" s="7" t="s">
        <v>7</v>
      </c>
      <c r="O34" s="7" t="s">
        <v>7</v>
      </c>
      <c r="P34" s="7" t="s">
        <v>7</v>
      </c>
      <c r="Q34" s="7" t="s">
        <v>7</v>
      </c>
      <c r="R34" s="7" t="s">
        <v>7</v>
      </c>
      <c r="S34" s="7" t="s">
        <v>7</v>
      </c>
      <c r="T34" s="10">
        <v>70000</v>
      </c>
      <c r="U34" s="9">
        <f t="shared" si="2"/>
        <v>16</v>
      </c>
      <c r="V34" s="5">
        <f t="shared" si="0"/>
        <v>12</v>
      </c>
      <c r="W34" s="5">
        <f t="shared" si="1"/>
        <v>3</v>
      </c>
      <c r="X34" s="9">
        <f t="shared" si="3"/>
        <v>14</v>
      </c>
      <c r="Y34" s="5">
        <f t="shared" si="4"/>
        <v>840000</v>
      </c>
      <c r="Z34" s="24" t="str" cm="1">
        <f t="array" ref="Z34">_xlfn.IFS(W34&lt;=2,"EXCELLENT",W34&lt;=4,"GOOD",W34&lt;=6,"NORMAL",W34&gt;6,"BAD")</f>
        <v>GOOD</v>
      </c>
      <c r="AA34" s="11" cm="1">
        <f t="array" ref="AA34">_xlfn.IFS(Z34="EXCELLENT",Y34*8%,Z34="GOOD",Y34*5%,Z34="NORMAL",Y34*3%,Z34="BAD",Y34*0)</f>
        <v>42000</v>
      </c>
    </row>
    <row r="35" spans="1:61" x14ac:dyDescent="0.3">
      <c r="A35" s="21">
        <v>33</v>
      </c>
      <c r="B35" s="6" t="s">
        <v>44</v>
      </c>
      <c r="C35" s="26" t="s">
        <v>52</v>
      </c>
      <c r="D35" s="6" t="s">
        <v>7</v>
      </c>
      <c r="E35" s="7" t="s">
        <v>8</v>
      </c>
      <c r="F35" s="7" t="s">
        <v>8</v>
      </c>
      <c r="G35" s="7" t="s">
        <v>7</v>
      </c>
      <c r="H35" s="7" t="s">
        <v>8</v>
      </c>
      <c r="I35" s="7" t="s">
        <v>7</v>
      </c>
      <c r="J35" s="7" t="s">
        <v>8</v>
      </c>
      <c r="K35" s="7" t="s">
        <v>7</v>
      </c>
      <c r="L35" s="7" t="s">
        <v>7</v>
      </c>
      <c r="M35" s="7" t="s">
        <v>7</v>
      </c>
      <c r="N35" s="7" t="s">
        <v>7</v>
      </c>
      <c r="O35" s="7" t="s">
        <v>7</v>
      </c>
      <c r="P35" s="7" t="s">
        <v>8</v>
      </c>
      <c r="Q35" s="7" t="s">
        <v>8</v>
      </c>
      <c r="R35" s="7" t="s">
        <v>7</v>
      </c>
      <c r="S35" s="7" t="s">
        <v>7</v>
      </c>
      <c r="T35" s="10">
        <v>20000</v>
      </c>
      <c r="U35" s="9">
        <f t="shared" si="2"/>
        <v>16</v>
      </c>
      <c r="V35" s="5">
        <f t="shared" si="0"/>
        <v>9</v>
      </c>
      <c r="W35" s="5">
        <f t="shared" si="1"/>
        <v>6</v>
      </c>
      <c r="X35" s="9">
        <f t="shared" si="3"/>
        <v>12.5</v>
      </c>
      <c r="Y35" s="5">
        <f t="shared" si="4"/>
        <v>180000</v>
      </c>
      <c r="Z35" s="24" t="str" cm="1">
        <f t="array" ref="Z35">_xlfn.IFS(W35&lt;=2,"EXCELLENT",W35&lt;=4,"GOOD",W35&lt;=6,"NORMAL",W35&gt;6,"BAD")</f>
        <v>NORMAL</v>
      </c>
      <c r="AA35" s="11" cm="1">
        <f t="array" ref="AA35">_xlfn.IFS(Z35="EXCELLENT",Y35*8%,Z35="GOOD",Y35*5%,Z35="NORMAL",Y35*3%,Z35="BAD",Y35*0)</f>
        <v>5400</v>
      </c>
    </row>
    <row r="36" spans="1:61" x14ac:dyDescent="0.3">
      <c r="A36" s="21">
        <v>34</v>
      </c>
      <c r="B36" s="6" t="s">
        <v>45</v>
      </c>
      <c r="C36" s="26" t="s">
        <v>10</v>
      </c>
      <c r="D36" s="6" t="s">
        <v>7</v>
      </c>
      <c r="E36" s="7" t="s">
        <v>7</v>
      </c>
      <c r="F36" s="7" t="s">
        <v>7</v>
      </c>
      <c r="G36" s="7" t="s">
        <v>7</v>
      </c>
      <c r="H36" s="7" t="s">
        <v>7</v>
      </c>
      <c r="I36" s="7" t="s">
        <v>7</v>
      </c>
      <c r="J36" s="7" t="s">
        <v>7</v>
      </c>
      <c r="K36" s="7" t="s">
        <v>8</v>
      </c>
      <c r="L36" s="7" t="s">
        <v>7</v>
      </c>
      <c r="M36" s="7" t="s">
        <v>7</v>
      </c>
      <c r="N36" s="7" t="s">
        <v>8</v>
      </c>
      <c r="O36" s="7" t="s">
        <v>7</v>
      </c>
      <c r="P36" s="7" t="s">
        <v>7</v>
      </c>
      <c r="Q36" s="7" t="s">
        <v>7</v>
      </c>
      <c r="R36" s="7" t="s">
        <v>8</v>
      </c>
      <c r="S36" s="7" t="s">
        <v>7</v>
      </c>
      <c r="T36" s="10">
        <v>35000</v>
      </c>
      <c r="U36" s="9">
        <f t="shared" si="2"/>
        <v>16</v>
      </c>
      <c r="V36" s="5">
        <f t="shared" si="0"/>
        <v>12</v>
      </c>
      <c r="W36" s="5">
        <f t="shared" si="1"/>
        <v>3</v>
      </c>
      <c r="X36" s="9">
        <f t="shared" si="3"/>
        <v>14</v>
      </c>
      <c r="Y36" s="5">
        <f t="shared" si="4"/>
        <v>420000</v>
      </c>
      <c r="Z36" s="24" t="str" cm="1">
        <f t="array" ref="Z36">_xlfn.IFS(W36&lt;=2,"EXCELLENT",W36&lt;=4,"GOOD",W36&lt;=6,"NORMAL",W36&gt;6,"BAD")</f>
        <v>GOOD</v>
      </c>
      <c r="AA36" s="11" cm="1">
        <f t="array" ref="AA36">_xlfn.IFS(Z36="EXCELLENT",Y36*8%,Z36="GOOD",Y36*5%,Z36="NORMAL",Y36*3%,Z36="BAD",Y36*0)</f>
        <v>21000</v>
      </c>
    </row>
    <row r="37" spans="1:61" x14ac:dyDescent="0.3">
      <c r="A37" s="21">
        <v>35</v>
      </c>
      <c r="B37" s="6" t="s">
        <v>46</v>
      </c>
      <c r="C37" s="26" t="s">
        <v>53</v>
      </c>
      <c r="D37" s="6" t="s">
        <v>7</v>
      </c>
      <c r="E37" s="7" t="s">
        <v>7</v>
      </c>
      <c r="F37" s="7" t="s">
        <v>7</v>
      </c>
      <c r="G37" s="7" t="s">
        <v>7</v>
      </c>
      <c r="H37" s="7" t="s">
        <v>7</v>
      </c>
      <c r="I37" s="7" t="s">
        <v>8</v>
      </c>
      <c r="J37" s="7" t="s">
        <v>7</v>
      </c>
      <c r="K37" s="7" t="s">
        <v>8</v>
      </c>
      <c r="L37" s="7" t="s">
        <v>7</v>
      </c>
      <c r="M37" s="7" t="s">
        <v>7</v>
      </c>
      <c r="N37" s="7" t="s">
        <v>7</v>
      </c>
      <c r="O37" s="7" t="s">
        <v>7</v>
      </c>
      <c r="P37" s="7" t="s">
        <v>7</v>
      </c>
      <c r="Q37" s="7" t="s">
        <v>7</v>
      </c>
      <c r="R37" s="7" t="s">
        <v>7</v>
      </c>
      <c r="S37" s="7" t="s">
        <v>7</v>
      </c>
      <c r="T37" s="10">
        <v>100000</v>
      </c>
      <c r="U37" s="9">
        <f t="shared" si="2"/>
        <v>16</v>
      </c>
      <c r="V37" s="5">
        <f t="shared" si="0"/>
        <v>13</v>
      </c>
      <c r="W37" s="5">
        <f t="shared" si="1"/>
        <v>2</v>
      </c>
      <c r="X37" s="9">
        <f t="shared" si="3"/>
        <v>14.5</v>
      </c>
      <c r="Y37" s="5">
        <f t="shared" si="4"/>
        <v>1300000</v>
      </c>
      <c r="Z37" s="24" t="str" cm="1">
        <f t="array" ref="Z37">_xlfn.IFS(W37&lt;=2,"EXCELLENT",W37&lt;=4,"GOOD",W37&lt;=6,"NORMAL",W37&gt;6,"BAD")</f>
        <v>EXCELLENT</v>
      </c>
      <c r="AA37" s="11" cm="1">
        <f t="array" ref="AA37">_xlfn.IFS(Z37="EXCELLENT",Y37*8%,Z37="GOOD",Y37*5%,Z37="NORMAL",Y37*3%,Z37="BAD",Y37*0)</f>
        <v>104000</v>
      </c>
    </row>
    <row r="38" spans="1:61" x14ac:dyDescent="0.3">
      <c r="A38" s="21">
        <v>36</v>
      </c>
      <c r="B38" s="6" t="s">
        <v>47</v>
      </c>
      <c r="C38" s="26" t="s">
        <v>6</v>
      </c>
      <c r="D38" s="6" t="s">
        <v>7</v>
      </c>
      <c r="E38" s="7" t="s">
        <v>8</v>
      </c>
      <c r="F38" s="7" t="s">
        <v>7</v>
      </c>
      <c r="G38" s="7" t="s">
        <v>7</v>
      </c>
      <c r="H38" s="7" t="s">
        <v>7</v>
      </c>
      <c r="I38" s="7" t="s">
        <v>7</v>
      </c>
      <c r="J38" s="7" t="s">
        <v>7</v>
      </c>
      <c r="K38" s="7" t="s">
        <v>8</v>
      </c>
      <c r="L38" s="7" t="s">
        <v>7</v>
      </c>
      <c r="M38" s="7" t="s">
        <v>7</v>
      </c>
      <c r="N38" s="7" t="s">
        <v>7</v>
      </c>
      <c r="O38" s="7" t="s">
        <v>7</v>
      </c>
      <c r="P38" s="7" t="s">
        <v>8</v>
      </c>
      <c r="Q38" s="7" t="s">
        <v>7</v>
      </c>
      <c r="R38" s="7" t="s">
        <v>7</v>
      </c>
      <c r="S38" s="7" t="s">
        <v>8</v>
      </c>
      <c r="T38" s="10">
        <v>92000</v>
      </c>
      <c r="U38" s="9">
        <f t="shared" si="2"/>
        <v>16</v>
      </c>
      <c r="V38" s="5">
        <f t="shared" si="0"/>
        <v>11</v>
      </c>
      <c r="W38" s="5">
        <f t="shared" si="1"/>
        <v>4</v>
      </c>
      <c r="X38" s="9">
        <f t="shared" si="3"/>
        <v>13.5</v>
      </c>
      <c r="Y38" s="5">
        <f t="shared" si="4"/>
        <v>1012000</v>
      </c>
      <c r="Z38" s="24" t="str" cm="1">
        <f t="array" ref="Z38">_xlfn.IFS(W38&lt;=2,"EXCELLENT",W38&lt;=4,"GOOD",W38&lt;=6,"NORMAL",W38&gt;6,"BAD")</f>
        <v>GOOD</v>
      </c>
      <c r="AA38" s="11" cm="1">
        <f t="array" ref="AA38">_xlfn.IFS(Z38="EXCELLENT",Y38*8%,Z38="GOOD",Y38*5%,Z38="NORMAL",Y38*3%,Z38="BAD",Y38*0)</f>
        <v>50600</v>
      </c>
    </row>
    <row r="39" spans="1:61" x14ac:dyDescent="0.3">
      <c r="A39" s="21">
        <v>37</v>
      </c>
      <c r="B39" s="6" t="s">
        <v>48</v>
      </c>
      <c r="C39" s="26" t="s">
        <v>52</v>
      </c>
      <c r="D39" s="6" t="s">
        <v>7</v>
      </c>
      <c r="E39" s="7" t="s">
        <v>7</v>
      </c>
      <c r="F39" s="7" t="s">
        <v>7</v>
      </c>
      <c r="G39" s="7" t="s">
        <v>7</v>
      </c>
      <c r="H39" s="7" t="s">
        <v>7</v>
      </c>
      <c r="I39" s="7" t="s">
        <v>7</v>
      </c>
      <c r="J39" s="7" t="s">
        <v>7</v>
      </c>
      <c r="K39" s="8" t="s">
        <v>7</v>
      </c>
      <c r="L39" s="7" t="s">
        <v>7</v>
      </c>
      <c r="M39" s="7" t="s">
        <v>7</v>
      </c>
      <c r="N39" s="7" t="s">
        <v>7</v>
      </c>
      <c r="O39" s="7" t="s">
        <v>8</v>
      </c>
      <c r="P39" s="7" t="s">
        <v>7</v>
      </c>
      <c r="Q39" s="7" t="s">
        <v>7</v>
      </c>
      <c r="R39" s="7" t="s">
        <v>7</v>
      </c>
      <c r="S39" s="7" t="s">
        <v>7</v>
      </c>
      <c r="T39" s="10">
        <v>20000</v>
      </c>
      <c r="U39" s="9">
        <f t="shared" si="2"/>
        <v>16</v>
      </c>
      <c r="V39" s="5">
        <f t="shared" si="0"/>
        <v>14</v>
      </c>
      <c r="W39" s="5">
        <f t="shared" si="1"/>
        <v>1</v>
      </c>
      <c r="X39" s="9">
        <f t="shared" si="3"/>
        <v>15</v>
      </c>
      <c r="Y39" s="5">
        <f t="shared" si="4"/>
        <v>280000</v>
      </c>
      <c r="Z39" s="24" t="str" cm="1">
        <f t="array" ref="Z39">_xlfn.IFS(W39&lt;=2,"EXCELLENT",W39&lt;=4,"GOOD",W39&lt;=6,"NORMAL",W39&gt;6,"BAD")</f>
        <v>EXCELLENT</v>
      </c>
      <c r="AA39" s="11" cm="1">
        <f t="array" ref="AA39">_xlfn.IFS(Z39="EXCELLENT",Y39*8%,Z39="GOOD",Y39*5%,Z39="NORMAL",Y39*3%,Z39="BAD",Y39*0)</f>
        <v>22400</v>
      </c>
    </row>
    <row r="40" spans="1:61" x14ac:dyDescent="0.3">
      <c r="A40" s="21">
        <v>38</v>
      </c>
      <c r="B40" s="6" t="s">
        <v>49</v>
      </c>
      <c r="C40" s="26" t="s">
        <v>53</v>
      </c>
      <c r="D40" s="6" t="s">
        <v>7</v>
      </c>
      <c r="E40" s="7" t="s">
        <v>8</v>
      </c>
      <c r="F40" s="7" t="s">
        <v>7</v>
      </c>
      <c r="G40" s="7" t="s">
        <v>7</v>
      </c>
      <c r="H40" s="7" t="s">
        <v>7</v>
      </c>
      <c r="I40" s="7" t="s">
        <v>7</v>
      </c>
      <c r="J40" s="7" t="s">
        <v>7</v>
      </c>
      <c r="K40" s="7" t="s">
        <v>7</v>
      </c>
      <c r="L40" s="7" t="s">
        <v>7</v>
      </c>
      <c r="M40" s="7" t="s">
        <v>7</v>
      </c>
      <c r="N40" s="7" t="s">
        <v>7</v>
      </c>
      <c r="O40" s="7" t="s">
        <v>7</v>
      </c>
      <c r="P40" s="7" t="s">
        <v>8</v>
      </c>
      <c r="Q40" s="7" t="s">
        <v>7</v>
      </c>
      <c r="R40" s="7" t="s">
        <v>7</v>
      </c>
      <c r="S40" s="7" t="s">
        <v>7</v>
      </c>
      <c r="T40" s="10">
        <v>100000</v>
      </c>
      <c r="U40" s="9">
        <f t="shared" si="2"/>
        <v>16</v>
      </c>
      <c r="V40" s="5">
        <f t="shared" si="0"/>
        <v>13</v>
      </c>
      <c r="W40" s="5">
        <f t="shared" si="1"/>
        <v>2</v>
      </c>
      <c r="X40" s="9">
        <f t="shared" si="3"/>
        <v>14.5</v>
      </c>
      <c r="Y40" s="5">
        <f t="shared" si="4"/>
        <v>1300000</v>
      </c>
      <c r="Z40" s="24" t="str" cm="1">
        <f t="array" ref="Z40">_xlfn.IFS(W40&lt;=2,"EXCELLENT",W40&lt;=4,"GOOD",W40&lt;=6,"NORMAL",W40&gt;6,"BAD")</f>
        <v>EXCELLENT</v>
      </c>
      <c r="AA40" s="11" cm="1">
        <f t="array" ref="AA40">_xlfn.IFS(Z40="EXCELLENT",Y40*8%,Z40="GOOD",Y40*5%,Z40="NORMAL",Y40*3%,Z40="BAD",Y40*0)</f>
        <v>104000</v>
      </c>
    </row>
    <row r="41" spans="1:61" x14ac:dyDescent="0.3">
      <c r="A41" s="21">
        <v>39</v>
      </c>
      <c r="B41" s="6" t="s">
        <v>50</v>
      </c>
      <c r="C41" s="26" t="s">
        <v>10</v>
      </c>
      <c r="D41" s="6" t="s">
        <v>7</v>
      </c>
      <c r="E41" s="7" t="s">
        <v>7</v>
      </c>
      <c r="F41" s="7" t="s">
        <v>7</v>
      </c>
      <c r="G41" s="7" t="s">
        <v>8</v>
      </c>
      <c r="H41" s="7" t="s">
        <v>7</v>
      </c>
      <c r="I41" s="7" t="s">
        <v>8</v>
      </c>
      <c r="J41" s="7" t="s">
        <v>8</v>
      </c>
      <c r="K41" s="7" t="s">
        <v>7</v>
      </c>
      <c r="L41" s="7" t="s">
        <v>7</v>
      </c>
      <c r="M41" s="7" t="s">
        <v>7</v>
      </c>
      <c r="N41" s="7" t="s">
        <v>7</v>
      </c>
      <c r="O41" s="7" t="s">
        <v>7</v>
      </c>
      <c r="P41" s="7" t="s">
        <v>7</v>
      </c>
      <c r="Q41" s="7" t="s">
        <v>7</v>
      </c>
      <c r="R41" s="7" t="s">
        <v>8</v>
      </c>
      <c r="S41" s="7" t="s">
        <v>7</v>
      </c>
      <c r="T41" s="10">
        <v>35000</v>
      </c>
      <c r="U41" s="9">
        <f t="shared" si="2"/>
        <v>16</v>
      </c>
      <c r="V41" s="5">
        <f t="shared" si="0"/>
        <v>11</v>
      </c>
      <c r="W41" s="5">
        <f t="shared" si="1"/>
        <v>4</v>
      </c>
      <c r="X41" s="9">
        <f t="shared" si="3"/>
        <v>13.5</v>
      </c>
      <c r="Y41" s="5">
        <f t="shared" si="4"/>
        <v>385000</v>
      </c>
      <c r="Z41" s="24" t="str" cm="1">
        <f t="array" ref="Z41">_xlfn.IFS(W41&lt;=2,"EXCELLENT",W41&lt;=4,"GOOD",W41&lt;=6,"NORMAL",W41&gt;6,"BAD")</f>
        <v>GOOD</v>
      </c>
      <c r="AA41" s="11" cm="1">
        <f t="array" ref="AA41">_xlfn.IFS(Z41="EXCELLENT",Y41*8%,Z41="GOOD",Y41*5%,Z41="NORMAL",Y41*3%,Z41="BAD",Y41*0)</f>
        <v>19250</v>
      </c>
    </row>
    <row r="42" spans="1:61" ht="15" thickBot="1" x14ac:dyDescent="0.35">
      <c r="A42" s="22">
        <v>40</v>
      </c>
      <c r="B42" s="47" t="s">
        <v>51</v>
      </c>
      <c r="C42" s="48" t="s">
        <v>6</v>
      </c>
      <c r="D42" s="47" t="s">
        <v>7</v>
      </c>
      <c r="E42" s="49" t="s">
        <v>7</v>
      </c>
      <c r="F42" s="49" t="s">
        <v>7</v>
      </c>
      <c r="G42" s="49" t="s">
        <v>7</v>
      </c>
      <c r="H42" s="49" t="s">
        <v>7</v>
      </c>
      <c r="I42" s="49" t="s">
        <v>8</v>
      </c>
      <c r="J42" s="49" t="s">
        <v>7</v>
      </c>
      <c r="K42" s="49" t="s">
        <v>7</v>
      </c>
      <c r="L42" s="49" t="s">
        <v>7</v>
      </c>
      <c r="M42" s="49" t="s">
        <v>7</v>
      </c>
      <c r="N42" s="49" t="s">
        <v>7</v>
      </c>
      <c r="O42" s="49" t="s">
        <v>8</v>
      </c>
      <c r="P42" s="49" t="s">
        <v>7</v>
      </c>
      <c r="Q42" s="49" t="s">
        <v>8</v>
      </c>
      <c r="R42" s="49" t="s">
        <v>7</v>
      </c>
      <c r="S42" s="49" t="s">
        <v>7</v>
      </c>
      <c r="T42" s="12">
        <v>70000</v>
      </c>
      <c r="U42" s="13">
        <f t="shared" si="2"/>
        <v>16</v>
      </c>
      <c r="V42" s="14">
        <f t="shared" si="0"/>
        <v>12</v>
      </c>
      <c r="W42" s="14">
        <f t="shared" si="1"/>
        <v>3</v>
      </c>
      <c r="X42" s="13">
        <f t="shared" si="3"/>
        <v>14</v>
      </c>
      <c r="Y42" s="14">
        <f t="shared" si="4"/>
        <v>840000</v>
      </c>
      <c r="Z42" s="25" t="str" cm="1">
        <f t="array" ref="Z42">_xlfn.IFS(W42&lt;=2,"EXCELLENT",W42&lt;=4,"GOOD",W42&lt;=6,"NORMAL",W42&gt;6,"BAD")</f>
        <v>GOOD</v>
      </c>
      <c r="AA42" s="15" cm="1">
        <f t="array" ref="AA42">_xlfn.IFS(Z42="EXCELLENT",Y42*8%,Z42="GOOD",Y42*5%,Z42="NORMAL",Y42*3%,Z42="BAD",Y42*0)</f>
        <v>42000</v>
      </c>
    </row>
    <row r="43" spans="1:61" ht="25.2" customHeight="1" x14ac:dyDescent="0.3">
      <c r="A43" s="75"/>
      <c r="B43" s="73" t="s">
        <v>80</v>
      </c>
      <c r="C43" s="73"/>
      <c r="D43" s="50">
        <f>COUNTIF(D3:D42,"P")</f>
        <v>40</v>
      </c>
      <c r="E43" s="50">
        <f t="shared" ref="E43:N43" si="5">COUNTIF(E3:E42,"P")</f>
        <v>25</v>
      </c>
      <c r="F43" s="50">
        <f t="shared" si="5"/>
        <v>34</v>
      </c>
      <c r="G43" s="50">
        <f t="shared" si="5"/>
        <v>31</v>
      </c>
      <c r="H43" s="50">
        <f t="shared" si="5"/>
        <v>33</v>
      </c>
      <c r="I43" s="50">
        <f t="shared" si="5"/>
        <v>30</v>
      </c>
      <c r="J43" s="50">
        <f t="shared" si="5"/>
        <v>33</v>
      </c>
      <c r="K43" s="50">
        <f t="shared" si="5"/>
        <v>29</v>
      </c>
      <c r="L43" s="50">
        <f t="shared" si="5"/>
        <v>40</v>
      </c>
      <c r="M43" s="50">
        <f t="shared" si="5"/>
        <v>31</v>
      </c>
      <c r="N43" s="50">
        <f t="shared" si="5"/>
        <v>34</v>
      </c>
      <c r="O43" s="50">
        <f>COUNTIF(O3:O42,"P")</f>
        <v>31</v>
      </c>
      <c r="P43" s="50">
        <f t="shared" ref="P43" si="6">COUNTIF(P3:P42,"P")</f>
        <v>30</v>
      </c>
      <c r="Q43" s="50">
        <f t="shared" ref="Q43" si="7">COUNTIF(Q3:Q42,"P")</f>
        <v>31</v>
      </c>
      <c r="R43" s="50">
        <f t="shared" ref="R43" si="8">COUNTIF(R3:R42,"P")</f>
        <v>33</v>
      </c>
      <c r="S43" s="50">
        <f t="shared" ref="S43" si="9">COUNTIF(S3:S42,"P")</f>
        <v>32</v>
      </c>
      <c r="T43" s="3"/>
      <c r="U43" s="3"/>
      <c r="Z43" s="1"/>
    </row>
    <row r="44" spans="1:61" ht="27" customHeight="1" x14ac:dyDescent="0.3">
      <c r="A44" s="76"/>
      <c r="B44" s="74" t="s">
        <v>81</v>
      </c>
      <c r="C44" s="74"/>
      <c r="D44" s="50">
        <f>COUNTIF(D3:D42,"A")</f>
        <v>0</v>
      </c>
      <c r="E44" s="50">
        <f t="shared" ref="E44:S44" si="10">COUNTIF(E3:E42,"A")</f>
        <v>15</v>
      </c>
      <c r="F44" s="50">
        <f t="shared" si="10"/>
        <v>6</v>
      </c>
      <c r="G44" s="50">
        <f t="shared" si="10"/>
        <v>9</v>
      </c>
      <c r="H44" s="50">
        <f t="shared" si="10"/>
        <v>7</v>
      </c>
      <c r="I44" s="50">
        <f t="shared" si="10"/>
        <v>10</v>
      </c>
      <c r="J44" s="50">
        <f t="shared" si="10"/>
        <v>7</v>
      </c>
      <c r="K44" s="50">
        <f t="shared" si="10"/>
        <v>11</v>
      </c>
      <c r="L44" s="50">
        <f t="shared" si="10"/>
        <v>0</v>
      </c>
      <c r="M44" s="50">
        <f t="shared" si="10"/>
        <v>9</v>
      </c>
      <c r="N44" s="50">
        <f t="shared" si="10"/>
        <v>6</v>
      </c>
      <c r="O44" s="50">
        <f t="shared" si="10"/>
        <v>9</v>
      </c>
      <c r="P44" s="50">
        <f t="shared" si="10"/>
        <v>10</v>
      </c>
      <c r="Q44" s="50">
        <f t="shared" si="10"/>
        <v>9</v>
      </c>
      <c r="R44" s="50">
        <f t="shared" si="10"/>
        <v>7</v>
      </c>
      <c r="S44" s="50">
        <f t="shared" si="10"/>
        <v>8</v>
      </c>
      <c r="U44" s="56" t="s">
        <v>79</v>
      </c>
      <c r="V44" s="57" cm="1">
        <f t="array" ref="V44">AVERAGE(T3:T42*V3:V42)</f>
        <v>616825</v>
      </c>
      <c r="Z44" s="1"/>
    </row>
    <row r="45" spans="1:61" ht="27" customHeight="1" x14ac:dyDescent="0.3">
      <c r="B45" s="51"/>
      <c r="C45" s="51"/>
      <c r="D45" s="52"/>
      <c r="E45" s="52"/>
      <c r="F45" s="52"/>
      <c r="G45" s="52"/>
      <c r="H45" s="52"/>
      <c r="I45" s="52"/>
      <c r="J45" s="52"/>
      <c r="K45" s="53"/>
      <c r="L45" s="53"/>
      <c r="M45" s="53"/>
      <c r="N45" s="53"/>
      <c r="O45" s="53"/>
      <c r="P45" s="53"/>
      <c r="Q45" s="53"/>
      <c r="R45" s="53"/>
      <c r="S45" s="81"/>
      <c r="U45" s="56" t="s">
        <v>83</v>
      </c>
      <c r="V45" s="57">
        <f>SUM(T3*V3)</f>
        <v>770000</v>
      </c>
      <c r="Z45" s="1"/>
    </row>
    <row r="46" spans="1:61" ht="29.4" customHeight="1" x14ac:dyDescent="0.3">
      <c r="A46" s="58" t="s">
        <v>63</v>
      </c>
      <c r="B46" s="58" t="s">
        <v>64</v>
      </c>
      <c r="C46" s="59" t="s">
        <v>65</v>
      </c>
      <c r="D46" s="60" t="s">
        <v>66</v>
      </c>
      <c r="E46" s="60" t="s">
        <v>67</v>
      </c>
      <c r="F46" s="60" t="s">
        <v>58</v>
      </c>
      <c r="G46" s="60" t="s">
        <v>59</v>
      </c>
      <c r="H46" s="61" t="s">
        <v>60</v>
      </c>
      <c r="I46" s="63" t="s">
        <v>68</v>
      </c>
      <c r="J46" s="64" t="s">
        <v>84</v>
      </c>
      <c r="K46" s="65"/>
      <c r="L46" s="36" t="s">
        <v>82</v>
      </c>
      <c r="M46" s="54"/>
      <c r="S46" s="82"/>
      <c r="T46" s="83"/>
      <c r="U46" t="s">
        <v>83</v>
      </c>
      <c r="V46" s="55"/>
    </row>
    <row r="47" spans="1:61" ht="30" customHeight="1" x14ac:dyDescent="0.3">
      <c r="A47" s="6" t="s">
        <v>9</v>
      </c>
      <c r="B47" s="6" t="str">
        <f>VLOOKUP(A47,B2:AA42,2,)</f>
        <v>DEVELOPER</v>
      </c>
      <c r="C47" s="6">
        <f>VLOOKUP(A47,B2:AA42,19,)</f>
        <v>35000</v>
      </c>
      <c r="D47" s="6">
        <f>VLOOKUP(A47,B2:AA42,20,)</f>
        <v>16</v>
      </c>
      <c r="E47" s="6">
        <f>VLOOKUP(A47,B2:AA42,21,)</f>
        <v>9</v>
      </c>
      <c r="F47" s="6">
        <f>VLOOKUP(A47,B2:AA42,22,)</f>
        <v>6</v>
      </c>
      <c r="G47" s="6">
        <f>VLOOKUP(A47,B2:AA42,23,)</f>
        <v>12.5</v>
      </c>
      <c r="H47" s="6">
        <f>VLOOKUP(A47,B3:AA42,24,)</f>
        <v>315000</v>
      </c>
      <c r="I47" s="6" t="str">
        <f>VLOOKUP(A47,B3:AA42,25,)</f>
        <v>NORMAL</v>
      </c>
      <c r="J47" s="6">
        <f>VLOOKUP(A47,B3:AA42,26,)</f>
        <v>9450</v>
      </c>
      <c r="L47" t="s">
        <v>85</v>
      </c>
      <c r="M47" s="84"/>
      <c r="N47" s="78"/>
      <c r="O47" s="86"/>
      <c r="P47" s="79"/>
      <c r="Q47" s="79"/>
      <c r="R47" s="80" t="s">
        <v>63</v>
      </c>
      <c r="S47" s="80" t="s">
        <v>60</v>
      </c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</row>
    <row r="48" spans="1:61" x14ac:dyDescent="0.3">
      <c r="M48" s="85"/>
      <c r="N48" s="53"/>
      <c r="O48" s="53"/>
      <c r="R48" s="77" t="s">
        <v>9</v>
      </c>
      <c r="S48" s="77">
        <f>VLOOKUP(R48,B3:AA42,24,)</f>
        <v>315000</v>
      </c>
    </row>
    <row r="51" spans="1:19" x14ac:dyDescent="0.3">
      <c r="A51" s="43"/>
      <c r="B51" s="43"/>
      <c r="C51" s="43"/>
    </row>
    <row r="52" spans="1:19" x14ac:dyDescent="0.3">
      <c r="A52" s="43"/>
      <c r="B52" s="43"/>
      <c r="C52" s="43"/>
    </row>
    <row r="53" spans="1:19" x14ac:dyDescent="0.3">
      <c r="A53" s="44"/>
      <c r="B53" s="62" t="s">
        <v>84</v>
      </c>
      <c r="C53" s="44">
        <f>COUNTIF(AA3:AA42,"&gt;0")</f>
        <v>37</v>
      </c>
      <c r="D53" s="4"/>
      <c r="E53" s="29" t="s">
        <v>72</v>
      </c>
      <c r="F53" s="29" t="s">
        <v>73</v>
      </c>
      <c r="H53" s="29" t="s">
        <v>72</v>
      </c>
      <c r="I53" s="29" t="s">
        <v>74</v>
      </c>
    </row>
    <row r="54" spans="1:19" ht="15.6" x14ac:dyDescent="0.3">
      <c r="B54" s="46"/>
      <c r="C54" s="45"/>
      <c r="D54" s="4"/>
      <c r="E54" s="27">
        <v>45778</v>
      </c>
      <c r="F54" s="28">
        <f>COUNTIF(D3:D42,"p")</f>
        <v>40</v>
      </c>
      <c r="H54" s="32">
        <v>45778</v>
      </c>
      <c r="I54" s="6">
        <f>COUNTIF(D2:D42,"A")</f>
        <v>0</v>
      </c>
      <c r="L54" s="70" t="s">
        <v>68</v>
      </c>
      <c r="M54" s="70"/>
      <c r="N54" s="30"/>
      <c r="O54" s="31"/>
    </row>
    <row r="55" spans="1:19" ht="15.6" x14ac:dyDescent="0.3">
      <c r="A55" s="46"/>
      <c r="B55" s="44"/>
      <c r="C55" s="44"/>
      <c r="D55" s="4"/>
      <c r="E55" s="27">
        <v>45779</v>
      </c>
      <c r="F55" s="4">
        <f>COUNTIF(D4:D43,"p")</f>
        <v>39</v>
      </c>
      <c r="H55" s="32">
        <v>45779</v>
      </c>
      <c r="I55" s="6">
        <f>COUNTIF(E3:E42,"A")</f>
        <v>15</v>
      </c>
      <c r="K55" s="2"/>
      <c r="L55" s="33" t="s">
        <v>75</v>
      </c>
      <c r="M55" s="33">
        <f>COUNTIF(Z3:Z42,"GOOD")</f>
        <v>15</v>
      </c>
      <c r="N55" s="30"/>
      <c r="Q55" s="71" t="s">
        <v>79</v>
      </c>
      <c r="R55" s="71"/>
      <c r="S55" s="40" t="s">
        <v>60</v>
      </c>
    </row>
    <row r="56" spans="1:19" ht="15.6" x14ac:dyDescent="0.3">
      <c r="A56" s="42"/>
      <c r="B56" s="43"/>
      <c r="C56" s="43"/>
      <c r="E56" s="27">
        <v>45780</v>
      </c>
      <c r="F56" s="4">
        <f>COUNTIF(D5:D44,"p")</f>
        <v>38</v>
      </c>
      <c r="H56" s="32">
        <v>45780</v>
      </c>
      <c r="I56" s="6">
        <f>COUNTIF(E4:E43,"A")</f>
        <v>15</v>
      </c>
      <c r="L56" s="33" t="s">
        <v>76</v>
      </c>
      <c r="M56" s="33">
        <f>COUNTIF(Z3:Z42,"EXCELLENT")</f>
        <v>19</v>
      </c>
      <c r="N56" s="30"/>
      <c r="Q56" s="72" t="s">
        <v>9</v>
      </c>
      <c r="R56" s="72"/>
      <c r="S56" s="4">
        <f>VLOOKUP(Q56,B2:AA42,24,)</f>
        <v>315000</v>
      </c>
    </row>
    <row r="57" spans="1:19" ht="15.6" x14ac:dyDescent="0.3">
      <c r="A57" s="37"/>
      <c r="B57" s="3"/>
      <c r="C57" s="3"/>
      <c r="E57" s="27">
        <v>45781</v>
      </c>
      <c r="F57" s="4">
        <f t="shared" ref="F57:F62" si="11">COUNTIF(D6:D46,"p")</f>
        <v>37</v>
      </c>
      <c r="H57" s="32">
        <v>45781</v>
      </c>
      <c r="I57" s="6">
        <f>COUNTIF(E5:E44,"A")</f>
        <v>14</v>
      </c>
      <c r="L57" s="33" t="s">
        <v>77</v>
      </c>
      <c r="M57" s="33">
        <f>COUNTIF(Z3:Z42,"NORMAL")</f>
        <v>3</v>
      </c>
      <c r="N57" s="30"/>
    </row>
    <row r="58" spans="1:19" ht="15.6" x14ac:dyDescent="0.3">
      <c r="A58" s="37"/>
      <c r="B58" s="3"/>
      <c r="C58" s="3"/>
      <c r="E58" s="27">
        <v>45782</v>
      </c>
      <c r="F58" s="4">
        <f t="shared" si="11"/>
        <v>36</v>
      </c>
      <c r="H58" s="32">
        <v>45782</v>
      </c>
      <c r="I58" s="6">
        <f>COUNTIF(E6:E46,"A")</f>
        <v>14</v>
      </c>
      <c r="L58" s="33" t="s">
        <v>78</v>
      </c>
      <c r="M58" s="6">
        <f>COUNTIF(Z3:Z42,"BAD")</f>
        <v>3</v>
      </c>
    </row>
    <row r="59" spans="1:19" ht="15.6" x14ac:dyDescent="0.3">
      <c r="A59" s="37"/>
      <c r="B59" s="3"/>
      <c r="C59" s="3"/>
      <c r="E59" s="27">
        <v>45783</v>
      </c>
      <c r="F59" s="4">
        <f t="shared" si="11"/>
        <v>35</v>
      </c>
      <c r="H59" s="32">
        <v>45783</v>
      </c>
      <c r="I59" s="6">
        <f>COUNTIF(E7:E47,"A")</f>
        <v>14</v>
      </c>
    </row>
    <row r="60" spans="1:19" ht="15.6" x14ac:dyDescent="0.3">
      <c r="A60" s="37"/>
      <c r="B60" s="3"/>
      <c r="C60" s="3"/>
      <c r="E60" s="27">
        <v>45784</v>
      </c>
      <c r="F60" s="4">
        <f t="shared" si="11"/>
        <v>34</v>
      </c>
      <c r="H60" s="32">
        <v>45784</v>
      </c>
      <c r="I60" s="6">
        <f>COUNTIF(E8:E48,"A")</f>
        <v>13</v>
      </c>
    </row>
    <row r="61" spans="1:19" ht="15.6" x14ac:dyDescent="0.3">
      <c r="A61" s="37"/>
      <c r="B61" s="3"/>
      <c r="C61" s="3"/>
      <c r="E61" s="27">
        <v>45785</v>
      </c>
      <c r="F61" s="4">
        <f t="shared" si="11"/>
        <v>33</v>
      </c>
      <c r="H61" s="32">
        <v>45785</v>
      </c>
      <c r="I61" s="6">
        <f>COUNTIF(E9:E49,"A")</f>
        <v>13</v>
      </c>
    </row>
    <row r="62" spans="1:19" ht="15.6" x14ac:dyDescent="0.3">
      <c r="A62" s="37"/>
      <c r="B62" s="3"/>
      <c r="C62" s="3"/>
      <c r="E62" s="27">
        <v>45786</v>
      </c>
      <c r="F62" s="4">
        <f t="shared" si="11"/>
        <v>32</v>
      </c>
      <c r="H62" s="32">
        <v>45786</v>
      </c>
      <c r="I62" s="6">
        <f>COUNTIF(E10:E50,"A")</f>
        <v>13</v>
      </c>
    </row>
    <row r="63" spans="1:19" x14ac:dyDescent="0.3">
      <c r="A63" s="37"/>
      <c r="B63" s="3"/>
      <c r="C63" s="3"/>
      <c r="H63" s="3"/>
      <c r="I63" s="3"/>
    </row>
    <row r="64" spans="1:19" x14ac:dyDescent="0.3">
      <c r="A64" s="37"/>
      <c r="B64" s="3"/>
      <c r="C64" s="3"/>
    </row>
    <row r="65" spans="1:11" x14ac:dyDescent="0.3">
      <c r="A65" s="37"/>
      <c r="B65" s="3"/>
      <c r="C65" s="3"/>
    </row>
    <row r="66" spans="1:11" x14ac:dyDescent="0.3">
      <c r="A66" s="37"/>
      <c r="B66" s="3"/>
      <c r="C66" s="3"/>
    </row>
    <row r="67" spans="1:11" x14ac:dyDescent="0.3">
      <c r="A67" s="37"/>
      <c r="B67" s="3"/>
      <c r="C67" s="3"/>
      <c r="E67" s="3"/>
      <c r="F67" s="3"/>
      <c r="G67" s="3"/>
    </row>
    <row r="68" spans="1:11" x14ac:dyDescent="0.3">
      <c r="A68" s="37"/>
      <c r="B68" s="3"/>
      <c r="C68" s="3"/>
      <c r="E68" s="69" t="s">
        <v>69</v>
      </c>
      <c r="F68" s="69"/>
      <c r="G68" s="34">
        <f>MIN(Y3:Y42)</f>
        <v>175000</v>
      </c>
    </row>
    <row r="69" spans="1:11" x14ac:dyDescent="0.3">
      <c r="A69" s="37"/>
      <c r="B69" s="3"/>
      <c r="C69" s="39"/>
      <c r="E69" s="6"/>
      <c r="F69" s="6"/>
      <c r="G69" s="6"/>
      <c r="K69" s="2"/>
    </row>
    <row r="70" spans="1:11" x14ac:dyDescent="0.3">
      <c r="A70" s="37"/>
      <c r="B70" s="3"/>
      <c r="C70" s="3"/>
      <c r="E70" s="69" t="s">
        <v>70</v>
      </c>
      <c r="F70" s="69"/>
      <c r="G70" s="35">
        <f>MAX(Y3:Y42)</f>
        <v>1400000</v>
      </c>
    </row>
    <row r="71" spans="1:11" x14ac:dyDescent="0.3">
      <c r="A71" s="41"/>
      <c r="B71" s="3"/>
      <c r="C71" s="3"/>
      <c r="E71" s="6"/>
      <c r="F71" s="6"/>
      <c r="G71" s="6"/>
    </row>
    <row r="72" spans="1:11" x14ac:dyDescent="0.3">
      <c r="A72" s="37"/>
      <c r="B72" s="3"/>
      <c r="C72" s="3"/>
      <c r="E72" s="69" t="s">
        <v>71</v>
      </c>
      <c r="F72" s="69"/>
      <c r="G72" s="34">
        <f>COUNTA(B3:B42)</f>
        <v>40</v>
      </c>
    </row>
    <row r="73" spans="1:11" x14ac:dyDescent="0.3">
      <c r="A73" s="37"/>
      <c r="B73" s="3"/>
      <c r="C73" s="3"/>
      <c r="E73" s="3"/>
      <c r="F73" s="3"/>
      <c r="G73" s="3"/>
    </row>
    <row r="74" spans="1:11" x14ac:dyDescent="0.3">
      <c r="A74" s="37"/>
      <c r="B74" s="3"/>
      <c r="C74" s="3"/>
    </row>
    <row r="75" spans="1:11" x14ac:dyDescent="0.3">
      <c r="A75" s="37"/>
      <c r="B75" s="3"/>
      <c r="C75" s="3"/>
    </row>
    <row r="76" spans="1:11" x14ac:dyDescent="0.3">
      <c r="A76" s="37"/>
      <c r="B76" s="3"/>
      <c r="C76" s="3"/>
    </row>
    <row r="77" spans="1:11" x14ac:dyDescent="0.3">
      <c r="A77" s="37"/>
      <c r="B77" s="3"/>
      <c r="C77" s="3"/>
    </row>
    <row r="78" spans="1:11" x14ac:dyDescent="0.3">
      <c r="A78" s="37"/>
      <c r="B78" s="3"/>
      <c r="C78" s="3"/>
    </row>
    <row r="79" spans="1:11" x14ac:dyDescent="0.3">
      <c r="A79" s="37"/>
      <c r="B79" s="38"/>
      <c r="C79" s="3"/>
    </row>
    <row r="80" spans="1:11" x14ac:dyDescent="0.3">
      <c r="C80" s="3"/>
    </row>
    <row r="83" spans="11:11" x14ac:dyDescent="0.3">
      <c r="K83" s="2"/>
    </row>
    <row r="97" spans="11:11" x14ac:dyDescent="0.3">
      <c r="K97" s="2"/>
    </row>
    <row r="111" spans="11:11" x14ac:dyDescent="0.3">
      <c r="K111" s="2"/>
    </row>
    <row r="125" spans="11:11" x14ac:dyDescent="0.3">
      <c r="K125" s="2"/>
    </row>
  </sheetData>
  <mergeCells count="10">
    <mergeCell ref="A1:AA1"/>
    <mergeCell ref="E68:F68"/>
    <mergeCell ref="E70:F70"/>
    <mergeCell ref="E72:F72"/>
    <mergeCell ref="L54:M54"/>
    <mergeCell ref="Q55:R55"/>
    <mergeCell ref="Q56:R56"/>
    <mergeCell ref="B43:C43"/>
    <mergeCell ref="B44:C44"/>
    <mergeCell ref="A43:A44"/>
  </mergeCells>
  <conditionalFormatting sqref="D2:S42 D46:J46 L46">
    <cfRule type="cellIs" dxfId="1" priority="2" operator="equal">
      <formula>"A"</formula>
    </cfRule>
  </conditionalFormatting>
  <conditionalFormatting sqref="T32">
    <cfRule type="cellIs" dxfId="0" priority="1" operator="equal">
      <formula>"A"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8B0DBB-788E-4E35-A7C9-D1DF65316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Chitrapriya G</dc:creator>
  <cp:lastModifiedBy>Chitrapriya G</cp:lastModifiedBy>
  <dcterms:created xsi:type="dcterms:W3CDTF">2025-09-09T16:06:58Z</dcterms:created>
  <dcterms:modified xsi:type="dcterms:W3CDTF">2025-09-17T12:14:49Z</dcterms:modified>
</cp:coreProperties>
</file>