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S">'07 - Vlookup II'!$A$26:$C$31</definedName>
    <definedName hidden="1" localSheetId="4" name="Z_8B195D53_B3C6_4E31_BF44_D8677C9D55EF_.wvu.FilterData">'04 - Filter'!$A$2:$E$22</definedName>
  </definedNames>
  <calcPr/>
  <customWorkbookViews>
    <customWorkbookView activeSheetId="0" maximized="1" windowHeight="0" windowWidth="0" guid="{8B195D53-B3C6-4E31-BF44-D8677C9D55EF}" name="Filter 1"/>
  </customWorkbookViews>
</workbook>
</file>

<file path=xl/sharedStrings.xml><?xml version="1.0" encoding="utf-8"?>
<sst xmlns="http://schemas.openxmlformats.org/spreadsheetml/2006/main" count="455" uniqueCount="66">
  <si>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</si>
  <si>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</si>
  <si>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</si>
  <si>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</si>
  <si>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</si>
  <si>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</si>
  <si>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</si>
  <si>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</si>
  <si>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</si>
  <si>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</si>
  <si>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</si>
  <si>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</si>
  <si>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</si>
  <si>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</si>
  <si>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</si>
  <si>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</si>
  <si>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</si>
  <si>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</si>
  <si>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</si>
  <si>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</si>
  <si>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</si>
  <si>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</si>
  <si>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</si>
  <si>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</si>
  <si>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</si>
  <si>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</si>
  <si>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</si>
  <si>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</si>
  <si>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</si>
  <si>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</si>
  <si>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</si>
  <si>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https://people.sc.fsu.edu/~jburkardt/data/csv/airtravel.csv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</si>
  <si>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</si>
  <si>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</si>
  <si>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</si>
  <si>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</si>
  <si>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</si>
  <si>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</si>
  <si>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</si>
  <si>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</si>
  <si>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</si>
  <si>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</si>
  <si>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</si>
  <si>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</si>
  <si>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</si>
  <si>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</si>
  <si>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Model Name</t>
  </si>
  <si>
    <t>Price</t>
  </si>
  <si>
    <t>Sales</t>
  </si>
  <si>
    <t>Products</t>
  </si>
  <si>
    <t>Price Band</t>
  </si>
  <si>
    <t>&lt; 250 USD</t>
  </si>
  <si>
    <t>250-399 USD</t>
  </si>
  <si>
    <t>&gt;= 400 USD</t>
  </si>
  <si>
    <t>Get Data</t>
  </si>
  <si>
    <t>Column</t>
  </si>
  <si>
    <t>Value</t>
  </si>
  <si>
    <t>Year</t>
  </si>
  <si>
    <t>Month</t>
  </si>
  <si>
    <t>Day</t>
  </si>
  <si>
    <t>New Date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</si>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</sst>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yyyy&quot;-&quot;mm&quot;-&quot;dd"/>
  </numFmts>
  <fonts count="9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color theme="1"/>
      <name val="Arial"/>
      <scheme val="minor"/>
    </font>
    <font>
      <color rgb="FFFFFF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/>
    </xf>
    <xf borderId="0" fillId="2" fontId="1" numFmtId="0" xfId="0" applyAlignment="1" applyFont="1">
      <alignment readingOrder="0"/>
    </xf>
    <xf borderId="0" fillId="2" fontId="8" numFmtId="0" xfId="0" applyFont="1"/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people.sc.fsu.edu/~jburkardt/data/csv/airtravel.csv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01 - Import Data!A1" ref="B3"/>
    <hyperlink display="COUNTIFS" location="02 - Countifs!A1" ref="B4"/>
    <hyperlink display="SUMIFS" location="03 - Sumifs!A1" ref="B5"/>
    <hyperlink display="FILTER" location="04 - Filter!A1" ref="B6"/>
    <hyperlink display="SORT" location="05 - Sort!A1" ref="B7"/>
    <hyperlink display="VLOOKUP" location="06 - Vlookup!A1" ref="B8"/>
    <hyperlink display="VLOOKUP II" location="07 - Vlookup II!A1" ref="B9"/>
    <hyperlink display="INDEX MATCH" location="08 - Index Match!A1" ref="B10"/>
    <hyperlink display="DATE" location="09 - Date!A1" ref="B11"/>
    <hyperlink display="DATEDIF" location="10 - Datedif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tr">
        <f>IFERROR(__xludf.DUMMYFUNCTION("IMPORTDATA(A4)"),"John")</f>
        <v>John</v>
      </c>
      <c r="B6" s="3" t="str">
        <f>IFERROR(__xludf.DUMMYFUNCTION("""COMPUTED_VALUE"""),"Doe")</f>
        <v>Doe</v>
      </c>
      <c r="C6" s="3" t="str">
        <f>IFERROR(__xludf.DUMMYFUNCTION("""COMPUTED_VALUE"""),"120 jefferson st.")</f>
        <v>120 jefferson st.</v>
      </c>
      <c r="D6" s="3" t="str">
        <f>IFERROR(__xludf.DUMMYFUNCTION("""COMPUTED_VALUE"""),"Riverside")</f>
        <v>Riverside</v>
      </c>
      <c r="E6" s="3" t="str">
        <f>IFERROR(__xludf.DUMMYFUNCTION("""COMPUTED_VALUE"""),"NJ")</f>
        <v>NJ</v>
      </c>
      <c r="F6" s="3">
        <f>IFERROR(__xludf.DUMMYFUNCTION("""COMPUTED_VALUE"""),8075.0)</f>
        <v>8075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IFERROR(__xludf.DUMMYFUNCTION("""COMPUTED_VALUE"""),"Jack")</f>
        <v>Jack</v>
      </c>
      <c r="B7" s="3" t="str">
        <f>IFERROR(__xludf.DUMMYFUNCTION("""COMPUTED_VALUE"""),"McGinnis")</f>
        <v>McGinnis</v>
      </c>
      <c r="C7" s="3" t="str">
        <f>IFERROR(__xludf.DUMMYFUNCTION("""COMPUTED_VALUE"""),"220 hobo Av.")</f>
        <v>220 hobo Av.</v>
      </c>
      <c r="D7" s="3" t="str">
        <f>IFERROR(__xludf.DUMMYFUNCTION("""COMPUTED_VALUE"""),"Phila")</f>
        <v>Phila</v>
      </c>
      <c r="E7" s="3" t="str">
        <f>IFERROR(__xludf.DUMMYFUNCTION("""COMPUTED_VALUE"""),"PA")</f>
        <v>PA</v>
      </c>
      <c r="F7" s="3">
        <f>IFERROR(__xludf.DUMMYFUNCTION("""COMPUTED_VALUE"""),9119.0)</f>
        <v>9119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IFERROR(__xludf.DUMMYFUNCTION("""COMPUTED_VALUE"""),"John ""Da Man""")</f>
        <v>John "Da Man"</v>
      </c>
      <c r="B8" s="3" t="str">
        <f>IFERROR(__xludf.DUMMYFUNCTION("""COMPUTED_VALUE"""),"Repici")</f>
        <v>Repici</v>
      </c>
      <c r="C8" s="3" t="str">
        <f>IFERROR(__xludf.DUMMYFUNCTION("""COMPUTED_VALUE"""),"120 Jefferson St.")</f>
        <v>120 Jefferson St.</v>
      </c>
      <c r="D8" s="3" t="str">
        <f>IFERROR(__xludf.DUMMYFUNCTION("""COMPUTED_VALUE"""),"Riverside")</f>
        <v>Riverside</v>
      </c>
      <c r="E8" s="3" t="str">
        <f>IFERROR(__xludf.DUMMYFUNCTION("""COMPUTED_VALUE"""),"NJ")</f>
        <v>NJ</v>
      </c>
      <c r="F8" s="3">
        <f>IFERROR(__xludf.DUMMYFUNCTION("""COMPUTED_VALUE"""),8075.0)</f>
        <v>8075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IFERROR(__xludf.DUMMYFUNCTION("""COMPUTED_VALUE"""),"Stephen")</f>
        <v>Stephen</v>
      </c>
      <c r="B9" s="3" t="str">
        <f>IFERROR(__xludf.DUMMYFUNCTION("""COMPUTED_VALUE"""),"Tyler")</f>
        <v>Tyler</v>
      </c>
      <c r="C9" s="3" t="str">
        <f>IFERROR(__xludf.DUMMYFUNCTION("""COMPUTED_VALUE"""),"7452 Terrace ""At the Plaza"" road")</f>
        <v>7452 Terrace "At the Plaza" road</v>
      </c>
      <c r="D9" s="3" t="str">
        <f>IFERROR(__xludf.DUMMYFUNCTION("""COMPUTED_VALUE"""),"SomeTown")</f>
        <v>SomeTown</v>
      </c>
      <c r="E9" s="3" t="str">
        <f>IFERROR(__xludf.DUMMYFUNCTION("""COMPUTED_VALUE"""),"SD")</f>
        <v>SD</v>
      </c>
      <c r="F9" s="3">
        <f>IFERROR(__xludf.DUMMYFUNCTION("""COMPUTED_VALUE"""),91234.0)</f>
        <v>91234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 t="str">
        <f>IFERROR(__xludf.DUMMYFUNCTION("""COMPUTED_VALUE"""),"Blankman")</f>
        <v>Blankman</v>
      </c>
      <c r="C10" s="3"/>
      <c r="D10" s="3" t="str">
        <f>IFERROR(__xludf.DUMMYFUNCTION("""COMPUTED_VALUE"""),"SomeTown")</f>
        <v>SomeTown</v>
      </c>
      <c r="E10" s="3" t="str">
        <f>IFERROR(__xludf.DUMMYFUNCTION("""COMPUTED_VALUE"""),"SD")</f>
        <v>SD</v>
      </c>
      <c r="F10" s="3">
        <f>IFERROR(__xludf.DUMMYFUNCTION("""COMPUTED_VALUE"""),298.0)</f>
        <v>298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tr">
        <f>IFERROR(__xludf.DUMMYFUNCTION("""COMPUTED_VALUE"""),"Joan ""the bone"", Anne")</f>
        <v>Joan "the bone", Anne</v>
      </c>
      <c r="B11" s="3" t="str">
        <f>IFERROR(__xludf.DUMMYFUNCTION("""COMPUTED_VALUE"""),"Jet")</f>
        <v>Jet</v>
      </c>
      <c r="C11" s="3" t="str">
        <f>IFERROR(__xludf.DUMMYFUNCTION("""COMPUTED_VALUE"""),"9th, at Terrace plc")</f>
        <v>9th, at Terrace plc</v>
      </c>
      <c r="D11" s="3" t="str">
        <f>IFERROR(__xludf.DUMMYFUNCTION("""COMPUTED_VALUE"""),"Desert City")</f>
        <v>Desert City</v>
      </c>
      <c r="E11" s="3" t="str">
        <f>IFERROR(__xludf.DUMMYFUNCTION("""COMPUTED_VALUE"""),"CO")</f>
        <v>CO</v>
      </c>
      <c r="F11" s="3">
        <f>IFERROR(__xludf.DUMMYFUNCTION("""COMPUTED_VALUE"""),123.0)</f>
        <v>123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tr">
        <f>IFERROR(__xludf.DUMMYFUNCTION("IMPORTDATA(A13)"),"Month")</f>
        <v>Month</v>
      </c>
      <c r="B15" s="3">
        <f>IFERROR(__xludf.DUMMYFUNCTION("""COMPUTED_VALUE"""),1958.0)</f>
        <v>1958</v>
      </c>
      <c r="C15" s="3">
        <f>IFERROR(__xludf.DUMMYFUNCTION("""COMPUTED_VALUE"""),1959.0)</f>
        <v>1959</v>
      </c>
      <c r="D15" s="3">
        <f>IFERROR(__xludf.DUMMYFUNCTION("""COMPUTED_VALUE"""),1960.0)</f>
        <v>1960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IFERROR(__xludf.DUMMYFUNCTION("""COMPUTED_VALUE"""),"JAN")</f>
        <v>JAN</v>
      </c>
      <c r="B16" s="3">
        <f>IFERROR(__xludf.DUMMYFUNCTION("""COMPUTED_VALUE"""),340.0)</f>
        <v>340</v>
      </c>
      <c r="C16" s="3">
        <f>IFERROR(__xludf.DUMMYFUNCTION("""COMPUTED_VALUE"""),360.0)</f>
        <v>360</v>
      </c>
      <c r="D16" s="3">
        <f>IFERROR(__xludf.DUMMYFUNCTION("""COMPUTED_VALUE"""),417.0)</f>
        <v>417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IFERROR(__xludf.DUMMYFUNCTION("""COMPUTED_VALUE"""),"FEB")</f>
        <v>FEB</v>
      </c>
      <c r="B17" s="3">
        <f>IFERROR(__xludf.DUMMYFUNCTION("""COMPUTED_VALUE"""),318.0)</f>
        <v>318</v>
      </c>
      <c r="C17" s="3">
        <f>IFERROR(__xludf.DUMMYFUNCTION("""COMPUTED_VALUE"""),342.0)</f>
        <v>342</v>
      </c>
      <c r="D17" s="3">
        <f>IFERROR(__xludf.DUMMYFUNCTION("""COMPUTED_VALUE"""),391.0)</f>
        <v>391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IFERROR(__xludf.DUMMYFUNCTION("""COMPUTED_VALUE"""),"MAR")</f>
        <v>MAR</v>
      </c>
      <c r="B18" s="3">
        <f>IFERROR(__xludf.DUMMYFUNCTION("""COMPUTED_VALUE"""),362.0)</f>
        <v>362</v>
      </c>
      <c r="C18" s="3">
        <f>IFERROR(__xludf.DUMMYFUNCTION("""COMPUTED_VALUE"""),406.0)</f>
        <v>406</v>
      </c>
      <c r="D18" s="3">
        <f>IFERROR(__xludf.DUMMYFUNCTION("""COMPUTED_VALUE"""),419.0)</f>
        <v>419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IFERROR(__xludf.DUMMYFUNCTION("""COMPUTED_VALUE"""),"APR")</f>
        <v>APR</v>
      </c>
      <c r="B19" s="3">
        <f>IFERROR(__xludf.DUMMYFUNCTION("""COMPUTED_VALUE"""),348.0)</f>
        <v>348</v>
      </c>
      <c r="C19" s="3">
        <f>IFERROR(__xludf.DUMMYFUNCTION("""COMPUTED_VALUE"""),396.0)</f>
        <v>396</v>
      </c>
      <c r="D19" s="3">
        <f>IFERROR(__xludf.DUMMYFUNCTION("""COMPUTED_VALUE"""),461.0)</f>
        <v>461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IFERROR(__xludf.DUMMYFUNCTION("""COMPUTED_VALUE"""),"MAY")</f>
        <v>MAY</v>
      </c>
      <c r="B20" s="3">
        <f>IFERROR(__xludf.DUMMYFUNCTION("""COMPUTED_VALUE"""),363.0)</f>
        <v>363</v>
      </c>
      <c r="C20" s="3">
        <f>IFERROR(__xludf.DUMMYFUNCTION("""COMPUTED_VALUE"""),420.0)</f>
        <v>420</v>
      </c>
      <c r="D20" s="3">
        <f>IFERROR(__xludf.DUMMYFUNCTION("""COMPUTED_VALUE"""),472.0)</f>
        <v>472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IFERROR(__xludf.DUMMYFUNCTION("""COMPUTED_VALUE"""),"JUN")</f>
        <v>JUN</v>
      </c>
      <c r="B21" s="3">
        <f>IFERROR(__xludf.DUMMYFUNCTION("""COMPUTED_VALUE"""),435.0)</f>
        <v>435</v>
      </c>
      <c r="C21" s="3">
        <f>IFERROR(__xludf.DUMMYFUNCTION("""COMPUTED_VALUE"""),472.0)</f>
        <v>472</v>
      </c>
      <c r="D21" s="3">
        <f>IFERROR(__xludf.DUMMYFUNCTION("""COMPUTED_VALUE"""),535.0)</f>
        <v>535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IFERROR(__xludf.DUMMYFUNCTION("""COMPUTED_VALUE"""),"JUL")</f>
        <v>JUL</v>
      </c>
      <c r="B22" s="3">
        <f>IFERROR(__xludf.DUMMYFUNCTION("""COMPUTED_VALUE"""),491.0)</f>
        <v>491</v>
      </c>
      <c r="C22" s="3">
        <f>IFERROR(__xludf.DUMMYFUNCTION("""COMPUTED_VALUE"""),548.0)</f>
        <v>548</v>
      </c>
      <c r="D22" s="3">
        <f>IFERROR(__xludf.DUMMYFUNCTION("""COMPUTED_VALUE"""),622.0)</f>
        <v>622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tr">
        <f>IFERROR(__xludf.DUMMYFUNCTION("""COMPUTED_VALUE"""),"AUG")</f>
        <v>AUG</v>
      </c>
      <c r="B23" s="3">
        <f>IFERROR(__xludf.DUMMYFUNCTION("""COMPUTED_VALUE"""),505.0)</f>
        <v>505</v>
      </c>
      <c r="C23" s="3">
        <f>IFERROR(__xludf.DUMMYFUNCTION("""COMPUTED_VALUE"""),559.0)</f>
        <v>559</v>
      </c>
      <c r="D23" s="3">
        <f>IFERROR(__xludf.DUMMYFUNCTION("""COMPUTED_VALUE"""),606.0)</f>
        <v>606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tr">
        <f>IFERROR(__xludf.DUMMYFUNCTION("""COMPUTED_VALUE"""),"SEP")</f>
        <v>SEP</v>
      </c>
      <c r="B24" s="3">
        <f>IFERROR(__xludf.DUMMYFUNCTION("""COMPUTED_VALUE"""),404.0)</f>
        <v>404</v>
      </c>
      <c r="C24" s="3">
        <f>IFERROR(__xludf.DUMMYFUNCTION("""COMPUTED_VALUE"""),463.0)</f>
        <v>463</v>
      </c>
      <c r="D24" s="3">
        <f>IFERROR(__xludf.DUMMYFUNCTION("""COMPUTED_VALUE"""),508.0)</f>
        <v>508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tr">
        <f>IFERROR(__xludf.DUMMYFUNCTION("""COMPUTED_VALUE"""),"OCT")</f>
        <v>OCT</v>
      </c>
      <c r="B25" s="3">
        <f>IFERROR(__xludf.DUMMYFUNCTION("""COMPUTED_VALUE"""),359.0)</f>
        <v>359</v>
      </c>
      <c r="C25" s="3">
        <f>IFERROR(__xludf.DUMMYFUNCTION("""COMPUTED_VALUE"""),407.0)</f>
        <v>407</v>
      </c>
      <c r="D25" s="3">
        <f>IFERROR(__xludf.DUMMYFUNCTION("""COMPUTED_VALUE"""),461.0)</f>
        <v>461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tr">
        <f>IFERROR(__xludf.DUMMYFUNCTION("""COMPUTED_VALUE"""),"NOV")</f>
        <v>NOV</v>
      </c>
      <c r="B26" s="3">
        <f>IFERROR(__xludf.DUMMYFUNCTION("""COMPUTED_VALUE"""),310.0)</f>
        <v>310</v>
      </c>
      <c r="C26" s="3">
        <f>IFERROR(__xludf.DUMMYFUNCTION("""COMPUTED_VALUE"""),362.0)</f>
        <v>362</v>
      </c>
      <c r="D26" s="3">
        <f>IFERROR(__xludf.DUMMYFUNCTION("""COMPUTED_VALUE"""),390.0)</f>
        <v>390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tr">
        <f>IFERROR(__xludf.DUMMYFUNCTION("""COMPUTED_VALUE"""),"DEC")</f>
        <v>DEC</v>
      </c>
      <c r="B27" s="3">
        <f>IFERROR(__xludf.DUMMYFUNCTION("""COMPUTED_VALUE"""),337.0)</f>
        <v>337</v>
      </c>
      <c r="C27" s="3">
        <f>IFERROR(__xludf.DUMMYFUNCTION("""COMPUTED_VALUE"""),405.0)</f>
        <v>405</v>
      </c>
      <c r="D27" s="3">
        <f>IFERROR(__xludf.DUMMYFUNCTION("""COMPUTED_VALUE"""),432.0)</f>
        <v>432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tr">
        <f>IFERROR(__xludf.DUMMYFUNCTION("IMPORTHTML(B2,""table"", 1)"),"Company")</f>
        <v>Company</v>
      </c>
      <c r="B30" s="3" t="str">
        <f>IFERROR(__xludf.DUMMYFUNCTION("""COMPUTED_VALUE"""),"Contact")</f>
        <v>Contact</v>
      </c>
      <c r="C30" s="3" t="str">
        <f>IFERROR(__xludf.DUMMYFUNCTION("""COMPUTED_VALUE"""),"Country")</f>
        <v>Country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tr">
        <f>IFERROR(__xludf.DUMMYFUNCTION("""COMPUTED_VALUE"""),"Alfreds Futterkiste")</f>
        <v>Alfreds Futterkiste</v>
      </c>
      <c r="B31" s="3" t="str">
        <f>IFERROR(__xludf.DUMMYFUNCTION("""COMPUTED_VALUE"""),"Maria Anders")</f>
        <v>Maria Anders</v>
      </c>
      <c r="C31" s="3" t="str">
        <f>IFERROR(__xludf.DUMMYFUNCTION("""COMPUTED_VALUE"""),"Germany")</f>
        <v>Germany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tr">
        <f>IFERROR(__xludf.DUMMYFUNCTION("""COMPUTED_VALUE"""),"Centro comercial Moctezuma")</f>
        <v>Centro comercial Moctezuma</v>
      </c>
      <c r="B32" s="3" t="str">
        <f>IFERROR(__xludf.DUMMYFUNCTION("""COMPUTED_VALUE"""),"Francisco Chang")</f>
        <v>Francisco Chang</v>
      </c>
      <c r="C32" s="3" t="str">
        <f>IFERROR(__xludf.DUMMYFUNCTION("""COMPUTED_VALUE"""),"Mexico")</f>
        <v>Mexico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tr">
        <f>IFERROR(__xludf.DUMMYFUNCTION("""COMPUTED_VALUE"""),"Ernst Handel")</f>
        <v>Ernst Handel</v>
      </c>
      <c r="B33" s="3" t="str">
        <f>IFERROR(__xludf.DUMMYFUNCTION("""COMPUTED_VALUE"""),"Roland Mendel")</f>
        <v>Roland Mendel</v>
      </c>
      <c r="C33" s="3" t="str">
        <f>IFERROR(__xludf.DUMMYFUNCTION("""COMPUTED_VALUE"""),"Austria")</f>
        <v>Austria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tr">
        <f>IFERROR(__xludf.DUMMYFUNCTION("""COMPUTED_VALUE"""),"Island Trading")</f>
        <v>Island Trading</v>
      </c>
      <c r="B34" s="3" t="str">
        <f>IFERROR(__xludf.DUMMYFUNCTION("""COMPUTED_VALUE"""),"Helen Bennett")</f>
        <v>Helen Bennett</v>
      </c>
      <c r="C34" s="3" t="str">
        <f>IFERROR(__xludf.DUMMYFUNCTION("""COMPUTED_VALUE"""),"UK")</f>
        <v>UK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tr">
        <f>IFERROR(__xludf.DUMMYFUNCTION("""COMPUTED_VALUE"""),"Laughing Bacchus Winecellars")</f>
        <v>Laughing Bacchus Winecellars</v>
      </c>
      <c r="B35" s="3" t="str">
        <f>IFERROR(__xludf.DUMMYFUNCTION("""COMPUTED_VALUE"""),"Yoshi Tannamuri")</f>
        <v>Yoshi Tannamuri</v>
      </c>
      <c r="C35" s="3" t="str">
        <f>IFERROR(__xludf.DUMMYFUNCTION("""COMPUTED_VALUE"""),"Canada")</f>
        <v>Canada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tr">
        <f>IFERROR(__xludf.DUMMYFUNCTION("""COMPUTED_VALUE"""),"Magazzini Alimentari Riuniti")</f>
        <v>Magazzini Alimentari Riuniti</v>
      </c>
      <c r="B36" s="3" t="str">
        <f>IFERROR(__xludf.DUMMYFUNCTION("""COMPUTED_VALUE"""),"Giovanni Rovelli")</f>
        <v>Giovanni Rovelli</v>
      </c>
      <c r="C36" s="3" t="str">
        <f>IFERROR(__xludf.DUMMYFUNCTION("""COMPUTED_VALUE"""),"Italy")</f>
        <v>Italy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A4"/>
    <hyperlink r:id="rId4" ref="A1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F3" s="3">
        <f>COUNTIFS(C:C, "AMD",B:B, "&lt;2021-06-06")</f>
        <v>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2" t="s">
        <v>32</v>
      </c>
      <c r="B1" s="13"/>
      <c r="C1" s="13"/>
      <c r="D1" s="13"/>
      <c r="E1" s="1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F3" s="18">
        <f>SUMIFS(E:E, C:C ,"AMD", D:D, "Ryzen 5")</f>
        <v>2850</v>
      </c>
      <c r="G3" s="18">
        <f>SUMIFS(E:E, C:C ,"AMD", D:D, "Ryzen 5")</f>
        <v>2850</v>
      </c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F4" s="18">
        <f>SUMIFS(E:E,C:C,"Intel", D:D, "Core i5")</f>
        <v>1700</v>
      </c>
      <c r="G4" s="18">
        <f>SUMIFS(E:E, C:C, "inteL", D:D, "Core i5")</f>
        <v>1700</v>
      </c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3"/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F3" s="3"/>
      <c r="G3" s="3">
        <f>IFERROR(__xludf.DUMMYFUNCTION("FILTER(A3:E22,(C3:C22=""AMD"")+ (D3:D22=""Core i7""))"),3.0)</f>
        <v>3</v>
      </c>
      <c r="H3" s="19">
        <f>IFERROR(__xludf.DUMMYFUNCTION("""COMPUTED_VALUE"""),44348.0)</f>
        <v>44348</v>
      </c>
      <c r="I3" s="3" t="str">
        <f>IFERROR(__xludf.DUMMYFUNCTION("""COMPUTED_VALUE"""),"Intel")</f>
        <v>Intel</v>
      </c>
      <c r="J3" s="3" t="str">
        <f>IFERROR(__xludf.DUMMYFUNCTION("""COMPUTED_VALUE"""),"Core i7")</f>
        <v>Core i7</v>
      </c>
      <c r="K3" s="3">
        <f>IFERROR(__xludf.DUMMYFUNCTION("""COMPUTED_VALUE"""),150.0)</f>
        <v>150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F4" s="3"/>
      <c r="G4" s="3">
        <f>IFERROR(__xludf.DUMMYFUNCTION("""COMPUTED_VALUE"""),4.0)</f>
        <v>4</v>
      </c>
      <c r="H4" s="19">
        <f>IFERROR(__xludf.DUMMYFUNCTION("""COMPUTED_VALUE"""),44348.0)</f>
        <v>44348</v>
      </c>
      <c r="I4" s="3" t="str">
        <f>IFERROR(__xludf.DUMMYFUNCTION("""COMPUTED_VALUE"""),"AMD")</f>
        <v>AMD</v>
      </c>
      <c r="J4" s="3" t="str">
        <f>IFERROR(__xludf.DUMMYFUNCTION("""COMPUTED_VALUE"""),"Ryzen 3")</f>
        <v>Ryzen 3</v>
      </c>
      <c r="K4" s="3">
        <f>IFERROR(__xludf.DUMMYFUNCTION("""COMPUTED_VALUE"""),1000.0)</f>
        <v>1000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F5" s="3"/>
      <c r="G5" s="3">
        <f>IFERROR(__xludf.DUMMYFUNCTION("""COMPUTED_VALUE"""),5.0)</f>
        <v>5</v>
      </c>
      <c r="H5" s="19">
        <f>IFERROR(__xludf.DUMMYFUNCTION("""COMPUTED_VALUE"""),44349.0)</f>
        <v>44349</v>
      </c>
      <c r="I5" s="3" t="str">
        <f>IFERROR(__xludf.DUMMYFUNCTION("""COMPUTED_VALUE"""),"AMD")</f>
        <v>AMD</v>
      </c>
      <c r="J5" s="3" t="str">
        <f>IFERROR(__xludf.DUMMYFUNCTION("""COMPUTED_VALUE"""),"Ryzen 3")</f>
        <v>Ryzen 3</v>
      </c>
      <c r="K5" s="3">
        <f>IFERROR(__xludf.DUMMYFUNCTION("""COMPUTED_VALUE"""),500.0)</f>
        <v>500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F6" s="3"/>
      <c r="G6" s="3">
        <f>IFERROR(__xludf.DUMMYFUNCTION("""COMPUTED_VALUE"""),6.0)</f>
        <v>6</v>
      </c>
      <c r="H6" s="19">
        <f>IFERROR(__xludf.DUMMYFUNCTION("""COMPUTED_VALUE"""),44350.0)</f>
        <v>44350</v>
      </c>
      <c r="I6" s="3" t="str">
        <f>IFERROR(__xludf.DUMMYFUNCTION("""COMPUTED_VALUE"""),"AMD")</f>
        <v>AMD</v>
      </c>
      <c r="J6" s="3" t="str">
        <f>IFERROR(__xludf.DUMMYFUNCTION("""COMPUTED_VALUE"""),"Ryzen 5")</f>
        <v>Ryzen 5</v>
      </c>
      <c r="K6" s="3">
        <f>IFERROR(__xludf.DUMMYFUNCTION("""COMPUTED_VALUE"""),200.0)</f>
        <v>200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F7" s="3"/>
      <c r="G7" s="3">
        <f>IFERROR(__xludf.DUMMYFUNCTION("""COMPUTED_VALUE"""),7.0)</f>
        <v>7</v>
      </c>
      <c r="H7" s="19">
        <f>IFERROR(__xludf.DUMMYFUNCTION("""COMPUTED_VALUE"""),44350.0)</f>
        <v>44350</v>
      </c>
      <c r="I7" s="3" t="str">
        <f>IFERROR(__xludf.DUMMYFUNCTION("""COMPUTED_VALUE"""),"AMD")</f>
        <v>AMD</v>
      </c>
      <c r="J7" s="3" t="str">
        <f>IFERROR(__xludf.DUMMYFUNCTION("""COMPUTED_VALUE"""),"Ryzen 5")</f>
        <v>Ryzen 5</v>
      </c>
      <c r="K7" s="3">
        <f>IFERROR(__xludf.DUMMYFUNCTION("""COMPUTED_VALUE"""),300.0)</f>
        <v>300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F8" s="3"/>
      <c r="G8" s="3">
        <f>IFERROR(__xludf.DUMMYFUNCTION("""COMPUTED_VALUE"""),8.0)</f>
        <v>8</v>
      </c>
      <c r="H8" s="19">
        <f>IFERROR(__xludf.DUMMYFUNCTION("""COMPUTED_VALUE"""),44351.0)</f>
        <v>44351</v>
      </c>
      <c r="I8" s="3" t="str">
        <f>IFERROR(__xludf.DUMMYFUNCTION("""COMPUTED_VALUE"""),"AMD")</f>
        <v>AMD</v>
      </c>
      <c r="J8" s="3" t="str">
        <f>IFERROR(__xludf.DUMMYFUNCTION("""COMPUTED_VALUE"""),"Ryzen 5")</f>
        <v>Ryzen 5</v>
      </c>
      <c r="K8" s="3">
        <f>IFERROR(__xludf.DUMMYFUNCTION("""COMPUTED_VALUE"""),250.0)</f>
        <v>250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F9" s="3"/>
      <c r="G9" s="3">
        <f>IFERROR(__xludf.DUMMYFUNCTION("""COMPUTED_VALUE"""),9.0)</f>
        <v>9</v>
      </c>
      <c r="H9" s="19">
        <f>IFERROR(__xludf.DUMMYFUNCTION("""COMPUTED_VALUE"""),44351.0)</f>
        <v>44351</v>
      </c>
      <c r="I9" s="3" t="str">
        <f>IFERROR(__xludf.DUMMYFUNCTION("""COMPUTED_VALUE"""),"AMD")</f>
        <v>AMD</v>
      </c>
      <c r="J9" s="3" t="str">
        <f>IFERROR(__xludf.DUMMYFUNCTION("""COMPUTED_VALUE"""),"Ryzen 7")</f>
        <v>Ryzen 7</v>
      </c>
      <c r="K9" s="3">
        <f>IFERROR(__xludf.DUMMYFUNCTION("""COMPUTED_VALUE"""),200.0)</f>
        <v>200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F10" s="3"/>
      <c r="G10" s="3">
        <f>IFERROR(__xludf.DUMMYFUNCTION("""COMPUTED_VALUE"""),14.0)</f>
        <v>14</v>
      </c>
      <c r="H10" s="19">
        <f>IFERROR(__xludf.DUMMYFUNCTION("""COMPUTED_VALUE"""),44352.0)</f>
        <v>44352</v>
      </c>
      <c r="I10" s="3" t="str">
        <f>IFERROR(__xludf.DUMMYFUNCTION("""COMPUTED_VALUE"""),"AMD")</f>
        <v>AMD</v>
      </c>
      <c r="J10" s="3" t="str">
        <f>IFERROR(__xludf.DUMMYFUNCTION("""COMPUTED_VALUE"""),"Ryzen 5")</f>
        <v>Ryzen 5</v>
      </c>
      <c r="K10" s="3">
        <f>IFERROR(__xludf.DUMMYFUNCTION("""COMPUTED_VALUE"""),500.0)</f>
        <v>500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F11" s="3"/>
      <c r="G11" s="3">
        <f>IFERROR(__xludf.DUMMYFUNCTION("""COMPUTED_VALUE"""),15.0)</f>
        <v>15</v>
      </c>
      <c r="H11" s="19">
        <f>IFERROR(__xludf.DUMMYFUNCTION("""COMPUTED_VALUE"""),44352.0)</f>
        <v>44352</v>
      </c>
      <c r="I11" s="3" t="str">
        <f>IFERROR(__xludf.DUMMYFUNCTION("""COMPUTED_VALUE"""),"AMD")</f>
        <v>AMD</v>
      </c>
      <c r="J11" s="3" t="str">
        <f>IFERROR(__xludf.DUMMYFUNCTION("""COMPUTED_VALUE"""),"Ryzen 5")</f>
        <v>Ryzen 5</v>
      </c>
      <c r="K11" s="3">
        <f>IFERROR(__xludf.DUMMYFUNCTION("""COMPUTED_VALUE"""),400.0)</f>
        <v>400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F12" s="3"/>
      <c r="G12" s="3">
        <f>IFERROR(__xludf.DUMMYFUNCTION("""COMPUTED_VALUE"""),16.0)</f>
        <v>16</v>
      </c>
      <c r="H12" s="19">
        <f>IFERROR(__xludf.DUMMYFUNCTION("""COMPUTED_VALUE"""),44353.0)</f>
        <v>44353</v>
      </c>
      <c r="I12" s="3" t="str">
        <f>IFERROR(__xludf.DUMMYFUNCTION("""COMPUTED_VALUE"""),"AMD")</f>
        <v>AMD</v>
      </c>
      <c r="J12" s="3" t="str">
        <f>IFERROR(__xludf.DUMMYFUNCTION("""COMPUTED_VALUE"""),"Ryzen 5")</f>
        <v>Ryzen 5</v>
      </c>
      <c r="K12" s="3">
        <f>IFERROR(__xludf.DUMMYFUNCTION("""COMPUTED_VALUE"""),1000.0)</f>
        <v>1000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F13" s="3"/>
      <c r="G13" s="3">
        <f>IFERROR(__xludf.DUMMYFUNCTION("""COMPUTED_VALUE"""),17.0)</f>
        <v>17</v>
      </c>
      <c r="H13" s="19">
        <f>IFERROR(__xludf.DUMMYFUNCTION("""COMPUTED_VALUE"""),44353.0)</f>
        <v>44353</v>
      </c>
      <c r="I13" s="3" t="str">
        <f>IFERROR(__xludf.DUMMYFUNCTION("""COMPUTED_VALUE"""),"AMD")</f>
        <v>AMD</v>
      </c>
      <c r="J13" s="3" t="str">
        <f>IFERROR(__xludf.DUMMYFUNCTION("""COMPUTED_VALUE"""),"Ryzen 5")</f>
        <v>Ryzen 5</v>
      </c>
      <c r="K13" s="3">
        <f>IFERROR(__xludf.DUMMYFUNCTION("""COMPUTED_VALUE"""),200.0)</f>
        <v>200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F14" s="3"/>
      <c r="G14" s="3">
        <f>IFERROR(__xludf.DUMMYFUNCTION("""COMPUTED_VALUE"""),18.0)</f>
        <v>18</v>
      </c>
      <c r="H14" s="19">
        <f>IFERROR(__xludf.DUMMYFUNCTION("""COMPUTED_VALUE"""),44353.0)</f>
        <v>44353</v>
      </c>
      <c r="I14" s="3" t="str">
        <f>IFERROR(__xludf.DUMMYFUNCTION("""COMPUTED_VALUE"""),"AMD")</f>
        <v>AMD</v>
      </c>
      <c r="J14" s="3" t="str">
        <f>IFERROR(__xludf.DUMMYFUNCTION("""COMPUTED_VALUE"""),"Ryzen 7")</f>
        <v>Ryzen 7</v>
      </c>
      <c r="K14" s="3">
        <f>IFERROR(__xludf.DUMMYFUNCTION("""COMPUTED_VALUE"""),250.0)</f>
        <v>250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F15" s="3"/>
      <c r="G15" s="3">
        <f>IFERROR(__xludf.DUMMYFUNCTION("""COMPUTED_VALUE"""),19.0)</f>
        <v>19</v>
      </c>
      <c r="H15" s="19">
        <f>IFERROR(__xludf.DUMMYFUNCTION("""COMPUTED_VALUE"""),44354.0)</f>
        <v>44354</v>
      </c>
      <c r="I15" s="3" t="str">
        <f>IFERROR(__xludf.DUMMYFUNCTION("""COMPUTED_VALUE"""),"AMD")</f>
        <v>AMD</v>
      </c>
      <c r="J15" s="3" t="str">
        <f>IFERROR(__xludf.DUMMYFUNCTION("""COMPUTED_VALUE"""),"Ryzen 7")</f>
        <v>Ryzen 7</v>
      </c>
      <c r="K15" s="3">
        <f>IFERROR(__xludf.DUMMYFUNCTION("""COMPUTED_VALUE"""),300.0)</f>
        <v>300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ustomSheetViews>
    <customSheetView guid="{8B195D53-B3C6-4E31-BF44-D8677C9D55EF}" filter="1" showAutoFilter="1">
      <autoFilter ref="$A$2:$E$22">
        <filterColumn colId="1">
          <filters>
            <filter val="2021-06-07"/>
          </filters>
        </filterColumn>
      </autoFilter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2" t="s">
        <v>32</v>
      </c>
      <c r="B1" s="13"/>
      <c r="C1" s="13"/>
      <c r="D1" s="13"/>
      <c r="E1" s="1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G2" s="14" t="s">
        <v>33</v>
      </c>
      <c r="H2" s="14" t="s">
        <v>34</v>
      </c>
      <c r="I2" s="14" t="s">
        <v>35</v>
      </c>
      <c r="J2" s="14" t="s">
        <v>36</v>
      </c>
      <c r="K2" s="14" t="s">
        <v>37</v>
      </c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G3" s="3">
        <f t="array" ref="G3:K22">SORT(A3:E22, 3, TRUE, 5, FALSE)</f>
        <v>4</v>
      </c>
      <c r="H3" s="19">
        <v>44348.0</v>
      </c>
      <c r="I3" s="3" t="s">
        <v>42</v>
      </c>
      <c r="J3" s="3" t="s">
        <v>43</v>
      </c>
      <c r="K3" s="3">
        <v>1000.0</v>
      </c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G4" s="3">
        <v>16.0</v>
      </c>
      <c r="H4" s="19">
        <v>44353.0</v>
      </c>
      <c r="I4" s="3" t="s">
        <v>42</v>
      </c>
      <c r="J4" s="3" t="s">
        <v>44</v>
      </c>
      <c r="K4" s="3">
        <v>1000.0</v>
      </c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G5" s="3">
        <v>5.0</v>
      </c>
      <c r="H5" s="19">
        <v>44349.0</v>
      </c>
      <c r="I5" s="3" t="s">
        <v>42</v>
      </c>
      <c r="J5" s="3" t="s">
        <v>43</v>
      </c>
      <c r="K5" s="3">
        <v>500.0</v>
      </c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G6" s="3">
        <v>14.0</v>
      </c>
      <c r="H6" s="19">
        <v>44352.0</v>
      </c>
      <c r="I6" s="3" t="s">
        <v>42</v>
      </c>
      <c r="J6" s="3" t="s">
        <v>44</v>
      </c>
      <c r="K6" s="3">
        <v>500.0</v>
      </c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G7" s="3">
        <v>15.0</v>
      </c>
      <c r="H7" s="19">
        <v>44352.0</v>
      </c>
      <c r="I7" s="3" t="s">
        <v>42</v>
      </c>
      <c r="J7" s="3" t="s">
        <v>44</v>
      </c>
      <c r="K7" s="3">
        <v>400.0</v>
      </c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G8" s="3">
        <v>7.0</v>
      </c>
      <c r="H8" s="19">
        <v>44350.0</v>
      </c>
      <c r="I8" s="3" t="s">
        <v>42</v>
      </c>
      <c r="J8" s="3" t="s">
        <v>44</v>
      </c>
      <c r="K8" s="3">
        <v>300.0</v>
      </c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G9" s="3">
        <v>19.0</v>
      </c>
      <c r="H9" s="19">
        <v>44354.0</v>
      </c>
      <c r="I9" s="3" t="s">
        <v>42</v>
      </c>
      <c r="J9" s="3" t="s">
        <v>45</v>
      </c>
      <c r="K9" s="3">
        <v>300.0</v>
      </c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G10" s="3">
        <v>8.0</v>
      </c>
      <c r="H10" s="19">
        <v>44351.0</v>
      </c>
      <c r="I10" s="3" t="s">
        <v>42</v>
      </c>
      <c r="J10" s="3" t="s">
        <v>44</v>
      </c>
      <c r="K10" s="3">
        <v>250.0</v>
      </c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G11" s="3">
        <v>18.0</v>
      </c>
      <c r="H11" s="19">
        <v>44353.0</v>
      </c>
      <c r="I11" s="3" t="s">
        <v>42</v>
      </c>
      <c r="J11" s="3" t="s">
        <v>45</v>
      </c>
      <c r="K11" s="3">
        <v>250.0</v>
      </c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G12" s="3">
        <v>6.0</v>
      </c>
      <c r="H12" s="19">
        <v>44350.0</v>
      </c>
      <c r="I12" s="3" t="s">
        <v>42</v>
      </c>
      <c r="J12" s="3" t="s">
        <v>44</v>
      </c>
      <c r="K12" s="3">
        <v>200.0</v>
      </c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G13" s="3">
        <v>9.0</v>
      </c>
      <c r="H13" s="19">
        <v>44351.0</v>
      </c>
      <c r="I13" s="3" t="s">
        <v>42</v>
      </c>
      <c r="J13" s="3" t="s">
        <v>45</v>
      </c>
      <c r="K13" s="3">
        <v>200.0</v>
      </c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G14" s="3">
        <v>17.0</v>
      </c>
      <c r="H14" s="19">
        <v>44353.0</v>
      </c>
      <c r="I14" s="3" t="s">
        <v>42</v>
      </c>
      <c r="J14" s="3" t="s">
        <v>44</v>
      </c>
      <c r="K14" s="3">
        <v>200.0</v>
      </c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G15" s="3">
        <v>20.0</v>
      </c>
      <c r="H15" s="19">
        <v>44354.0</v>
      </c>
      <c r="I15" s="3" t="s">
        <v>38</v>
      </c>
      <c r="J15" s="3" t="s">
        <v>39</v>
      </c>
      <c r="K15" s="3">
        <v>1500.0</v>
      </c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G16" s="3">
        <v>10.0</v>
      </c>
      <c r="H16" s="19">
        <v>44351.0</v>
      </c>
      <c r="I16" s="3" t="s">
        <v>38</v>
      </c>
      <c r="J16" s="3" t="s">
        <v>40</v>
      </c>
      <c r="K16" s="3">
        <v>800.0</v>
      </c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G17" s="3">
        <v>13.0</v>
      </c>
      <c r="H17" s="19">
        <v>44352.0</v>
      </c>
      <c r="I17" s="3" t="s">
        <v>38</v>
      </c>
      <c r="J17" s="3" t="s">
        <v>40</v>
      </c>
      <c r="K17" s="3">
        <v>300.0</v>
      </c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G18" s="3">
        <v>2.0</v>
      </c>
      <c r="H18" s="19">
        <v>44348.0</v>
      </c>
      <c r="I18" s="3" t="s">
        <v>38</v>
      </c>
      <c r="J18" s="3" t="s">
        <v>40</v>
      </c>
      <c r="K18" s="3">
        <v>250.0</v>
      </c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G19" s="3">
        <v>1.0</v>
      </c>
      <c r="H19" s="19">
        <v>44348.0</v>
      </c>
      <c r="I19" s="3" t="s">
        <v>38</v>
      </c>
      <c r="J19" s="3" t="s">
        <v>39</v>
      </c>
      <c r="K19" s="3">
        <v>200.0</v>
      </c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G20" s="3">
        <v>12.0</v>
      </c>
      <c r="H20" s="19">
        <v>44352.0</v>
      </c>
      <c r="I20" s="3" t="s">
        <v>38</v>
      </c>
      <c r="J20" s="3" t="s">
        <v>40</v>
      </c>
      <c r="K20" s="3">
        <v>200.0</v>
      </c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G21" s="3">
        <v>3.0</v>
      </c>
      <c r="H21" s="19">
        <v>44348.0</v>
      </c>
      <c r="I21" s="3" t="s">
        <v>38</v>
      </c>
      <c r="J21" s="3" t="s">
        <v>41</v>
      </c>
      <c r="K21" s="3">
        <v>150.0</v>
      </c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G22" s="3">
        <v>11.0</v>
      </c>
      <c r="H22" s="19">
        <v>44352.0</v>
      </c>
      <c r="I22" s="3" t="s">
        <v>38</v>
      </c>
      <c r="J22" s="3" t="s">
        <v>40</v>
      </c>
      <c r="K22" s="3">
        <v>150.0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10" t="s">
        <v>46</v>
      </c>
      <c r="G2" s="10" t="s">
        <v>47</v>
      </c>
      <c r="H2" s="10" t="s">
        <v>48</v>
      </c>
      <c r="I2" s="3">
        <f>sum(H:H)</f>
        <v>2144500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>
        <v>1.0</v>
      </c>
      <c r="E3" s="15">
        <v>200.0</v>
      </c>
      <c r="F3" s="3" t="str">
        <f>VLOOKUP(D3,PRODUCTS, 2, False)</f>
        <v>Core i3</v>
      </c>
      <c r="G3" s="20">
        <f>VLOOKUP(D3,PRODUCTS, 3, FALSE)</f>
        <v>200</v>
      </c>
      <c r="H3" s="20">
        <f t="shared" ref="H3:H22" si="1">E3*G3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>
        <v>2.0</v>
      </c>
      <c r="E4" s="15">
        <v>250.0</v>
      </c>
      <c r="F4" s="3" t="str">
        <f>VLOOKUP(D4,PRODUCTS, 2, False)</f>
        <v>Core i5</v>
      </c>
      <c r="G4" s="20">
        <f>VLOOKUP(D4,PRODUCTS, 3, FALSE)</f>
        <v>300</v>
      </c>
      <c r="H4" s="20">
        <f t="shared" si="1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>
        <v>3.0</v>
      </c>
      <c r="E5" s="15">
        <v>150.0</v>
      </c>
      <c r="F5" s="3" t="str">
        <f>VLOOKUP(D5,PRODUCTS, 2, False)</f>
        <v>Core i7</v>
      </c>
      <c r="G5" s="20">
        <f>VLOOKUP(D5,PRODUCTS, 3, FALSE)</f>
        <v>550</v>
      </c>
      <c r="H5" s="20">
        <f t="shared" si="1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>
        <v>4.0</v>
      </c>
      <c r="E6" s="15">
        <v>1000.0</v>
      </c>
      <c r="F6" s="3" t="str">
        <f>VLOOKUP(D6,PRODUCTS, 2, False)</f>
        <v>Ryzen 3</v>
      </c>
      <c r="G6" s="20">
        <f>VLOOKUP(D6,PRODUCTS, 3, FALSE)</f>
        <v>150</v>
      </c>
      <c r="H6" s="20">
        <f t="shared" si="1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>
        <v>4.0</v>
      </c>
      <c r="E7" s="15">
        <v>500.0</v>
      </c>
      <c r="F7" s="3" t="str">
        <f>VLOOKUP(D7,PRODUCTS, 2, False)</f>
        <v>Ryzen 3</v>
      </c>
      <c r="G7" s="20">
        <f>VLOOKUP(D7,PRODUCTS, 3, FALSE)</f>
        <v>150</v>
      </c>
      <c r="H7" s="20">
        <f t="shared" si="1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>
        <v>5.0</v>
      </c>
      <c r="E8" s="15">
        <v>200.0</v>
      </c>
      <c r="F8" s="3" t="str">
        <f>VLOOKUP(D8,PRODUCTS, 2, False)</f>
        <v>Ryzen 5</v>
      </c>
      <c r="G8" s="20">
        <f>VLOOKUP(D8,PRODUCTS, 3, FALSE)</f>
        <v>220</v>
      </c>
      <c r="H8" s="20">
        <f t="shared" si="1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>
        <v>5.0</v>
      </c>
      <c r="E9" s="15">
        <v>300.0</v>
      </c>
      <c r="F9" s="3" t="str">
        <f>VLOOKUP(D9,PRODUCTS, 2, False)</f>
        <v>Ryzen 5</v>
      </c>
      <c r="G9" s="20">
        <f>VLOOKUP(D9,PRODUCTS, 3, FALSE)</f>
        <v>220</v>
      </c>
      <c r="H9" s="20">
        <f t="shared" si="1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>
        <v>5.0</v>
      </c>
      <c r="E10" s="15">
        <v>250.0</v>
      </c>
      <c r="F10" s="3" t="str">
        <f>VLOOKUP(D10,PRODUCTS, 2, False)</f>
        <v>Ryzen 5</v>
      </c>
      <c r="G10" s="20">
        <f>VLOOKUP(D10,PRODUCTS, 3, FALSE)</f>
        <v>220</v>
      </c>
      <c r="H10" s="20">
        <f t="shared" si="1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>
        <v>6.0</v>
      </c>
      <c r="E11" s="15">
        <v>200.0</v>
      </c>
      <c r="F11" s="3" t="str">
        <f>VLOOKUP(D11,PRODUCTS, 2, False)</f>
        <v>Ryzen 7</v>
      </c>
      <c r="G11" s="20">
        <f>VLOOKUP(D11,PRODUCTS, 3, FALSE)</f>
        <v>480</v>
      </c>
      <c r="H11" s="20">
        <f t="shared" si="1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>
        <v>2.0</v>
      </c>
      <c r="E12" s="15">
        <v>800.0</v>
      </c>
      <c r="F12" s="3" t="str">
        <f>VLOOKUP(D12,PRODUCTS, 2, False)</f>
        <v>Core i5</v>
      </c>
      <c r="G12" s="20">
        <f>VLOOKUP(D12,PRODUCTS, 3, FALSE)</f>
        <v>300</v>
      </c>
      <c r="H12" s="20">
        <f t="shared" si="1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>
        <v>2.0</v>
      </c>
      <c r="E13" s="15">
        <v>150.0</v>
      </c>
      <c r="F13" s="3" t="str">
        <f>VLOOKUP(D13,PRODUCTS, 2, False)</f>
        <v>Core i5</v>
      </c>
      <c r="G13" s="20">
        <f>VLOOKUP(D13,PRODUCTS, 3, FALSE)</f>
        <v>300</v>
      </c>
      <c r="H13" s="20">
        <f t="shared" si="1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>
        <v>2.0</v>
      </c>
      <c r="E14" s="15">
        <v>200.0</v>
      </c>
      <c r="F14" s="3" t="str">
        <f>VLOOKUP(D14,PRODUCTS, 2, False)</f>
        <v>Core i5</v>
      </c>
      <c r="G14" s="20">
        <f>VLOOKUP(D14,PRODUCTS, 3, FALSE)</f>
        <v>300</v>
      </c>
      <c r="H14" s="20">
        <f t="shared" si="1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>
        <v>2.0</v>
      </c>
      <c r="E15" s="15">
        <v>300.0</v>
      </c>
      <c r="F15" s="3" t="str">
        <f>VLOOKUP(D15,PRODUCTS, 2, False)</f>
        <v>Core i5</v>
      </c>
      <c r="G15" s="20">
        <f>VLOOKUP(D15,PRODUCTS, 3, FALSE)</f>
        <v>300</v>
      </c>
      <c r="H15" s="20">
        <f t="shared" si="1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>
        <v>5.0</v>
      </c>
      <c r="E16" s="15">
        <v>500.0</v>
      </c>
      <c r="F16" s="3" t="str">
        <f>VLOOKUP(D16,PRODUCTS, 2, False)</f>
        <v>Ryzen 5</v>
      </c>
      <c r="G16" s="20">
        <f>VLOOKUP(D16,PRODUCTS, 3, FALSE)</f>
        <v>220</v>
      </c>
      <c r="H16" s="20">
        <f t="shared" si="1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>
        <v>5.0</v>
      </c>
      <c r="E17" s="15">
        <v>400.0</v>
      </c>
      <c r="F17" s="3" t="str">
        <f>VLOOKUP(D17,PRODUCTS, 2, False)</f>
        <v>Ryzen 5</v>
      </c>
      <c r="G17" s="20">
        <f>VLOOKUP(D17,PRODUCTS, 3, FALSE)</f>
        <v>220</v>
      </c>
      <c r="H17" s="20">
        <f t="shared" si="1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>
        <v>5.0</v>
      </c>
      <c r="E18" s="15">
        <v>1000.0</v>
      </c>
      <c r="F18" s="3" t="str">
        <f>VLOOKUP(D18,PRODUCTS, 2, False)</f>
        <v>Ryzen 5</v>
      </c>
      <c r="G18" s="20">
        <f>VLOOKUP(D18,PRODUCTS, 3, FALSE)</f>
        <v>220</v>
      </c>
      <c r="H18" s="20">
        <f t="shared" si="1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>
        <v>5.0</v>
      </c>
      <c r="E19" s="15">
        <v>200.0</v>
      </c>
      <c r="F19" s="3" t="str">
        <f>VLOOKUP(D19,PRODUCTS, 2, False)</f>
        <v>Ryzen 5</v>
      </c>
      <c r="G19" s="20">
        <f>VLOOKUP(D19,PRODUCTS, 3, FALSE)</f>
        <v>220</v>
      </c>
      <c r="H19" s="20">
        <f t="shared" si="1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>
        <v>6.0</v>
      </c>
      <c r="E20" s="15">
        <v>250.0</v>
      </c>
      <c r="F20" s="3" t="str">
        <f>VLOOKUP(D20,PRODUCTS, 2, False)</f>
        <v>Ryzen 7</v>
      </c>
      <c r="G20" s="20">
        <f>VLOOKUP(D20,PRODUCTS, 3, FALSE)</f>
        <v>480</v>
      </c>
      <c r="H20" s="20">
        <f t="shared" si="1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>
        <v>6.0</v>
      </c>
      <c r="E21" s="15">
        <v>300.0</v>
      </c>
      <c r="F21" s="3" t="str">
        <f>VLOOKUP(D21,PRODUCTS, 2, False)</f>
        <v>Ryzen 7</v>
      </c>
      <c r="G21" s="20">
        <f>VLOOKUP(D21,PRODUCTS, 3, FALSE)</f>
        <v>480</v>
      </c>
      <c r="H21" s="20">
        <f t="shared" si="1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>
        <v>1.0</v>
      </c>
      <c r="E22" s="15">
        <v>1500.0</v>
      </c>
      <c r="F22" s="3" t="str">
        <f>VLOOKUP(D22,PRODUCTS, 2, False)</f>
        <v>Core i3</v>
      </c>
      <c r="G22" s="20">
        <f>VLOOKUP(D22,PRODUCTS, 3, FALSE)</f>
        <v>200</v>
      </c>
      <c r="H22" s="20">
        <f t="shared" si="1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49</v>
      </c>
      <c r="B24" s="3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33</v>
      </c>
      <c r="B25" s="13" t="s">
        <v>36</v>
      </c>
      <c r="C25" s="13" t="s">
        <v>47</v>
      </c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39</v>
      </c>
      <c r="C26" s="21">
        <v>200.0</v>
      </c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40</v>
      </c>
      <c r="C27" s="21">
        <v>300.0</v>
      </c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41</v>
      </c>
      <c r="C28" s="21">
        <v>550.0</v>
      </c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43</v>
      </c>
      <c r="C29" s="21">
        <v>150.0</v>
      </c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44</v>
      </c>
      <c r="C30" s="21">
        <v>220.0</v>
      </c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45</v>
      </c>
      <c r="C31" s="21">
        <v>480.0</v>
      </c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</v>
      </c>
      <c r="B1" s="13"/>
      <c r="C1" s="13"/>
      <c r="D1" s="13"/>
      <c r="E1" s="13"/>
      <c r="F1" s="22"/>
      <c r="G1" s="2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33</v>
      </c>
      <c r="B2" s="13" t="s">
        <v>34</v>
      </c>
      <c r="C2" s="13" t="s">
        <v>35</v>
      </c>
      <c r="D2" s="13" t="s">
        <v>36</v>
      </c>
      <c r="E2" s="13" t="s">
        <v>37</v>
      </c>
      <c r="F2" s="23" t="s">
        <v>47</v>
      </c>
      <c r="G2" s="23" t="s">
        <v>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>
        <v>1.0</v>
      </c>
      <c r="E3" s="15">
        <v>200.0</v>
      </c>
      <c r="F3" s="24">
        <f t="array" ref="F3:F22">VLOOKUP(D3:D22, PRODUCTS, 3, FALSE)</f>
        <v>200</v>
      </c>
      <c r="G3" s="22" t="str">
        <f>VLOOKUP(F3, PRICE_BANDS, 2, 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>
        <v>2.0</v>
      </c>
      <c r="E4" s="15">
        <v>250.0</v>
      </c>
      <c r="F4" s="25">
        <v>300.0</v>
      </c>
      <c r="G4" s="22" t="str">
        <f>VLOOKUP(F4, PRICE_BANDS, 2, TRUE)</f>
        <v>250-399 USD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>
        <v>3.0</v>
      </c>
      <c r="E5" s="15">
        <v>150.0</v>
      </c>
      <c r="F5" s="25">
        <v>550.0</v>
      </c>
      <c r="G5" s="22" t="str">
        <f>VLOOKUP(F5, PRICE_BANDS, 2, TRUE)</f>
        <v>&gt;= 400 USD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>
        <v>4.0</v>
      </c>
      <c r="E6" s="15">
        <v>1000.0</v>
      </c>
      <c r="F6" s="25">
        <v>150.0</v>
      </c>
      <c r="G6" s="22" t="str">
        <f>VLOOKUP(F6, PRICE_BANDS, 2, TRUE)</f>
        <v>&lt; 250 USD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>
        <v>4.0</v>
      </c>
      <c r="E7" s="15">
        <v>500.0</v>
      </c>
      <c r="F7" s="25">
        <v>150.0</v>
      </c>
      <c r="G7" s="22" t="str">
        <f>VLOOKUP(F7, PRICE_BANDS, 2, TRUE)</f>
        <v>&lt; 250 USD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>
        <v>5.0</v>
      </c>
      <c r="E8" s="15">
        <v>200.0</v>
      </c>
      <c r="F8" s="25">
        <v>220.0</v>
      </c>
      <c r="G8" s="22" t="str">
        <f>VLOOKUP(F8, PRICE_BANDS, 2, TRUE)</f>
        <v>&lt; 250 USD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>
        <v>5.0</v>
      </c>
      <c r="E9" s="15">
        <v>300.0</v>
      </c>
      <c r="F9" s="25">
        <v>220.0</v>
      </c>
      <c r="G9" s="22" t="str">
        <f>VLOOKUP(F9, PRICE_BANDS, 2, TRUE)</f>
        <v>&lt; 250 USD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>
        <v>5.0</v>
      </c>
      <c r="E10" s="15">
        <v>250.0</v>
      </c>
      <c r="F10" s="25">
        <v>220.0</v>
      </c>
      <c r="G10" s="22" t="str">
        <f>VLOOKUP(F10, PRICE_BANDS, 2, TRUE)</f>
        <v>&lt; 250 USD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>
        <v>6.0</v>
      </c>
      <c r="E11" s="15">
        <v>200.0</v>
      </c>
      <c r="F11" s="25">
        <v>480.0</v>
      </c>
      <c r="G11" s="22" t="str">
        <f>VLOOKUP(F11, PRICE_BANDS, 2, TRUE)</f>
        <v>&gt;= 400 USD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>
        <v>2.0</v>
      </c>
      <c r="E12" s="15">
        <v>800.0</v>
      </c>
      <c r="F12" s="25">
        <v>300.0</v>
      </c>
      <c r="G12" s="22" t="str">
        <f>VLOOKUP(F12, PRICE_BANDS, 2, TRUE)</f>
        <v>250-399 USD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>
        <v>2.0</v>
      </c>
      <c r="E13" s="15">
        <v>150.0</v>
      </c>
      <c r="F13" s="25">
        <v>300.0</v>
      </c>
      <c r="G13" s="22" t="str">
        <f>VLOOKUP(F13, PRICE_BANDS, 2, TRUE)</f>
        <v>250-399 USD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>
        <v>2.0</v>
      </c>
      <c r="E14" s="15">
        <v>200.0</v>
      </c>
      <c r="F14" s="25">
        <v>300.0</v>
      </c>
      <c r="G14" s="22" t="str">
        <f>VLOOKUP(F14, PRICE_BANDS, 2, TRUE)</f>
        <v>250-399 USD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>
        <v>2.0</v>
      </c>
      <c r="E15" s="15">
        <v>300.0</v>
      </c>
      <c r="F15" s="25">
        <v>300.0</v>
      </c>
      <c r="G15" s="22" t="str">
        <f>VLOOKUP(F15, PRICE_BANDS, 2, TRUE)</f>
        <v>250-399 USD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>
        <v>5.0</v>
      </c>
      <c r="E16" s="15">
        <v>500.0</v>
      </c>
      <c r="F16" s="25">
        <v>220.0</v>
      </c>
      <c r="G16" s="22" t="str">
        <f>VLOOKUP(F16, PRICE_BANDS, 2, TRUE)</f>
        <v>&lt; 250 USD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>
        <v>5.0</v>
      </c>
      <c r="E17" s="15">
        <v>400.0</v>
      </c>
      <c r="F17" s="25">
        <v>220.0</v>
      </c>
      <c r="G17" s="22" t="str">
        <f>VLOOKUP(F17, PRICE_BANDS, 2, TRUE)</f>
        <v>&lt; 250 USD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>
        <v>5.0</v>
      </c>
      <c r="E18" s="15">
        <v>1000.0</v>
      </c>
      <c r="F18" s="25">
        <v>220.0</v>
      </c>
      <c r="G18" s="22" t="str">
        <f>VLOOKUP(F18, PRICE_BANDS, 2, TRUE)</f>
        <v>&lt; 250 USD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>
        <v>5.0</v>
      </c>
      <c r="E19" s="15">
        <v>200.0</v>
      </c>
      <c r="F19" s="25">
        <v>220.0</v>
      </c>
      <c r="G19" s="22" t="str">
        <f>VLOOKUP(F19, PRICE_BANDS, 2, TRUE)</f>
        <v>&lt; 250 USD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>
        <v>6.0</v>
      </c>
      <c r="E20" s="15">
        <v>250.0</v>
      </c>
      <c r="F20" s="25">
        <v>480.0</v>
      </c>
      <c r="G20" s="22" t="str">
        <f>VLOOKUP(F20, PRICE_BANDS, 2, TRUE)</f>
        <v>&gt;= 400 USD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>
        <v>6.0</v>
      </c>
      <c r="E21" s="15">
        <v>300.0</v>
      </c>
      <c r="F21" s="25">
        <v>480.0</v>
      </c>
      <c r="G21" s="22" t="str">
        <f>VLOOKUP(F21, PRICE_BANDS, 2, TRUE)</f>
        <v>&gt;= 400 USD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>
        <v>1.0</v>
      </c>
      <c r="E22" s="15">
        <v>1500.0</v>
      </c>
      <c r="F22" s="25">
        <v>200.0</v>
      </c>
      <c r="G22" s="22" t="str">
        <f>VLOOKUP(F22, PRICE_BANDS, 2, TRUE)</f>
        <v>&lt; 250 USD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49</v>
      </c>
      <c r="B24" s="3"/>
      <c r="C24" s="17"/>
      <c r="D24" s="17"/>
      <c r="E24" s="17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33</v>
      </c>
      <c r="B25" s="13" t="s">
        <v>36</v>
      </c>
      <c r="C25" s="13" t="s">
        <v>47</v>
      </c>
      <c r="D25" s="17"/>
      <c r="E25" s="17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39</v>
      </c>
      <c r="C26" s="21">
        <v>200.0</v>
      </c>
      <c r="D26" s="17"/>
      <c r="E26" s="17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40</v>
      </c>
      <c r="C27" s="21">
        <v>300.0</v>
      </c>
      <c r="D27" s="17"/>
      <c r="E27" s="17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41</v>
      </c>
      <c r="C28" s="21">
        <v>550.0</v>
      </c>
      <c r="D28" s="17"/>
      <c r="E28" s="17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43</v>
      </c>
      <c r="C29" s="21">
        <v>150.0</v>
      </c>
      <c r="D29" s="17"/>
      <c r="E29" s="17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44</v>
      </c>
      <c r="C30" s="21">
        <v>220.0</v>
      </c>
      <c r="D30" s="17"/>
      <c r="E30" s="17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45</v>
      </c>
      <c r="C31" s="21">
        <v>480.0</v>
      </c>
      <c r="D31" s="17"/>
      <c r="E31" s="17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50</v>
      </c>
      <c r="B33" s="3"/>
      <c r="C33" s="17"/>
      <c r="D33" s="17"/>
      <c r="E33" s="17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47</v>
      </c>
      <c r="B34" s="10" t="s">
        <v>50</v>
      </c>
      <c r="C34" s="17"/>
      <c r="D34" s="17"/>
      <c r="E34" s="17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>
        <v>0.0</v>
      </c>
      <c r="B35" s="9" t="s">
        <v>51</v>
      </c>
      <c r="C35" s="17"/>
      <c r="D35" s="17"/>
      <c r="E35" s="17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>
        <v>250.0</v>
      </c>
      <c r="B36" s="9" t="s">
        <v>52</v>
      </c>
      <c r="C36" s="17"/>
      <c r="D36" s="17"/>
      <c r="E36" s="17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>
        <v>400.0</v>
      </c>
      <c r="B37" s="9" t="s">
        <v>53</v>
      </c>
      <c r="C37" s="17"/>
      <c r="D37" s="17"/>
      <c r="E37" s="17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</cols>
  <sheetData>
    <row r="1">
      <c r="A1" s="12" t="s">
        <v>32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3"/>
      <c r="G2" s="3">
        <f t="array" ref="G2">INDEX(TRANSACTIONS, 12, 5)</f>
        <v>200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38</v>
      </c>
      <c r="D3" s="15" t="s">
        <v>39</v>
      </c>
      <c r="E3" s="15">
        <v>200.0</v>
      </c>
      <c r="F3" s="3"/>
      <c r="G3" s="3">
        <f>MATCH("MODEL", A2:E2,FALSE)</f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38</v>
      </c>
      <c r="D4" s="15" t="s">
        <v>40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38</v>
      </c>
      <c r="D5" s="15" t="s">
        <v>41</v>
      </c>
      <c r="E5" s="15">
        <v>150.0</v>
      </c>
      <c r="F5" s="3"/>
      <c r="G5" s="26" t="s">
        <v>54</v>
      </c>
      <c r="H5" s="2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42</v>
      </c>
      <c r="D6" s="15" t="s">
        <v>43</v>
      </c>
      <c r="E6" s="15">
        <v>1000.0</v>
      </c>
      <c r="F6" s="3"/>
      <c r="G6" s="28" t="s">
        <v>33</v>
      </c>
      <c r="H6" s="15">
        <v>10.0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42</v>
      </c>
      <c r="D7" s="15" t="s">
        <v>43</v>
      </c>
      <c r="E7" s="15">
        <v>500.0</v>
      </c>
      <c r="F7" s="3"/>
      <c r="G7" s="28" t="s">
        <v>55</v>
      </c>
      <c r="H7" s="15" t="s">
        <v>35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42</v>
      </c>
      <c r="D8" s="15" t="s">
        <v>44</v>
      </c>
      <c r="E8" s="15">
        <v>200.0</v>
      </c>
      <c r="F8" s="3"/>
      <c r="G8" s="23" t="s">
        <v>56</v>
      </c>
      <c r="H8" s="29" t="str">
        <f t="array" ref="H8">INDEX(TRANSACTIONS, H6,MATCH(H7,A2:E2, FALSE))</f>
        <v>Intel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42</v>
      </c>
      <c r="D9" s="15" t="s">
        <v>44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42</v>
      </c>
      <c r="D10" s="15" t="s">
        <v>44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42</v>
      </c>
      <c r="D11" s="15" t="s">
        <v>45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38</v>
      </c>
      <c r="D12" s="15" t="s">
        <v>40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38</v>
      </c>
      <c r="D13" s="15" t="s">
        <v>40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38</v>
      </c>
      <c r="D14" s="15" t="s">
        <v>40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38</v>
      </c>
      <c r="D15" s="15" t="s">
        <v>40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42</v>
      </c>
      <c r="D16" s="15" t="s">
        <v>44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42</v>
      </c>
      <c r="D17" s="15" t="s">
        <v>44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42</v>
      </c>
      <c r="D18" s="15" t="s">
        <v>44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42</v>
      </c>
      <c r="D19" s="15" t="s">
        <v>44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42</v>
      </c>
      <c r="D20" s="15" t="s">
        <v>45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42</v>
      </c>
      <c r="D21" s="15" t="s">
        <v>45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38</v>
      </c>
      <c r="D22" s="15" t="s">
        <v>39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7">
      <formula1>$B$2:$E$2</formula1>
    </dataValidation>
    <dataValidation type="list" allowBlank="1" sqref="H6">
      <formula1>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2" t="s">
        <v>32</v>
      </c>
      <c r="B1" s="13"/>
      <c r="C1" s="13"/>
      <c r="D1" s="13"/>
      <c r="E1" s="13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57</v>
      </c>
      <c r="G2" s="14" t="s">
        <v>58</v>
      </c>
      <c r="H2" s="14" t="s">
        <v>59</v>
      </c>
      <c r="I2" s="10" t="s">
        <v>60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30">
        <v>44348.0</v>
      </c>
      <c r="C3" s="15" t="s">
        <v>38</v>
      </c>
      <c r="D3" s="15" t="s">
        <v>39</v>
      </c>
      <c r="E3" s="15">
        <v>200.0</v>
      </c>
      <c r="F3" s="17">
        <f t="array" ref="F3:F22">YEAR(B3:B22)</f>
        <v>2021</v>
      </c>
      <c r="G3" s="17">
        <f t="array" ref="G3:G22">MONTH(B3:B22)</f>
        <v>6</v>
      </c>
      <c r="H3" s="17">
        <f t="array" ref="H3:H22">DAY(B3:B22)</f>
        <v>1</v>
      </c>
      <c r="I3" s="30">
        <f t="array" ref="I3">DATE(F3,G3,H3)</f>
        <v>44348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30">
        <v>44348.0</v>
      </c>
      <c r="C4" s="15" t="s">
        <v>38</v>
      </c>
      <c r="D4" s="15" t="s">
        <v>40</v>
      </c>
      <c r="E4" s="15">
        <v>250.0</v>
      </c>
      <c r="F4" s="17">
        <v>2021.0</v>
      </c>
      <c r="G4" s="17">
        <v>6.0</v>
      </c>
      <c r="H4" s="17">
        <v>1.0</v>
      </c>
      <c r="I4" s="30">
        <f t="array" ref="I4">DATE(F4,G4,H4)</f>
        <v>44348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30">
        <v>44348.0</v>
      </c>
      <c r="C5" s="15" t="s">
        <v>38</v>
      </c>
      <c r="D5" s="15" t="s">
        <v>41</v>
      </c>
      <c r="E5" s="15">
        <v>150.0</v>
      </c>
      <c r="F5" s="17">
        <v>2021.0</v>
      </c>
      <c r="G5" s="17">
        <v>6.0</v>
      </c>
      <c r="H5" s="17">
        <v>1.0</v>
      </c>
      <c r="I5" s="30">
        <f t="array" ref="I5">DATE(F5,G5,H5)</f>
        <v>44348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30">
        <v>44348.0</v>
      </c>
      <c r="C6" s="15" t="s">
        <v>42</v>
      </c>
      <c r="D6" s="15" t="s">
        <v>43</v>
      </c>
      <c r="E6" s="15">
        <v>1000.0</v>
      </c>
      <c r="F6" s="17">
        <v>2021.0</v>
      </c>
      <c r="G6" s="17">
        <v>6.0</v>
      </c>
      <c r="H6" s="17">
        <v>1.0</v>
      </c>
      <c r="I6" s="30">
        <f t="array" ref="I6">DATE(F6,G6,H6)</f>
        <v>44348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30">
        <v>44349.0</v>
      </c>
      <c r="C7" s="15" t="s">
        <v>42</v>
      </c>
      <c r="D7" s="15" t="s">
        <v>43</v>
      </c>
      <c r="E7" s="15">
        <v>500.0</v>
      </c>
      <c r="F7" s="17">
        <v>2021.0</v>
      </c>
      <c r="G7" s="17">
        <v>6.0</v>
      </c>
      <c r="H7" s="17">
        <v>2.0</v>
      </c>
      <c r="I7" s="30">
        <f t="array" ref="I7">DATE(F7,G7,H7)</f>
        <v>44349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30">
        <v>44350.0</v>
      </c>
      <c r="C8" s="15" t="s">
        <v>42</v>
      </c>
      <c r="D8" s="15" t="s">
        <v>44</v>
      </c>
      <c r="E8" s="15">
        <v>200.0</v>
      </c>
      <c r="F8" s="17">
        <v>2021.0</v>
      </c>
      <c r="G8" s="17">
        <v>6.0</v>
      </c>
      <c r="H8" s="17">
        <v>3.0</v>
      </c>
      <c r="I8" s="30">
        <f t="array" ref="I8">DATE(F8,G8,H8)</f>
        <v>44350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30">
        <v>44350.0</v>
      </c>
      <c r="C9" s="15" t="s">
        <v>42</v>
      </c>
      <c r="D9" s="15" t="s">
        <v>44</v>
      </c>
      <c r="E9" s="15">
        <v>300.0</v>
      </c>
      <c r="F9" s="17">
        <v>2021.0</v>
      </c>
      <c r="G9" s="17">
        <v>6.0</v>
      </c>
      <c r="H9" s="17">
        <v>3.0</v>
      </c>
      <c r="I9" s="30">
        <f t="array" ref="I9">DATE(F9,G9,H9)</f>
        <v>44350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30">
        <v>44351.0</v>
      </c>
      <c r="C10" s="15" t="s">
        <v>42</v>
      </c>
      <c r="D10" s="15" t="s">
        <v>44</v>
      </c>
      <c r="E10" s="15">
        <v>250.0</v>
      </c>
      <c r="F10" s="17">
        <v>2021.0</v>
      </c>
      <c r="G10" s="17">
        <v>6.0</v>
      </c>
      <c r="H10" s="17">
        <v>4.0</v>
      </c>
      <c r="I10" s="30">
        <f t="array" ref="I10">DATE(F10,G10,H10)</f>
        <v>44351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30">
        <v>44351.0</v>
      </c>
      <c r="C11" s="15" t="s">
        <v>42</v>
      </c>
      <c r="D11" s="15" t="s">
        <v>45</v>
      </c>
      <c r="E11" s="15">
        <v>200.0</v>
      </c>
      <c r="F11" s="17">
        <v>2021.0</v>
      </c>
      <c r="G11" s="17">
        <v>6.0</v>
      </c>
      <c r="H11" s="17">
        <v>4.0</v>
      </c>
      <c r="I11" s="30">
        <f t="array" ref="I11">DATE(F11,G11,H11)</f>
        <v>44351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30">
        <v>44351.0</v>
      </c>
      <c r="C12" s="15" t="s">
        <v>38</v>
      </c>
      <c r="D12" s="15" t="s">
        <v>40</v>
      </c>
      <c r="E12" s="15">
        <v>800.0</v>
      </c>
      <c r="F12" s="17">
        <v>2021.0</v>
      </c>
      <c r="G12" s="17">
        <v>6.0</v>
      </c>
      <c r="H12" s="17">
        <v>4.0</v>
      </c>
      <c r="I12" s="30">
        <f t="array" ref="I12">DATE(F12,G12,H12)</f>
        <v>44351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30">
        <v>44352.0</v>
      </c>
      <c r="C13" s="15" t="s">
        <v>38</v>
      </c>
      <c r="D13" s="15" t="s">
        <v>40</v>
      </c>
      <c r="E13" s="15">
        <v>150.0</v>
      </c>
      <c r="F13" s="17">
        <v>2021.0</v>
      </c>
      <c r="G13" s="17">
        <v>6.0</v>
      </c>
      <c r="H13" s="17">
        <v>5.0</v>
      </c>
      <c r="I13" s="30">
        <f t="array" ref="I13">DATE(F13,G13,H13)</f>
        <v>44352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30">
        <v>44352.0</v>
      </c>
      <c r="C14" s="15" t="s">
        <v>38</v>
      </c>
      <c r="D14" s="15" t="s">
        <v>40</v>
      </c>
      <c r="E14" s="15">
        <v>200.0</v>
      </c>
      <c r="F14" s="17">
        <v>2021.0</v>
      </c>
      <c r="G14" s="17">
        <v>6.0</v>
      </c>
      <c r="H14" s="17">
        <v>5.0</v>
      </c>
      <c r="I14" s="30">
        <f t="array" ref="I14">DATE(F14,G14,H14)</f>
        <v>44352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30">
        <v>44352.0</v>
      </c>
      <c r="C15" s="15" t="s">
        <v>38</v>
      </c>
      <c r="D15" s="15" t="s">
        <v>40</v>
      </c>
      <c r="E15" s="15">
        <v>300.0</v>
      </c>
      <c r="F15" s="17">
        <v>2021.0</v>
      </c>
      <c r="G15" s="17">
        <v>6.0</v>
      </c>
      <c r="H15" s="17">
        <v>5.0</v>
      </c>
      <c r="I15" s="30">
        <f t="array" ref="I15">DATE(F15,G15,H15)</f>
        <v>44352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30">
        <v>44352.0</v>
      </c>
      <c r="C16" s="15" t="s">
        <v>42</v>
      </c>
      <c r="D16" s="15" t="s">
        <v>44</v>
      </c>
      <c r="E16" s="15">
        <v>500.0</v>
      </c>
      <c r="F16" s="17">
        <v>2021.0</v>
      </c>
      <c r="G16" s="17">
        <v>6.0</v>
      </c>
      <c r="H16" s="17">
        <v>5.0</v>
      </c>
      <c r="I16" s="30">
        <f t="array" ref="I16">DATE(F16,G16,H16)</f>
        <v>44352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30">
        <v>44352.0</v>
      </c>
      <c r="C17" s="15" t="s">
        <v>42</v>
      </c>
      <c r="D17" s="15" t="s">
        <v>44</v>
      </c>
      <c r="E17" s="15">
        <v>400.0</v>
      </c>
      <c r="F17" s="17">
        <v>2021.0</v>
      </c>
      <c r="G17" s="17">
        <v>6.0</v>
      </c>
      <c r="H17" s="17">
        <v>5.0</v>
      </c>
      <c r="I17" s="30">
        <f t="array" ref="I17">DATE(F17,G17,H17)</f>
        <v>44352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30">
        <v>44353.0</v>
      </c>
      <c r="C18" s="15" t="s">
        <v>42</v>
      </c>
      <c r="D18" s="15" t="s">
        <v>44</v>
      </c>
      <c r="E18" s="15">
        <v>1000.0</v>
      </c>
      <c r="F18" s="17">
        <v>2021.0</v>
      </c>
      <c r="G18" s="17">
        <v>6.0</v>
      </c>
      <c r="H18" s="17">
        <v>6.0</v>
      </c>
      <c r="I18" s="30">
        <f t="array" ref="I18">DATE(F18,G18,H18)</f>
        <v>44353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30">
        <v>44353.0</v>
      </c>
      <c r="C19" s="15" t="s">
        <v>42</v>
      </c>
      <c r="D19" s="15" t="s">
        <v>44</v>
      </c>
      <c r="E19" s="15">
        <v>200.0</v>
      </c>
      <c r="F19" s="17">
        <v>2021.0</v>
      </c>
      <c r="G19" s="17">
        <v>6.0</v>
      </c>
      <c r="H19" s="17">
        <v>6.0</v>
      </c>
      <c r="I19" s="30">
        <f t="array" ref="I19">DATE(F19,G19,H19)</f>
        <v>44353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30">
        <v>44353.0</v>
      </c>
      <c r="C20" s="15" t="s">
        <v>42</v>
      </c>
      <c r="D20" s="15" t="s">
        <v>45</v>
      </c>
      <c r="E20" s="15">
        <v>250.0</v>
      </c>
      <c r="F20" s="17">
        <v>2021.0</v>
      </c>
      <c r="G20" s="17">
        <v>6.0</v>
      </c>
      <c r="H20" s="17">
        <v>6.0</v>
      </c>
      <c r="I20" s="30">
        <f t="array" ref="I20">DATE(F20,G20,H20)</f>
        <v>44353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30">
        <v>44354.0</v>
      </c>
      <c r="C21" s="15" t="s">
        <v>42</v>
      </c>
      <c r="D21" s="15" t="s">
        <v>45</v>
      </c>
      <c r="E21" s="15">
        <v>300.0</v>
      </c>
      <c r="F21" s="17">
        <v>2021.0</v>
      </c>
      <c r="G21" s="17">
        <v>6.0</v>
      </c>
      <c r="H21" s="17">
        <v>7.0</v>
      </c>
      <c r="I21" s="30">
        <f t="array" ref="I21">DATE(F21,G21,H21)</f>
        <v>44354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30">
        <v>44354.0</v>
      </c>
      <c r="C22" s="15" t="s">
        <v>38</v>
      </c>
      <c r="D22" s="15" t="s">
        <v>39</v>
      </c>
      <c r="E22" s="15">
        <v>1500.0</v>
      </c>
      <c r="F22" s="17">
        <v>2021.0</v>
      </c>
      <c r="G22" s="17">
        <v>6.0</v>
      </c>
      <c r="H22" s="17">
        <v>7.0</v>
      </c>
      <c r="I22" s="30">
        <f t="array" ref="I22">DATE(F22,G22,H22)</f>
        <v>44354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17"/>
      <c r="G23" s="17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17"/>
      <c r="G24" s="17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17"/>
      <c r="G25" s="17"/>
      <c r="H25" s="1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17"/>
      <c r="G26" s="17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17"/>
      <c r="G27" s="17"/>
      <c r="H27" s="1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17"/>
      <c r="G28" s="17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17"/>
      <c r="G30" s="17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17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17"/>
      <c r="G32" s="17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17"/>
      <c r="G34" s="17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17"/>
      <c r="G35" s="17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17"/>
      <c r="G37" s="17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17"/>
      <c r="G38" s="17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17"/>
      <c r="G39" s="17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17"/>
      <c r="G40" s="17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17"/>
      <c r="G41" s="17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17"/>
      <c r="G42" s="17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17"/>
      <c r="G43" s="17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17"/>
      <c r="G44" s="17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17"/>
      <c r="G45" s="17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17"/>
      <c r="G46" s="17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17"/>
      <c r="G47" s="17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17"/>
      <c r="G48" s="17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17"/>
      <c r="G49" s="17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17"/>
      <c r="G50" s="17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17"/>
      <c r="G51" s="17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17"/>
      <c r="G52" s="17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17"/>
      <c r="G53" s="17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17"/>
      <c r="G54" s="17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17"/>
      <c r="G55" s="17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17"/>
      <c r="G56" s="17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17"/>
      <c r="G57" s="17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17"/>
      <c r="G58" s="17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17"/>
      <c r="G59" s="17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17"/>
      <c r="G60" s="17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17"/>
      <c r="G61" s="17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17"/>
      <c r="G62" s="17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17"/>
      <c r="G63" s="17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17"/>
      <c r="G64" s="17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17"/>
      <c r="G65" s="17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17"/>
      <c r="G66" s="17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17"/>
      <c r="G67" s="17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17"/>
      <c r="G68" s="17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17"/>
      <c r="G69" s="17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17"/>
      <c r="G70" s="17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17"/>
      <c r="G71" s="17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17"/>
      <c r="G72" s="17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17"/>
      <c r="G73" s="17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17"/>
      <c r="G74" s="17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17"/>
      <c r="G75" s="17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17"/>
      <c r="G76" s="17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17"/>
      <c r="G77" s="17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17"/>
      <c r="G78" s="17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17"/>
      <c r="G79" s="17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17"/>
      <c r="G80" s="17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17"/>
      <c r="G81" s="17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17"/>
      <c r="G82" s="17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17"/>
      <c r="G83" s="17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17"/>
      <c r="G84" s="17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17"/>
      <c r="G85" s="17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17"/>
      <c r="G86" s="17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17"/>
      <c r="G87" s="17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17"/>
      <c r="G88" s="17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17"/>
      <c r="G89" s="17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17"/>
      <c r="G90" s="17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17"/>
      <c r="G91" s="17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17"/>
      <c r="G92" s="17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17"/>
      <c r="G93" s="17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17"/>
      <c r="G94" s="17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17"/>
      <c r="G95" s="17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17"/>
      <c r="G96" s="17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17"/>
      <c r="G97" s="17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17"/>
      <c r="G98" s="17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17"/>
      <c r="G99" s="17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17"/>
      <c r="G100" s="17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17"/>
      <c r="G101" s="17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17"/>
      <c r="G102" s="17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17"/>
      <c r="G103" s="17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17"/>
      <c r="G104" s="17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17"/>
      <c r="G105" s="17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17"/>
      <c r="G106" s="17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17"/>
      <c r="G107" s="17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17"/>
      <c r="G108" s="17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17"/>
      <c r="G109" s="17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17"/>
      <c r="G110" s="17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17"/>
      <c r="G111" s="17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17"/>
      <c r="G112" s="17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17"/>
      <c r="G113" s="17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17"/>
      <c r="G114" s="17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17"/>
      <c r="G115" s="17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17"/>
      <c r="G116" s="17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17"/>
      <c r="G117" s="17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17"/>
      <c r="G118" s="17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17"/>
      <c r="G119" s="17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17"/>
      <c r="G120" s="17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17"/>
      <c r="G121" s="17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17"/>
      <c r="G122" s="17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17"/>
      <c r="G123" s="17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17"/>
      <c r="G124" s="17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17"/>
      <c r="G125" s="17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17"/>
      <c r="G126" s="17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17"/>
      <c r="G127" s="17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17"/>
      <c r="G128" s="17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17"/>
      <c r="G129" s="17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17"/>
      <c r="G130" s="17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17"/>
      <c r="G131" s="17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17"/>
      <c r="G132" s="17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17"/>
      <c r="G133" s="17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17"/>
      <c r="G134" s="17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17"/>
      <c r="G135" s="17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17"/>
      <c r="G136" s="17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17"/>
      <c r="G137" s="17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17"/>
      <c r="G138" s="17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17"/>
      <c r="G139" s="17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17"/>
      <c r="G140" s="17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17"/>
      <c r="G141" s="17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17"/>
      <c r="G142" s="17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17"/>
      <c r="G143" s="17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17"/>
      <c r="G144" s="17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17"/>
      <c r="G145" s="17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17"/>
      <c r="G146" s="17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17"/>
      <c r="G147" s="17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17"/>
      <c r="G148" s="17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17"/>
      <c r="G149" s="17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17"/>
      <c r="G150" s="17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17"/>
      <c r="G151" s="17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17"/>
      <c r="G152" s="17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17"/>
      <c r="G153" s="17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17"/>
      <c r="G154" s="17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17"/>
      <c r="G155" s="17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17"/>
      <c r="G156" s="17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17"/>
      <c r="G157" s="17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17"/>
      <c r="G158" s="17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17"/>
      <c r="G159" s="17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17"/>
      <c r="G160" s="17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17"/>
      <c r="G161" s="17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17"/>
      <c r="G162" s="17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17"/>
      <c r="G163" s="17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17"/>
      <c r="G164" s="17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17"/>
      <c r="G165" s="17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17"/>
      <c r="G166" s="17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17"/>
      <c r="G167" s="17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17"/>
      <c r="G168" s="17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17"/>
      <c r="G169" s="17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17"/>
      <c r="G170" s="17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17"/>
      <c r="G171" s="17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17"/>
      <c r="G172" s="17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17"/>
      <c r="G173" s="17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17"/>
      <c r="G174" s="17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17"/>
      <c r="G175" s="17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17"/>
      <c r="G176" s="17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17"/>
      <c r="G177" s="17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17"/>
      <c r="G178" s="17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17"/>
      <c r="G179" s="17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17"/>
      <c r="G180" s="17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17"/>
      <c r="G181" s="17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17"/>
      <c r="G182" s="17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17"/>
      <c r="G183" s="17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17"/>
      <c r="G184" s="17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17"/>
      <c r="G185" s="17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17"/>
      <c r="G186" s="17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17"/>
      <c r="G187" s="17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17"/>
      <c r="G188" s="17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17"/>
      <c r="G189" s="17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17"/>
      <c r="G190" s="17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17"/>
      <c r="G191" s="17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17"/>
      <c r="G192" s="17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17"/>
      <c r="G193" s="17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17"/>
      <c r="G194" s="17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17"/>
      <c r="G195" s="17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17"/>
      <c r="G196" s="17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17"/>
      <c r="G197" s="17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17"/>
      <c r="G198" s="17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17"/>
      <c r="G199" s="17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17"/>
      <c r="G200" s="17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17"/>
      <c r="G201" s="17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17"/>
      <c r="G202" s="17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17"/>
      <c r="G203" s="17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17"/>
      <c r="G204" s="17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17"/>
      <c r="G205" s="17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17"/>
      <c r="G206" s="17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17"/>
      <c r="G207" s="17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17"/>
      <c r="G208" s="17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17"/>
      <c r="G209" s="17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17"/>
      <c r="G210" s="17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17"/>
      <c r="G211" s="17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17"/>
      <c r="G212" s="17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17"/>
      <c r="G213" s="17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17"/>
      <c r="G214" s="17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17"/>
      <c r="G215" s="17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17"/>
      <c r="G216" s="17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17"/>
      <c r="G217" s="17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17"/>
      <c r="G218" s="17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17"/>
      <c r="G219" s="17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17"/>
      <c r="G220" s="17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17"/>
      <c r="G221" s="17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17"/>
      <c r="G222" s="17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17"/>
      <c r="G223" s="17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17"/>
      <c r="G224" s="17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17"/>
      <c r="G225" s="17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17"/>
      <c r="G226" s="17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17"/>
      <c r="G227" s="17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17"/>
      <c r="G228" s="17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17"/>
      <c r="G229" s="17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17"/>
      <c r="G230" s="17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17"/>
      <c r="G231" s="17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17"/>
      <c r="G232" s="17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17"/>
      <c r="G233" s="17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17"/>
      <c r="G234" s="17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17"/>
      <c r="G235" s="17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17"/>
      <c r="G236" s="17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17"/>
      <c r="G237" s="17"/>
      <c r="H237" s="1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17"/>
      <c r="G238" s="17"/>
      <c r="H238" s="1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17"/>
      <c r="G239" s="17"/>
      <c r="H239" s="1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17"/>
      <c r="G240" s="17"/>
      <c r="H240" s="1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17"/>
      <c r="G241" s="17"/>
      <c r="H241" s="1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17"/>
      <c r="G242" s="17"/>
      <c r="H242" s="1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17"/>
      <c r="G243" s="17"/>
      <c r="H243" s="1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17"/>
      <c r="G244" s="17"/>
      <c r="H244" s="1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17"/>
      <c r="G245" s="17"/>
      <c r="H245" s="1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17"/>
      <c r="G246" s="17"/>
      <c r="H246" s="1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17"/>
      <c r="G247" s="17"/>
      <c r="H247" s="1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17"/>
      <c r="G248" s="17"/>
      <c r="H248" s="1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17"/>
      <c r="G249" s="17"/>
      <c r="H249" s="1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17"/>
      <c r="G250" s="17"/>
      <c r="H250" s="1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17"/>
      <c r="G251" s="17"/>
      <c r="H251" s="1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17"/>
      <c r="G252" s="17"/>
      <c r="H252" s="1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17"/>
      <c r="G253" s="17"/>
      <c r="H253" s="1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17"/>
      <c r="G254" s="17"/>
      <c r="H254" s="1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17"/>
      <c r="G255" s="17"/>
      <c r="H255" s="1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17"/>
      <c r="G256" s="17"/>
      <c r="H256" s="1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17"/>
      <c r="G257" s="17"/>
      <c r="H257" s="1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17"/>
      <c r="G258" s="17"/>
      <c r="H258" s="1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17"/>
      <c r="G259" s="17"/>
      <c r="H259" s="1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17"/>
      <c r="G260" s="17"/>
      <c r="H260" s="1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17"/>
      <c r="G261" s="17"/>
      <c r="H261" s="1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17"/>
      <c r="G262" s="17"/>
      <c r="H262" s="1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17"/>
      <c r="G263" s="17"/>
      <c r="H263" s="1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17"/>
      <c r="G264" s="17"/>
      <c r="H264" s="1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17"/>
      <c r="G265" s="17"/>
      <c r="H265" s="1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17"/>
      <c r="G266" s="17"/>
      <c r="H266" s="1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17"/>
      <c r="G267" s="17"/>
      <c r="H267" s="1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17"/>
      <c r="G268" s="17"/>
      <c r="H268" s="1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17"/>
      <c r="G269" s="17"/>
      <c r="H269" s="1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17"/>
      <c r="G270" s="17"/>
      <c r="H270" s="1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17"/>
      <c r="G271" s="17"/>
      <c r="H271" s="1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17"/>
      <c r="G272" s="17"/>
      <c r="H272" s="1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17"/>
      <c r="G273" s="17"/>
      <c r="H273" s="1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17"/>
      <c r="G274" s="17"/>
      <c r="H274" s="1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17"/>
      <c r="G275" s="17"/>
      <c r="H275" s="1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17"/>
      <c r="G276" s="17"/>
      <c r="H276" s="1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17"/>
      <c r="G277" s="17"/>
      <c r="H277" s="1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17"/>
      <c r="G278" s="17"/>
      <c r="H278" s="1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17"/>
      <c r="G279" s="17"/>
      <c r="H279" s="1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17"/>
      <c r="G280" s="17"/>
      <c r="H280" s="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17"/>
      <c r="G281" s="17"/>
      <c r="H281" s="1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17"/>
      <c r="G282" s="17"/>
      <c r="H282" s="1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17"/>
      <c r="G283" s="17"/>
      <c r="H283" s="1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17"/>
      <c r="G284" s="17"/>
      <c r="H284" s="1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17"/>
      <c r="G285" s="17"/>
      <c r="H285" s="1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17"/>
      <c r="G286" s="17"/>
      <c r="H286" s="1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17"/>
      <c r="G287" s="17"/>
      <c r="H287" s="1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17"/>
      <c r="G288" s="17"/>
      <c r="H288" s="1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17"/>
      <c r="G289" s="17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17"/>
      <c r="G290" s="17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17"/>
      <c r="G291" s="17"/>
      <c r="H291" s="1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17"/>
      <c r="G292" s="17"/>
      <c r="H292" s="1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17"/>
      <c r="G293" s="17"/>
      <c r="H293" s="1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17"/>
      <c r="G294" s="17"/>
      <c r="H294" s="1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17"/>
      <c r="G295" s="17"/>
      <c r="H295" s="1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17"/>
      <c r="G296" s="17"/>
      <c r="H296" s="1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17"/>
      <c r="G297" s="17"/>
      <c r="H297" s="1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17"/>
      <c r="G298" s="17"/>
      <c r="H298" s="1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17"/>
      <c r="G299" s="17"/>
      <c r="H299" s="1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17"/>
      <c r="G300" s="17"/>
      <c r="H300" s="1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17"/>
      <c r="G301" s="17"/>
      <c r="H301" s="1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17"/>
      <c r="G302" s="17"/>
      <c r="H302" s="1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17"/>
      <c r="G303" s="17"/>
      <c r="H303" s="1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17"/>
      <c r="G304" s="17"/>
      <c r="H304" s="1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17"/>
      <c r="G305" s="17"/>
      <c r="H305" s="1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17"/>
      <c r="G306" s="17"/>
      <c r="H306" s="1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17"/>
      <c r="G307" s="17"/>
      <c r="H307" s="1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17"/>
      <c r="G308" s="17"/>
      <c r="H308" s="1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17"/>
      <c r="G309" s="17"/>
      <c r="H309" s="1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17"/>
      <c r="G310" s="17"/>
      <c r="H310" s="1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17"/>
      <c r="G311" s="17"/>
      <c r="H311" s="1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17"/>
      <c r="G312" s="17"/>
      <c r="H312" s="1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17"/>
      <c r="G313" s="17"/>
      <c r="H313" s="1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17"/>
      <c r="G314" s="17"/>
      <c r="H314" s="1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17"/>
      <c r="G315" s="17"/>
      <c r="H315" s="1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17"/>
      <c r="G316" s="17"/>
      <c r="H316" s="1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17"/>
      <c r="G317" s="17"/>
      <c r="H317" s="1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17"/>
      <c r="G318" s="17"/>
      <c r="H318" s="1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17"/>
      <c r="G319" s="17"/>
      <c r="H319" s="1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17"/>
      <c r="G320" s="17"/>
      <c r="H320" s="1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17"/>
      <c r="G321" s="17"/>
      <c r="H321" s="1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17"/>
      <c r="G322" s="17"/>
      <c r="H322" s="1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17"/>
      <c r="G323" s="17"/>
      <c r="H323" s="1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17"/>
      <c r="G324" s="17"/>
      <c r="H324" s="1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17"/>
      <c r="G325" s="17"/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17"/>
      <c r="G326" s="17"/>
      <c r="H326" s="1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17"/>
      <c r="G327" s="17"/>
      <c r="H327" s="1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17"/>
      <c r="G328" s="17"/>
      <c r="H328" s="1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17"/>
      <c r="G329" s="17"/>
      <c r="H329" s="1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17"/>
      <c r="G330" s="17"/>
      <c r="H330" s="1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17"/>
      <c r="G331" s="17"/>
      <c r="H331" s="1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17"/>
      <c r="G332" s="17"/>
      <c r="H332" s="1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17"/>
      <c r="G333" s="17"/>
      <c r="H333" s="1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17"/>
      <c r="G334" s="17"/>
      <c r="H334" s="1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17"/>
      <c r="G335" s="17"/>
      <c r="H335" s="1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17"/>
      <c r="G336" s="17"/>
      <c r="H336" s="1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17"/>
      <c r="G337" s="17"/>
      <c r="H337" s="1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17"/>
      <c r="G338" s="17"/>
      <c r="H338" s="1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17"/>
      <c r="G339" s="17"/>
      <c r="H339" s="1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17"/>
      <c r="G340" s="17"/>
      <c r="H340" s="1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17"/>
      <c r="G341" s="17"/>
      <c r="H341" s="1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17"/>
      <c r="G342" s="17"/>
      <c r="H342" s="1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17"/>
      <c r="G343" s="17"/>
      <c r="H343" s="1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17"/>
      <c r="G344" s="17"/>
      <c r="H344" s="1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17"/>
      <c r="G345" s="17"/>
      <c r="H345" s="1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17"/>
      <c r="G346" s="17"/>
      <c r="H346" s="1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17"/>
      <c r="G347" s="17"/>
      <c r="H347" s="1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17"/>
      <c r="G348" s="17"/>
      <c r="H348" s="1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17"/>
      <c r="G349" s="17"/>
      <c r="H349" s="1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17"/>
      <c r="G350" s="17"/>
      <c r="H350" s="1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17"/>
      <c r="G351" s="17"/>
      <c r="H351" s="1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17"/>
      <c r="G352" s="17"/>
      <c r="H352" s="1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17"/>
      <c r="G353" s="17"/>
      <c r="H353" s="1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17"/>
      <c r="G354" s="17"/>
      <c r="H354" s="1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17"/>
      <c r="G355" s="17"/>
      <c r="H355" s="1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17"/>
      <c r="G356" s="17"/>
      <c r="H356" s="1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17"/>
      <c r="G357" s="17"/>
      <c r="H357" s="1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17"/>
      <c r="G358" s="17"/>
      <c r="H358" s="1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17"/>
      <c r="G359" s="17"/>
      <c r="H359" s="1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17"/>
      <c r="G360" s="17"/>
      <c r="H360" s="1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17"/>
      <c r="G361" s="17"/>
      <c r="H361" s="1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17"/>
      <c r="G362" s="17"/>
      <c r="H362" s="1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17"/>
      <c r="G363" s="17"/>
      <c r="H363" s="1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17"/>
      <c r="G364" s="17"/>
      <c r="H364" s="1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17"/>
      <c r="G365" s="17"/>
      <c r="H365" s="1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17"/>
      <c r="G366" s="17"/>
      <c r="H366" s="1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17"/>
      <c r="G367" s="17"/>
      <c r="H367" s="1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17"/>
      <c r="G368" s="17"/>
      <c r="H368" s="1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17"/>
      <c r="G369" s="17"/>
      <c r="H369" s="1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17"/>
      <c r="G370" s="17"/>
      <c r="H370" s="1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17"/>
      <c r="G371" s="17"/>
      <c r="H371" s="1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17"/>
      <c r="G372" s="17"/>
      <c r="H372" s="1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17"/>
      <c r="G373" s="17"/>
      <c r="H373" s="1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17"/>
      <c r="G374" s="17"/>
      <c r="H374" s="1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17"/>
      <c r="G375" s="17"/>
      <c r="H375" s="1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17"/>
      <c r="G376" s="17"/>
      <c r="H376" s="1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17"/>
      <c r="G377" s="17"/>
      <c r="H377" s="1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17"/>
      <c r="G378" s="17"/>
      <c r="H378" s="1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17"/>
      <c r="G379" s="17"/>
      <c r="H379" s="1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17"/>
      <c r="G380" s="17"/>
      <c r="H380" s="1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17"/>
      <c r="G381" s="17"/>
      <c r="H381" s="1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17"/>
      <c r="G382" s="17"/>
      <c r="H382" s="1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17"/>
      <c r="G383" s="17"/>
      <c r="H383" s="1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17"/>
      <c r="G384" s="17"/>
      <c r="H384" s="1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17"/>
      <c r="G385" s="17"/>
      <c r="H385" s="1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17"/>
      <c r="G386" s="17"/>
      <c r="H386" s="1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17"/>
      <c r="G387" s="17"/>
      <c r="H387" s="1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17"/>
      <c r="G388" s="17"/>
      <c r="H388" s="1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17"/>
      <c r="G389" s="17"/>
      <c r="H389" s="1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17"/>
      <c r="G390" s="17"/>
      <c r="H390" s="1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17"/>
      <c r="G391" s="17"/>
      <c r="H391" s="1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17"/>
      <c r="G392" s="17"/>
      <c r="H392" s="1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17"/>
      <c r="G393" s="17"/>
      <c r="H393" s="1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17"/>
      <c r="G394" s="17"/>
      <c r="H394" s="1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17"/>
      <c r="G395" s="17"/>
      <c r="H395" s="1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17"/>
      <c r="G396" s="17"/>
      <c r="H396" s="1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17"/>
      <c r="G397" s="17"/>
      <c r="H397" s="1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17"/>
      <c r="G398" s="17"/>
      <c r="H398" s="1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17"/>
      <c r="G399" s="17"/>
      <c r="H399" s="1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17"/>
      <c r="G400" s="17"/>
      <c r="H400" s="1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17"/>
      <c r="G401" s="17"/>
      <c r="H401" s="1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17"/>
      <c r="G402" s="17"/>
      <c r="H402" s="1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17"/>
      <c r="G403" s="17"/>
      <c r="H403" s="1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17"/>
      <c r="G404" s="17"/>
      <c r="H404" s="1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17"/>
      <c r="G405" s="17"/>
      <c r="H405" s="1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17"/>
      <c r="G406" s="17"/>
      <c r="H406" s="1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17"/>
      <c r="G407" s="17"/>
      <c r="H407" s="1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17"/>
      <c r="G408" s="17"/>
      <c r="H408" s="1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17"/>
      <c r="G409" s="17"/>
      <c r="H409" s="1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17"/>
      <c r="G410" s="17"/>
      <c r="H410" s="1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17"/>
      <c r="G411" s="17"/>
      <c r="H411" s="1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17"/>
      <c r="G412" s="17"/>
      <c r="H412" s="1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17"/>
      <c r="G413" s="17"/>
      <c r="H413" s="1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17"/>
      <c r="G414" s="17"/>
      <c r="H414" s="1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17"/>
      <c r="G415" s="17"/>
      <c r="H415" s="1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17"/>
      <c r="G416" s="17"/>
      <c r="H416" s="1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17"/>
      <c r="G417" s="17"/>
      <c r="H417" s="1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17"/>
      <c r="G418" s="17"/>
      <c r="H418" s="1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17"/>
      <c r="G419" s="17"/>
      <c r="H419" s="1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17"/>
      <c r="G420" s="17"/>
      <c r="H420" s="1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17"/>
      <c r="G421" s="17"/>
      <c r="H421" s="1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17"/>
      <c r="G422" s="17"/>
      <c r="H422" s="1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17"/>
      <c r="G423" s="17"/>
      <c r="H423" s="1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17"/>
      <c r="G424" s="17"/>
      <c r="H424" s="1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17"/>
      <c r="G425" s="17"/>
      <c r="H425" s="1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17"/>
      <c r="G426" s="17"/>
      <c r="H426" s="1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17"/>
      <c r="G427" s="17"/>
      <c r="H427" s="1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17"/>
      <c r="G428" s="17"/>
      <c r="H428" s="1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17"/>
      <c r="G429" s="17"/>
      <c r="H429" s="1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17"/>
      <c r="G430" s="17"/>
      <c r="H430" s="1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17"/>
      <c r="G431" s="17"/>
      <c r="H431" s="1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17"/>
      <c r="G432" s="17"/>
      <c r="H432" s="1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17"/>
      <c r="G433" s="17"/>
      <c r="H433" s="1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17"/>
      <c r="G434" s="17"/>
      <c r="H434" s="1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17"/>
      <c r="G435" s="17"/>
      <c r="H435" s="1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17"/>
      <c r="G436" s="17"/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17"/>
      <c r="G437" s="17"/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17"/>
      <c r="G438" s="17"/>
      <c r="H438" s="1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17"/>
      <c r="G439" s="17"/>
      <c r="H439" s="1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17"/>
      <c r="G440" s="17"/>
      <c r="H440" s="1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17"/>
      <c r="G441" s="17"/>
      <c r="H441" s="1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17"/>
      <c r="G442" s="17"/>
      <c r="H442" s="1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17"/>
      <c r="G443" s="17"/>
      <c r="H443" s="1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17"/>
      <c r="G444" s="17"/>
      <c r="H444" s="1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17"/>
      <c r="G445" s="17"/>
      <c r="H445" s="1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17"/>
      <c r="G446" s="17"/>
      <c r="H446" s="1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17"/>
      <c r="G447" s="17"/>
      <c r="H447" s="1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17"/>
      <c r="G448" s="17"/>
      <c r="H448" s="1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17"/>
      <c r="G449" s="17"/>
      <c r="H449" s="1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17"/>
      <c r="G450" s="17"/>
      <c r="H450" s="1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17"/>
      <c r="G451" s="17"/>
      <c r="H451" s="1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17"/>
      <c r="G452" s="17"/>
      <c r="H452" s="1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17"/>
      <c r="G453" s="17"/>
      <c r="H453" s="1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17"/>
      <c r="G454" s="17"/>
      <c r="H454" s="1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17"/>
      <c r="G455" s="17"/>
      <c r="H455" s="1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17"/>
      <c r="G456" s="17"/>
      <c r="H456" s="1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17"/>
      <c r="G457" s="17"/>
      <c r="H457" s="1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17"/>
      <c r="G458" s="17"/>
      <c r="H458" s="1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17"/>
      <c r="G459" s="17"/>
      <c r="H459" s="1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17"/>
      <c r="G460" s="17"/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17"/>
      <c r="G461" s="17"/>
      <c r="H461" s="1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17"/>
      <c r="G462" s="17"/>
      <c r="H462" s="1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17"/>
      <c r="G463" s="17"/>
      <c r="H463" s="1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17"/>
      <c r="G464" s="17"/>
      <c r="H464" s="1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17"/>
      <c r="G465" s="17"/>
      <c r="H465" s="1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17"/>
      <c r="G466" s="17"/>
      <c r="H466" s="1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17"/>
      <c r="G467" s="17"/>
      <c r="H467" s="1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17"/>
      <c r="G468" s="17"/>
      <c r="H468" s="1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17"/>
      <c r="G469" s="17"/>
      <c r="H469" s="1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17"/>
      <c r="G470" s="17"/>
      <c r="H470" s="1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17"/>
      <c r="G471" s="17"/>
      <c r="H471" s="1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17"/>
      <c r="G472" s="17"/>
      <c r="H472" s="1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17"/>
      <c r="G473" s="17"/>
      <c r="H473" s="1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17"/>
      <c r="G474" s="17"/>
      <c r="H474" s="1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17"/>
      <c r="G475" s="17"/>
      <c r="H475" s="1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17"/>
      <c r="G476" s="17"/>
      <c r="H476" s="1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17"/>
      <c r="G477" s="17"/>
      <c r="H477" s="1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17"/>
      <c r="G478" s="17"/>
      <c r="H478" s="1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17"/>
      <c r="G479" s="17"/>
      <c r="H479" s="1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17"/>
      <c r="G480" s="17"/>
      <c r="H480" s="1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17"/>
      <c r="G481" s="17"/>
      <c r="H481" s="1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17"/>
      <c r="G482" s="17"/>
      <c r="H482" s="1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17"/>
      <c r="G483" s="17"/>
      <c r="H483" s="1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17"/>
      <c r="G484" s="17"/>
      <c r="H484" s="1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17"/>
      <c r="G485" s="17"/>
      <c r="H485" s="1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17"/>
      <c r="G486" s="17"/>
      <c r="H486" s="1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17"/>
      <c r="G487" s="17"/>
      <c r="H487" s="1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17"/>
      <c r="G488" s="17"/>
      <c r="H488" s="1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17"/>
      <c r="G489" s="17"/>
      <c r="H489" s="1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17"/>
      <c r="G490" s="17"/>
      <c r="H490" s="1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17"/>
      <c r="G491" s="17"/>
      <c r="H491" s="1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17"/>
      <c r="G492" s="17"/>
      <c r="H492" s="1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17"/>
      <c r="G493" s="17"/>
      <c r="H493" s="1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17"/>
      <c r="G494" s="17"/>
      <c r="H494" s="1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17"/>
      <c r="G495" s="17"/>
      <c r="H495" s="1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17"/>
      <c r="G496" s="17"/>
      <c r="H496" s="1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17"/>
      <c r="G497" s="17"/>
      <c r="H497" s="1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17"/>
      <c r="G498" s="17"/>
      <c r="H498" s="1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17"/>
      <c r="G499" s="17"/>
      <c r="H499" s="1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17"/>
      <c r="G500" s="17"/>
      <c r="H500" s="1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17"/>
      <c r="G501" s="17"/>
      <c r="H501" s="1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17"/>
      <c r="G502" s="17"/>
      <c r="H502" s="1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17"/>
      <c r="G503" s="17"/>
      <c r="H503" s="1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17"/>
      <c r="G504" s="17"/>
      <c r="H504" s="1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17"/>
      <c r="G505" s="17"/>
      <c r="H505" s="1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17"/>
      <c r="G506" s="17"/>
      <c r="H506" s="1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17"/>
      <c r="G507" s="17"/>
      <c r="H507" s="1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17"/>
      <c r="G508" s="17"/>
      <c r="H508" s="1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17"/>
      <c r="G509" s="17"/>
      <c r="H509" s="1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17"/>
      <c r="G510" s="17"/>
      <c r="H510" s="1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17"/>
      <c r="G511" s="17"/>
      <c r="H511" s="1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17"/>
      <c r="G512" s="17"/>
      <c r="H512" s="1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17"/>
      <c r="G513" s="17"/>
      <c r="H513" s="1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17"/>
      <c r="G514" s="17"/>
      <c r="H514" s="1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17"/>
      <c r="G515" s="17"/>
      <c r="H515" s="1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17"/>
      <c r="G516" s="17"/>
      <c r="H516" s="1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17"/>
      <c r="G517" s="17"/>
      <c r="H517" s="1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17"/>
      <c r="G518" s="17"/>
      <c r="H518" s="1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17"/>
      <c r="G519" s="17"/>
      <c r="H519" s="1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17"/>
      <c r="G520" s="17"/>
      <c r="H520" s="1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17"/>
      <c r="G521" s="17"/>
      <c r="H521" s="1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17"/>
      <c r="G522" s="17"/>
      <c r="H522" s="1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17"/>
      <c r="G523" s="17"/>
      <c r="H523" s="1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17"/>
      <c r="G524" s="17"/>
      <c r="H524" s="1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17"/>
      <c r="G525" s="17"/>
      <c r="H525" s="1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17"/>
      <c r="G526" s="17"/>
      <c r="H526" s="1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17"/>
      <c r="G527" s="17"/>
      <c r="H527" s="1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17"/>
      <c r="G528" s="17"/>
      <c r="H528" s="1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17"/>
      <c r="G529" s="17"/>
      <c r="H529" s="1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17"/>
      <c r="G530" s="17"/>
      <c r="H530" s="1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17"/>
      <c r="G531" s="17"/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17"/>
      <c r="G532" s="17"/>
      <c r="H532" s="1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17"/>
      <c r="G533" s="17"/>
      <c r="H533" s="1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17"/>
      <c r="G534" s="17"/>
      <c r="H534" s="1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17"/>
      <c r="G535" s="17"/>
      <c r="H535" s="1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17"/>
      <c r="G536" s="17"/>
      <c r="H536" s="1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17"/>
      <c r="G537" s="17"/>
      <c r="H537" s="1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17"/>
      <c r="G538" s="17"/>
      <c r="H538" s="1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17"/>
      <c r="G539" s="17"/>
      <c r="H539" s="1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17"/>
      <c r="G540" s="17"/>
      <c r="H540" s="1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17"/>
      <c r="G541" s="17"/>
      <c r="H541" s="1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17"/>
      <c r="G542" s="17"/>
      <c r="H542" s="1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17"/>
      <c r="G543" s="17"/>
      <c r="H543" s="1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17"/>
      <c r="G544" s="17"/>
      <c r="H544" s="1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17"/>
      <c r="G545" s="17"/>
      <c r="H545" s="1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17"/>
      <c r="G546" s="17"/>
      <c r="H546" s="1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17"/>
      <c r="G547" s="17"/>
      <c r="H547" s="1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17"/>
      <c r="G548" s="17"/>
      <c r="H548" s="1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17"/>
      <c r="G549" s="17"/>
      <c r="H549" s="1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17"/>
      <c r="G550" s="17"/>
      <c r="H550" s="1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17"/>
      <c r="G551" s="17"/>
      <c r="H551" s="1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17"/>
      <c r="G552" s="17"/>
      <c r="H552" s="1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17"/>
      <c r="G553" s="17"/>
      <c r="H553" s="1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17"/>
      <c r="G554" s="17"/>
      <c r="H554" s="1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17"/>
      <c r="G555" s="17"/>
      <c r="H555" s="1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17"/>
      <c r="G556" s="17"/>
      <c r="H556" s="1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17"/>
      <c r="G557" s="17"/>
      <c r="H557" s="1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17"/>
      <c r="G558" s="17"/>
      <c r="H558" s="1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17"/>
      <c r="G559" s="17"/>
      <c r="H559" s="1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17"/>
      <c r="G560" s="17"/>
      <c r="H560" s="1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17"/>
      <c r="G561" s="17"/>
      <c r="H561" s="1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17"/>
      <c r="G562" s="17"/>
      <c r="H562" s="1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17"/>
      <c r="G563" s="17"/>
      <c r="H563" s="1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17"/>
      <c r="G564" s="17"/>
      <c r="H564" s="1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17"/>
      <c r="G565" s="17"/>
      <c r="H565" s="1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17"/>
      <c r="G566" s="17"/>
      <c r="H566" s="1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17"/>
      <c r="G567" s="17"/>
      <c r="H567" s="1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17"/>
      <c r="G568" s="17"/>
      <c r="H568" s="1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17"/>
      <c r="G569" s="17"/>
      <c r="H569" s="1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17"/>
      <c r="G570" s="17"/>
      <c r="H570" s="1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17"/>
      <c r="G571" s="17"/>
      <c r="H571" s="1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17"/>
      <c r="G572" s="17"/>
      <c r="H572" s="1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17"/>
      <c r="G573" s="17"/>
      <c r="H573" s="1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17"/>
      <c r="G574" s="17"/>
      <c r="H574" s="1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17"/>
      <c r="G575" s="17"/>
      <c r="H575" s="1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17"/>
      <c r="G576" s="17"/>
      <c r="H576" s="1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17"/>
      <c r="G577" s="17"/>
      <c r="H577" s="1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17"/>
      <c r="G578" s="17"/>
      <c r="H578" s="1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17"/>
      <c r="G579" s="17"/>
      <c r="H579" s="1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17"/>
      <c r="G580" s="17"/>
      <c r="H580" s="1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17"/>
      <c r="G581" s="17"/>
      <c r="H581" s="1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17"/>
      <c r="G582" s="17"/>
      <c r="H582" s="1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17"/>
      <c r="G583" s="17"/>
      <c r="H583" s="1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17"/>
      <c r="G584" s="17"/>
      <c r="H584" s="1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17"/>
      <c r="G585" s="17"/>
      <c r="H585" s="1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17"/>
      <c r="G586" s="17"/>
      <c r="H586" s="1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17"/>
      <c r="G587" s="17"/>
      <c r="H587" s="1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17"/>
      <c r="G588" s="17"/>
      <c r="H588" s="1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17"/>
      <c r="G589" s="17"/>
      <c r="H589" s="1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17"/>
      <c r="G590" s="17"/>
      <c r="H590" s="1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17"/>
      <c r="G591" s="17"/>
      <c r="H591" s="1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17"/>
      <c r="G592" s="17"/>
      <c r="H592" s="1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17"/>
      <c r="G593" s="17"/>
      <c r="H593" s="1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17"/>
      <c r="G594" s="17"/>
      <c r="H594" s="1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17"/>
      <c r="G595" s="17"/>
      <c r="H595" s="1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17"/>
      <c r="G596" s="17"/>
      <c r="H596" s="1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17"/>
      <c r="G597" s="17"/>
      <c r="H597" s="1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17"/>
      <c r="G598" s="17"/>
      <c r="H598" s="1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17"/>
      <c r="G599" s="17"/>
      <c r="H599" s="1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17"/>
      <c r="G600" s="17"/>
      <c r="H600" s="1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17"/>
      <c r="G601" s="17"/>
      <c r="H601" s="1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17"/>
      <c r="G602" s="17"/>
      <c r="H602" s="1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17"/>
      <c r="G603" s="17"/>
      <c r="H603" s="1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17"/>
      <c r="G604" s="17"/>
      <c r="H604" s="1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17"/>
      <c r="G605" s="17"/>
      <c r="H605" s="1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17"/>
      <c r="G606" s="17"/>
      <c r="H606" s="1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17"/>
      <c r="G607" s="17"/>
      <c r="H607" s="1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17"/>
      <c r="G608" s="17"/>
      <c r="H608" s="1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17"/>
      <c r="G609" s="17"/>
      <c r="H609" s="1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17"/>
      <c r="G610" s="17"/>
      <c r="H610" s="1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17"/>
      <c r="G611" s="17"/>
      <c r="H611" s="1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17"/>
      <c r="G612" s="17"/>
      <c r="H612" s="1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17"/>
      <c r="G613" s="17"/>
      <c r="H613" s="1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17"/>
      <c r="G614" s="17"/>
      <c r="H614" s="1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17"/>
      <c r="G615" s="17"/>
      <c r="H615" s="1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17"/>
      <c r="G616" s="17"/>
      <c r="H616" s="1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17"/>
      <c r="G617" s="17"/>
      <c r="H617" s="1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17"/>
      <c r="G618" s="17"/>
      <c r="H618" s="1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17"/>
      <c r="G619" s="17"/>
      <c r="H619" s="1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17"/>
      <c r="G620" s="17"/>
      <c r="H620" s="1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17"/>
      <c r="G621" s="17"/>
      <c r="H621" s="1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17"/>
      <c r="G622" s="17"/>
      <c r="H622" s="1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17"/>
      <c r="G623" s="17"/>
      <c r="H623" s="1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17"/>
      <c r="G624" s="17"/>
      <c r="H624" s="1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17"/>
      <c r="G625" s="17"/>
      <c r="H625" s="1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17"/>
      <c r="G626" s="17"/>
      <c r="H626" s="1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17"/>
      <c r="G627" s="17"/>
      <c r="H627" s="1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17"/>
      <c r="G628" s="17"/>
      <c r="H628" s="1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17"/>
      <c r="G629" s="17"/>
      <c r="H629" s="1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17"/>
      <c r="G630" s="17"/>
      <c r="H630" s="1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17"/>
      <c r="G631" s="17"/>
      <c r="H631" s="1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17"/>
      <c r="G632" s="17"/>
      <c r="H632" s="1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17"/>
      <c r="G633" s="17"/>
      <c r="H633" s="1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17"/>
      <c r="G634" s="17"/>
      <c r="H634" s="1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17"/>
      <c r="G635" s="17"/>
      <c r="H635" s="1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17"/>
      <c r="G636" s="17"/>
      <c r="H636" s="1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17"/>
      <c r="G637" s="17"/>
      <c r="H637" s="1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17"/>
      <c r="G638" s="17"/>
      <c r="H638" s="1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17"/>
      <c r="G639" s="17"/>
      <c r="H639" s="1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17"/>
      <c r="G640" s="17"/>
      <c r="H640" s="1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17"/>
      <c r="G641" s="17"/>
      <c r="H641" s="1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17"/>
      <c r="G642" s="17"/>
      <c r="H642" s="1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17"/>
      <c r="G643" s="17"/>
      <c r="H643" s="1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17"/>
      <c r="G644" s="17"/>
      <c r="H644" s="1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17"/>
      <c r="G645" s="17"/>
      <c r="H645" s="1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17"/>
      <c r="G646" s="17"/>
      <c r="H646" s="1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17"/>
      <c r="G647" s="17"/>
      <c r="H647" s="1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17"/>
      <c r="G648" s="17"/>
      <c r="H648" s="1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17"/>
      <c r="G649" s="17"/>
      <c r="H649" s="1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17"/>
      <c r="G650" s="17"/>
      <c r="H650" s="1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17"/>
      <c r="G651" s="17"/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17"/>
      <c r="G652" s="17"/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17"/>
      <c r="G653" s="17"/>
      <c r="H653" s="1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17"/>
      <c r="G654" s="17"/>
      <c r="H654" s="1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17"/>
      <c r="G655" s="17"/>
      <c r="H655" s="1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17"/>
      <c r="G656" s="17"/>
      <c r="H656" s="1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17"/>
      <c r="G657" s="17"/>
      <c r="H657" s="1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17"/>
      <c r="G658" s="17"/>
      <c r="H658" s="1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17"/>
      <c r="G659" s="17"/>
      <c r="H659" s="1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17"/>
      <c r="G660" s="17"/>
      <c r="H660" s="1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17"/>
      <c r="G661" s="17"/>
      <c r="H661" s="1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17"/>
      <c r="G662" s="17"/>
      <c r="H662" s="1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17"/>
      <c r="G663" s="17"/>
      <c r="H663" s="1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17"/>
      <c r="G664" s="17"/>
      <c r="H664" s="1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17"/>
      <c r="G665" s="17"/>
      <c r="H665" s="1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17"/>
      <c r="G666" s="17"/>
      <c r="H666" s="1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17"/>
      <c r="G667" s="17"/>
      <c r="H667" s="1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17"/>
      <c r="G668" s="17"/>
      <c r="H668" s="1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17"/>
      <c r="G669" s="17"/>
      <c r="H669" s="1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17"/>
      <c r="G670" s="17"/>
      <c r="H670" s="1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17"/>
      <c r="G671" s="17"/>
      <c r="H671" s="1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17"/>
      <c r="G672" s="17"/>
      <c r="H672" s="1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17"/>
      <c r="G673" s="17"/>
      <c r="H673" s="1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17"/>
      <c r="G674" s="17"/>
      <c r="H674" s="1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17"/>
      <c r="G675" s="17"/>
      <c r="H675" s="1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17"/>
      <c r="G676" s="17"/>
      <c r="H676" s="1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17"/>
      <c r="G677" s="17"/>
      <c r="H677" s="1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17"/>
      <c r="G678" s="17"/>
      <c r="H678" s="1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17"/>
      <c r="G679" s="17"/>
      <c r="H679" s="1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17"/>
      <c r="G680" s="17"/>
      <c r="H680" s="1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17"/>
      <c r="G681" s="17"/>
      <c r="H681" s="1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17"/>
      <c r="G682" s="17"/>
      <c r="H682" s="1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17"/>
      <c r="G683" s="17"/>
      <c r="H683" s="1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17"/>
      <c r="G684" s="17"/>
      <c r="H684" s="1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17"/>
      <c r="G685" s="17"/>
      <c r="H685" s="1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17"/>
      <c r="G686" s="17"/>
      <c r="H686" s="1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17"/>
      <c r="G687" s="17"/>
      <c r="H687" s="1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17"/>
      <c r="G688" s="17"/>
      <c r="H688" s="1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17"/>
      <c r="G689" s="17"/>
      <c r="H689" s="1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17"/>
      <c r="G690" s="17"/>
      <c r="H690" s="1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17"/>
      <c r="G691" s="17"/>
      <c r="H691" s="1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17"/>
      <c r="G692" s="17"/>
      <c r="H692" s="1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17"/>
      <c r="G693" s="17"/>
      <c r="H693" s="1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17"/>
      <c r="G694" s="17"/>
      <c r="H694" s="1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17"/>
      <c r="G695" s="17"/>
      <c r="H695" s="1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17"/>
      <c r="G696" s="17"/>
      <c r="H696" s="1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17"/>
      <c r="G697" s="17"/>
      <c r="H697" s="1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17"/>
      <c r="G698" s="17"/>
      <c r="H698" s="1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17"/>
      <c r="G699" s="17"/>
      <c r="H699" s="1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17"/>
      <c r="G700" s="17"/>
      <c r="H700" s="1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17"/>
      <c r="G701" s="17"/>
      <c r="H701" s="1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17"/>
      <c r="G702" s="17"/>
      <c r="H702" s="1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17"/>
      <c r="G703" s="17"/>
      <c r="H703" s="1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17"/>
      <c r="G704" s="17"/>
      <c r="H704" s="1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17"/>
      <c r="G705" s="17"/>
      <c r="H705" s="1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17"/>
      <c r="G706" s="17"/>
      <c r="H706" s="1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17"/>
      <c r="G707" s="17"/>
      <c r="H707" s="1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17"/>
      <c r="G708" s="17"/>
      <c r="H708" s="1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17"/>
      <c r="G709" s="17"/>
      <c r="H709" s="1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17"/>
      <c r="G710" s="17"/>
      <c r="H710" s="1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17"/>
      <c r="G711" s="17"/>
      <c r="H711" s="1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17"/>
      <c r="G712" s="17"/>
      <c r="H712" s="1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17"/>
      <c r="G713" s="17"/>
      <c r="H713" s="1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17"/>
      <c r="G714" s="17"/>
      <c r="H714" s="1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17"/>
      <c r="G715" s="17"/>
      <c r="H715" s="1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17"/>
      <c r="G716" s="17"/>
      <c r="H716" s="1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17"/>
      <c r="G717" s="17"/>
      <c r="H717" s="1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17"/>
      <c r="G718" s="17"/>
      <c r="H718" s="1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17"/>
      <c r="G719" s="17"/>
      <c r="H719" s="1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17"/>
      <c r="G720" s="17"/>
      <c r="H720" s="1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17"/>
      <c r="G721" s="17"/>
      <c r="H721" s="1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17"/>
      <c r="G722" s="17"/>
      <c r="H722" s="1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17"/>
      <c r="G723" s="17"/>
      <c r="H723" s="1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17"/>
      <c r="G724" s="17"/>
      <c r="H724" s="1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17"/>
      <c r="G725" s="17"/>
      <c r="H725" s="1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17"/>
      <c r="G726" s="17"/>
      <c r="H726" s="1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17"/>
      <c r="G727" s="17"/>
      <c r="H727" s="1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17"/>
      <c r="G728" s="17"/>
      <c r="H728" s="1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17"/>
      <c r="G729" s="17"/>
      <c r="H729" s="1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17"/>
      <c r="G730" s="17"/>
      <c r="H730" s="1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17"/>
      <c r="G731" s="17"/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17"/>
      <c r="G732" s="17"/>
      <c r="H732" s="1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17"/>
      <c r="G733" s="17"/>
      <c r="H733" s="1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17"/>
      <c r="G734" s="17"/>
      <c r="H734" s="1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17"/>
      <c r="G735" s="17"/>
      <c r="H735" s="1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17"/>
      <c r="G736" s="17"/>
      <c r="H736" s="1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17"/>
      <c r="G737" s="17"/>
      <c r="H737" s="1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17"/>
      <c r="G738" s="17"/>
      <c r="H738" s="1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17"/>
      <c r="G739" s="17"/>
      <c r="H739" s="1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17"/>
      <c r="G740" s="17"/>
      <c r="H740" s="1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17"/>
      <c r="G741" s="17"/>
      <c r="H741" s="1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17"/>
      <c r="G742" s="17"/>
      <c r="H742" s="1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17"/>
      <c r="G743" s="17"/>
      <c r="H743" s="1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17"/>
      <c r="G744" s="17"/>
      <c r="H744" s="1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17"/>
      <c r="G745" s="17"/>
      <c r="H745" s="1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17"/>
      <c r="G746" s="17"/>
      <c r="H746" s="1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17"/>
      <c r="G747" s="17"/>
      <c r="H747" s="1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17"/>
      <c r="G748" s="17"/>
      <c r="H748" s="1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17"/>
      <c r="G749" s="17"/>
      <c r="H749" s="1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17"/>
      <c r="G750" s="17"/>
      <c r="H750" s="1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17"/>
      <c r="G751" s="17"/>
      <c r="H751" s="1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17"/>
      <c r="G752" s="17"/>
      <c r="H752" s="1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17"/>
      <c r="G753" s="17"/>
      <c r="H753" s="1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17"/>
      <c r="G754" s="17"/>
      <c r="H754" s="1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17"/>
      <c r="G755" s="17"/>
      <c r="H755" s="1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17"/>
      <c r="G756" s="17"/>
      <c r="H756" s="1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17"/>
      <c r="G757" s="17"/>
      <c r="H757" s="1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17"/>
      <c r="G758" s="17"/>
      <c r="H758" s="1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17"/>
      <c r="G759" s="17"/>
      <c r="H759" s="1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17"/>
      <c r="G760" s="17"/>
      <c r="H760" s="1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17"/>
      <c r="G761" s="17"/>
      <c r="H761" s="1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17"/>
      <c r="G762" s="17"/>
      <c r="H762" s="1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17"/>
      <c r="G763" s="17"/>
      <c r="H763" s="1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17"/>
      <c r="G764" s="17"/>
      <c r="H764" s="1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17"/>
      <c r="G765" s="17"/>
      <c r="H765" s="1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17"/>
      <c r="G766" s="17"/>
      <c r="H766" s="1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17"/>
      <c r="G767" s="17"/>
      <c r="H767" s="1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17"/>
      <c r="G768" s="17"/>
      <c r="H768" s="1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17"/>
      <c r="G769" s="17"/>
      <c r="H769" s="1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17"/>
      <c r="G770" s="17"/>
      <c r="H770" s="1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17"/>
      <c r="G771" s="17"/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17"/>
      <c r="G772" s="17"/>
      <c r="H772" s="1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17"/>
      <c r="G773" s="17"/>
      <c r="H773" s="1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17"/>
      <c r="G774" s="17"/>
      <c r="H774" s="1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17"/>
      <c r="G775" s="17"/>
      <c r="H775" s="1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17"/>
      <c r="G776" s="17"/>
      <c r="H776" s="1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17"/>
      <c r="G777" s="17"/>
      <c r="H777" s="1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17"/>
      <c r="G778" s="17"/>
      <c r="H778" s="1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17"/>
      <c r="G779" s="17"/>
      <c r="H779" s="1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17"/>
      <c r="G780" s="17"/>
      <c r="H780" s="1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17"/>
      <c r="G781" s="17"/>
      <c r="H781" s="1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17"/>
      <c r="G782" s="17"/>
      <c r="H782" s="1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17"/>
      <c r="G783" s="17"/>
      <c r="H783" s="1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17"/>
      <c r="G784" s="17"/>
      <c r="H784" s="1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17"/>
      <c r="G785" s="17"/>
      <c r="H785" s="1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17"/>
      <c r="G786" s="17"/>
      <c r="H786" s="1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17"/>
      <c r="G787" s="17"/>
      <c r="H787" s="1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17"/>
      <c r="G788" s="17"/>
      <c r="H788" s="1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17"/>
      <c r="G789" s="17"/>
      <c r="H789" s="1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17"/>
      <c r="G790" s="17"/>
      <c r="H790" s="1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17"/>
      <c r="G791" s="17"/>
      <c r="H791" s="1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17"/>
      <c r="G792" s="17"/>
      <c r="H792" s="1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17"/>
      <c r="G793" s="17"/>
      <c r="H793" s="1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17"/>
      <c r="G794" s="17"/>
      <c r="H794" s="1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17"/>
      <c r="G795" s="17"/>
      <c r="H795" s="1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17"/>
      <c r="G796" s="17"/>
      <c r="H796" s="1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17"/>
      <c r="G797" s="17"/>
      <c r="H797" s="1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17"/>
      <c r="G798" s="17"/>
      <c r="H798" s="1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17"/>
      <c r="G799" s="17"/>
      <c r="H799" s="1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17"/>
      <c r="G800" s="17"/>
      <c r="H800" s="1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17"/>
      <c r="G801" s="17"/>
      <c r="H801" s="1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17"/>
      <c r="G802" s="17"/>
      <c r="H802" s="1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17"/>
      <c r="G803" s="17"/>
      <c r="H803" s="1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17"/>
      <c r="G804" s="17"/>
      <c r="H804" s="1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17"/>
      <c r="G805" s="17"/>
      <c r="H805" s="1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17"/>
      <c r="G806" s="17"/>
      <c r="H806" s="1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17"/>
      <c r="G807" s="17"/>
      <c r="H807" s="1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17"/>
      <c r="G808" s="17"/>
      <c r="H808" s="1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17"/>
      <c r="G809" s="17"/>
      <c r="H809" s="1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17"/>
      <c r="G810" s="17"/>
      <c r="H810" s="1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17"/>
      <c r="G811" s="17"/>
      <c r="H811" s="1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17"/>
      <c r="G812" s="17"/>
      <c r="H812" s="1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17"/>
      <c r="G813" s="17"/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17"/>
      <c r="G814" s="17"/>
      <c r="H814" s="1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17"/>
      <c r="G815" s="17"/>
      <c r="H815" s="1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17"/>
      <c r="G816" s="17"/>
      <c r="H816" s="1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17"/>
      <c r="G817" s="17"/>
      <c r="H817" s="1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17"/>
      <c r="G818" s="17"/>
      <c r="H818" s="1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17"/>
      <c r="G819" s="17"/>
      <c r="H819" s="1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17"/>
      <c r="G820" s="17"/>
      <c r="H820" s="1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17"/>
      <c r="G821" s="17"/>
      <c r="H821" s="1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17"/>
      <c r="G822" s="17"/>
      <c r="H822" s="1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17"/>
      <c r="G823" s="17"/>
      <c r="H823" s="1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17"/>
      <c r="G824" s="17"/>
      <c r="H824" s="1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17"/>
      <c r="G825" s="17"/>
      <c r="H825" s="1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17"/>
      <c r="G826" s="17"/>
      <c r="H826" s="1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17"/>
      <c r="G827" s="17"/>
      <c r="H827" s="1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17"/>
      <c r="G828" s="17"/>
      <c r="H828" s="1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17"/>
      <c r="G829" s="17"/>
      <c r="H829" s="1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17"/>
      <c r="G830" s="17"/>
      <c r="H830" s="1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17"/>
      <c r="G831" s="17"/>
      <c r="H831" s="1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17"/>
      <c r="G832" s="17"/>
      <c r="H832" s="1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17"/>
      <c r="G833" s="17"/>
      <c r="H833" s="1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17"/>
      <c r="G834" s="17"/>
      <c r="H834" s="1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17"/>
      <c r="G835" s="17"/>
      <c r="H835" s="1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17"/>
      <c r="G836" s="17"/>
      <c r="H836" s="1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17"/>
      <c r="G837" s="17"/>
      <c r="H837" s="1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17"/>
      <c r="G838" s="17"/>
      <c r="H838" s="1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17"/>
      <c r="G839" s="17"/>
      <c r="H839" s="1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17"/>
      <c r="G840" s="17"/>
      <c r="H840" s="1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17"/>
      <c r="G841" s="17"/>
      <c r="H841" s="1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17"/>
      <c r="G842" s="17"/>
      <c r="H842" s="1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17"/>
      <c r="G843" s="17"/>
      <c r="H843" s="1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17"/>
      <c r="G844" s="17"/>
      <c r="H844" s="1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17"/>
      <c r="G845" s="17"/>
      <c r="H845" s="1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17"/>
      <c r="G846" s="17"/>
      <c r="H846" s="1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17"/>
      <c r="G847" s="17"/>
      <c r="H847" s="1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17"/>
      <c r="G848" s="17"/>
      <c r="H848" s="1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17"/>
      <c r="G849" s="17"/>
      <c r="H849" s="1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17"/>
      <c r="G850" s="17"/>
      <c r="H850" s="1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17"/>
      <c r="G851" s="17"/>
      <c r="H851" s="1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17"/>
      <c r="G852" s="17"/>
      <c r="H852" s="1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17"/>
      <c r="G853" s="17"/>
      <c r="H853" s="1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17"/>
      <c r="G854" s="17"/>
      <c r="H854" s="1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17"/>
      <c r="G855" s="17"/>
      <c r="H855" s="1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17"/>
      <c r="G856" s="17"/>
      <c r="H856" s="1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17"/>
      <c r="G857" s="17"/>
      <c r="H857" s="1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17"/>
      <c r="G858" s="17"/>
      <c r="H858" s="1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17"/>
      <c r="G859" s="17"/>
      <c r="H859" s="1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17"/>
      <c r="G860" s="17"/>
      <c r="H860" s="1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17"/>
      <c r="G861" s="17"/>
      <c r="H861" s="1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17"/>
      <c r="G862" s="17"/>
      <c r="H862" s="1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17"/>
      <c r="G863" s="17"/>
      <c r="H863" s="1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17"/>
      <c r="G864" s="17"/>
      <c r="H864" s="1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17"/>
      <c r="G865" s="17"/>
      <c r="H865" s="1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17"/>
      <c r="G866" s="17"/>
      <c r="H866" s="1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17"/>
      <c r="G867" s="17"/>
      <c r="H867" s="1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17"/>
      <c r="G868" s="17"/>
      <c r="H868" s="1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17"/>
      <c r="G869" s="17"/>
      <c r="H869" s="1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17"/>
      <c r="G870" s="17"/>
      <c r="H870" s="1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17"/>
      <c r="G871" s="17"/>
      <c r="H871" s="1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17"/>
      <c r="G872" s="17"/>
      <c r="H872" s="1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17"/>
      <c r="G873" s="17"/>
      <c r="H873" s="1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17"/>
      <c r="G874" s="17"/>
      <c r="H874" s="1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17"/>
      <c r="G875" s="17"/>
      <c r="H875" s="1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17"/>
      <c r="G876" s="17"/>
      <c r="H876" s="1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17"/>
      <c r="G877" s="17"/>
      <c r="H877" s="1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17"/>
      <c r="G878" s="17"/>
      <c r="H878" s="1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17"/>
      <c r="G879" s="17"/>
      <c r="H879" s="1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17"/>
      <c r="G880" s="17"/>
      <c r="H880" s="1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17"/>
      <c r="G881" s="17"/>
      <c r="H881" s="1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17"/>
      <c r="G882" s="17"/>
      <c r="H882" s="1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17"/>
      <c r="G883" s="17"/>
      <c r="H883" s="1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17"/>
      <c r="G884" s="17"/>
      <c r="H884" s="1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17"/>
      <c r="G885" s="17"/>
      <c r="H885" s="1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17"/>
      <c r="G886" s="17"/>
      <c r="H886" s="1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17"/>
      <c r="G887" s="17"/>
      <c r="H887" s="1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17"/>
      <c r="G888" s="17"/>
      <c r="H888" s="1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17"/>
      <c r="G889" s="17"/>
      <c r="H889" s="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17"/>
      <c r="G890" s="17"/>
      <c r="H890" s="1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17"/>
      <c r="G891" s="17"/>
      <c r="H891" s="1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17"/>
      <c r="G892" s="17"/>
      <c r="H892" s="1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17"/>
      <c r="G893" s="17"/>
      <c r="H893" s="1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17"/>
      <c r="G894" s="17"/>
      <c r="H894" s="1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17"/>
      <c r="G895" s="17"/>
      <c r="H895" s="1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17"/>
      <c r="G896" s="17"/>
      <c r="H896" s="1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17"/>
      <c r="G897" s="17"/>
      <c r="H897" s="1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17"/>
      <c r="G898" s="17"/>
      <c r="H898" s="1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17"/>
      <c r="G899" s="17"/>
      <c r="H899" s="1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17"/>
      <c r="G900" s="17"/>
      <c r="H900" s="1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17"/>
      <c r="G901" s="17"/>
      <c r="H901" s="1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17"/>
      <c r="G902" s="17"/>
      <c r="H902" s="1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17"/>
      <c r="G903" s="17"/>
      <c r="H903" s="1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17"/>
      <c r="G904" s="17"/>
      <c r="H904" s="1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17"/>
      <c r="G905" s="17"/>
      <c r="H905" s="1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17"/>
      <c r="G906" s="17"/>
      <c r="H906" s="1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17"/>
      <c r="G907" s="17"/>
      <c r="H907" s="1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17"/>
      <c r="G908" s="17"/>
      <c r="H908" s="1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17"/>
      <c r="G909" s="17"/>
      <c r="H909" s="1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17"/>
      <c r="G910" s="17"/>
      <c r="H910" s="1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17"/>
      <c r="G911" s="17"/>
      <c r="H911" s="1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17"/>
      <c r="G912" s="17"/>
      <c r="H912" s="1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17"/>
      <c r="G913" s="17"/>
      <c r="H913" s="1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17"/>
      <c r="G914" s="17"/>
      <c r="H914" s="1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17"/>
      <c r="G915" s="17"/>
      <c r="H915" s="1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17"/>
      <c r="G916" s="17"/>
      <c r="H916" s="1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17"/>
      <c r="G917" s="17"/>
      <c r="H917" s="1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17"/>
      <c r="G918" s="17"/>
      <c r="H918" s="1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17"/>
      <c r="G919" s="17"/>
      <c r="H919" s="1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17"/>
      <c r="G920" s="17"/>
      <c r="H920" s="1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17"/>
      <c r="G921" s="17"/>
      <c r="H921" s="1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17"/>
      <c r="G922" s="17"/>
      <c r="H922" s="1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17"/>
      <c r="G923" s="17"/>
      <c r="H923" s="1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17"/>
      <c r="G924" s="17"/>
      <c r="H924" s="1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17"/>
      <c r="G925" s="17"/>
      <c r="H925" s="1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17"/>
      <c r="G926" s="17"/>
      <c r="H926" s="1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17"/>
      <c r="G927" s="17"/>
      <c r="H927" s="1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17"/>
      <c r="G928" s="17"/>
      <c r="H928" s="1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17"/>
      <c r="G929" s="17"/>
      <c r="H929" s="1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17"/>
      <c r="G930" s="17"/>
      <c r="H930" s="1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17"/>
      <c r="G931" s="17"/>
      <c r="H931" s="1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17"/>
      <c r="G932" s="17"/>
      <c r="H932" s="1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17"/>
      <c r="G933" s="17"/>
      <c r="H933" s="1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17"/>
      <c r="G934" s="17"/>
      <c r="H934" s="1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17"/>
      <c r="G935" s="17"/>
      <c r="H935" s="1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17"/>
      <c r="G936" s="17"/>
      <c r="H936" s="1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17"/>
      <c r="G937" s="17"/>
      <c r="H937" s="1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17"/>
      <c r="G938" s="17"/>
      <c r="H938" s="1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17"/>
      <c r="G939" s="17"/>
      <c r="H939" s="1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17"/>
      <c r="G940" s="17"/>
      <c r="H940" s="1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17"/>
      <c r="G941" s="17"/>
      <c r="H941" s="1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17"/>
      <c r="G942" s="17"/>
      <c r="H942" s="1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17"/>
      <c r="G943" s="17"/>
      <c r="H943" s="1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17"/>
      <c r="G944" s="17"/>
      <c r="H944" s="1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17"/>
      <c r="G945" s="17"/>
      <c r="H945" s="1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17"/>
      <c r="G946" s="17"/>
      <c r="H946" s="1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17"/>
      <c r="G947" s="17"/>
      <c r="H947" s="1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17"/>
      <c r="G948" s="17"/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17"/>
      <c r="G949" s="17"/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17"/>
      <c r="G950" s="17"/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17"/>
      <c r="G951" s="17"/>
      <c r="H951" s="1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17"/>
      <c r="G952" s="17"/>
      <c r="H952" s="1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17"/>
      <c r="G953" s="17"/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17"/>
      <c r="G954" s="17"/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17"/>
      <c r="G955" s="17"/>
      <c r="H955" s="1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17"/>
      <c r="G956" s="17"/>
      <c r="H956" s="1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17"/>
      <c r="G957" s="17"/>
      <c r="H957" s="1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17"/>
      <c r="G958" s="17"/>
      <c r="H958" s="1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17"/>
      <c r="G959" s="17"/>
      <c r="H959" s="1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17"/>
      <c r="G960" s="17"/>
      <c r="H960" s="1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17"/>
      <c r="G961" s="17"/>
      <c r="H961" s="1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17"/>
      <c r="G962" s="17"/>
      <c r="H962" s="1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17"/>
      <c r="G963" s="17"/>
      <c r="H963" s="1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17"/>
      <c r="G964" s="17"/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17"/>
      <c r="G965" s="17"/>
      <c r="H965" s="1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17"/>
      <c r="G966" s="17"/>
      <c r="H966" s="1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17"/>
      <c r="G967" s="17"/>
      <c r="H967" s="1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17"/>
      <c r="G968" s="17"/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17"/>
      <c r="G969" s="17"/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17"/>
      <c r="G970" s="17"/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17"/>
      <c r="G971" s="17"/>
      <c r="H971" s="1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17"/>
      <c r="G972" s="17"/>
      <c r="H972" s="1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17"/>
      <c r="G973" s="17"/>
      <c r="H973" s="1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17"/>
      <c r="G974" s="17"/>
      <c r="H974" s="1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17"/>
      <c r="G975" s="17"/>
      <c r="H975" s="1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17"/>
      <c r="G976" s="17"/>
      <c r="H976" s="1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17"/>
      <c r="G977" s="17"/>
      <c r="H977" s="1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17"/>
      <c r="G978" s="17"/>
      <c r="H978" s="1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17"/>
      <c r="G979" s="17"/>
      <c r="H979" s="1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17"/>
      <c r="G980" s="17"/>
      <c r="H980" s="1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17"/>
      <c r="G981" s="17"/>
      <c r="H981" s="1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17"/>
      <c r="G982" s="17"/>
      <c r="H982" s="1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17"/>
      <c r="G983" s="17"/>
      <c r="H983" s="1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17"/>
      <c r="G984" s="17"/>
      <c r="H984" s="1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17"/>
      <c r="G985" s="17"/>
      <c r="H985" s="1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17"/>
      <c r="G986" s="17"/>
      <c r="H986" s="1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17"/>
      <c r="G987" s="17"/>
      <c r="H987" s="1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17"/>
      <c r="G988" s="17"/>
      <c r="H988" s="1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17"/>
      <c r="G989" s="17"/>
      <c r="H989" s="1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17"/>
      <c r="G990" s="17"/>
      <c r="H990" s="1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17"/>
      <c r="G991" s="17"/>
      <c r="H991" s="1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17"/>
      <c r="G992" s="17"/>
      <c r="H992" s="1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17"/>
      <c r="G993" s="17"/>
      <c r="H993" s="1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17"/>
      <c r="G994" s="17"/>
      <c r="H994" s="1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17"/>
      <c r="G995" s="17"/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17"/>
      <c r="G996" s="17"/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17"/>
      <c r="G997" s="17"/>
      <c r="H997" s="1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17"/>
      <c r="G998" s="17"/>
      <c r="H998" s="1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17"/>
      <c r="G999" s="17"/>
      <c r="H999" s="1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61</v>
      </c>
      <c r="B1" s="13" t="s">
        <v>62</v>
      </c>
      <c r="C1" s="13" t="s">
        <v>63</v>
      </c>
      <c r="D1" s="13" t="s">
        <v>64</v>
      </c>
      <c r="E1" s="13" t="s">
        <v>65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43886.0</v>
      </c>
      <c r="B2" s="31">
        <f>TODAY()</f>
        <v>44881</v>
      </c>
      <c r="C2" s="32">
        <f>DATEDIF(A2,B2,"D")</f>
        <v>995</v>
      </c>
      <c r="D2" s="29">
        <f>DATEDIF(A2,B2,"M")</f>
        <v>32</v>
      </c>
      <c r="E2" s="29">
        <f>DATEDIF(A2,B2,"Y")</f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>
        <f>B2-A2</f>
        <v>995</v>
      </c>
      <c r="D3" s="3"/>
      <c r="E3" s="17">
        <f>DATEDIF(A2,B2, "YM")</f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