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4" sheetId="2" r:id="rId5"/>
    <sheet state="visible" name="Pivot Table 3" sheetId="3" r:id="rId6"/>
    <sheet state="visible" name="Chart1" sheetId="4" r:id="rId7"/>
    <sheet state="visible" name="Pivot Table 2" sheetId="5" r:id="rId8"/>
    <sheet state="visible" name="Pivot Table 1" sheetId="6" r:id="rId9"/>
  </sheets>
  <definedNames>
    <definedName hidden="1" localSheetId="0" name="Z_F4DD37DA_284F_49CA_85D5_34064AA73F52_.wvu.FilterData">example_data!$A$1:$G$44</definedName>
    <definedName hidden="1" localSheetId="0" name="Z_9AD981B0_2BC5_4ADF_87BF_A706B58A621C_.wvu.FilterData">example_data!$A$1:$G$44</definedName>
    <definedName name="SlicerCache_Table_1_Col_2">#N/A</definedName>
    <definedName name="SlicerCache_Table_1_Col_4">#N/A</definedName>
  </definedNames>
  <calcPr/>
  <customWorkbookViews>
    <customWorkbookView activeSheetId="0" maximized="1" windowHeight="0" windowWidth="0" guid="{F4DD37DA-284F-49CA-85D5-34064AA73F52}" name="Filter 2"/>
    <customWorkbookView activeSheetId="0" maximized="1" windowHeight="0" windowWidth="0" guid="{9AD981B0-2BC5-4ADF-87BF-A706B58A621C}" name="Filter 1"/>
  </customWorkbookViews>
  <pivotCaches>
    <pivotCache cacheId="0" r:id="rId10"/>
    <pivotCache cacheId="1"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<sst xmlns="http://schemas.openxmlformats.org/spreadsheetml/2006/main" count="215" uniqueCount="44">
  <si>
    <t>OrderDate</t>
  </si>
  <si>
    <t>Region</t>
  </si>
  <si>
    <t>Rep</t>
  </si>
  <si>
    <t>Item</t>
  </si>
  <si>
    <t>Units</t>
  </si>
  <si>
    <t>UnitCost</t>
  </si>
  <si>
    <t>Total</t>
  </si>
  <si>
    <t>East</t>
  </si>
  <si>
    <t>Jones</t>
  </si>
  <si>
    <t>Pencil</t>
  </si>
  <si>
    <t>Date</t>
  </si>
  <si>
    <t>Central</t>
  </si>
  <si>
    <t>Kivell</t>
  </si>
  <si>
    <t>Binder</t>
  </si>
  <si>
    <t>Dimention</t>
  </si>
  <si>
    <t>Jardine</t>
  </si>
  <si>
    <t>Mesurement</t>
  </si>
  <si>
    <t>Gill</t>
  </si>
  <si>
    <t>Pen</t>
  </si>
  <si>
    <t>West</t>
  </si>
  <si>
    <t>Sorvino</t>
  </si>
  <si>
    <t>Andrews</t>
  </si>
  <si>
    <t>Thompson</t>
  </si>
  <si>
    <t>Morgan</t>
  </si>
  <si>
    <t>Howard</t>
  </si>
  <si>
    <t>Parent</t>
  </si>
  <si>
    <t>Count</t>
  </si>
  <si>
    <t>Sum_Total</t>
  </si>
  <si>
    <t>Avg_Total</t>
  </si>
  <si>
    <t>Smith</t>
  </si>
  <si>
    <t>Desk</t>
  </si>
  <si>
    <t>Pen Set</t>
  </si>
  <si>
    <t>Total_Rev</t>
  </si>
  <si>
    <t>Profit</t>
  </si>
  <si>
    <t>Tax 7%</t>
  </si>
  <si>
    <t>Grand Total</t>
  </si>
  <si>
    <t>SUM of Total</t>
  </si>
  <si>
    <t>OrderDate - Year</t>
  </si>
  <si>
    <t>2019</t>
  </si>
  <si>
    <t>2020</t>
  </si>
  <si>
    <t>Growth</t>
  </si>
  <si>
    <t>COUNTA of Region</t>
  </si>
  <si>
    <t>AVERAGE of Total</t>
  </si>
  <si>
    <t>COUNT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</si>
</sst>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quot;-&quot;dd&quot;-&quot;yyyy"/>
    <numFmt numFmtId="165" formatCode="&quot;$&quot;#,##0.00"/>
    <numFmt numFmtId="166" formatCode="&quot;$&quot;#,##0"/>
    <numFmt numFmtId="167" formatCode="m/d/yyyy h:mm:ss"/>
  </numFmts>
  <fonts count="6">
    <font>
      <sz val="10.0"/>
      <color rgb="FF000000"/>
      <name val="Arial"/>
      <scheme val="minor"/>
    </font>
    <font>
      <b/>
      <sz val="12.0"/>
      <color rgb="FFFFFFFF"/>
      <name val="Work Sans"/>
    </font>
    <font>
      <color theme="1"/>
      <name val="Work Sans"/>
    </font>
    <font>
      <sz val="12.0"/>
      <color rgb="FF333333"/>
      <name val="Work Sans"/>
    </font>
    <font>
      <b/>
      <color theme="1"/>
      <name val="Work Sans"/>
    </font>
    <font>
      <color theme="1"/>
      <name val="Arial"/>
      <scheme val="minor"/>
    </font>
  </fonts>
  <fills count="8">
    <fill>
      <patternFill patternType="none"/>
    </fill>
    <fill>
      <patternFill patternType="lightGray"/>
    </fill>
    <fill>
      <patternFill patternType="solid">
        <fgColor rgb="FFFF0000"/>
        <bgColor rgb="FFFF0000"/>
      </patternFill>
    </fill>
    <fill>
      <patternFill patternType="solid">
        <fgColor theme="4"/>
        <bgColor theme="4"/>
      </patternFill>
    </fill>
    <fill>
      <patternFill patternType="solid">
        <fgColor rgb="FFC27BA0"/>
        <bgColor rgb="FFC27BA0"/>
      </patternFill>
    </fill>
    <fill>
      <patternFill patternType="solid">
        <fgColor rgb="FFFFFFFF"/>
        <bgColor rgb="FFFFFFFF"/>
      </patternFill>
    </fill>
    <fill>
      <patternFill patternType="solid">
        <fgColor theme="5"/>
        <bgColor theme="5"/>
      </patternFill>
    </fill>
    <fill>
      <patternFill patternType="solid">
        <fgColor rgb="FFF4CCCC"/>
        <bgColor rgb="FFF4CCC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center" vertical="bottom"/>
    </xf>
    <xf borderId="0" fillId="4" fontId="1" numFmtId="0" xfId="0" applyAlignment="1" applyFill="1" applyFont="1">
      <alignment horizontal="right" vertical="bottom"/>
    </xf>
    <xf borderId="0" fillId="0" fontId="2" numFmtId="0" xfId="0" applyFont="1"/>
    <xf borderId="0" fillId="5" fontId="3" numFmtId="164" xfId="0" applyAlignment="1" applyFill="1" applyFont="1" applyNumberFormat="1">
      <alignment horizontal="right" vertical="bottom"/>
    </xf>
    <xf borderId="0" fillId="5" fontId="3" numFmtId="0" xfId="0" applyAlignment="1" applyFont="1">
      <alignment horizontal="center" vertical="bottom"/>
    </xf>
    <xf borderId="0" fillId="5" fontId="3" numFmtId="0" xfId="0" applyAlignment="1" applyFont="1">
      <alignment horizontal="right" vertical="bottom"/>
    </xf>
    <xf borderId="0" fillId="6" fontId="2" numFmtId="0" xfId="0" applyFill="1" applyFont="1"/>
    <xf borderId="0" fillId="0" fontId="2" numFmtId="0" xfId="0" applyAlignment="1" applyFont="1">
      <alignment readingOrder="0"/>
    </xf>
    <xf borderId="0" fillId="3" fontId="2" numFmtId="0" xfId="0" applyFont="1"/>
    <xf borderId="0" fillId="4" fontId="2" numFmtId="0" xfId="0" applyFont="1"/>
    <xf borderId="0" fillId="0" fontId="4" numFmtId="0" xfId="0" applyAlignment="1" applyFont="1">
      <alignment readingOrder="0"/>
    </xf>
    <xf borderId="0" fillId="7" fontId="4" numFmtId="0" xfId="0" applyFill="1" applyFont="1"/>
    <xf borderId="0" fillId="0" fontId="4" numFmtId="0" xfId="0" applyFont="1"/>
    <xf borderId="0" fillId="5" fontId="3" numFmtId="4" xfId="0" applyAlignment="1" applyFont="1" applyNumberFormat="1">
      <alignment horizontal="right" vertical="bottom"/>
    </xf>
    <xf borderId="0" fillId="0" fontId="2" numFmtId="165" xfId="0" applyFont="1" applyNumberFormat="1"/>
    <xf borderId="0" fillId="7" fontId="4" numFmtId="165" xfId="0" applyFont="1" applyNumberFormat="1"/>
    <xf borderId="0" fillId="0" fontId="5" numFmtId="0" xfId="0" applyFont="1"/>
    <xf borderId="0" fillId="0" fontId="5" numFmtId="166" xfId="0" applyAlignment="1" applyFont="1" applyNumberFormat="1">
      <alignment readingOrder="0"/>
    </xf>
    <xf borderId="0" fillId="0" fontId="5" numFmtId="166" xfId="0" applyFont="1" applyNumberFormat="1"/>
    <xf borderId="0" fillId="0" fontId="5" numFmtId="9" xfId="0" applyFont="1" applyNumberFormat="1"/>
    <xf borderId="0" fillId="0" fontId="5" numFmtId="9" xfId="0" applyAlignment="1" applyFont="1" applyNumberFormat="1">
      <alignment horizontal="center"/>
    </xf>
    <xf borderId="0" fillId="0" fontId="5" numFmtId="167" xfId="0" applyFont="1" applyNumberFormat="1"/>
    <xf borderId="0" fillId="0" fontId="5" numFmtId="10" xfId="0" applyFont="1" applyNumberFormat="1"/>
    <xf borderId="0" fillId="0" fontId="5" numFmtId="166" xfId="0" applyFont="1" applyNumberFormat="1"/>
  </cellXfs>
  <cellStyles count="1">
    <cellStyle xfId="0" name="Normal" builtinId="0"/>
  </cellStyles>
  <dxfs count="7">
    <dxf>
      <font/>
      <fill>
        <patternFill patternType="none"/>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2" type="wholeTable"/>
      <tableStyleElement dxfId="3" type="firstRowSubheading"/>
      <tableStyleElement dxfId="3" type="secondRowSubheading"/>
      <tableStyleElement dxfId="3" type="thirdRowSubheading"/>
      <tableStyleElement dxfId="4" type="firstColumnSubheading"/>
      <tableStyleElement dxfId="4" type="secondColumnSubheading"/>
      <tableStyleElement dxfId="4" type="thirdColumnSubheading"/>
      <tableStyleElement dxfId="4" type="headerRow"/>
      <tableStyleElement dxfId="5" type="firstSubtotalRow"/>
      <tableStyleElement dxfId="5" type="secondSubtotalRow"/>
      <tableStyleElement dxfId="5" type="thirdSubtotalRow"/>
      <tableStyleElement dxfId="6"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chartsheet" Target="chartsheets/sheet1.xml"/><Relationship Id="rId8"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Total_Rev, Profit and Tax 7%</a:t>
            </a:r>
          </a:p>
        </c:rich>
      </c:tx>
      <c:overlay val="0"/>
    </c:title>
    <c:plotArea>
      <c:layout/>
      <c:barChart>
        <c:barDir val="col"/>
        <c:ser>
          <c:idx val="0"/>
          <c:order val="0"/>
          <c:tx>
            <c:strRef>
              <c:f>'Pivot Table 4'!$B$1</c:f>
            </c:strRef>
          </c:tx>
          <c:spPr>
            <a:solidFill>
              <a:schemeClr val="accent1"/>
            </a:solidFill>
            <a:ln cmpd="sng">
              <a:solidFill>
                <a:srgbClr val="000000"/>
              </a:solidFill>
            </a:ln>
          </c:spPr>
          <c:cat>
            <c:strRef>
              <c:f>'Pivot Table 4'!$A$2:$A$5</c:f>
            </c:strRef>
          </c:cat>
          <c:val>
            <c:numRef>
              <c:f>'Pivot Table 4'!$B$2:$B$5</c:f>
              <c:numCache/>
            </c:numRef>
          </c:val>
        </c:ser>
        <c:ser>
          <c:idx val="1"/>
          <c:order val="1"/>
          <c:tx>
            <c:strRef>
              <c:f>'Pivot Table 4'!$C$1</c:f>
            </c:strRef>
          </c:tx>
          <c:spPr>
            <a:solidFill>
              <a:schemeClr val="accent2"/>
            </a:solidFill>
            <a:ln cmpd="sng">
              <a:solidFill>
                <a:srgbClr val="000000"/>
              </a:solidFill>
            </a:ln>
          </c:spPr>
          <c:cat>
            <c:strRef>
              <c:f>'Pivot Table 4'!$A$2:$A$5</c:f>
            </c:strRef>
          </c:cat>
          <c:val>
            <c:numRef>
              <c:f>'Pivot Table 4'!$C$2:$C$5</c:f>
              <c:numCache/>
            </c:numRef>
          </c:val>
        </c:ser>
        <c:ser>
          <c:idx val="2"/>
          <c:order val="2"/>
          <c:tx>
            <c:strRef>
              <c:f>'Pivot Table 4'!$D$1</c:f>
            </c:strRef>
          </c:tx>
          <c:spPr>
            <a:solidFill>
              <a:schemeClr val="accent3"/>
            </a:solidFill>
            <a:ln cmpd="sng">
              <a:solidFill>
                <a:srgbClr val="000000"/>
              </a:solidFill>
            </a:ln>
          </c:spPr>
          <c:cat>
            <c:strRef>
              <c:f>'Pivot Table 4'!$A$2:$A$5</c:f>
            </c:strRef>
          </c:cat>
          <c:val>
            <c:numRef>
              <c:f>'Pivot Table 4'!$D$2:$D$5</c:f>
              <c:numCache/>
            </c:numRef>
          </c:val>
        </c:ser>
        <c:axId val="873941924"/>
        <c:axId val="772012302"/>
      </c:barChart>
      <c:catAx>
        <c:axId val="8739419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772012302"/>
      </c:catAx>
      <c:valAx>
        <c:axId val="7720123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394192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Pencil…</a:t>
            </a:r>
          </a:p>
        </c:rich>
      </c:tx>
      <c:overlay val="0"/>
    </c:title>
    <c:plotArea>
      <c:layout/>
      <c:barChart>
        <c:barDir val="col"/>
        <c:grouping val="percentStacked"/>
        <c:ser>
          <c:idx val="0"/>
          <c:order val="0"/>
          <c:tx>
            <c:strRef>
              <c:f>'Pivot Table 3'!$B$1:$B$2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3'!$B$3:$B$5</c:f>
              <c:numCache/>
            </c:numRef>
          </c:val>
        </c:ser>
        <c:ser>
          <c:idx val="1"/>
          <c:order val="1"/>
          <c:tx>
            <c:strRef>
              <c:f>'Pivot Table 3'!$C$1:$C$2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3'!$C$3:$C$5</c:f>
              <c:numCache/>
            </c:numRef>
          </c:val>
        </c:ser>
        <c:ser>
          <c:idx val="2"/>
          <c:order val="2"/>
          <c:tx>
            <c:strRef>
              <c:f>'Pivot Table 3'!$D$1:$D$2</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3'!$D$3:$D$5</c:f>
              <c:numCache/>
            </c:numRef>
          </c:val>
        </c:ser>
        <c:ser>
          <c:idx val="3"/>
          <c:order val="3"/>
          <c:tx>
            <c:strRef>
              <c:f>'Pivot Table 3'!$E$1:$E$2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3'!$E$3:$E$5</c:f>
              <c:numCache/>
            </c:numRef>
          </c:val>
        </c:ser>
        <c:ser>
          <c:idx val="4"/>
          <c:order val="4"/>
          <c:tx>
            <c:strRef>
              <c:f>'Pivot Table 3'!$F$1:$F$2</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3'!$F$3:$F$5</c:f>
              <c:numCache/>
            </c:numRef>
          </c:val>
        </c:ser>
        <c:ser>
          <c:idx val="5"/>
          <c:order val="5"/>
          <c:tx>
            <c:strRef>
              <c:f>'Pivot Table 3'!$G$1:$G$2</c:f>
            </c:strRef>
          </c:tx>
          <c:spPr>
            <a:solidFill>
              <a:schemeClr val="accent6"/>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3'!$G$3:$G$5</c:f>
              <c:numCache/>
            </c:numRef>
          </c:val>
        </c:ser>
        <c:overlap val="100"/>
        <c:axId val="1601320415"/>
        <c:axId val="437649668"/>
      </c:barChart>
      <c:catAx>
        <c:axId val="16013204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437649668"/>
      </c:catAx>
      <c:valAx>
        <c:axId val="4376496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132041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and 2020</a:t>
            </a:r>
          </a:p>
        </c:rich>
      </c:tx>
      <c:overlay val="0"/>
    </c:title>
    <c:plotArea>
      <c:layout/>
      <c:lineChart>
        <c:ser>
          <c:idx val="0"/>
          <c:order val="0"/>
          <c:tx>
            <c:strRef>
              <c:f>'Pivot Table 2'!$B$1:$B$2</c:f>
            </c:strRef>
          </c:tx>
          <c:spPr>
            <a:ln cmpd="sng">
              <a:solidFill>
                <a:srgbClr val="4285F4"/>
              </a:solidFill>
            </a:ln>
          </c:spPr>
          <c:marker>
            <c:symbol val="none"/>
          </c:marker>
          <c:cat>
            <c:strRef>
              <c:f>'Pivot Table 2'!$A$3:$A$14</c:f>
            </c:strRef>
          </c:cat>
          <c:val>
            <c:numRef>
              <c:f>'Pivot Table 2'!$B$3:$B$14</c:f>
              <c:numCache/>
            </c:numRef>
          </c:val>
          <c:smooth val="0"/>
        </c:ser>
        <c:ser>
          <c:idx val="1"/>
          <c:order val="1"/>
          <c:tx>
            <c:strRef>
              <c:f>'Pivot Table 2'!$C$1:$C$2</c:f>
            </c:strRef>
          </c:tx>
          <c:spPr>
            <a:ln cmpd="sng">
              <a:solidFill>
                <a:srgbClr val="EA4335"/>
              </a:solidFill>
            </a:ln>
          </c:spPr>
          <c:marker>
            <c:symbol val="none"/>
          </c:marker>
          <c:cat>
            <c:strRef>
              <c:f>'Pivot Table 2'!$A$3:$A$14</c:f>
            </c:strRef>
          </c:cat>
          <c:val>
            <c:numRef>
              <c:f>'Pivot Table 2'!$C$3:$C$14</c:f>
              <c:numCache/>
            </c:numRef>
          </c:val>
          <c:smooth val="0"/>
        </c:ser>
        <c:axId val="234139569"/>
        <c:axId val="160838761"/>
      </c:lineChart>
      <c:catAx>
        <c:axId val="2341395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60838761"/>
      </c:catAx>
      <c:valAx>
        <c:axId val="1608387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4139569"/>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8</xdr:row>
      <xdr:rowOff>180975</xdr:rowOff>
    </xdr:from>
    <xdr:ext cx="28575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419100</xdr:colOff>
      <xdr:row>7</xdr:row>
      <xdr:rowOff>28575</xdr:rowOff>
    </xdr:from>
    <xdr:ext cx="2857500" cy="2857500"/>
    <mc:AlternateContent>
      <mc:Choice Requires="sle15">
        <xdr:graphicFrame>
          <xdr:nvGraphicFramePr>
            <xdr:cNvPr id="2" name="Item_2"/>
            <xdr:cNvGraphicFramePr/>
          </xdr:nvGraphicFramePr>
          <xdr:xfrm>
            <a:off x="0" y="0"/>
            <a:ext cx="0" cy="0"/>
          </xdr:xfrm>
          <a:graphic>
            <a:graphicData uri="http://schemas.microsoft.com/office/drawing/2010/slicer">
              <x3Unk:slicer name="Ite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8</xdr:row>
      <xdr:rowOff>9525</xdr:rowOff>
    </xdr:from>
    <xdr:ext cx="3981450" cy="2457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476250</xdr:colOff>
      <xdr:row>6</xdr:row>
      <xdr:rowOff>38100</xdr:rowOff>
    </xdr:from>
    <xdr:ext cx="2857500" cy="2857500"/>
    <mc:AlternateContent>
      <mc:Choice Requires="sle15">
        <xdr:graphicFrame>
          <xdr:nvGraphicFramePr>
            <xdr:cNvPr id="3" name="Item_3"/>
            <xdr:cNvGraphicFramePr/>
          </xdr:nvGraphicFramePr>
          <xdr:xfrm>
            <a:off x="0" y="0"/>
            <a:ext cx="0" cy="0"/>
          </xdr:xfrm>
          <a:graphic>
            <a:graphicData uri="http://schemas.microsoft.com/office/drawing/2010/slicer">
              <x3Unk:slicer name="Item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466725</xdr:colOff>
      <xdr:row>8</xdr:row>
      <xdr:rowOff>19050</xdr:rowOff>
    </xdr:from>
    <xdr:ext cx="2857500" cy="2857500"/>
    <mc:AlternateContent>
      <mc:Choice Requires="sle15">
        <xdr:graphicFrame>
          <xdr:nvGraphicFramePr>
            <xdr:cNvPr id="4" name="Region_4"/>
            <xdr:cNvGraphicFramePr/>
          </xdr:nvGraphicFramePr>
          <xdr:xfrm>
            <a:off x="0" y="0"/>
            <a:ext cx="0" cy="0"/>
          </xdr:xfrm>
          <a:graphic>
            <a:graphicData uri="http://schemas.microsoft.com/office/drawing/2010/slicer">
              <x3Unk:slicer name="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8</xdr:row>
      <xdr:rowOff>57150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formula="SUM(Total)*20%" databaseField="0"/>
    <cacheField name="Tax 7%" formula="SUM(Total)*20%*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4"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Total_Rev" fld="6" baseField="0"/>
    <dataField name="SUM of Profit" fld="7" baseField="0"/>
    <dataField name="SUM of Tax 7%" fld="8" baseField="0"/>
  </dataFields>
</pivotTableDefinition>
</file>

<file path=xl/pivotTables/pivotTable2.xml><?xml version="1.0" encoding="utf-8"?>
<pivotTableDefinition xmlns="http://schemas.openxmlformats.org/spreadsheetml/2006/main" name="Pivot Table 3" cacheId="0" dataCaption="" compact="0" compactData="0">
  <location ref="A1:G6"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3.xml><?xml version="1.0" encoding="utf-8"?>
<pivotTableDefinition xmlns="http://schemas.openxmlformats.org/spreadsheetml/2006/main" name="Pivot Table 2" cacheId="1" dataCaption="" rowGrandTotals="0" colGrandTotals="0" compact="0" compactData="0">
  <location ref="A1:C7"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pivotTables/pivotTable4.xml><?xml version="1.0" encoding="utf-8"?>
<pivotTableDefinition xmlns="http://schemas.openxmlformats.org/spreadsheetml/2006/main" name="Pivot Table 1"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Region" fld="1" subtotal="count" baseField="0"/>
    <dataField name="SUM of Total" fld="6" baseField="0"/>
    <dataField name="AVERAGE of Total" fld="6" subtotal="average" baseField="0"/>
  </dataFields>
  <pivotTableStyleInfo name="Google Sheets Pivot Table Style" showRowHeaders="1" showColHeaders="1" showLastColumn="1"/>
</pivotTableDefinition>
</file>

<file path=xl/pivotTables/pivotTable5.xml><?xml version="1.0" encoding="utf-8"?>
<pivotTableDefinition xmlns="http://schemas.openxmlformats.org/spreadsheetml/2006/main" name="Pivot Table 1 2" cacheId="0" dataCaption="" rowGrandTotals="0" compact="0" compactData="0">
  <location ref="A9:F22" firstHeaderRow="0" firstDataRow="3"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defaultSubtotal="0">
      <items>
        <item x="1"/>
        <item x="0"/>
        <item x="2"/>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sd="0" x="1"/>
        <item sd="0" x="3"/>
        <item sd="0" x="2"/>
        <item sd="0" x="4"/>
        <item sd="0"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rowFields>
  <colFields>
    <field x="-2"/>
  </colFields>
  <dataFields>
    <dataField name="COUNT" fld="1" subtotal="count" baseField="0"/>
    <dataField name="Total_Rev" fld="6" baseField="0"/>
    <dataField name="COUNTA of Region" fld="1" subtotal="count" baseField="0"/>
    <dataField name="Avg_Total" fld="6" subtotal="average" baseField="0"/>
  </dataFields>
  <pivotTableStyleInfo name="Google Sheets Pivot Table Style" showRowHeaders="1" showColHeaders="1" showLastColumn="1"/>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2" caption="Region" rowHeight="247650"/>
  <x14:slicer name="Item_2" cache="SlicerCache_Table_1_Col_4" caption="I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tem_3" cache="SlicerCache_Table_1_Col_4" caption="Item" rowHeight="247650"/>
  <x14:slicer name="Region_4" cache="SlicerCache_Table_1_Col_2" caption="Region" rowHeight="247650"/>
</x14:slicers>
</file>

<file path=xl/tables/table1.xml><?xml version="1.0" encoding="utf-8"?>
<table xmlns="http://schemas.openxmlformats.org/spreadsheetml/2006/main" ref="A1:G44" displayName="Table_1" id="1">
  <autoFilter ref="$A$1:$G$44"/>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9" max="9" width="11.13"/>
  </cols>
  <sheetData>
    <row r="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c r="A2" s="5">
        <v>43471.0</v>
      </c>
      <c r="B2" s="6" t="s">
        <v>7</v>
      </c>
      <c r="C2" s="6" t="s">
        <v>8</v>
      </c>
      <c r="D2" s="6" t="s">
        <v>9</v>
      </c>
      <c r="E2" s="7">
        <v>95.0</v>
      </c>
      <c r="F2" s="7">
        <v>1.99</v>
      </c>
      <c r="G2" s="7">
        <v>189.05</v>
      </c>
      <c r="H2" s="4"/>
      <c r="I2" s="8"/>
      <c r="J2" s="9" t="s">
        <v>10</v>
      </c>
      <c r="K2" s="4"/>
      <c r="L2" s="4"/>
      <c r="M2" s="4"/>
      <c r="N2" s="4"/>
      <c r="O2" s="4"/>
      <c r="P2" s="4"/>
      <c r="Q2" s="4"/>
      <c r="R2" s="4"/>
      <c r="S2" s="4"/>
      <c r="T2" s="4"/>
      <c r="U2" s="4"/>
      <c r="V2" s="4"/>
      <c r="W2" s="4"/>
      <c r="X2" s="4"/>
      <c r="Y2" s="4"/>
      <c r="Z2" s="4"/>
    </row>
    <row r="3">
      <c r="A3" s="5">
        <v>43488.0</v>
      </c>
      <c r="B3" s="6" t="s">
        <v>11</v>
      </c>
      <c r="C3" s="6" t="s">
        <v>12</v>
      </c>
      <c r="D3" s="6" t="s">
        <v>13</v>
      </c>
      <c r="E3" s="7">
        <v>50.0</v>
      </c>
      <c r="F3" s="7">
        <v>19.99</v>
      </c>
      <c r="G3" s="7">
        <v>999.5</v>
      </c>
      <c r="H3" s="4"/>
      <c r="I3" s="10"/>
      <c r="J3" s="9" t="s">
        <v>14</v>
      </c>
      <c r="K3" s="4"/>
      <c r="L3" s="4"/>
      <c r="M3" s="4"/>
      <c r="N3" s="4"/>
      <c r="O3" s="4"/>
      <c r="P3" s="4"/>
      <c r="Q3" s="4"/>
      <c r="R3" s="4"/>
      <c r="S3" s="4"/>
      <c r="T3" s="4"/>
      <c r="U3" s="4"/>
      <c r="V3" s="4"/>
      <c r="W3" s="4"/>
      <c r="X3" s="4"/>
      <c r="Y3" s="4"/>
      <c r="Z3" s="4"/>
    </row>
    <row r="4">
      <c r="A4" s="5">
        <v>43505.0</v>
      </c>
      <c r="B4" s="6" t="s">
        <v>11</v>
      </c>
      <c r="C4" s="6" t="s">
        <v>15</v>
      </c>
      <c r="D4" s="6" t="s">
        <v>9</v>
      </c>
      <c r="E4" s="7">
        <v>36.0</v>
      </c>
      <c r="F4" s="7">
        <v>4.99</v>
      </c>
      <c r="G4" s="7">
        <v>179.64</v>
      </c>
      <c r="H4" s="4"/>
      <c r="I4" s="11"/>
      <c r="J4" s="9" t="s">
        <v>16</v>
      </c>
      <c r="K4" s="4"/>
      <c r="L4" s="4"/>
      <c r="M4" s="4"/>
      <c r="N4" s="4"/>
      <c r="O4" s="4"/>
      <c r="P4" s="4"/>
      <c r="Q4" s="4"/>
      <c r="R4" s="4"/>
      <c r="S4" s="4"/>
      <c r="T4" s="4"/>
      <c r="U4" s="4"/>
      <c r="V4" s="4"/>
      <c r="W4" s="4"/>
      <c r="X4" s="4"/>
      <c r="Y4" s="4"/>
      <c r="Z4" s="4"/>
    </row>
    <row r="5">
      <c r="A5" s="5">
        <v>43522.0</v>
      </c>
      <c r="B5" s="6" t="s">
        <v>11</v>
      </c>
      <c r="C5" s="6" t="s">
        <v>17</v>
      </c>
      <c r="D5" s="6" t="s">
        <v>18</v>
      </c>
      <c r="E5" s="7">
        <v>27.0</v>
      </c>
      <c r="F5" s="7">
        <v>19.99</v>
      </c>
      <c r="G5" s="7">
        <v>539.73</v>
      </c>
      <c r="H5" s="4"/>
      <c r="I5" s="4"/>
      <c r="J5" s="4"/>
      <c r="K5" s="4"/>
      <c r="L5" s="4"/>
      <c r="M5" s="4"/>
      <c r="N5" s="4"/>
      <c r="O5" s="4"/>
      <c r="P5" s="4"/>
      <c r="Q5" s="4"/>
      <c r="R5" s="4"/>
      <c r="S5" s="4"/>
      <c r="T5" s="4"/>
      <c r="U5" s="4"/>
      <c r="V5" s="4"/>
      <c r="W5" s="4"/>
      <c r="X5" s="4"/>
      <c r="Y5" s="4"/>
      <c r="Z5" s="4"/>
    </row>
    <row r="6">
      <c r="A6" s="5">
        <v>43539.0</v>
      </c>
      <c r="B6" s="6" t="s">
        <v>19</v>
      </c>
      <c r="C6" s="6" t="s">
        <v>20</v>
      </c>
      <c r="D6" s="6" t="s">
        <v>9</v>
      </c>
      <c r="E6" s="7">
        <v>56.0</v>
      </c>
      <c r="F6" s="7">
        <v>2.99</v>
      </c>
      <c r="G6" s="7">
        <v>167.44</v>
      </c>
      <c r="H6" s="4"/>
      <c r="I6" s="4"/>
      <c r="J6" s="4"/>
      <c r="K6" s="4"/>
      <c r="L6" s="4"/>
      <c r="M6" s="4"/>
      <c r="N6" s="4"/>
      <c r="O6" s="4"/>
      <c r="P6" s="4"/>
      <c r="Q6" s="4"/>
      <c r="R6" s="4"/>
      <c r="S6" s="4"/>
      <c r="T6" s="4"/>
      <c r="U6" s="4"/>
      <c r="V6" s="4"/>
      <c r="W6" s="4"/>
      <c r="X6" s="4"/>
      <c r="Y6" s="4"/>
      <c r="Z6" s="4"/>
    </row>
    <row r="7">
      <c r="A7" s="5">
        <v>43556.0</v>
      </c>
      <c r="B7" s="6" t="s">
        <v>7</v>
      </c>
      <c r="C7" s="6" t="s">
        <v>8</v>
      </c>
      <c r="D7" s="6" t="s">
        <v>13</v>
      </c>
      <c r="E7" s="7">
        <v>60.0</v>
      </c>
      <c r="F7" s="7">
        <v>4.99</v>
      </c>
      <c r="G7" s="7">
        <v>299.4</v>
      </c>
      <c r="H7" s="4"/>
      <c r="I7" s="12" t="s">
        <v>6</v>
      </c>
      <c r="J7" s="13">
        <f>SUM(G:G)</f>
        <v>19627.88</v>
      </c>
      <c r="K7" s="4"/>
      <c r="L7" s="4"/>
      <c r="M7" s="4"/>
      <c r="N7" s="4"/>
      <c r="O7" s="4"/>
      <c r="P7" s="4"/>
      <c r="Q7" s="4"/>
      <c r="R7" s="4"/>
      <c r="S7" s="4"/>
      <c r="T7" s="4"/>
      <c r="U7" s="4"/>
      <c r="V7" s="4"/>
      <c r="W7" s="4"/>
      <c r="X7" s="4"/>
      <c r="Y7" s="4"/>
      <c r="Z7" s="4"/>
    </row>
    <row r="8">
      <c r="A8" s="5">
        <v>43573.0</v>
      </c>
      <c r="B8" s="6" t="s">
        <v>11</v>
      </c>
      <c r="C8" s="6" t="s">
        <v>21</v>
      </c>
      <c r="D8" s="6" t="s">
        <v>9</v>
      </c>
      <c r="E8" s="7">
        <v>75.0</v>
      </c>
      <c r="F8" s="7">
        <v>1.99</v>
      </c>
      <c r="G8" s="7">
        <v>149.25</v>
      </c>
      <c r="H8" s="4"/>
      <c r="I8" s="4"/>
      <c r="J8" s="4"/>
      <c r="K8" s="4"/>
      <c r="L8" s="4"/>
      <c r="M8" s="4"/>
      <c r="N8" s="4"/>
      <c r="O8" s="4"/>
      <c r="P8" s="4"/>
      <c r="Q8" s="4"/>
      <c r="R8" s="4"/>
      <c r="S8" s="4"/>
      <c r="T8" s="4"/>
      <c r="U8" s="4"/>
      <c r="V8" s="4"/>
      <c r="W8" s="4"/>
      <c r="X8" s="4"/>
      <c r="Y8" s="4"/>
      <c r="Z8" s="4"/>
    </row>
    <row r="9">
      <c r="A9" s="5">
        <v>43590.0</v>
      </c>
      <c r="B9" s="6" t="s">
        <v>11</v>
      </c>
      <c r="C9" s="6" t="s">
        <v>15</v>
      </c>
      <c r="D9" s="6" t="s">
        <v>9</v>
      </c>
      <c r="E9" s="7">
        <v>90.0</v>
      </c>
      <c r="F9" s="7">
        <v>4.99</v>
      </c>
      <c r="G9" s="7">
        <v>449.1</v>
      </c>
      <c r="H9" s="4"/>
      <c r="I9" s="14" t="str">
        <f>IFERROR(__xludf.DUMMYFUNCTION("UNIQUE(B:B)"),"Region")</f>
        <v>Region</v>
      </c>
      <c r="J9" s="4"/>
      <c r="K9" s="4"/>
      <c r="L9" s="4"/>
      <c r="M9" s="4"/>
      <c r="N9" s="4"/>
      <c r="O9" s="4"/>
      <c r="P9" s="4"/>
      <c r="Q9" s="4"/>
      <c r="R9" s="4"/>
      <c r="S9" s="4"/>
      <c r="T9" s="4"/>
      <c r="U9" s="4"/>
      <c r="V9" s="4"/>
      <c r="W9" s="4"/>
      <c r="X9" s="4"/>
      <c r="Y9" s="4"/>
      <c r="Z9" s="4"/>
    </row>
    <row r="10">
      <c r="A10" s="5">
        <v>43607.0</v>
      </c>
      <c r="B10" s="6" t="s">
        <v>19</v>
      </c>
      <c r="C10" s="6" t="s">
        <v>22</v>
      </c>
      <c r="D10" s="6" t="s">
        <v>9</v>
      </c>
      <c r="E10" s="7">
        <v>32.0</v>
      </c>
      <c r="F10" s="7">
        <v>1.99</v>
      </c>
      <c r="G10" s="7">
        <v>63.68</v>
      </c>
      <c r="H10" s="4"/>
      <c r="I10" s="4" t="str">
        <f>IFERROR(__xludf.DUMMYFUNCTION("""COMPUTED_VALUE"""),"East")</f>
        <v>East</v>
      </c>
      <c r="J10" s="4">
        <f t="shared" ref="J10:J12" si="1">SUMIF(B:B,I10, G:G)</f>
        <v>6002.09</v>
      </c>
      <c r="K10" s="4"/>
      <c r="L10" s="4"/>
      <c r="M10" s="4"/>
      <c r="N10" s="4"/>
      <c r="O10" s="4"/>
      <c r="P10" s="4"/>
      <c r="Q10" s="4"/>
      <c r="R10" s="4"/>
      <c r="S10" s="4"/>
      <c r="T10" s="4"/>
      <c r="U10" s="4"/>
      <c r="V10" s="4"/>
      <c r="W10" s="4"/>
      <c r="X10" s="4"/>
      <c r="Y10" s="4"/>
      <c r="Z10" s="4"/>
    </row>
    <row r="11">
      <c r="A11" s="5">
        <v>43624.0</v>
      </c>
      <c r="B11" s="6" t="s">
        <v>7</v>
      </c>
      <c r="C11" s="6" t="s">
        <v>8</v>
      </c>
      <c r="D11" s="6" t="s">
        <v>13</v>
      </c>
      <c r="E11" s="7">
        <v>60.0</v>
      </c>
      <c r="F11" s="7">
        <v>8.99</v>
      </c>
      <c r="G11" s="7">
        <v>539.4</v>
      </c>
      <c r="H11" s="4"/>
      <c r="I11" s="4" t="str">
        <f>IFERROR(__xludf.DUMMYFUNCTION("""COMPUTED_VALUE"""),"Central")</f>
        <v>Central</v>
      </c>
      <c r="J11" s="4">
        <f t="shared" si="1"/>
        <v>11139.07</v>
      </c>
      <c r="K11" s="4"/>
      <c r="L11" s="4"/>
      <c r="M11" s="4"/>
      <c r="N11" s="4"/>
      <c r="O11" s="4"/>
      <c r="P11" s="4"/>
      <c r="Q11" s="4"/>
      <c r="R11" s="4"/>
      <c r="S11" s="4"/>
      <c r="T11" s="4"/>
      <c r="U11" s="4"/>
      <c r="V11" s="4"/>
      <c r="W11" s="4"/>
      <c r="X11" s="4"/>
      <c r="Y11" s="4"/>
      <c r="Z11" s="4"/>
    </row>
    <row r="12">
      <c r="A12" s="5">
        <v>43641.0</v>
      </c>
      <c r="B12" s="6" t="s">
        <v>11</v>
      </c>
      <c r="C12" s="6" t="s">
        <v>23</v>
      </c>
      <c r="D12" s="6" t="s">
        <v>9</v>
      </c>
      <c r="E12" s="7">
        <v>90.0</v>
      </c>
      <c r="F12" s="7">
        <v>4.99</v>
      </c>
      <c r="G12" s="7">
        <v>449.1</v>
      </c>
      <c r="H12" s="4"/>
      <c r="I12" s="4" t="str">
        <f>IFERROR(__xludf.DUMMYFUNCTION("""COMPUTED_VALUE"""),"West")</f>
        <v>West</v>
      </c>
      <c r="J12" s="4">
        <f t="shared" si="1"/>
        <v>2486.72</v>
      </c>
      <c r="K12" s="4"/>
      <c r="L12" s="4"/>
      <c r="M12" s="4"/>
      <c r="N12" s="4"/>
      <c r="O12" s="4"/>
      <c r="P12" s="4"/>
      <c r="Q12" s="4"/>
      <c r="R12" s="4"/>
      <c r="S12" s="4"/>
      <c r="T12" s="4"/>
      <c r="U12" s="4"/>
      <c r="V12" s="4"/>
      <c r="W12" s="4"/>
      <c r="X12" s="4"/>
      <c r="Y12" s="4"/>
      <c r="Z12" s="4"/>
    </row>
    <row r="13">
      <c r="A13" s="5">
        <v>43658.0</v>
      </c>
      <c r="B13" s="6" t="s">
        <v>7</v>
      </c>
      <c r="C13" s="6" t="s">
        <v>24</v>
      </c>
      <c r="D13" s="6" t="s">
        <v>13</v>
      </c>
      <c r="E13" s="7">
        <v>29.0</v>
      </c>
      <c r="F13" s="7">
        <v>1.99</v>
      </c>
      <c r="G13" s="7">
        <v>57.71</v>
      </c>
      <c r="H13" s="4"/>
      <c r="I13" s="4"/>
      <c r="J13" s="13">
        <f>SUM(J10:J12)</f>
        <v>19627.88</v>
      </c>
      <c r="K13" s="4"/>
      <c r="L13" s="4"/>
      <c r="M13" s="4"/>
      <c r="N13" s="4"/>
      <c r="O13" s="4"/>
      <c r="P13" s="4"/>
      <c r="Q13" s="4"/>
      <c r="R13" s="4"/>
      <c r="S13" s="4"/>
      <c r="T13" s="4"/>
      <c r="U13" s="4"/>
      <c r="V13" s="4"/>
      <c r="W13" s="4"/>
      <c r="X13" s="4"/>
      <c r="Y13" s="4"/>
      <c r="Z13" s="4"/>
    </row>
    <row r="14">
      <c r="A14" s="5">
        <v>43675.0</v>
      </c>
      <c r="B14" s="6" t="s">
        <v>7</v>
      </c>
      <c r="C14" s="6" t="s">
        <v>25</v>
      </c>
      <c r="D14" s="6" t="s">
        <v>13</v>
      </c>
      <c r="E14" s="7">
        <v>81.0</v>
      </c>
      <c r="F14" s="7">
        <v>19.99</v>
      </c>
      <c r="G14" s="15">
        <v>1619.19</v>
      </c>
      <c r="H14" s="4"/>
      <c r="I14" s="4"/>
      <c r="J14" s="4"/>
      <c r="K14" s="4"/>
      <c r="L14" s="4"/>
      <c r="M14" s="4"/>
      <c r="N14" s="4"/>
      <c r="O14" s="4"/>
      <c r="P14" s="4"/>
      <c r="Q14" s="4"/>
      <c r="R14" s="4"/>
      <c r="S14" s="4"/>
      <c r="T14" s="4"/>
      <c r="U14" s="4"/>
      <c r="V14" s="4"/>
      <c r="W14" s="4"/>
      <c r="X14" s="4"/>
      <c r="Y14" s="4"/>
      <c r="Z14" s="4"/>
    </row>
    <row r="15">
      <c r="A15" s="5">
        <v>43692.0</v>
      </c>
      <c r="B15" s="6" t="s">
        <v>7</v>
      </c>
      <c r="C15" s="6" t="s">
        <v>8</v>
      </c>
      <c r="D15" s="6" t="s">
        <v>9</v>
      </c>
      <c r="E15" s="7">
        <v>35.0</v>
      </c>
      <c r="F15" s="7">
        <v>4.99</v>
      </c>
      <c r="G15" s="7">
        <v>174.65</v>
      </c>
      <c r="H15" s="4"/>
      <c r="I15" s="14" t="str">
        <f>IFERROR(__xludf.DUMMYFUNCTION("UNIQUE(C:C)"),"Rep")</f>
        <v>Rep</v>
      </c>
      <c r="J15" s="12" t="s">
        <v>26</v>
      </c>
      <c r="K15" s="12" t="s">
        <v>27</v>
      </c>
      <c r="L15" s="12" t="s">
        <v>28</v>
      </c>
      <c r="M15" s="4"/>
      <c r="N15" s="4"/>
      <c r="O15" s="4"/>
      <c r="P15" s="4"/>
      <c r="Q15" s="4"/>
      <c r="R15" s="4"/>
      <c r="S15" s="4"/>
      <c r="T15" s="4"/>
      <c r="U15" s="4"/>
      <c r="V15" s="4"/>
      <c r="W15" s="4"/>
      <c r="X15" s="4"/>
      <c r="Y15" s="4"/>
      <c r="Z15" s="4"/>
    </row>
    <row r="16">
      <c r="A16" s="5">
        <v>43709.0</v>
      </c>
      <c r="B16" s="6" t="s">
        <v>11</v>
      </c>
      <c r="C16" s="6" t="s">
        <v>29</v>
      </c>
      <c r="D16" s="6" t="s">
        <v>30</v>
      </c>
      <c r="E16" s="7">
        <v>2.0</v>
      </c>
      <c r="F16" s="7">
        <v>125.0</v>
      </c>
      <c r="G16" s="7">
        <v>250.0</v>
      </c>
      <c r="H16" s="4"/>
      <c r="I16" s="4" t="str">
        <f>IFERROR(__xludf.DUMMYFUNCTION("""COMPUTED_VALUE"""),"Jones")</f>
        <v>Jones</v>
      </c>
      <c r="J16" s="4">
        <f t="shared" ref="J16:J26" si="2">COUNTIF(C:C,I16)</f>
        <v>8</v>
      </c>
      <c r="K16" s="16">
        <f t="shared" ref="K16:K26" si="3">SUMIF(C:C, I16,G:G)</f>
        <v>2363.04</v>
      </c>
      <c r="L16" s="16">
        <f t="array" ref="L16:L26">K16:K26/J16:J26</f>
        <v>295.38</v>
      </c>
      <c r="M16" s="4"/>
      <c r="N16" s="4"/>
      <c r="O16" s="4"/>
      <c r="P16" s="4"/>
      <c r="Q16" s="4"/>
      <c r="R16" s="4"/>
      <c r="S16" s="4"/>
      <c r="T16" s="4"/>
      <c r="U16" s="4"/>
      <c r="V16" s="4"/>
      <c r="W16" s="4"/>
      <c r="X16" s="4"/>
      <c r="Y16" s="4"/>
      <c r="Z16" s="4"/>
    </row>
    <row r="17">
      <c r="A17" s="5">
        <v>43726.0</v>
      </c>
      <c r="B17" s="6" t="s">
        <v>7</v>
      </c>
      <c r="C17" s="6" t="s">
        <v>8</v>
      </c>
      <c r="D17" s="6" t="s">
        <v>31</v>
      </c>
      <c r="E17" s="7">
        <v>16.0</v>
      </c>
      <c r="F17" s="7">
        <v>15.99</v>
      </c>
      <c r="G17" s="7">
        <v>255.84</v>
      </c>
      <c r="H17" s="4"/>
      <c r="I17" s="4" t="str">
        <f>IFERROR(__xludf.DUMMYFUNCTION("""COMPUTED_VALUE"""),"Kivell")</f>
        <v>Kivell</v>
      </c>
      <c r="J17" s="4">
        <f t="shared" si="2"/>
        <v>4</v>
      </c>
      <c r="K17" s="16">
        <f t="shared" si="3"/>
        <v>3109.44</v>
      </c>
      <c r="L17" s="16">
        <v>777.36</v>
      </c>
      <c r="M17" s="4"/>
      <c r="N17" s="4"/>
      <c r="O17" s="4"/>
      <c r="P17" s="4"/>
      <c r="Q17" s="4"/>
      <c r="R17" s="4"/>
      <c r="S17" s="4"/>
      <c r="T17" s="4"/>
      <c r="U17" s="4"/>
      <c r="V17" s="4"/>
      <c r="W17" s="4"/>
      <c r="X17" s="4"/>
      <c r="Y17" s="4"/>
      <c r="Z17" s="4"/>
    </row>
    <row r="18">
      <c r="A18" s="5">
        <v>43743.0</v>
      </c>
      <c r="B18" s="6" t="s">
        <v>11</v>
      </c>
      <c r="C18" s="6" t="s">
        <v>23</v>
      </c>
      <c r="D18" s="6" t="s">
        <v>13</v>
      </c>
      <c r="E18" s="7">
        <v>28.0</v>
      </c>
      <c r="F18" s="7">
        <v>8.99</v>
      </c>
      <c r="G18" s="7">
        <v>251.72</v>
      </c>
      <c r="H18" s="4"/>
      <c r="I18" s="4" t="str">
        <f>IFERROR(__xludf.DUMMYFUNCTION("""COMPUTED_VALUE"""),"Jardine")</f>
        <v>Jardine</v>
      </c>
      <c r="J18" s="4">
        <f t="shared" si="2"/>
        <v>5</v>
      </c>
      <c r="K18" s="16">
        <f t="shared" si="3"/>
        <v>2812.19</v>
      </c>
      <c r="L18" s="16">
        <v>562.438</v>
      </c>
      <c r="M18" s="4"/>
      <c r="N18" s="4"/>
      <c r="O18" s="4"/>
      <c r="P18" s="4"/>
      <c r="Q18" s="4"/>
      <c r="R18" s="4"/>
      <c r="S18" s="4"/>
      <c r="T18" s="4"/>
      <c r="U18" s="4"/>
      <c r="V18" s="4"/>
      <c r="W18" s="4"/>
      <c r="X18" s="4"/>
      <c r="Y18" s="4"/>
      <c r="Z18" s="4"/>
    </row>
    <row r="19">
      <c r="A19" s="5">
        <v>43760.0</v>
      </c>
      <c r="B19" s="6" t="s">
        <v>7</v>
      </c>
      <c r="C19" s="6" t="s">
        <v>8</v>
      </c>
      <c r="D19" s="6" t="s">
        <v>18</v>
      </c>
      <c r="E19" s="7">
        <v>64.0</v>
      </c>
      <c r="F19" s="7">
        <v>8.99</v>
      </c>
      <c r="G19" s="7">
        <v>575.36</v>
      </c>
      <c r="H19" s="4"/>
      <c r="I19" s="4" t="str">
        <f>IFERROR(__xludf.DUMMYFUNCTION("""COMPUTED_VALUE"""),"Gill")</f>
        <v>Gill</v>
      </c>
      <c r="J19" s="4">
        <f t="shared" si="2"/>
        <v>5</v>
      </c>
      <c r="K19" s="16">
        <f t="shared" si="3"/>
        <v>1749.87</v>
      </c>
      <c r="L19" s="16">
        <v>349.97400000000005</v>
      </c>
      <c r="M19" s="4"/>
      <c r="N19" s="4"/>
      <c r="O19" s="4"/>
      <c r="P19" s="4"/>
      <c r="Q19" s="4"/>
      <c r="R19" s="4"/>
      <c r="S19" s="4"/>
      <c r="T19" s="4"/>
      <c r="U19" s="4"/>
      <c r="V19" s="4"/>
      <c r="W19" s="4"/>
      <c r="X19" s="4"/>
      <c r="Y19" s="4"/>
      <c r="Z19" s="4"/>
    </row>
    <row r="20">
      <c r="A20" s="5">
        <v>43777.0</v>
      </c>
      <c r="B20" s="6" t="s">
        <v>7</v>
      </c>
      <c r="C20" s="6" t="s">
        <v>25</v>
      </c>
      <c r="D20" s="6" t="s">
        <v>18</v>
      </c>
      <c r="E20" s="7">
        <v>15.0</v>
      </c>
      <c r="F20" s="7">
        <v>19.99</v>
      </c>
      <c r="G20" s="7">
        <v>299.85</v>
      </c>
      <c r="H20" s="4"/>
      <c r="I20" s="4" t="str">
        <f>IFERROR(__xludf.DUMMYFUNCTION("""COMPUTED_VALUE"""),"Sorvino")</f>
        <v>Sorvino</v>
      </c>
      <c r="J20" s="4">
        <f t="shared" si="2"/>
        <v>4</v>
      </c>
      <c r="K20" s="16">
        <f t="shared" si="3"/>
        <v>1283.61</v>
      </c>
      <c r="L20" s="16">
        <v>320.9025</v>
      </c>
      <c r="M20" s="4"/>
      <c r="N20" s="4"/>
      <c r="O20" s="4"/>
      <c r="P20" s="4"/>
      <c r="Q20" s="4"/>
      <c r="R20" s="4"/>
      <c r="S20" s="4"/>
      <c r="T20" s="4"/>
      <c r="U20" s="4"/>
      <c r="V20" s="4"/>
      <c r="W20" s="4"/>
      <c r="X20" s="4"/>
      <c r="Y20" s="4"/>
      <c r="Z20" s="4"/>
    </row>
    <row r="21">
      <c r="A21" s="5">
        <v>43794.0</v>
      </c>
      <c r="B21" s="6" t="s">
        <v>11</v>
      </c>
      <c r="C21" s="6" t="s">
        <v>12</v>
      </c>
      <c r="D21" s="6" t="s">
        <v>31</v>
      </c>
      <c r="E21" s="7">
        <v>96.0</v>
      </c>
      <c r="F21" s="7">
        <v>4.99</v>
      </c>
      <c r="G21" s="7">
        <v>479.04</v>
      </c>
      <c r="H21" s="4"/>
      <c r="I21" s="4" t="str">
        <f>IFERROR(__xludf.DUMMYFUNCTION("""COMPUTED_VALUE"""),"Andrews")</f>
        <v>Andrews</v>
      </c>
      <c r="J21" s="4">
        <f t="shared" si="2"/>
        <v>4</v>
      </c>
      <c r="K21" s="16">
        <f t="shared" si="3"/>
        <v>438.37</v>
      </c>
      <c r="L21" s="16">
        <v>109.5925</v>
      </c>
      <c r="M21" s="4"/>
      <c r="N21" s="4"/>
      <c r="O21" s="4"/>
      <c r="P21" s="4"/>
      <c r="Q21" s="4"/>
      <c r="R21" s="4"/>
      <c r="S21" s="4"/>
      <c r="T21" s="4"/>
      <c r="U21" s="4"/>
      <c r="V21" s="4"/>
      <c r="W21" s="4"/>
      <c r="X21" s="4"/>
      <c r="Y21" s="4"/>
      <c r="Z21" s="4"/>
    </row>
    <row r="22">
      <c r="A22" s="5">
        <v>43811.0</v>
      </c>
      <c r="B22" s="6" t="s">
        <v>11</v>
      </c>
      <c r="C22" s="6" t="s">
        <v>29</v>
      </c>
      <c r="D22" s="6" t="s">
        <v>9</v>
      </c>
      <c r="E22" s="7">
        <v>67.0</v>
      </c>
      <c r="F22" s="7">
        <v>1.29</v>
      </c>
      <c r="G22" s="7">
        <v>86.43</v>
      </c>
      <c r="H22" s="4"/>
      <c r="I22" s="4" t="str">
        <f>IFERROR(__xludf.DUMMYFUNCTION("""COMPUTED_VALUE"""),"Thompson")</f>
        <v>Thompson</v>
      </c>
      <c r="J22" s="4">
        <f t="shared" si="2"/>
        <v>2</v>
      </c>
      <c r="K22" s="16">
        <f t="shared" si="3"/>
        <v>1203.11</v>
      </c>
      <c r="L22" s="16">
        <v>601.5550000000001</v>
      </c>
      <c r="M22" s="4"/>
      <c r="N22" s="4"/>
      <c r="O22" s="4"/>
      <c r="P22" s="4"/>
      <c r="Q22" s="4"/>
      <c r="R22" s="4"/>
      <c r="S22" s="4"/>
      <c r="T22" s="4"/>
      <c r="U22" s="4"/>
      <c r="V22" s="4"/>
      <c r="W22" s="4"/>
      <c r="X22" s="4"/>
      <c r="Y22" s="4"/>
      <c r="Z22" s="4"/>
    </row>
    <row r="23">
      <c r="A23" s="5">
        <v>43828.0</v>
      </c>
      <c r="B23" s="6" t="s">
        <v>7</v>
      </c>
      <c r="C23" s="6" t="s">
        <v>25</v>
      </c>
      <c r="D23" s="6" t="s">
        <v>31</v>
      </c>
      <c r="E23" s="7">
        <v>74.0</v>
      </c>
      <c r="F23" s="7">
        <v>15.99</v>
      </c>
      <c r="G23" s="15">
        <v>1183.26</v>
      </c>
      <c r="H23" s="4"/>
      <c r="I23" s="4" t="str">
        <f>IFERROR(__xludf.DUMMYFUNCTION("""COMPUTED_VALUE"""),"Morgan")</f>
        <v>Morgan</v>
      </c>
      <c r="J23" s="4">
        <f t="shared" si="2"/>
        <v>3</v>
      </c>
      <c r="K23" s="16">
        <f t="shared" si="3"/>
        <v>1387.77</v>
      </c>
      <c r="L23" s="16">
        <v>462.59</v>
      </c>
      <c r="M23" s="4"/>
      <c r="N23" s="4"/>
      <c r="O23" s="4"/>
      <c r="P23" s="4"/>
      <c r="Q23" s="4"/>
      <c r="R23" s="4"/>
      <c r="S23" s="4"/>
      <c r="T23" s="4"/>
      <c r="U23" s="4"/>
      <c r="V23" s="4"/>
      <c r="W23" s="4"/>
      <c r="X23" s="4"/>
      <c r="Y23" s="4"/>
      <c r="Z23" s="4"/>
    </row>
    <row r="24">
      <c r="A24" s="5">
        <v>43845.0</v>
      </c>
      <c r="B24" s="6" t="s">
        <v>11</v>
      </c>
      <c r="C24" s="6" t="s">
        <v>17</v>
      </c>
      <c r="D24" s="6" t="s">
        <v>13</v>
      </c>
      <c r="E24" s="7">
        <v>46.0</v>
      </c>
      <c r="F24" s="7">
        <v>8.99</v>
      </c>
      <c r="G24" s="7">
        <v>413.54</v>
      </c>
      <c r="H24" s="4"/>
      <c r="I24" s="4" t="str">
        <f>IFERROR(__xludf.DUMMYFUNCTION("""COMPUTED_VALUE"""),"Howard")</f>
        <v>Howard</v>
      </c>
      <c r="J24" s="4">
        <f t="shared" si="2"/>
        <v>2</v>
      </c>
      <c r="K24" s="16">
        <f t="shared" si="3"/>
        <v>536.75</v>
      </c>
      <c r="L24" s="16">
        <v>268.375</v>
      </c>
      <c r="M24" s="4"/>
      <c r="N24" s="4"/>
      <c r="O24" s="4"/>
      <c r="P24" s="4"/>
      <c r="Q24" s="4"/>
      <c r="R24" s="4"/>
      <c r="S24" s="4"/>
      <c r="T24" s="4"/>
      <c r="U24" s="4"/>
      <c r="V24" s="4"/>
      <c r="W24" s="4"/>
      <c r="X24" s="4"/>
      <c r="Y24" s="4"/>
      <c r="Z24" s="4"/>
    </row>
    <row r="25">
      <c r="A25" s="5">
        <v>43862.0</v>
      </c>
      <c r="B25" s="6" t="s">
        <v>11</v>
      </c>
      <c r="C25" s="6" t="s">
        <v>29</v>
      </c>
      <c r="D25" s="6" t="s">
        <v>13</v>
      </c>
      <c r="E25" s="7">
        <v>87.0</v>
      </c>
      <c r="F25" s="7">
        <v>15.0</v>
      </c>
      <c r="G25" s="15">
        <v>1305.0</v>
      </c>
      <c r="H25" s="4"/>
      <c r="I25" s="4" t="str">
        <f>IFERROR(__xludf.DUMMYFUNCTION("""COMPUTED_VALUE"""),"Parent")</f>
        <v>Parent</v>
      </c>
      <c r="J25" s="4">
        <f t="shared" si="2"/>
        <v>3</v>
      </c>
      <c r="K25" s="16">
        <f t="shared" si="3"/>
        <v>3102.3</v>
      </c>
      <c r="L25" s="16">
        <v>1034.1000000000001</v>
      </c>
      <c r="M25" s="4"/>
      <c r="N25" s="4"/>
      <c r="O25" s="4"/>
      <c r="P25" s="4"/>
      <c r="Q25" s="4"/>
      <c r="R25" s="4"/>
      <c r="S25" s="4"/>
      <c r="T25" s="4"/>
      <c r="U25" s="4"/>
      <c r="V25" s="4"/>
      <c r="W25" s="4"/>
      <c r="X25" s="4"/>
      <c r="Y25" s="4"/>
      <c r="Z25" s="4"/>
    </row>
    <row r="26">
      <c r="A26" s="5">
        <v>43879.0</v>
      </c>
      <c r="B26" s="6" t="s">
        <v>7</v>
      </c>
      <c r="C26" s="6" t="s">
        <v>8</v>
      </c>
      <c r="D26" s="6" t="s">
        <v>13</v>
      </c>
      <c r="E26" s="7">
        <v>4.0</v>
      </c>
      <c r="F26" s="7">
        <v>4.99</v>
      </c>
      <c r="G26" s="7">
        <v>19.96</v>
      </c>
      <c r="H26" s="4"/>
      <c r="I26" s="4" t="str">
        <f>IFERROR(__xludf.DUMMYFUNCTION("""COMPUTED_VALUE"""),"Smith")</f>
        <v>Smith</v>
      </c>
      <c r="J26" s="4">
        <f t="shared" si="2"/>
        <v>3</v>
      </c>
      <c r="K26" s="16">
        <f t="shared" si="3"/>
        <v>1641.43</v>
      </c>
      <c r="L26" s="16">
        <v>547.1433333333333</v>
      </c>
      <c r="M26" s="4"/>
      <c r="N26" s="4"/>
      <c r="O26" s="4"/>
      <c r="P26" s="4"/>
      <c r="Q26" s="4"/>
      <c r="R26" s="4"/>
      <c r="S26" s="4"/>
      <c r="T26" s="4"/>
      <c r="U26" s="4"/>
      <c r="V26" s="4"/>
      <c r="W26" s="4"/>
      <c r="X26" s="4"/>
      <c r="Y26" s="4"/>
      <c r="Z26" s="4"/>
    </row>
    <row r="27">
      <c r="A27" s="5">
        <v>43897.0</v>
      </c>
      <c r="B27" s="6" t="s">
        <v>19</v>
      </c>
      <c r="C27" s="6" t="s">
        <v>20</v>
      </c>
      <c r="D27" s="6" t="s">
        <v>13</v>
      </c>
      <c r="E27" s="7">
        <v>7.0</v>
      </c>
      <c r="F27" s="7">
        <v>19.99</v>
      </c>
      <c r="G27" s="7">
        <v>139.93</v>
      </c>
      <c r="H27" s="4"/>
      <c r="I27" s="4"/>
      <c r="J27" s="4"/>
      <c r="K27" s="17">
        <f>SUM(K16:K26)</f>
        <v>19627.88</v>
      </c>
      <c r="L27" s="4"/>
      <c r="M27" s="4"/>
      <c r="N27" s="4"/>
      <c r="O27" s="4"/>
      <c r="P27" s="4"/>
      <c r="Q27" s="4"/>
      <c r="R27" s="4"/>
      <c r="S27" s="4"/>
      <c r="T27" s="4"/>
      <c r="U27" s="4"/>
      <c r="V27" s="4"/>
      <c r="W27" s="4"/>
      <c r="X27" s="4"/>
      <c r="Y27" s="4"/>
      <c r="Z27" s="4"/>
    </row>
    <row r="28">
      <c r="A28" s="5">
        <v>43914.0</v>
      </c>
      <c r="B28" s="6" t="s">
        <v>11</v>
      </c>
      <c r="C28" s="6" t="s">
        <v>15</v>
      </c>
      <c r="D28" s="6" t="s">
        <v>31</v>
      </c>
      <c r="E28" s="7">
        <v>50.0</v>
      </c>
      <c r="F28" s="7">
        <v>4.99</v>
      </c>
      <c r="G28" s="7">
        <v>249.5</v>
      </c>
      <c r="H28" s="4"/>
      <c r="I28" s="4"/>
      <c r="J28" s="4"/>
      <c r="K28" s="4"/>
      <c r="L28" s="4"/>
      <c r="M28" s="4"/>
      <c r="N28" s="4"/>
      <c r="O28" s="4"/>
      <c r="P28" s="4"/>
      <c r="Q28" s="4"/>
      <c r="R28" s="4"/>
      <c r="S28" s="4"/>
      <c r="T28" s="4"/>
      <c r="U28" s="4"/>
      <c r="V28" s="4"/>
      <c r="W28" s="4"/>
      <c r="X28" s="4"/>
      <c r="Y28" s="4"/>
      <c r="Z28" s="4"/>
    </row>
    <row r="29">
      <c r="A29" s="5">
        <v>43931.0</v>
      </c>
      <c r="B29" s="6" t="s">
        <v>11</v>
      </c>
      <c r="C29" s="6" t="s">
        <v>21</v>
      </c>
      <c r="D29" s="6" t="s">
        <v>9</v>
      </c>
      <c r="E29" s="7">
        <v>66.0</v>
      </c>
      <c r="F29" s="7">
        <v>1.99</v>
      </c>
      <c r="G29" s="7">
        <v>131.34</v>
      </c>
      <c r="H29" s="4"/>
      <c r="I29" s="4"/>
      <c r="J29" s="4"/>
      <c r="K29" s="4"/>
      <c r="L29" s="4"/>
      <c r="M29" s="4"/>
      <c r="N29" s="4"/>
      <c r="O29" s="4"/>
      <c r="P29" s="4"/>
      <c r="Q29" s="4"/>
      <c r="R29" s="4"/>
      <c r="S29" s="4"/>
      <c r="T29" s="4"/>
      <c r="U29" s="4"/>
      <c r="V29" s="4"/>
      <c r="W29" s="4"/>
      <c r="X29" s="4"/>
      <c r="Y29" s="4"/>
      <c r="Z29" s="4"/>
    </row>
    <row r="30">
      <c r="A30" s="5">
        <v>43948.0</v>
      </c>
      <c r="B30" s="6" t="s">
        <v>7</v>
      </c>
      <c r="C30" s="6" t="s">
        <v>24</v>
      </c>
      <c r="D30" s="6" t="s">
        <v>18</v>
      </c>
      <c r="E30" s="7">
        <v>96.0</v>
      </c>
      <c r="F30" s="7">
        <v>4.99</v>
      </c>
      <c r="G30" s="7">
        <v>479.04</v>
      </c>
      <c r="H30" s="4"/>
      <c r="I30" s="4"/>
      <c r="J30" s="4"/>
      <c r="K30" s="4"/>
      <c r="L30" s="4"/>
      <c r="M30" s="4"/>
      <c r="N30" s="4"/>
      <c r="O30" s="4"/>
      <c r="P30" s="4"/>
      <c r="Q30" s="4"/>
      <c r="R30" s="4"/>
      <c r="S30" s="4"/>
      <c r="T30" s="4"/>
      <c r="U30" s="4"/>
      <c r="V30" s="4"/>
      <c r="W30" s="4"/>
      <c r="X30" s="4"/>
      <c r="Y30" s="4"/>
      <c r="Z30" s="4"/>
    </row>
    <row r="31">
      <c r="A31" s="5">
        <v>43965.0</v>
      </c>
      <c r="B31" s="6" t="s">
        <v>11</v>
      </c>
      <c r="C31" s="6" t="s">
        <v>17</v>
      </c>
      <c r="D31" s="6" t="s">
        <v>9</v>
      </c>
      <c r="E31" s="7">
        <v>53.0</v>
      </c>
      <c r="F31" s="7">
        <v>1.29</v>
      </c>
      <c r="G31" s="7">
        <v>68.37</v>
      </c>
      <c r="H31" s="4"/>
      <c r="I31" s="4"/>
      <c r="J31" s="4"/>
      <c r="K31" s="4"/>
      <c r="L31" s="4"/>
      <c r="M31" s="4"/>
      <c r="N31" s="4"/>
      <c r="O31" s="4"/>
      <c r="P31" s="4"/>
      <c r="Q31" s="4"/>
      <c r="R31" s="4"/>
      <c r="S31" s="4"/>
      <c r="T31" s="4"/>
      <c r="U31" s="4"/>
      <c r="V31" s="4"/>
      <c r="W31" s="4"/>
      <c r="X31" s="4"/>
      <c r="Y31" s="4"/>
      <c r="Z31" s="4"/>
    </row>
    <row r="32">
      <c r="A32" s="5">
        <v>43982.0</v>
      </c>
      <c r="B32" s="6" t="s">
        <v>11</v>
      </c>
      <c r="C32" s="6" t="s">
        <v>17</v>
      </c>
      <c r="D32" s="6" t="s">
        <v>13</v>
      </c>
      <c r="E32" s="7">
        <v>80.0</v>
      </c>
      <c r="F32" s="7">
        <v>8.99</v>
      </c>
      <c r="G32" s="7">
        <v>719.2</v>
      </c>
      <c r="H32" s="4"/>
      <c r="I32" s="4"/>
      <c r="J32" s="4"/>
      <c r="K32" s="4"/>
      <c r="L32" s="4"/>
      <c r="M32" s="4"/>
      <c r="N32" s="4"/>
      <c r="O32" s="4"/>
      <c r="P32" s="4"/>
      <c r="Q32" s="4"/>
      <c r="R32" s="4"/>
      <c r="S32" s="4"/>
      <c r="T32" s="4"/>
      <c r="U32" s="4"/>
      <c r="V32" s="4"/>
      <c r="W32" s="4"/>
      <c r="X32" s="4"/>
      <c r="Y32" s="4"/>
      <c r="Z32" s="4"/>
    </row>
    <row r="33">
      <c r="A33" s="5">
        <v>43999.0</v>
      </c>
      <c r="B33" s="6" t="s">
        <v>11</v>
      </c>
      <c r="C33" s="6" t="s">
        <v>12</v>
      </c>
      <c r="D33" s="6" t="s">
        <v>30</v>
      </c>
      <c r="E33" s="7">
        <v>5.0</v>
      </c>
      <c r="F33" s="7">
        <v>125.0</v>
      </c>
      <c r="G33" s="7">
        <v>625.0</v>
      </c>
      <c r="H33" s="4"/>
      <c r="I33" s="4"/>
      <c r="J33" s="4"/>
      <c r="K33" s="4"/>
      <c r="L33" s="4"/>
      <c r="M33" s="4"/>
      <c r="N33" s="4"/>
      <c r="O33" s="4"/>
      <c r="P33" s="4"/>
      <c r="Q33" s="4"/>
      <c r="R33" s="4"/>
      <c r="S33" s="4"/>
      <c r="T33" s="4"/>
      <c r="U33" s="4"/>
      <c r="V33" s="4"/>
      <c r="W33" s="4"/>
      <c r="X33" s="4"/>
      <c r="Y33" s="4"/>
      <c r="Z33" s="4"/>
    </row>
    <row r="34">
      <c r="A34" s="5">
        <v>44016.0</v>
      </c>
      <c r="B34" s="6" t="s">
        <v>7</v>
      </c>
      <c r="C34" s="6" t="s">
        <v>8</v>
      </c>
      <c r="D34" s="6" t="s">
        <v>31</v>
      </c>
      <c r="E34" s="7">
        <v>62.0</v>
      </c>
      <c r="F34" s="7">
        <v>4.99</v>
      </c>
      <c r="G34" s="7">
        <v>309.38</v>
      </c>
      <c r="H34" s="4"/>
      <c r="I34" s="4"/>
      <c r="J34" s="4"/>
      <c r="K34" s="4"/>
      <c r="L34" s="4"/>
      <c r="M34" s="4"/>
      <c r="N34" s="4"/>
      <c r="O34" s="4"/>
      <c r="P34" s="4"/>
      <c r="Q34" s="4"/>
      <c r="R34" s="4"/>
      <c r="S34" s="4"/>
      <c r="T34" s="4"/>
      <c r="U34" s="4"/>
      <c r="V34" s="4"/>
      <c r="W34" s="4"/>
      <c r="X34" s="4"/>
      <c r="Y34" s="4"/>
      <c r="Z34" s="4"/>
    </row>
    <row r="35">
      <c r="A35" s="5">
        <v>44033.0</v>
      </c>
      <c r="B35" s="6" t="s">
        <v>11</v>
      </c>
      <c r="C35" s="6" t="s">
        <v>23</v>
      </c>
      <c r="D35" s="6" t="s">
        <v>31</v>
      </c>
      <c r="E35" s="7">
        <v>55.0</v>
      </c>
      <c r="F35" s="7">
        <v>12.49</v>
      </c>
      <c r="G35" s="7">
        <v>686.95</v>
      </c>
      <c r="H35" s="4"/>
      <c r="I35" s="4"/>
      <c r="J35" s="4"/>
      <c r="K35" s="4"/>
      <c r="L35" s="4"/>
      <c r="M35" s="4"/>
      <c r="N35" s="4"/>
      <c r="O35" s="4"/>
      <c r="P35" s="4"/>
      <c r="Q35" s="4"/>
      <c r="R35" s="4"/>
      <c r="S35" s="4"/>
      <c r="T35" s="4"/>
      <c r="U35" s="4"/>
      <c r="V35" s="4"/>
      <c r="W35" s="4"/>
      <c r="X35" s="4"/>
      <c r="Y35" s="4"/>
      <c r="Z35" s="4"/>
    </row>
    <row r="36">
      <c r="A36" s="5">
        <v>44050.0</v>
      </c>
      <c r="B36" s="6" t="s">
        <v>11</v>
      </c>
      <c r="C36" s="6" t="s">
        <v>12</v>
      </c>
      <c r="D36" s="6" t="s">
        <v>31</v>
      </c>
      <c r="E36" s="7">
        <v>42.0</v>
      </c>
      <c r="F36" s="7">
        <v>23.95</v>
      </c>
      <c r="G36" s="15">
        <v>1005.9</v>
      </c>
      <c r="H36" s="4"/>
      <c r="I36" s="4"/>
      <c r="J36" s="4"/>
      <c r="K36" s="4"/>
      <c r="L36" s="4"/>
      <c r="M36" s="4"/>
      <c r="N36" s="4"/>
      <c r="O36" s="4"/>
      <c r="P36" s="4"/>
      <c r="Q36" s="4"/>
      <c r="R36" s="4"/>
      <c r="S36" s="4"/>
      <c r="T36" s="4"/>
      <c r="U36" s="4"/>
      <c r="V36" s="4"/>
      <c r="W36" s="4"/>
      <c r="X36" s="4"/>
      <c r="Y36" s="4"/>
      <c r="Z36" s="4"/>
    </row>
    <row r="37">
      <c r="A37" s="5">
        <v>44067.0</v>
      </c>
      <c r="B37" s="6" t="s">
        <v>19</v>
      </c>
      <c r="C37" s="6" t="s">
        <v>20</v>
      </c>
      <c r="D37" s="6" t="s">
        <v>30</v>
      </c>
      <c r="E37" s="7">
        <v>3.0</v>
      </c>
      <c r="F37" s="7">
        <v>275.0</v>
      </c>
      <c r="G37" s="7">
        <v>825.0</v>
      </c>
      <c r="H37" s="4"/>
      <c r="I37" s="4"/>
      <c r="J37" s="4"/>
      <c r="K37" s="4"/>
      <c r="L37" s="4"/>
      <c r="M37" s="4"/>
      <c r="N37" s="4"/>
      <c r="O37" s="4"/>
      <c r="P37" s="4"/>
      <c r="Q37" s="4"/>
      <c r="R37" s="4"/>
      <c r="S37" s="4"/>
      <c r="T37" s="4"/>
      <c r="U37" s="4"/>
      <c r="V37" s="4"/>
      <c r="W37" s="4"/>
      <c r="X37" s="4"/>
      <c r="Y37" s="4"/>
      <c r="Z37" s="4"/>
    </row>
    <row r="38">
      <c r="A38" s="5">
        <v>44084.0</v>
      </c>
      <c r="B38" s="6" t="s">
        <v>11</v>
      </c>
      <c r="C38" s="6" t="s">
        <v>17</v>
      </c>
      <c r="D38" s="6" t="s">
        <v>9</v>
      </c>
      <c r="E38" s="7">
        <v>7.0</v>
      </c>
      <c r="F38" s="7">
        <v>1.29</v>
      </c>
      <c r="G38" s="7">
        <v>9.03</v>
      </c>
      <c r="H38" s="4"/>
      <c r="I38" s="4"/>
      <c r="J38" s="4"/>
      <c r="K38" s="4"/>
      <c r="L38" s="4"/>
      <c r="M38" s="4"/>
      <c r="N38" s="4"/>
      <c r="O38" s="4"/>
      <c r="P38" s="4"/>
      <c r="Q38" s="4"/>
      <c r="R38" s="4"/>
      <c r="S38" s="4"/>
      <c r="T38" s="4"/>
      <c r="U38" s="4"/>
      <c r="V38" s="4"/>
      <c r="W38" s="4"/>
      <c r="X38" s="4"/>
      <c r="Y38" s="4"/>
      <c r="Z38" s="4"/>
    </row>
    <row r="39">
      <c r="A39" s="5">
        <v>44101.0</v>
      </c>
      <c r="B39" s="6" t="s">
        <v>19</v>
      </c>
      <c r="C39" s="6" t="s">
        <v>20</v>
      </c>
      <c r="D39" s="6" t="s">
        <v>18</v>
      </c>
      <c r="E39" s="7">
        <v>76.0</v>
      </c>
      <c r="F39" s="7">
        <v>1.99</v>
      </c>
      <c r="G39" s="7">
        <v>151.24</v>
      </c>
      <c r="H39" s="4"/>
      <c r="I39" s="4"/>
      <c r="J39" s="4"/>
      <c r="K39" s="4"/>
      <c r="L39" s="4"/>
      <c r="M39" s="4"/>
      <c r="N39" s="4"/>
      <c r="O39" s="4"/>
      <c r="P39" s="4"/>
      <c r="Q39" s="4"/>
      <c r="R39" s="4"/>
      <c r="S39" s="4"/>
      <c r="T39" s="4"/>
      <c r="U39" s="4"/>
      <c r="V39" s="4"/>
      <c r="W39" s="4"/>
      <c r="X39" s="4"/>
      <c r="Y39" s="4"/>
      <c r="Z39" s="4"/>
    </row>
    <row r="40">
      <c r="A40" s="5">
        <v>44118.0</v>
      </c>
      <c r="B40" s="6" t="s">
        <v>19</v>
      </c>
      <c r="C40" s="6" t="s">
        <v>22</v>
      </c>
      <c r="D40" s="6" t="s">
        <v>13</v>
      </c>
      <c r="E40" s="7">
        <v>57.0</v>
      </c>
      <c r="F40" s="7">
        <v>19.99</v>
      </c>
      <c r="G40" s="15">
        <v>1139.43</v>
      </c>
      <c r="H40" s="4"/>
      <c r="I40" s="4"/>
      <c r="J40" s="4"/>
      <c r="K40" s="4"/>
      <c r="L40" s="4"/>
      <c r="M40" s="4"/>
      <c r="N40" s="4"/>
      <c r="O40" s="4"/>
      <c r="P40" s="4"/>
      <c r="Q40" s="4"/>
      <c r="R40" s="4"/>
      <c r="S40" s="4"/>
      <c r="T40" s="4"/>
      <c r="U40" s="4"/>
      <c r="V40" s="4"/>
      <c r="W40" s="4"/>
      <c r="X40" s="4"/>
      <c r="Y40" s="4"/>
      <c r="Z40" s="4"/>
    </row>
    <row r="41">
      <c r="A41" s="5">
        <v>44135.0</v>
      </c>
      <c r="B41" s="6" t="s">
        <v>11</v>
      </c>
      <c r="C41" s="6" t="s">
        <v>21</v>
      </c>
      <c r="D41" s="6" t="s">
        <v>9</v>
      </c>
      <c r="E41" s="7">
        <v>14.0</v>
      </c>
      <c r="F41" s="7">
        <v>1.29</v>
      </c>
      <c r="G41" s="7">
        <v>18.06</v>
      </c>
      <c r="H41" s="4"/>
      <c r="I41" s="4"/>
      <c r="J41" s="4"/>
      <c r="K41" s="4"/>
      <c r="L41" s="4"/>
      <c r="M41" s="4"/>
      <c r="N41" s="4"/>
      <c r="O41" s="4"/>
      <c r="P41" s="4"/>
      <c r="Q41" s="4"/>
      <c r="R41" s="4"/>
      <c r="S41" s="4"/>
      <c r="T41" s="4"/>
      <c r="U41" s="4"/>
      <c r="V41" s="4"/>
      <c r="W41" s="4"/>
      <c r="X41" s="4"/>
      <c r="Y41" s="4"/>
      <c r="Z41" s="4"/>
    </row>
    <row r="42">
      <c r="A42" s="5">
        <v>44152.0</v>
      </c>
      <c r="B42" s="6" t="s">
        <v>11</v>
      </c>
      <c r="C42" s="6" t="s">
        <v>15</v>
      </c>
      <c r="D42" s="6" t="s">
        <v>13</v>
      </c>
      <c r="E42" s="7">
        <v>11.0</v>
      </c>
      <c r="F42" s="7">
        <v>4.99</v>
      </c>
      <c r="G42" s="7">
        <v>54.89</v>
      </c>
      <c r="H42" s="4"/>
      <c r="I42" s="4"/>
      <c r="J42" s="4"/>
      <c r="K42" s="4"/>
      <c r="L42" s="4"/>
      <c r="M42" s="4"/>
      <c r="N42" s="4"/>
      <c r="O42" s="4"/>
      <c r="P42" s="4"/>
      <c r="Q42" s="4"/>
      <c r="R42" s="4"/>
      <c r="S42" s="4"/>
      <c r="T42" s="4"/>
      <c r="U42" s="4"/>
      <c r="V42" s="4"/>
      <c r="W42" s="4"/>
      <c r="X42" s="4"/>
      <c r="Y42" s="4"/>
      <c r="Z42" s="4"/>
    </row>
    <row r="43">
      <c r="A43" s="5">
        <v>44169.0</v>
      </c>
      <c r="B43" s="6" t="s">
        <v>11</v>
      </c>
      <c r="C43" s="6" t="s">
        <v>15</v>
      </c>
      <c r="D43" s="6" t="s">
        <v>13</v>
      </c>
      <c r="E43" s="7">
        <v>94.0</v>
      </c>
      <c r="F43" s="7">
        <v>19.99</v>
      </c>
      <c r="G43" s="15">
        <v>1879.06</v>
      </c>
      <c r="H43" s="4"/>
      <c r="I43" s="4"/>
      <c r="J43" s="4"/>
      <c r="K43" s="4"/>
      <c r="L43" s="4"/>
      <c r="M43" s="4"/>
      <c r="N43" s="4"/>
      <c r="O43" s="4"/>
      <c r="P43" s="4"/>
      <c r="Q43" s="4"/>
      <c r="R43" s="4"/>
      <c r="S43" s="4"/>
      <c r="T43" s="4"/>
      <c r="U43" s="4"/>
      <c r="V43" s="4"/>
      <c r="W43" s="4"/>
      <c r="X43" s="4"/>
      <c r="Y43" s="4"/>
      <c r="Z43" s="4"/>
    </row>
    <row r="44">
      <c r="A44" s="5">
        <v>44186.0</v>
      </c>
      <c r="B44" s="6" t="s">
        <v>11</v>
      </c>
      <c r="C44" s="6" t="s">
        <v>21</v>
      </c>
      <c r="D44" s="6" t="s">
        <v>13</v>
      </c>
      <c r="E44" s="7">
        <v>28.0</v>
      </c>
      <c r="F44" s="7">
        <v>4.99</v>
      </c>
      <c r="G44" s="7">
        <v>139.72</v>
      </c>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ustomSheetViews>
    <customSheetView guid="{9AD981B0-2BC5-4ADF-87BF-A706B58A621C}" filter="1" showAutoFilter="1">
      <autoFilter ref="$A$1:$G$44"/>
    </customSheetView>
    <customSheetView guid="{F4DD37DA-284F-49CA-85D5-34064AA73F52}" filter="1" showAutoFilter="1">
      <autoFilter ref="$A$1:$G$44"/>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3.75"/>
  </cols>
  <sheetData>
    <row r="1"/>
    <row r="2">
      <c r="E2" s="21"/>
    </row>
    <row r="3">
      <c r="E3" s="21"/>
    </row>
    <row r="4">
      <c r="E4" s="21"/>
    </row>
    <row r="5">
      <c r="E5" s="21"/>
    </row>
  </sheetData>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c r="D2" s="23" t="s">
        <v>40</v>
      </c>
    </row>
    <row r="3">
      <c r="D3" s="24">
        <f t="array" ref="D3:D7">(C3:C7/B3:B7)-1</f>
        <v>0.5425679335</v>
      </c>
    </row>
    <row r="4">
      <c r="D4" s="24">
        <v>4.8</v>
      </c>
    </row>
    <row r="5">
      <c r="D5" s="24">
        <v>-0.5545535499738505</v>
      </c>
    </row>
    <row r="6">
      <c r="D6" s="24">
        <v>0.17391327014712177</v>
      </c>
    </row>
    <row r="7">
      <c r="D7" s="24">
        <v>-0.8811532536130878</v>
      </c>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38"/>
    <col customWidth="1" min="2" max="2" width="19.38"/>
  </cols>
  <sheetData>
    <row r="1"/>
    <row r="2"/>
    <row r="3"/>
    <row r="4"/>
    <row r="5"/>
    <row r="9"/>
    <row r="10"/>
    <row r="11"/>
    <row r="12"/>
    <row r="13"/>
    <row r="14"/>
    <row r="15"/>
    <row r="16"/>
    <row r="17"/>
    <row r="18"/>
    <row r="19"/>
    <row r="20"/>
    <row r="21"/>
    <row r="22"/>
  </sheetData>
  <drawing r:id="rId3"/>
</worksheet>
</file>