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ot\Chmoinformatics\표면휘발식\2023 ODE\"/>
    </mc:Choice>
  </mc:AlternateContent>
  <xr:revisionPtr revIDLastSave="0" documentId="13_ncr:1_{45B6FE05-53F2-4B95-A7E1-92EF99BFFEA2}" xr6:coauthVersionLast="47" xr6:coauthVersionMax="47" xr10:uidLastSave="{00000000-0000-0000-0000-000000000000}"/>
  <bookViews>
    <workbookView xWindow="28680" yWindow="-120" windowWidth="29040" windowHeight="15840" firstSheet="4" activeTab="6" xr2:uid="{0BA2138B-98EB-447F-BC0C-F0F272AB86C5}"/>
  </bookViews>
  <sheets>
    <sheet name="전면부 자동분무기 normalization 데이터" sheetId="1" r:id="rId1"/>
    <sheet name="Sheet4" sheetId="15" r:id="rId2"/>
    <sheet name="전면부 자동분무기 error bar 데이터" sheetId="6" r:id="rId3"/>
    <sheet name="후면부 자동분무기 normalization 데이터" sheetId="3" r:id="rId4"/>
    <sheet name="Sheet3" sheetId="14" r:id="rId5"/>
    <sheet name="후면부 자동분무기 error bar 데이터 " sheetId="11" r:id="rId6"/>
    <sheet name="전면부 수동분무기 normalization 데이터" sheetId="5" r:id="rId7"/>
    <sheet name="Sheet2" sheetId="13" r:id="rId8"/>
    <sheet name="전면부 수동분무기 error bar 데이터" sheetId="8" r:id="rId9"/>
    <sheet name="후면부 수동분무기 normalization 데이터" sheetId="9" r:id="rId10"/>
    <sheet name="Sheet1" sheetId="12" r:id="rId11"/>
    <sheet name="후면부 수동분무기 error bar 데이터" sheetId="10" r:id="rId12"/>
    <sheet name="parameter 값" sheetId="2" r:id="rId13"/>
  </sheets>
  <externalReferences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1" l="1"/>
  <c r="H13" i="11"/>
  <c r="H12" i="11"/>
  <c r="H10" i="11"/>
  <c r="H7" i="11"/>
  <c r="H8" i="11"/>
  <c r="H9" i="11"/>
  <c r="H6" i="11"/>
  <c r="H5" i="11"/>
  <c r="H15" i="11"/>
  <c r="E47" i="11"/>
  <c r="H17" i="11" s="1"/>
  <c r="F6" i="11"/>
  <c r="F7" i="11"/>
  <c r="F8" i="11"/>
  <c r="F9" i="11"/>
  <c r="F10" i="11"/>
  <c r="F11" i="11"/>
  <c r="F12" i="11"/>
  <c r="F13" i="11"/>
  <c r="F14" i="11"/>
  <c r="F5" i="11"/>
  <c r="H11" i="11"/>
  <c r="F58" i="11"/>
  <c r="L58" i="11" s="1"/>
  <c r="D58" i="11"/>
  <c r="F57" i="11"/>
  <c r="L57" i="11" s="1"/>
  <c r="D57" i="11"/>
  <c r="F56" i="11"/>
  <c r="L56" i="11" s="1"/>
  <c r="D56" i="11"/>
  <c r="F55" i="11"/>
  <c r="L55" i="11" s="1"/>
  <c r="D55" i="11"/>
  <c r="F54" i="11"/>
  <c r="L54" i="11" s="1"/>
  <c r="D54" i="11"/>
  <c r="E54" i="11" s="1"/>
  <c r="F53" i="11"/>
  <c r="L53" i="11" s="1"/>
  <c r="D53" i="11"/>
  <c r="E53" i="11" s="1"/>
  <c r="L52" i="11"/>
  <c r="D52" i="11"/>
  <c r="F51" i="11"/>
  <c r="L51" i="11" s="1"/>
  <c r="D51" i="11"/>
  <c r="E51" i="11" s="1"/>
  <c r="D50" i="11"/>
  <c r="L49" i="11"/>
  <c r="F49" i="11"/>
  <c r="E49" i="11"/>
  <c r="D49" i="11"/>
  <c r="C49" i="11"/>
  <c r="D47" i="11"/>
  <c r="D45" i="11"/>
  <c r="D44" i="11"/>
  <c r="D43" i="11"/>
  <c r="E43" i="11" s="1"/>
  <c r="L43" i="11" s="1"/>
  <c r="D42" i="11"/>
  <c r="D41" i="11"/>
  <c r="D40" i="11"/>
  <c r="D39" i="11"/>
  <c r="D38" i="11"/>
  <c r="C38" i="11"/>
  <c r="D36" i="11"/>
  <c r="F35" i="11"/>
  <c r="L35" i="11" s="1"/>
  <c r="D35" i="11"/>
  <c r="F34" i="11"/>
  <c r="L34" i="11" s="1"/>
  <c r="D34" i="11"/>
  <c r="F33" i="11"/>
  <c r="L33" i="11" s="1"/>
  <c r="D33" i="11"/>
  <c r="F32" i="11"/>
  <c r="L32" i="11" s="1"/>
  <c r="D32" i="11"/>
  <c r="F31" i="11"/>
  <c r="L31" i="11" s="1"/>
  <c r="D31" i="11"/>
  <c r="E31" i="11" s="1"/>
  <c r="F30" i="11"/>
  <c r="L30" i="11" s="1"/>
  <c r="D30" i="11"/>
  <c r="F29" i="11"/>
  <c r="L29" i="11" s="1"/>
  <c r="D29" i="11"/>
  <c r="E29" i="11" s="1"/>
  <c r="F28" i="11"/>
  <c r="L28" i="11" s="1"/>
  <c r="D28" i="11"/>
  <c r="E28" i="11" s="1"/>
  <c r="F27" i="11"/>
  <c r="L27" i="11" s="1"/>
  <c r="D27" i="11"/>
  <c r="E27" i="11" s="1"/>
  <c r="C27" i="11"/>
  <c r="D25" i="11"/>
  <c r="D24" i="11"/>
  <c r="D23" i="11"/>
  <c r="D22" i="11"/>
  <c r="D21" i="11"/>
  <c r="E21" i="11" s="1"/>
  <c r="L21" i="11" s="1"/>
  <c r="D20" i="11"/>
  <c r="D19" i="11"/>
  <c r="D18" i="11"/>
  <c r="D17" i="11"/>
  <c r="D16" i="11"/>
  <c r="C16" i="11"/>
  <c r="D14" i="11"/>
  <c r="D13" i="11"/>
  <c r="D12" i="11"/>
  <c r="D11" i="11"/>
  <c r="D10" i="11"/>
  <c r="E10" i="11" s="1"/>
  <c r="L10" i="11" s="1"/>
  <c r="D9" i="11"/>
  <c r="D8" i="11"/>
  <c r="D7" i="11"/>
  <c r="D6" i="11"/>
  <c r="E6" i="11" s="1"/>
  <c r="L6" i="11" s="1"/>
  <c r="D5" i="11"/>
  <c r="C5" i="11"/>
  <c r="E16" i="11" l="1"/>
  <c r="L16" i="11" s="1"/>
  <c r="E17" i="11"/>
  <c r="L17" i="11" s="1"/>
  <c r="E30" i="11"/>
  <c r="E19" i="11"/>
  <c r="L19" i="11" s="1"/>
  <c r="E41" i="11"/>
  <c r="L41" i="11" s="1"/>
  <c r="E20" i="11"/>
  <c r="L20" i="11" s="1"/>
  <c r="E42" i="11"/>
  <c r="L42" i="11" s="1"/>
  <c r="E7" i="11"/>
  <c r="L7" i="11" s="1"/>
  <c r="E23" i="11"/>
  <c r="L23" i="11" s="1"/>
  <c r="E45" i="11"/>
  <c r="L45" i="11" s="1"/>
  <c r="E25" i="11"/>
  <c r="L25" i="11" s="1"/>
  <c r="E57" i="11"/>
  <c r="E12" i="11"/>
  <c r="L12" i="11" s="1"/>
  <c r="E35" i="11"/>
  <c r="E8" i="11"/>
  <c r="L8" i="11" s="1"/>
  <c r="E9" i="11"/>
  <c r="L9" i="11" s="1"/>
  <c r="E22" i="11"/>
  <c r="L22" i="11" s="1"/>
  <c r="E32" i="11"/>
  <c r="E11" i="11"/>
  <c r="L11" i="11" s="1"/>
  <c r="E33" i="11"/>
  <c r="E55" i="11"/>
  <c r="E34" i="11"/>
  <c r="E56" i="11"/>
  <c r="E13" i="11"/>
  <c r="L13" i="11" s="1"/>
  <c r="E14" i="11"/>
  <c r="L14" i="11" s="1"/>
  <c r="E5" i="11"/>
  <c r="L5" i="11" s="1"/>
  <c r="E18" i="11"/>
  <c r="L18" i="11" s="1"/>
  <c r="E36" i="11"/>
  <c r="E58" i="11"/>
  <c r="E40" i="11"/>
  <c r="L40" i="11" s="1"/>
  <c r="E44" i="11"/>
  <c r="L44" i="11" s="1"/>
  <c r="E38" i="11"/>
  <c r="L38" i="11" s="1"/>
  <c r="E39" i="11"/>
  <c r="L39" i="11" s="1"/>
  <c r="B8" i="9" l="1"/>
  <c r="F61" i="10"/>
  <c r="K49" i="10"/>
  <c r="F44" i="10"/>
  <c r="F45" i="10"/>
  <c r="F46" i="10"/>
  <c r="F28" i="10"/>
  <c r="K28" i="10" s="1"/>
  <c r="F29" i="10"/>
  <c r="F30" i="10"/>
  <c r="F31" i="10"/>
  <c r="F32" i="10"/>
  <c r="F33" i="10"/>
  <c r="K33" i="10" s="1"/>
  <c r="F9" i="10"/>
  <c r="F11" i="10"/>
  <c r="F13" i="10"/>
  <c r="F5" i="10"/>
  <c r="E51" i="10"/>
  <c r="F51" i="10" s="1"/>
  <c r="E52" i="10"/>
  <c r="F52" i="10" s="1"/>
  <c r="K52" i="10" s="1"/>
  <c r="E53" i="10"/>
  <c r="F53" i="10" s="1"/>
  <c r="E56" i="10"/>
  <c r="F56" i="10" s="1"/>
  <c r="E58" i="10"/>
  <c r="F58" i="10" s="1"/>
  <c r="E40" i="10"/>
  <c r="K40" i="10" s="1"/>
  <c r="K41" i="10"/>
  <c r="E44" i="10"/>
  <c r="E45" i="10"/>
  <c r="E46" i="10"/>
  <c r="E28" i="10"/>
  <c r="E29" i="10"/>
  <c r="E30" i="10"/>
  <c r="E31" i="10"/>
  <c r="E32" i="10"/>
  <c r="E33" i="10"/>
  <c r="E34" i="10"/>
  <c r="F34" i="10" s="1"/>
  <c r="K34" i="10" s="1"/>
  <c r="E27" i="10"/>
  <c r="F27" i="10" s="1"/>
  <c r="K27" i="10" s="1"/>
  <c r="E19" i="10"/>
  <c r="E6" i="10"/>
  <c r="F6" i="10" s="1"/>
  <c r="E7" i="10"/>
  <c r="F7" i="10" s="1"/>
  <c r="E8" i="10"/>
  <c r="F8" i="10" s="1"/>
  <c r="G8" i="10" s="1"/>
  <c r="E9" i="10"/>
  <c r="E10" i="10"/>
  <c r="F10" i="10" s="1"/>
  <c r="E11" i="10"/>
  <c r="E13" i="10"/>
  <c r="E5" i="10"/>
  <c r="E25" i="10"/>
  <c r="K25" i="10" s="1"/>
  <c r="D5" i="10"/>
  <c r="D6" i="10"/>
  <c r="D7" i="10"/>
  <c r="D8" i="10"/>
  <c r="D9" i="10"/>
  <c r="D10" i="10"/>
  <c r="D11" i="10"/>
  <c r="D12" i="10"/>
  <c r="D13" i="10"/>
  <c r="D14" i="10"/>
  <c r="D16" i="10"/>
  <c r="D17" i="10"/>
  <c r="D18" i="10"/>
  <c r="D19" i="10"/>
  <c r="D20" i="10"/>
  <c r="D21" i="10"/>
  <c r="D22" i="10"/>
  <c r="D23" i="10"/>
  <c r="D24" i="10"/>
  <c r="D25" i="10"/>
  <c r="D27" i="10"/>
  <c r="D28" i="10"/>
  <c r="D29" i="10"/>
  <c r="D30" i="10"/>
  <c r="D31" i="10"/>
  <c r="D32" i="10"/>
  <c r="D33" i="10"/>
  <c r="D34" i="10"/>
  <c r="D35" i="10"/>
  <c r="D36" i="10"/>
  <c r="D38" i="10"/>
  <c r="D39" i="10"/>
  <c r="D40" i="10"/>
  <c r="D41" i="10"/>
  <c r="D42" i="10"/>
  <c r="D43" i="10"/>
  <c r="D44" i="10"/>
  <c r="D45" i="10"/>
  <c r="D46" i="10"/>
  <c r="D47" i="10"/>
  <c r="D49" i="10"/>
  <c r="D50" i="10"/>
  <c r="D51" i="10"/>
  <c r="D52" i="10"/>
  <c r="D53" i="10"/>
  <c r="D54" i="10"/>
  <c r="D55" i="10"/>
  <c r="D56" i="10"/>
  <c r="D57" i="10"/>
  <c r="D58" i="10"/>
  <c r="D60" i="10"/>
  <c r="D61" i="10"/>
  <c r="D62" i="10"/>
  <c r="D63" i="10"/>
  <c r="D64" i="10"/>
  <c r="D65" i="10"/>
  <c r="D66" i="10"/>
  <c r="D67" i="10"/>
  <c r="D68" i="10"/>
  <c r="D69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C60" i="10"/>
  <c r="E61" i="10" s="1"/>
  <c r="K57" i="10"/>
  <c r="K55" i="10"/>
  <c r="K54" i="10"/>
  <c r="C49" i="10"/>
  <c r="K43" i="10"/>
  <c r="K42" i="10"/>
  <c r="C38" i="10"/>
  <c r="K35" i="10"/>
  <c r="C27" i="10"/>
  <c r="C16" i="10"/>
  <c r="K12" i="10"/>
  <c r="C5" i="10"/>
  <c r="B7" i="5"/>
  <c r="K57" i="8"/>
  <c r="K58" i="8"/>
  <c r="E56" i="8"/>
  <c r="F56" i="8" s="1"/>
  <c r="K56" i="8" s="1"/>
  <c r="K55" i="8"/>
  <c r="K28" i="8"/>
  <c r="D5" i="8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27" i="8"/>
  <c r="D28" i="8"/>
  <c r="D29" i="8"/>
  <c r="D30" i="8"/>
  <c r="D31" i="8"/>
  <c r="D32" i="8"/>
  <c r="D33" i="8"/>
  <c r="D34" i="8"/>
  <c r="D35" i="8"/>
  <c r="D36" i="8"/>
  <c r="D38" i="8"/>
  <c r="D39" i="8"/>
  <c r="D40" i="8"/>
  <c r="D41" i="8"/>
  <c r="D42" i="8"/>
  <c r="D43" i="8"/>
  <c r="D44" i="8"/>
  <c r="D45" i="8"/>
  <c r="D46" i="8"/>
  <c r="E46" i="8" s="1"/>
  <c r="F46" i="8" s="1"/>
  <c r="D47" i="8"/>
  <c r="E47" i="8" s="1"/>
  <c r="F47" i="8" s="1"/>
  <c r="D49" i="8"/>
  <c r="D50" i="8"/>
  <c r="D51" i="8"/>
  <c r="E51" i="8" s="1"/>
  <c r="D52" i="8"/>
  <c r="D53" i="8"/>
  <c r="E53" i="8" s="1"/>
  <c r="F53" i="8" s="1"/>
  <c r="K53" i="8" s="1"/>
  <c r="D54" i="8"/>
  <c r="D55" i="8"/>
  <c r="D56" i="8"/>
  <c r="D57" i="8"/>
  <c r="D58" i="8"/>
  <c r="D60" i="8"/>
  <c r="D61" i="8"/>
  <c r="D62" i="8"/>
  <c r="D63" i="8"/>
  <c r="D64" i="8"/>
  <c r="D65" i="8"/>
  <c r="D66" i="8"/>
  <c r="D67" i="8"/>
  <c r="D68" i="8"/>
  <c r="D69" i="8"/>
  <c r="C60" i="8"/>
  <c r="E63" i="8" s="1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5" i="8"/>
  <c r="A6" i="8"/>
  <c r="A7" i="8"/>
  <c r="A8" i="8"/>
  <c r="A9" i="8"/>
  <c r="A10" i="8"/>
  <c r="A11" i="8"/>
  <c r="A12" i="8"/>
  <c r="A13" i="8"/>
  <c r="A14" i="8"/>
  <c r="E22" i="5"/>
  <c r="E23" i="5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9" i="5" s="1"/>
  <c r="G29" i="5" s="1"/>
  <c r="E29" i="5"/>
  <c r="E30" i="5"/>
  <c r="E21" i="5"/>
  <c r="B8" i="5"/>
  <c r="B9" i="5"/>
  <c r="B10" i="5"/>
  <c r="B11" i="5"/>
  <c r="B12" i="5"/>
  <c r="B13" i="5"/>
  <c r="B14" i="5"/>
  <c r="B15" i="5"/>
  <c r="B16" i="5"/>
  <c r="E22" i="9"/>
  <c r="E23" i="9"/>
  <c r="F23" i="9" s="1"/>
  <c r="G23" i="9" s="1"/>
  <c r="E24" i="9"/>
  <c r="E25" i="9"/>
  <c r="E26" i="9"/>
  <c r="F27" i="9" s="1"/>
  <c r="G27" i="9" s="1"/>
  <c r="E27" i="9"/>
  <c r="E28" i="9"/>
  <c r="F29" i="9" s="1"/>
  <c r="G29" i="9" s="1"/>
  <c r="E29" i="9"/>
  <c r="E30" i="9"/>
  <c r="F30" i="9" s="1"/>
  <c r="G30" i="9" s="1"/>
  <c r="E21" i="9"/>
  <c r="D30" i="9"/>
  <c r="D29" i="9"/>
  <c r="F28" i="9"/>
  <c r="G28" i="9" s="1"/>
  <c r="D28" i="9"/>
  <c r="D27" i="9"/>
  <c r="D26" i="9"/>
  <c r="F25" i="9"/>
  <c r="G25" i="9" s="1"/>
  <c r="D25" i="9"/>
  <c r="F24" i="9"/>
  <c r="G24" i="9" s="1"/>
  <c r="D24" i="9"/>
  <c r="D23" i="9"/>
  <c r="D22" i="9"/>
  <c r="D21" i="9"/>
  <c r="B16" i="9"/>
  <c r="B15" i="9"/>
  <c r="B14" i="9"/>
  <c r="B13" i="9"/>
  <c r="B12" i="9"/>
  <c r="B11" i="9"/>
  <c r="B10" i="9"/>
  <c r="B9" i="9"/>
  <c r="B7" i="9"/>
  <c r="E22" i="1"/>
  <c r="E23" i="1"/>
  <c r="E24" i="1"/>
  <c r="E25" i="1"/>
  <c r="E26" i="1"/>
  <c r="E27" i="1"/>
  <c r="E28" i="1"/>
  <c r="E29" i="1"/>
  <c r="E30" i="1"/>
  <c r="E21" i="1"/>
  <c r="K52" i="8"/>
  <c r="K54" i="8"/>
  <c r="K49" i="8"/>
  <c r="K33" i="8"/>
  <c r="K34" i="8"/>
  <c r="K27" i="8"/>
  <c r="C49" i="8"/>
  <c r="C38" i="8"/>
  <c r="C27" i="8"/>
  <c r="C16" i="8"/>
  <c r="E21" i="8" s="1"/>
  <c r="K21" i="8" s="1"/>
  <c r="C5" i="8"/>
  <c r="E23" i="6"/>
  <c r="J23" i="6" s="1"/>
  <c r="C27" i="6"/>
  <c r="C38" i="6"/>
  <c r="C49" i="6"/>
  <c r="C60" i="6"/>
  <c r="C71" i="6"/>
  <c r="C82" i="6"/>
  <c r="C16" i="6"/>
  <c r="C5" i="6"/>
  <c r="E12" i="6" s="1"/>
  <c r="J12" i="6" s="1"/>
  <c r="F30" i="5"/>
  <c r="G30" i="5" s="1"/>
  <c r="D30" i="5"/>
  <c r="D29" i="5"/>
  <c r="D28" i="5"/>
  <c r="D27" i="5"/>
  <c r="D26" i="5"/>
  <c r="D25" i="5"/>
  <c r="D24" i="5"/>
  <c r="F23" i="5"/>
  <c r="G23" i="5" s="1"/>
  <c r="D23" i="5"/>
  <c r="F22" i="5"/>
  <c r="G22" i="5" s="1"/>
  <c r="D22" i="5"/>
  <c r="D21" i="5"/>
  <c r="K58" i="10" l="1"/>
  <c r="K56" i="10"/>
  <c r="F40" i="10"/>
  <c r="E69" i="10"/>
  <c r="F69" i="10" s="1"/>
  <c r="G14" i="10" s="1"/>
  <c r="E67" i="10"/>
  <c r="F67" i="10" s="1"/>
  <c r="E65" i="10"/>
  <c r="F65" i="10" s="1"/>
  <c r="E64" i="10"/>
  <c r="F64" i="10" s="1"/>
  <c r="E62" i="10"/>
  <c r="F62" i="10" s="1"/>
  <c r="E20" i="10"/>
  <c r="K20" i="10" s="1"/>
  <c r="K30" i="10"/>
  <c r="K29" i="10"/>
  <c r="K32" i="10"/>
  <c r="E16" i="10"/>
  <c r="E23" i="10"/>
  <c r="E17" i="10"/>
  <c r="K17" i="10" s="1"/>
  <c r="E24" i="10"/>
  <c r="G13" i="10" s="1"/>
  <c r="K31" i="10"/>
  <c r="K10" i="10"/>
  <c r="E22" i="10"/>
  <c r="K22" i="10" s="1"/>
  <c r="E18" i="10"/>
  <c r="K18" i="10" s="1"/>
  <c r="K19" i="10"/>
  <c r="K53" i="10"/>
  <c r="K5" i="10"/>
  <c r="K6" i="10"/>
  <c r="E21" i="10"/>
  <c r="K21" i="10" s="1"/>
  <c r="K8" i="10"/>
  <c r="K7" i="10"/>
  <c r="K14" i="10"/>
  <c r="K51" i="10"/>
  <c r="E60" i="10"/>
  <c r="F60" i="10" s="1"/>
  <c r="F51" i="8"/>
  <c r="K51" i="8" s="1"/>
  <c r="E24" i="8"/>
  <c r="E60" i="8"/>
  <c r="E69" i="8"/>
  <c r="E68" i="8"/>
  <c r="E67" i="8"/>
  <c r="E39" i="8"/>
  <c r="F39" i="8" s="1"/>
  <c r="E32" i="8"/>
  <c r="F32" i="8" s="1"/>
  <c r="K32" i="8" s="1"/>
  <c r="E31" i="8"/>
  <c r="F31" i="8" s="1"/>
  <c r="K31" i="8" s="1"/>
  <c r="E30" i="8"/>
  <c r="F30" i="8" s="1"/>
  <c r="K30" i="8" s="1"/>
  <c r="E29" i="8"/>
  <c r="F29" i="8" s="1"/>
  <c r="K29" i="8" s="1"/>
  <c r="E38" i="8"/>
  <c r="E45" i="8"/>
  <c r="F45" i="8" s="1"/>
  <c r="E13" i="8"/>
  <c r="E36" i="8"/>
  <c r="F36" i="8" s="1"/>
  <c r="E35" i="8"/>
  <c r="F35" i="8" s="1"/>
  <c r="K35" i="8" s="1"/>
  <c r="E44" i="8"/>
  <c r="F28" i="5"/>
  <c r="G28" i="5" s="1"/>
  <c r="F26" i="9"/>
  <c r="G26" i="9" s="1"/>
  <c r="F22" i="9"/>
  <c r="G22" i="9" s="1"/>
  <c r="E14" i="8"/>
  <c r="K41" i="8"/>
  <c r="K43" i="8"/>
  <c r="K45" i="8"/>
  <c r="K12" i="8"/>
  <c r="E22" i="8"/>
  <c r="K22" i="8" s="1"/>
  <c r="E23" i="8"/>
  <c r="K40" i="8"/>
  <c r="K42" i="8"/>
  <c r="E5" i="8"/>
  <c r="E16" i="8"/>
  <c r="K16" i="8" s="1"/>
  <c r="E7" i="8"/>
  <c r="E17" i="8"/>
  <c r="K17" i="8" s="1"/>
  <c r="E8" i="8"/>
  <c r="E18" i="8"/>
  <c r="K18" i="8" s="1"/>
  <c r="E9" i="8"/>
  <c r="E19" i="8"/>
  <c r="K19" i="8" s="1"/>
  <c r="K25" i="8"/>
  <c r="E6" i="8"/>
  <c r="E10" i="8"/>
  <c r="E20" i="8"/>
  <c r="K20" i="8" s="1"/>
  <c r="E11" i="8"/>
  <c r="E20" i="6"/>
  <c r="J20" i="6" s="1"/>
  <c r="E19" i="6"/>
  <c r="J19" i="6" s="1"/>
  <c r="E21" i="6"/>
  <c r="J21" i="6" s="1"/>
  <c r="E18" i="6"/>
  <c r="J18" i="6" s="1"/>
  <c r="E17" i="6"/>
  <c r="J17" i="6" s="1"/>
  <c r="E16" i="6"/>
  <c r="J16" i="6" s="1"/>
  <c r="E5" i="6"/>
  <c r="J5" i="6" s="1"/>
  <c r="E6" i="6"/>
  <c r="J6" i="6" s="1"/>
  <c r="E7" i="6"/>
  <c r="J7" i="6" s="1"/>
  <c r="E9" i="6"/>
  <c r="J9" i="6" s="1"/>
  <c r="A7" i="3"/>
  <c r="A8" i="3"/>
  <c r="A9" i="3"/>
  <c r="A10" i="3"/>
  <c r="A11" i="3"/>
  <c r="A12" i="3"/>
  <c r="A13" i="3"/>
  <c r="A14" i="3"/>
  <c r="A15" i="3"/>
  <c r="A16" i="3"/>
  <c r="A17" i="3"/>
  <c r="A18" i="3"/>
  <c r="B7" i="3"/>
  <c r="B8" i="3"/>
  <c r="B9" i="3"/>
  <c r="B10" i="3"/>
  <c r="B11" i="3"/>
  <c r="B12" i="3"/>
  <c r="B13" i="3"/>
  <c r="B14" i="3"/>
  <c r="B16" i="3"/>
  <c r="B17" i="3"/>
  <c r="B18" i="3"/>
  <c r="E23" i="3"/>
  <c r="E24" i="3"/>
  <c r="E25" i="3"/>
  <c r="E26" i="3"/>
  <c r="E27" i="3"/>
  <c r="E28" i="3"/>
  <c r="E29" i="3"/>
  <c r="E30" i="3"/>
  <c r="E31" i="3"/>
  <c r="E32" i="3"/>
  <c r="K39" i="8" l="1"/>
  <c r="G9" i="10"/>
  <c r="G6" i="10"/>
  <c r="G12" i="10"/>
  <c r="K16" i="10"/>
  <c r="G5" i="10"/>
  <c r="G7" i="10"/>
  <c r="K23" i="10"/>
  <c r="G10" i="10"/>
  <c r="K23" i="8"/>
  <c r="G12" i="8"/>
  <c r="G11" i="10"/>
  <c r="K45" i="10"/>
  <c r="K39" i="10"/>
  <c r="K11" i="10"/>
  <c r="K13" i="10"/>
  <c r="K44" i="10"/>
  <c r="K38" i="10"/>
  <c r="K9" i="10"/>
  <c r="K13" i="8"/>
  <c r="F13" i="8"/>
  <c r="G13" i="8" s="1"/>
  <c r="K11" i="8"/>
  <c r="F11" i="8"/>
  <c r="G11" i="8" s="1"/>
  <c r="K38" i="8"/>
  <c r="F38" i="8"/>
  <c r="K10" i="8"/>
  <c r="F10" i="8"/>
  <c r="G10" i="8" s="1"/>
  <c r="K9" i="8"/>
  <c r="F9" i="8"/>
  <c r="G9" i="8" s="1"/>
  <c r="K8" i="8"/>
  <c r="F8" i="8"/>
  <c r="G8" i="8" s="1"/>
  <c r="K6" i="8"/>
  <c r="F6" i="8"/>
  <c r="G6" i="8" s="1"/>
  <c r="K7" i="8"/>
  <c r="F7" i="8"/>
  <c r="G7" i="8" s="1"/>
  <c r="K5" i="8"/>
  <c r="F5" i="8"/>
  <c r="G5" i="8" s="1"/>
  <c r="K44" i="8"/>
  <c r="F44" i="8"/>
  <c r="K14" i="8"/>
  <c r="F14" i="8"/>
  <c r="G14" i="8" s="1"/>
  <c r="F32" i="3" l="1"/>
  <c r="G32" i="3" s="1"/>
  <c r="D32" i="3"/>
  <c r="F31" i="3"/>
  <c r="G31" i="3" s="1"/>
  <c r="D31" i="3"/>
  <c r="F30" i="3"/>
  <c r="G30" i="3" s="1"/>
  <c r="D30" i="3"/>
  <c r="F29" i="3"/>
  <c r="G29" i="3" s="1"/>
  <c r="D29" i="3"/>
  <c r="F28" i="3"/>
  <c r="G28" i="3" s="1"/>
  <c r="D28" i="3"/>
  <c r="F27" i="3"/>
  <c r="G27" i="3" s="1"/>
  <c r="D27" i="3"/>
  <c r="F26" i="3"/>
  <c r="G26" i="3" s="1"/>
  <c r="D26" i="3"/>
  <c r="F25" i="3"/>
  <c r="G25" i="3" s="1"/>
  <c r="D25" i="3"/>
  <c r="F24" i="3"/>
  <c r="G24" i="3" s="1"/>
  <c r="D24" i="3"/>
  <c r="D23" i="3"/>
  <c r="D12" i="2"/>
  <c r="D22" i="1" l="1"/>
  <c r="D23" i="1"/>
  <c r="D24" i="1"/>
  <c r="D25" i="1"/>
  <c r="D26" i="1"/>
  <c r="D27" i="1"/>
  <c r="D28" i="1"/>
  <c r="D29" i="1"/>
  <c r="D30" i="1"/>
  <c r="D21" i="1"/>
  <c r="F29" i="1" l="1"/>
  <c r="G29" i="1" s="1"/>
  <c r="F26" i="1"/>
  <c r="G26" i="1" s="1"/>
  <c r="F27" i="1"/>
  <c r="G27" i="1" s="1"/>
  <c r="F23" i="1"/>
  <c r="G23" i="1" s="1"/>
  <c r="F22" i="1"/>
  <c r="G22" i="1" s="1"/>
  <c r="F30" i="1"/>
  <c r="G30" i="1" s="1"/>
  <c r="F25" i="1"/>
  <c r="G25" i="1" s="1"/>
  <c r="F28" i="1"/>
  <c r="G28" i="1" s="1"/>
  <c r="F24" i="1"/>
  <c r="G24" i="1" s="1"/>
  <c r="D77" i="6" l="1"/>
  <c r="D78" i="6"/>
  <c r="D80" i="6"/>
  <c r="D82" i="6"/>
  <c r="D85" i="6"/>
  <c r="D87" i="6"/>
  <c r="D89" i="6"/>
  <c r="E88" i="6" l="1"/>
  <c r="J88" i="6" s="1"/>
  <c r="D88" i="6"/>
  <c r="E71" i="6"/>
  <c r="J71" i="6" s="1"/>
  <c r="D71" i="6"/>
  <c r="E90" i="6"/>
  <c r="J90" i="6" s="1"/>
  <c r="D90" i="6"/>
  <c r="D72" i="6"/>
  <c r="E73" i="6"/>
  <c r="J73" i="6" s="1"/>
  <c r="D73" i="6"/>
  <c r="D84" i="6"/>
  <c r="E83" i="6"/>
  <c r="J83" i="6" s="1"/>
  <c r="D83" i="6"/>
  <c r="D79" i="6"/>
  <c r="E76" i="6"/>
  <c r="J76" i="6" s="1"/>
  <c r="D76" i="6"/>
  <c r="D75" i="6"/>
  <c r="E86" i="6"/>
  <c r="J86" i="6" s="1"/>
  <c r="D86" i="6"/>
  <c r="D91" i="6"/>
  <c r="D74" i="6"/>
  <c r="E87" i="6" l="1"/>
  <c r="J87" i="6" s="1"/>
  <c r="E84" i="6"/>
  <c r="J84" i="6" s="1"/>
  <c r="E77" i="6"/>
  <c r="J77" i="6" s="1"/>
  <c r="E74" i="6"/>
  <c r="J74" i="6" s="1"/>
  <c r="E72" i="6"/>
  <c r="J72" i="6" s="1"/>
  <c r="E75" i="6"/>
  <c r="J75" i="6" s="1"/>
  <c r="E85" i="6"/>
  <c r="J85" i="6" s="1"/>
  <c r="D41" i="6"/>
  <c r="D44" i="6"/>
  <c r="D47" i="6"/>
  <c r="D50" i="6"/>
  <c r="D52" i="6"/>
  <c r="D57" i="6"/>
  <c r="E27" i="6"/>
  <c r="J27" i="6" s="1"/>
  <c r="E28" i="6"/>
  <c r="J28" i="6" s="1"/>
  <c r="E29" i="6"/>
  <c r="J29" i="6" s="1"/>
  <c r="E30" i="6"/>
  <c r="J30" i="6" s="1"/>
  <c r="E31" i="6"/>
  <c r="J31" i="6" s="1"/>
  <c r="E34" i="6"/>
  <c r="J34" i="6" s="1"/>
  <c r="E69" i="6" l="1"/>
  <c r="J69" i="6" s="1"/>
  <c r="D69" i="6"/>
  <c r="E61" i="6"/>
  <c r="D61" i="6"/>
  <c r="D43" i="6"/>
  <c r="E43" i="6" s="1"/>
  <c r="J43" i="6" s="1"/>
  <c r="E68" i="6"/>
  <c r="D68" i="6"/>
  <c r="D60" i="6"/>
  <c r="E51" i="6"/>
  <c r="D51" i="6"/>
  <c r="D42" i="6"/>
  <c r="E42" i="6" s="1"/>
  <c r="J42" i="6" s="1"/>
  <c r="E67" i="6"/>
  <c r="D67" i="6"/>
  <c r="E58" i="6"/>
  <c r="J58" i="6" s="1"/>
  <c r="D58" i="6"/>
  <c r="B9" i="1"/>
  <c r="D40" i="6"/>
  <c r="E40" i="6" s="1"/>
  <c r="J40" i="6" s="1"/>
  <c r="E66" i="6"/>
  <c r="D66" i="6"/>
  <c r="D49" i="6"/>
  <c r="E56" i="6"/>
  <c r="J56" i="6" s="1"/>
  <c r="D56" i="6"/>
  <c r="E64" i="6"/>
  <c r="D64" i="6"/>
  <c r="E55" i="6"/>
  <c r="J55" i="6" s="1"/>
  <c r="D55" i="6"/>
  <c r="D46" i="6"/>
  <c r="D38" i="6"/>
  <c r="E38" i="6" s="1"/>
  <c r="J38" i="6" s="1"/>
  <c r="D65" i="6"/>
  <c r="E54" i="6"/>
  <c r="D54" i="6"/>
  <c r="D39" i="6"/>
  <c r="E39" i="6" s="1"/>
  <c r="J39" i="6" s="1"/>
  <c r="E63" i="6"/>
  <c r="D63" i="6"/>
  <c r="E53" i="6"/>
  <c r="J53" i="6" s="1"/>
  <c r="D53" i="6"/>
  <c r="D45" i="6"/>
  <c r="E45" i="6" s="1"/>
  <c r="J45" i="6" s="1"/>
  <c r="E62" i="6"/>
  <c r="J62" i="6" s="1"/>
  <c r="D62" i="6"/>
  <c r="E57" i="6"/>
  <c r="J54" i="6" l="1"/>
  <c r="F54" i="6"/>
  <c r="J64" i="6"/>
  <c r="F64" i="6"/>
  <c r="J68" i="6"/>
  <c r="F68" i="6"/>
  <c r="J57" i="6"/>
  <c r="F57" i="6"/>
  <c r="J67" i="6"/>
  <c r="F67" i="6"/>
  <c r="J51" i="6"/>
  <c r="F51" i="6"/>
  <c r="J61" i="6"/>
  <c r="F61" i="6"/>
  <c r="J66" i="6"/>
  <c r="F66" i="6"/>
  <c r="J63" i="6"/>
  <c r="F63" i="6"/>
  <c r="E36" i="6"/>
  <c r="J36" i="6" s="1"/>
  <c r="B16" i="1"/>
  <c r="E60" i="6"/>
  <c r="E65" i="6"/>
  <c r="J65" i="6" s="1"/>
  <c r="B14" i="1"/>
  <c r="E50" i="6"/>
  <c r="E52" i="6"/>
  <c r="B11" i="1"/>
  <c r="E33" i="6"/>
  <c r="J33" i="6" s="1"/>
  <c r="B13" i="1"/>
  <c r="E49" i="6"/>
  <c r="J50" i="6" l="1"/>
  <c r="F50" i="6"/>
  <c r="J52" i="6"/>
  <c r="F52" i="6"/>
  <c r="J60" i="6"/>
  <c r="F60" i="6"/>
  <c r="J49" i="6"/>
  <c r="F49" i="6"/>
  <c r="B12" i="1"/>
  <c r="B8" i="1"/>
  <c r="B7" i="1"/>
  <c r="B10" i="1"/>
  <c r="B15" i="1"/>
</calcChain>
</file>

<file path=xl/sharedStrings.xml><?xml version="1.0" encoding="utf-8"?>
<sst xmlns="http://schemas.openxmlformats.org/spreadsheetml/2006/main" count="345" uniqueCount="248">
  <si>
    <t>전면부 포집 데이터</t>
    <phoneticPr fontId="3" type="noConversion"/>
  </si>
  <si>
    <t>Fitting 식에 대입</t>
    <phoneticPr fontId="3" type="noConversion"/>
  </si>
  <si>
    <t>시간당 포집량 ug)</t>
    <phoneticPr fontId="3" type="noConversion"/>
  </si>
  <si>
    <t>포집시간(min)</t>
    <phoneticPr fontId="3" type="noConversion"/>
  </si>
  <si>
    <t>분사시간(min)</t>
    <phoneticPr fontId="3" type="noConversion"/>
  </si>
  <si>
    <t>유속(L/min)</t>
    <phoneticPr fontId="3" type="noConversion"/>
  </si>
  <si>
    <t>포집된 공기 부피 (L)</t>
    <phoneticPr fontId="3" type="noConversion"/>
  </si>
  <si>
    <t>공간체적당 포집량(ug/m^3)</t>
    <phoneticPr fontId="3" type="noConversion"/>
  </si>
  <si>
    <t>기준치 분사량</t>
    <phoneticPr fontId="3" type="noConversion"/>
  </si>
  <si>
    <t>760 mL</t>
    <phoneticPr fontId="3" type="noConversion"/>
  </si>
  <si>
    <t>누적 포집량 (ug)</t>
    <phoneticPr fontId="3" type="noConversion"/>
  </si>
  <si>
    <t>parameter</t>
    <phoneticPr fontId="3" type="noConversion"/>
  </si>
  <si>
    <t>의미</t>
    <phoneticPr fontId="3" type="noConversion"/>
  </si>
  <si>
    <t>단위</t>
    <phoneticPr fontId="3" type="noConversion"/>
  </si>
  <si>
    <t>tr</t>
  </si>
  <si>
    <t>IR</t>
  </si>
  <si>
    <t xml:space="preserve">t </t>
  </si>
  <si>
    <t>F</t>
  </si>
  <si>
    <t>N</t>
  </si>
  <si>
    <t>h</t>
  </si>
  <si>
    <t>ρ</t>
  </si>
  <si>
    <t>η</t>
  </si>
  <si>
    <t>공기점성</t>
  </si>
  <si>
    <t>입자의 밀도</t>
    <phoneticPr fontId="3" type="noConversion"/>
  </si>
  <si>
    <t>공간의 높이</t>
  </si>
  <si>
    <t>값</t>
    <phoneticPr fontId="3" type="noConversion"/>
  </si>
  <si>
    <t>비고</t>
    <phoneticPr fontId="3" type="noConversion"/>
  </si>
  <si>
    <t>실제 공간 높이의 1/2 위치에서 BKC 입자가 바닥으로 떨어진다고 가정</t>
    <phoneticPr fontId="3" type="noConversion"/>
  </si>
  <si>
    <t>환기율</t>
  </si>
  <si>
    <t>공기중 방출비율</t>
  </si>
  <si>
    <t>호흡률</t>
  </si>
  <si>
    <t>제품 중 성분비</t>
  </si>
  <si>
    <t>제품 사용시간 (분사 중 시간)</t>
    <phoneticPr fontId="3" type="noConversion"/>
  </si>
  <si>
    <t>공기중 농도</t>
  </si>
  <si>
    <t>-</t>
    <phoneticPr fontId="3" type="noConversion"/>
  </si>
  <si>
    <t>노출시간 (분사 후 실험 종료까지의 시간?)</t>
    <phoneticPr fontId="3" type="noConversion"/>
  </si>
  <si>
    <t>m</t>
  </si>
  <si>
    <t>g/m/s</t>
  </si>
  <si>
    <t>V</t>
  </si>
  <si>
    <t>n</t>
  </si>
  <si>
    <t>BW</t>
  </si>
  <si>
    <t>mg/h</t>
  </si>
  <si>
    <t>m/h</t>
    <phoneticPr fontId="3" type="noConversion"/>
  </si>
  <si>
    <t>제품 사용량</t>
  </si>
  <si>
    <t>제품 방출량</t>
  </si>
  <si>
    <t>방출량은 모든 실험에서 다르기 때문에 기준이 되는 방출량을 기입함</t>
    <phoneticPr fontId="3" type="noConversion"/>
  </si>
  <si>
    <t>공간 체적</t>
  </si>
  <si>
    <t>부유비율</t>
  </si>
  <si>
    <t>사용빈도</t>
  </si>
  <si>
    <t>체중</t>
  </si>
  <si>
    <t>물질배출속도</t>
  </si>
  <si>
    <t xml:space="preserve">초기입자 직경 </t>
    <phoneticPr fontId="3" type="noConversion"/>
  </si>
  <si>
    <t>m</t>
    <phoneticPr fontId="3" type="noConversion"/>
  </si>
  <si>
    <t>kg</t>
  </si>
  <si>
    <t>mg</t>
  </si>
  <si>
    <t>과학원 공간체적</t>
    <phoneticPr fontId="3" type="noConversion"/>
  </si>
  <si>
    <t>길이</t>
    <phoneticPr fontId="3" type="noConversion"/>
  </si>
  <si>
    <t>폭</t>
    <phoneticPr fontId="3" type="noConversion"/>
  </si>
  <si>
    <t>높이</t>
    <phoneticPr fontId="3" type="noConversion"/>
  </si>
  <si>
    <t>h/회</t>
  </si>
  <si>
    <t>회/h</t>
  </si>
  <si>
    <t>회/day</t>
  </si>
  <si>
    <t>Stokes’입자침강속도</t>
  </si>
  <si>
    <t>?</t>
    <phoneticPr fontId="3" type="noConversion"/>
  </si>
  <si>
    <t>12분/회</t>
    <phoneticPr fontId="3" type="noConversion"/>
  </si>
  <si>
    <t>h/회 단위로 환산 필요</t>
    <phoneticPr fontId="3" type="noConversion"/>
  </si>
  <si>
    <t>4분</t>
    <phoneticPr fontId="3" type="noConversion"/>
  </si>
  <si>
    <t>h 단위로 환산 필요</t>
    <phoneticPr fontId="3" type="noConversion"/>
  </si>
  <si>
    <t>ppm 단위 (50mg BKC in 1L D.W)</t>
    <phoneticPr fontId="3" type="noConversion"/>
  </si>
  <si>
    <t>제품 사용량은 BKC만의 사용량을 기입해야 하는지, 수용액 상태의 사용량을 써야 하는지?</t>
    <phoneticPr fontId="3" type="noConversion"/>
  </si>
  <si>
    <t>760 mL / 4분</t>
  </si>
  <si>
    <t>방출량은 모든 실험에서 다르기 때문에 기준이 되는 방출량을 기입함 (단위환산필요)</t>
    <phoneticPr fontId="3" type="noConversion"/>
  </si>
  <si>
    <t>임의값 지정후 조정</t>
    <phoneticPr fontId="3" type="noConversion"/>
  </si>
  <si>
    <t>OPS 장비로 확인 필요한것으로 생각됨</t>
    <phoneticPr fontId="3" type="noConversion"/>
  </si>
  <si>
    <r>
      <t xml:space="preserve">분사시간동안의 평균 입자 밀도를 의미하는지? (1번 sheet에 link 되어있음), </t>
    </r>
    <r>
      <rPr>
        <sz val="11"/>
        <color theme="7"/>
        <rFont val="맑은 고딕"/>
        <family val="3"/>
        <charset val="129"/>
        <scheme val="major"/>
      </rPr>
      <t>Vs 구할때 필요</t>
    </r>
    <phoneticPr fontId="3" type="noConversion"/>
  </si>
  <si>
    <r>
      <t xml:space="preserve">중간값을 입력할 것,  </t>
    </r>
    <r>
      <rPr>
        <sz val="11"/>
        <color theme="7"/>
        <rFont val="맑은 고딕"/>
        <family val="3"/>
        <charset val="129"/>
        <scheme val="major"/>
      </rPr>
      <t>Vs 구할때 필요</t>
    </r>
    <phoneticPr fontId="3" type="noConversion"/>
  </si>
  <si>
    <r>
      <t>C</t>
    </r>
    <r>
      <rPr>
        <vertAlign val="subscript"/>
        <sz val="11"/>
        <color theme="1"/>
        <rFont val="맑은 고딕"/>
        <family val="3"/>
        <charset val="129"/>
        <scheme val="major"/>
      </rPr>
      <t>a</t>
    </r>
  </si>
  <si>
    <r>
      <t>mg/m</t>
    </r>
    <r>
      <rPr>
        <vertAlign val="superscript"/>
        <sz val="11"/>
        <color theme="1"/>
        <rFont val="맑은 고딕"/>
        <family val="3"/>
        <charset val="129"/>
        <scheme val="major"/>
      </rPr>
      <t>3</t>
    </r>
  </si>
  <si>
    <r>
      <t>W</t>
    </r>
    <r>
      <rPr>
        <vertAlign val="subscript"/>
        <sz val="11"/>
        <color theme="1"/>
        <rFont val="맑은 고딕"/>
        <family val="3"/>
        <charset val="129"/>
        <scheme val="major"/>
      </rPr>
      <t>f</t>
    </r>
  </si>
  <si>
    <r>
      <t>g/m</t>
    </r>
    <r>
      <rPr>
        <vertAlign val="superscript"/>
        <sz val="11"/>
        <color theme="1"/>
        <rFont val="맑은 고딕"/>
        <family val="3"/>
        <charset val="129"/>
        <scheme val="major"/>
      </rPr>
      <t>3</t>
    </r>
  </si>
  <si>
    <r>
      <t>A</t>
    </r>
    <r>
      <rPr>
        <vertAlign val="subscript"/>
        <sz val="11"/>
        <color theme="1"/>
        <rFont val="맑은 고딕"/>
        <family val="3"/>
        <charset val="129"/>
        <scheme val="major"/>
      </rPr>
      <t>p</t>
    </r>
  </si>
  <si>
    <r>
      <t>A</t>
    </r>
    <r>
      <rPr>
        <vertAlign val="subscript"/>
        <sz val="11"/>
        <color theme="1"/>
        <rFont val="맑은 고딕"/>
        <family val="3"/>
        <charset val="129"/>
        <scheme val="major"/>
      </rPr>
      <t>e</t>
    </r>
  </si>
  <si>
    <r>
      <t>m</t>
    </r>
    <r>
      <rPr>
        <vertAlign val="superscript"/>
        <sz val="11"/>
        <color theme="1"/>
        <rFont val="맑은 고딕"/>
        <family val="3"/>
        <charset val="129"/>
        <scheme val="major"/>
      </rPr>
      <t>3</t>
    </r>
  </si>
  <si>
    <r>
      <t>F</t>
    </r>
    <r>
      <rPr>
        <vertAlign val="subscript"/>
        <sz val="11"/>
        <color theme="1"/>
        <rFont val="맑은 고딕"/>
        <family val="3"/>
        <charset val="129"/>
        <scheme val="major"/>
      </rPr>
      <t>air</t>
    </r>
  </si>
  <si>
    <r>
      <t>d</t>
    </r>
    <r>
      <rPr>
        <vertAlign val="subscript"/>
        <sz val="11"/>
        <color theme="1"/>
        <rFont val="맑은 고딕"/>
        <family val="3"/>
        <charset val="129"/>
        <scheme val="major"/>
      </rPr>
      <t>p</t>
    </r>
  </si>
  <si>
    <r>
      <t>v</t>
    </r>
    <r>
      <rPr>
        <vertAlign val="subscript"/>
        <sz val="11"/>
        <color theme="1"/>
        <rFont val="맑은 고딕"/>
        <family val="3"/>
        <charset val="129"/>
        <scheme val="major"/>
      </rPr>
      <t>s(</t>
    </r>
    <phoneticPr fontId="3" type="noConversion"/>
  </si>
  <si>
    <r>
      <t>m</t>
    </r>
    <r>
      <rPr>
        <vertAlign val="superscript"/>
        <sz val="11"/>
        <color theme="1"/>
        <rFont val="맑은 고딕"/>
        <family val="3"/>
        <charset val="129"/>
        <scheme val="major"/>
      </rPr>
      <t>3</t>
    </r>
    <r>
      <rPr>
        <sz val="11"/>
        <color theme="1"/>
        <rFont val="맑은 고딕"/>
        <family val="3"/>
        <charset val="129"/>
        <scheme val="major"/>
      </rPr>
      <t>/h</t>
    </r>
  </si>
  <si>
    <r>
      <t>R</t>
    </r>
    <r>
      <rPr>
        <vertAlign val="subscript"/>
        <sz val="11"/>
        <color theme="1"/>
        <rFont val="맑은 고딕"/>
        <family val="3"/>
        <charset val="129"/>
        <scheme val="major"/>
      </rPr>
      <t>s</t>
    </r>
    <r>
      <rPr>
        <sz val="11"/>
        <color theme="1"/>
        <rFont val="맑은 고딕"/>
        <family val="3"/>
        <charset val="129"/>
        <scheme val="major"/>
      </rPr>
      <t>(A</t>
    </r>
    <r>
      <rPr>
        <vertAlign val="subscript"/>
        <sz val="11"/>
        <color theme="1"/>
        <rFont val="맑은 고딕"/>
        <family val="3"/>
        <charset val="129"/>
        <scheme val="major"/>
      </rPr>
      <t>p(e)</t>
    </r>
    <r>
      <rPr>
        <sz val="11"/>
        <color theme="1"/>
        <rFont val="맑은 고딕"/>
        <family val="3"/>
        <charset val="129"/>
        <scheme val="major"/>
      </rPr>
      <t>/tr)</t>
    </r>
  </si>
  <si>
    <t>각각의 데이터마다 다르므로, 각 데이터시트의 물질배출속도 확인 요망</t>
    <phoneticPr fontId="3" type="noConversion"/>
  </si>
  <si>
    <r>
      <t>R</t>
    </r>
    <r>
      <rPr>
        <vertAlign val="subscript"/>
        <sz val="11"/>
        <color theme="1"/>
        <rFont val="HCI Poppy"/>
        <family val="2"/>
      </rPr>
      <t>s</t>
    </r>
    <r>
      <rPr>
        <sz val="11"/>
        <color theme="1"/>
        <rFont val="HCI Poppy"/>
        <family val="2"/>
      </rPr>
      <t>(A</t>
    </r>
    <r>
      <rPr>
        <vertAlign val="subscript"/>
        <sz val="11"/>
        <color theme="1"/>
        <rFont val="HCI Poppy"/>
        <family val="2"/>
      </rPr>
      <t>p(e)</t>
    </r>
    <r>
      <rPr>
        <sz val="11"/>
        <color theme="1"/>
        <rFont val="HCI Poppy"/>
        <family val="2"/>
      </rPr>
      <t xml:space="preserve">/tr) : </t>
    </r>
    <r>
      <rPr>
        <sz val="11"/>
        <color theme="1"/>
        <rFont val="휴먼명조"/>
        <charset val="129"/>
      </rPr>
      <t>물질배출속도</t>
    </r>
  </si>
  <si>
    <t>후면부 포집 데이터</t>
    <phoneticPr fontId="3" type="noConversion"/>
  </si>
  <si>
    <t>570 mL / 4분</t>
    <phoneticPr fontId="3" type="noConversion"/>
  </si>
  <si>
    <t>Box plot 형태의 error bar를 첨부할것!</t>
    <phoneticPr fontId="3" type="noConversion"/>
  </si>
  <si>
    <t>10 uL</t>
    <phoneticPr fontId="3" type="noConversion"/>
  </si>
  <si>
    <t>10mL</t>
    <phoneticPr fontId="3" type="noConversion"/>
  </si>
  <si>
    <t>추출용매량</t>
    <phoneticPr fontId="3" type="noConversion"/>
  </si>
  <si>
    <t>speed vac</t>
    <phoneticPr fontId="3" type="noConversion"/>
  </si>
  <si>
    <t>3 mL 분취</t>
    <phoneticPr fontId="3" type="noConversion"/>
  </si>
  <si>
    <t>resuspension</t>
    <phoneticPr fontId="3" type="noConversion"/>
  </si>
  <si>
    <t>100 uL</t>
    <phoneticPr fontId="3" type="noConversion"/>
  </si>
  <si>
    <t>injection vol</t>
    <phoneticPr fontId="3" type="noConversion"/>
  </si>
  <si>
    <t>실험날짜 및 회차</t>
    <phoneticPr fontId="3" type="noConversion"/>
  </si>
  <si>
    <t>0915-1_10uL_F1</t>
  </si>
  <si>
    <t>0915-1_10uL_F2</t>
  </si>
  <si>
    <t>0915-1_10uL_F3</t>
  </si>
  <si>
    <t>0915-1_10uL_F4</t>
  </si>
  <si>
    <t>0915-1_10uL_F5</t>
  </si>
  <si>
    <t>0915-1_10uL_F6</t>
  </si>
  <si>
    <t>0915-1_10uL_F7</t>
  </si>
  <si>
    <t>0915-1_10uL_F8</t>
  </si>
  <si>
    <t>0915-1_10uL_F10</t>
  </si>
  <si>
    <t>0915-1_10uL_F12</t>
  </si>
  <si>
    <t>0915-2_10uL_F1</t>
  </si>
  <si>
    <t>0915-2_10uL_F2</t>
  </si>
  <si>
    <t>0915-2_10uL_F3</t>
  </si>
  <si>
    <t>0915-2_10uL_F4</t>
  </si>
  <si>
    <t>0915-2_10uL_F5</t>
  </si>
  <si>
    <t>0915-2_10uL_F6</t>
  </si>
  <si>
    <t>0915-2_10uL_F7</t>
  </si>
  <si>
    <t>0915-2_10uL_F8</t>
  </si>
  <si>
    <t>0915-2_10uL_F10</t>
  </si>
  <si>
    <t>0915-2_10uL_F12</t>
  </si>
  <si>
    <t>0915-3_10uL_F1</t>
  </si>
  <si>
    <t>0915-3_10uL_F2</t>
  </si>
  <si>
    <t>0915-3_10uL_F3</t>
  </si>
  <si>
    <t>0915-3_10uL_F4</t>
  </si>
  <si>
    <t>0915-3_10uL_F5</t>
  </si>
  <si>
    <t>0915-3_10uL_F6</t>
  </si>
  <si>
    <t>0915-3_10uL_F7</t>
  </si>
  <si>
    <t>0915-3_10uL_F8</t>
  </si>
  <si>
    <t>0915-3_10uL_F10</t>
  </si>
  <si>
    <t>0915-3_10uL_F12</t>
  </si>
  <si>
    <t>기준치 분사량 대비 보정값</t>
    <phoneticPr fontId="3" type="noConversion"/>
  </si>
  <si>
    <t>기준치 분사량(mL)</t>
    <phoneticPr fontId="3" type="noConversion"/>
  </si>
  <si>
    <t>분사량 (mL)</t>
    <phoneticPr fontId="3" type="noConversion"/>
  </si>
  <si>
    <t>실제 포집량(ug)</t>
    <phoneticPr fontId="3" type="noConversion"/>
  </si>
  <si>
    <t>Normalization된 포집량 (ug)</t>
    <phoneticPr fontId="3" type="noConversion"/>
  </si>
  <si>
    <t>0920-1_10uL_F1</t>
  </si>
  <si>
    <t>0920-1_10uL_F2</t>
  </si>
  <si>
    <t>0920-1_10uL_F3</t>
  </si>
  <si>
    <t>0920-1_10uL_F4</t>
  </si>
  <si>
    <t>0920-1_10uL_F5</t>
  </si>
  <si>
    <t>0920-1_10uL_F6</t>
  </si>
  <si>
    <t>0920-1_10uL_F7</t>
  </si>
  <si>
    <t>0920-1_10uL_F8</t>
  </si>
  <si>
    <t>0920-1_10uL_F10</t>
  </si>
  <si>
    <t>0920-1_10uL_F12</t>
  </si>
  <si>
    <t>0920-2_10uL_F1</t>
  </si>
  <si>
    <t>0920-2_10uL_F2</t>
  </si>
  <si>
    <t>0920-2_10uL_F3</t>
  </si>
  <si>
    <t>0920-2_10uL_F4</t>
  </si>
  <si>
    <t>0920-2_10uL_F5</t>
  </si>
  <si>
    <t>0920-2_10uL_F6</t>
  </si>
  <si>
    <t>0920-2_10uL_F7</t>
  </si>
  <si>
    <t>0920-2_10uL_F8</t>
  </si>
  <si>
    <t>0920-2_10uL_F10</t>
  </si>
  <si>
    <t>0920-2_10uL_F12</t>
  </si>
  <si>
    <t>0920-3_10uL_F1</t>
  </si>
  <si>
    <t>0920-3_10uL_F2</t>
  </si>
  <si>
    <t>0920-3_10uL_F3</t>
  </si>
  <si>
    <t>0920-3_10uL_F4</t>
  </si>
  <si>
    <t>0920-3_10uL_F5</t>
  </si>
  <si>
    <t>0920-3_10uL_F6</t>
  </si>
  <si>
    <t>0920-3_10uL_F7</t>
  </si>
  <si>
    <t>0920-3_10uL_F8</t>
  </si>
  <si>
    <t>0920-3_10uL_F10</t>
  </si>
  <si>
    <t>0920-3_10uL_F12</t>
  </si>
  <si>
    <t>0921-1_10uL_F1</t>
  </si>
  <si>
    <t>0921-1_10uL_F2</t>
  </si>
  <si>
    <t>0921-1_10uL_F3</t>
  </si>
  <si>
    <t>0921-1_10uL_F4</t>
  </si>
  <si>
    <t>0921-1_10uL_F5</t>
  </si>
  <si>
    <t>0921-1_10uL_F6</t>
  </si>
  <si>
    <t>0921-1_10uL_F7</t>
  </si>
  <si>
    <t>0921-1_10uL_F8</t>
  </si>
  <si>
    <t>0921-1_10uL_F10</t>
  </si>
  <si>
    <t>0921-1_10uL_F12</t>
  </si>
  <si>
    <t>0921-2_10uL_F1</t>
  </si>
  <si>
    <t>0921-2_10uL_F2</t>
  </si>
  <si>
    <t>0921-2_10uL_F3</t>
  </si>
  <si>
    <t>0921-2_10uL_F4</t>
  </si>
  <si>
    <t>0921-2_10uL_F5</t>
  </si>
  <si>
    <t>0921-2_10uL_F6</t>
  </si>
  <si>
    <t>0921-2_10uL_F7</t>
  </si>
  <si>
    <t>0921-2_10uL_F8</t>
  </si>
  <si>
    <t>0921-2_10uL_F10</t>
  </si>
  <si>
    <t>0921-2_10uL_F12</t>
  </si>
  <si>
    <t>후면부 자동 포집 데이터</t>
    <phoneticPr fontId="3" type="noConversion"/>
  </si>
  <si>
    <t>전면부 자동분무기</t>
    <phoneticPr fontId="3" type="noConversion"/>
  </si>
  <si>
    <t>전면부 자동 포집 데이터</t>
    <phoneticPr fontId="3" type="noConversion"/>
  </si>
  <si>
    <t>공란 = outlier취급한 데이터입니다.</t>
    <phoneticPr fontId="3" type="noConversion"/>
  </si>
  <si>
    <t>누적시간 (min)</t>
    <phoneticPr fontId="3" type="noConversion"/>
  </si>
  <si>
    <t>Normalization된 포집량 (ug/m^3)</t>
    <phoneticPr fontId="3" type="noConversion"/>
  </si>
  <si>
    <t>단위환산 인자 (L --&gt; m^3)</t>
    <phoneticPr fontId="3" type="noConversion"/>
  </si>
  <si>
    <t>Normalization 보정 값(ug)</t>
    <phoneticPr fontId="3" type="noConversion"/>
  </si>
  <si>
    <t>시간당 포집량 (ug)</t>
    <phoneticPr fontId="3" type="noConversion"/>
  </si>
  <si>
    <t>7월 31일 데이터는 다른 데이터들과 시간대가 달라서 시간별 평균 데이터를 확인해보시면 3번째 탭 누적 데이터량이랑 동일해요</t>
  </si>
  <si>
    <t>880 mL</t>
    <phoneticPr fontId="3" type="noConversion"/>
  </si>
  <si>
    <t>880 mL / 4분</t>
    <phoneticPr fontId="3" type="noConversion"/>
  </si>
  <si>
    <t>570 mL</t>
    <phoneticPr fontId="3" type="noConversion"/>
  </si>
  <si>
    <t>1250 mL</t>
    <phoneticPr fontId="3" type="noConversion"/>
  </si>
  <si>
    <t>1250 mL / 4분</t>
    <phoneticPr fontId="3" type="noConversion"/>
  </si>
  <si>
    <t>전면부 수동분무기</t>
    <phoneticPr fontId="3" type="noConversion"/>
  </si>
  <si>
    <t>Normalization 평균값 (ug)</t>
    <phoneticPr fontId="3" type="noConversion"/>
  </si>
  <si>
    <t>후면부 수동분무기</t>
    <phoneticPr fontId="3" type="noConversion"/>
  </si>
  <si>
    <t>후면부 자동분무기</t>
    <phoneticPr fontId="3" type="noConversion"/>
  </si>
  <si>
    <t>7월 31일 데이터는 다른 데이터들과 포집 방법이 달라서 제외하는게 좋을것 같아 보이기도 하네요 ..</t>
    <phoneticPr fontId="3" type="noConversion"/>
  </si>
  <si>
    <t>0731_10uL_B0</t>
    <phoneticPr fontId="3" type="noConversion"/>
  </si>
  <si>
    <t>0731_10uL_B1</t>
    <phoneticPr fontId="3" type="noConversion"/>
  </si>
  <si>
    <t>0731_10uL_B2</t>
    <phoneticPr fontId="3" type="noConversion"/>
  </si>
  <si>
    <t>0731_10uL_B3</t>
    <phoneticPr fontId="3" type="noConversion"/>
  </si>
  <si>
    <t>0731_10uL_B4</t>
    <phoneticPr fontId="3" type="noConversion"/>
  </si>
  <si>
    <t>0731_10uL_B7</t>
    <phoneticPr fontId="3" type="noConversion"/>
  </si>
  <si>
    <t>0731_10uL_B9</t>
    <phoneticPr fontId="3" type="noConversion"/>
  </si>
  <si>
    <t>0731_10uL_B11</t>
    <phoneticPr fontId="3" type="noConversion"/>
  </si>
  <si>
    <t>0731_10uL_B13</t>
    <phoneticPr fontId="3" type="noConversion"/>
  </si>
  <si>
    <t>0731_10uL_B15</t>
    <phoneticPr fontId="3" type="noConversion"/>
  </si>
  <si>
    <t>0908-1_10uL_B1</t>
    <phoneticPr fontId="3" type="noConversion"/>
  </si>
  <si>
    <t>0908-1_10uL_B2</t>
  </si>
  <si>
    <t>0908-1_10uL_B3</t>
  </si>
  <si>
    <t>0908-1_10uL_B4</t>
  </si>
  <si>
    <t>0908-1_10uL_B5</t>
  </si>
  <si>
    <t>0908-1_10uL_B6</t>
  </si>
  <si>
    <t>0908-1_10uL_B7</t>
  </si>
  <si>
    <t>0908-1_10uL_B8</t>
  </si>
  <si>
    <t>0908-1_10uL_B10</t>
    <phoneticPr fontId="3" type="noConversion"/>
  </si>
  <si>
    <t>0908-1_10uL_B12</t>
    <phoneticPr fontId="3" type="noConversion"/>
  </si>
  <si>
    <t>0908-2_10uL_B1</t>
  </si>
  <si>
    <t>0908-2_10uL_B2</t>
  </si>
  <si>
    <t>0908-2_10uL_B3</t>
  </si>
  <si>
    <t>0908-2_10uL_B4</t>
  </si>
  <si>
    <t>0908-2_10uL_B5</t>
  </si>
  <si>
    <t>0908-2_10uL_B6</t>
  </si>
  <si>
    <t>0908-2_10uL_B7</t>
  </si>
  <si>
    <t>0908-2_10uL_B8</t>
  </si>
  <si>
    <t>0908-2_10uL_B10</t>
  </si>
  <si>
    <t>0908-2_10uL_B12</t>
  </si>
  <si>
    <t>0908-3_10uL_B1</t>
  </si>
  <si>
    <t>0908-3_10uL_B2</t>
  </si>
  <si>
    <t>0908-3_10uL_B3</t>
  </si>
  <si>
    <t>0908-3_10uL_B4</t>
  </si>
  <si>
    <t>0908-3_10uL_B5</t>
  </si>
  <si>
    <t>0908-3_10uL_B6</t>
  </si>
  <si>
    <t>0908-3_10uL_B7</t>
  </si>
  <si>
    <t>0908-3_10uL_B8</t>
  </si>
  <si>
    <t>0908-3_10uL_B10</t>
  </si>
  <si>
    <t>0908-3_10uL_B12</t>
  </si>
  <si>
    <t>포집시간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</si>
</sst>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0"/>
    <numFmt numFmtId="177" formatCode="0.0000_ "/>
    <numFmt numFmtId="178" formatCode="_-* #,##0.0000_-;\-* #,##0.0000_-;_-* &quot;-&quot;_-;_-@_-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theme="9"/>
      <name val="맑은 고딕"/>
      <family val="3"/>
      <charset val="129"/>
      <scheme val="major"/>
    </font>
    <font>
      <sz val="11"/>
      <color rgb="FFFF0066"/>
      <name val="맑은 고딕"/>
      <family val="3"/>
      <charset val="129"/>
      <scheme val="major"/>
    </font>
    <font>
      <b/>
      <u/>
      <sz val="11"/>
      <color theme="1"/>
      <name val="맑은 고딕"/>
      <family val="3"/>
      <charset val="129"/>
      <scheme val="minor"/>
    </font>
    <font>
      <sz val="11"/>
      <color theme="7"/>
      <name val="맑은 고딕"/>
      <family val="3"/>
      <charset val="129"/>
      <scheme val="major"/>
    </font>
    <font>
      <vertAlign val="subscript"/>
      <sz val="11"/>
      <color theme="1"/>
      <name val="맑은 고딕"/>
      <family val="3"/>
      <charset val="129"/>
      <scheme val="major"/>
    </font>
    <font>
      <vertAlign val="superscript"/>
      <sz val="11"/>
      <color theme="1"/>
      <name val="맑은 고딕"/>
      <family val="3"/>
      <charset val="129"/>
      <scheme val="major"/>
    </font>
    <font>
      <i/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theme="1"/>
      <name val="HCI Poppy"/>
      <family val="2"/>
    </font>
    <font>
      <vertAlign val="subscript"/>
      <sz val="11"/>
      <color theme="1"/>
      <name val="HCI Poppy"/>
      <family val="2"/>
    </font>
    <font>
      <sz val="11"/>
      <color theme="1"/>
      <name val="휴먼명조"/>
      <charset val="129"/>
    </font>
    <font>
      <sz val="18"/>
      <color theme="1"/>
      <name val="맑은 고딕"/>
      <family val="2"/>
      <charset val="129"/>
      <scheme val="minor"/>
    </font>
    <font>
      <sz val="16"/>
      <color rgb="FFFF0000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8" fontId="0" fillId="0" borderId="0" xfId="1" applyNumberFormat="1" applyFont="1">
      <alignment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2" fillId="0" borderId="0" xfId="0" applyNumberFormat="1" applyFont="1">
      <alignment vertical="center"/>
    </xf>
    <xf numFmtId="0" fontId="15" fillId="0" borderId="1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41" fontId="0" fillId="0" borderId="0" xfId="1" applyFont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0" fontId="21" fillId="0" borderId="2" xfId="0" applyFont="1" applyBorder="1">
      <alignment vertical="center"/>
    </xf>
    <xf numFmtId="0" fontId="21" fillId="0" borderId="0" xfId="0" applyFont="1">
      <alignment vertical="center"/>
    </xf>
    <xf numFmtId="176" fontId="0" fillId="0" borderId="0" xfId="1" applyNumberFormat="1" applyFont="1" applyAlignment="1">
      <alignment vertical="center"/>
    </xf>
    <xf numFmtId="0" fontId="23" fillId="0" borderId="0" xfId="0" applyFon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176" fontId="0" fillId="3" borderId="0" xfId="0" applyNumberFormat="1" applyFill="1">
      <alignment vertical="center"/>
    </xf>
    <xf numFmtId="0" fontId="24" fillId="0" borderId="0" xfId="0" applyFont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176" fontId="22" fillId="0" borderId="0" xfId="0" applyNumberFormat="1" applyFont="1">
      <alignment vertical="center"/>
    </xf>
    <xf numFmtId="0" fontId="2" fillId="3" borderId="0" xfId="0" applyFont="1" applyFill="1" applyAlignment="1">
      <alignment vertical="center" wrapText="1"/>
    </xf>
    <xf numFmtId="41" fontId="0" fillId="0" borderId="0" xfId="0" applyNumberFormat="1">
      <alignment vertical="center"/>
    </xf>
    <xf numFmtId="41" fontId="0" fillId="0" borderId="0" xfId="1" applyFon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2" fillId="0" borderId="0" xfId="1" applyFont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176" fontId="0" fillId="0" borderId="0" xfId="1" applyNumberFormat="1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Collected BKC  Concentration between sampling time points (ug/m</a:t>
            </a:r>
            <a:r>
              <a:rPr lang="en-US" altLang="ko-KR" baseline="30000"/>
              <a:t>3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'전면부 자동분무기 normalization 데이터'!$A$21:$A$30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'전면부 자동분무기 normalization 데이터'!$G$21:$G$30</c:f>
              <c:numCache>
                <c:formatCode>0.0000</c:formatCode>
                <c:ptCount val="10"/>
                <c:pt idx="1">
                  <c:v>594.28005490022599</c:v>
                </c:pt>
                <c:pt idx="2">
                  <c:v>950.68774428975962</c:v>
                </c:pt>
                <c:pt idx="3">
                  <c:v>1293.5839576196031</c:v>
                </c:pt>
                <c:pt idx="4">
                  <c:v>1420.5719799304729</c:v>
                </c:pt>
                <c:pt idx="5">
                  <c:v>1235.6498806564612</c:v>
                </c:pt>
                <c:pt idx="6">
                  <c:v>875.00054093899053</c:v>
                </c:pt>
                <c:pt idx="7">
                  <c:v>533.37026720205574</c:v>
                </c:pt>
                <c:pt idx="8">
                  <c:v>451.65558550822561</c:v>
                </c:pt>
                <c:pt idx="9">
                  <c:v>119.7523187936067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9-4071-96AA-0692FC00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60592"/>
        <c:axId val="792562832"/>
      </c:scatterChart>
      <c:valAx>
        <c:axId val="9646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포집시간 </a:t>
                </a:r>
                <a:r>
                  <a:rPr lang="en-US" altLang="ko-KR"/>
                  <a:t>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562832"/>
        <c:crosses val="autoZero"/>
        <c:crossBetween val="midCat"/>
      </c:valAx>
      <c:valAx>
        <c:axId val="7925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BKC amount (ug/m</a:t>
                </a:r>
                <a:r>
                  <a:rPr lang="en-US" altLang="ko-KR" baseline="30000"/>
                  <a:t>3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Glass filter </a:t>
            </a:r>
            <a:r>
              <a:rPr lang="ko-KR" altLang="en-US"/>
              <a:t>누적 </a:t>
            </a:r>
            <a:r>
              <a:rPr lang="en-US" altLang="ko-KR"/>
              <a:t>BKC </a:t>
            </a:r>
            <a:r>
              <a:rPr lang="ko-KR" altLang="en-US"/>
              <a:t>포집량 </a:t>
            </a:r>
            <a:r>
              <a:rPr lang="en-US" altLang="ko-KR"/>
              <a:t>(</a:t>
            </a:r>
            <a:r>
              <a:rPr lang="ko-KR" altLang="en-US"/>
              <a:t>후면부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수동분무기 후면부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'후면부 수동분무기 normalization 데이터'!$A$7:$A$16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'후면부 수동분무기 normalization 데이터'!$B$7:$B$16</c:f>
              <c:numCache>
                <c:formatCode>0.0000</c:formatCode>
                <c:ptCount val="10"/>
                <c:pt idx="0">
                  <c:v>2.2533897151847219E-2</c:v>
                </c:pt>
                <c:pt idx="1">
                  <c:v>5.4428592683895258E-2</c:v>
                </c:pt>
                <c:pt idx="2">
                  <c:v>7.9945497244318209E-2</c:v>
                </c:pt>
                <c:pt idx="3">
                  <c:v>9.3145599644814628E-2</c:v>
                </c:pt>
                <c:pt idx="4">
                  <c:v>0.17199396857616014</c:v>
                </c:pt>
                <c:pt idx="5">
                  <c:v>0.21756170006339956</c:v>
                </c:pt>
                <c:pt idx="6">
                  <c:v>0.26119294179450236</c:v>
                </c:pt>
                <c:pt idx="7">
                  <c:v>0.25061062620455876</c:v>
                </c:pt>
                <c:pt idx="8">
                  <c:v>0.29176336688171295</c:v>
                </c:pt>
                <c:pt idx="9">
                  <c:v>0.29149077535644169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F-46C2-B847-8BB5CB6F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05952"/>
        <c:axId val="1684657888"/>
      </c:scatterChart>
      <c:valAx>
        <c:axId val="18289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포집시간 </a:t>
                </a:r>
                <a:r>
                  <a:rPr lang="en-US" altLang="ko-KR"/>
                  <a:t>(min)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657888"/>
        <c:crosses val="autoZero"/>
        <c:crossBetween val="midCat"/>
      </c:valAx>
      <c:valAx>
        <c:axId val="1684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포집량 </a:t>
                </a:r>
                <a:r>
                  <a:rPr lang="en-US" altLang="ko-KR"/>
                  <a:t>(ug)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9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Collected BKC Concentration between sampling time points (</a:t>
            </a:r>
            <a:r>
              <a:rPr lang="el-GR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effectLst/>
              </a:rPr>
              <a:t>μ</a:t>
            </a:r>
            <a:r>
              <a:rPr lang="en-US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effectLst/>
              </a:rPr>
              <a:t>g</a:t>
            </a:r>
            <a:r>
              <a:rPr lang="en-US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/m</a:t>
            </a:r>
            <a:r>
              <a:rPr lang="en-US" altLang="ko-KR" sz="1100" b="0" i="0" u="none" strike="noStrike" kern="1200" spc="0" baseline="3000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) </a:t>
            </a:r>
            <a:endParaRPr lang="ko-KR" altLang="en-US" sz="1400" b="0" i="0" u="none" strike="noStrike" kern="1200" spc="0" baseline="0" dirty="0">
              <a:solidFill>
                <a:prstClr val="black">
                  <a:lumMod val="65000"/>
                  <a:lumOff val="35000"/>
                </a:prst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'[1]수동분무기만 따로 분리'!$Y$17:$Y$26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'[1]수동분무기만 따로 분리'!$AB$17:$AB$26</c:f>
              <c:numCache>
                <c:formatCode>General</c:formatCode>
                <c:ptCount val="10"/>
                <c:pt idx="1">
                  <c:v>19.244162944113953</c:v>
                </c:pt>
                <c:pt idx="2">
                  <c:v>31.11832806231568</c:v>
                </c:pt>
                <c:pt idx="3">
                  <c:v>43.495592334155049</c:v>
                </c:pt>
                <c:pt idx="4">
                  <c:v>49.862188687656918</c:v>
                </c:pt>
                <c:pt idx="5">
                  <c:v>45.678301949106768</c:v>
                </c:pt>
                <c:pt idx="6">
                  <c:v>34.012907796637791</c:v>
                </c:pt>
                <c:pt idx="7">
                  <c:v>21.619491246538335</c:v>
                </c:pt>
                <c:pt idx="8">
                  <c:v>19.075946011268606</c:v>
                </c:pt>
                <c:pt idx="9">
                  <c:v>5.2775625087176365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6-44F6-85F6-A83E90188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8144"/>
        <c:axId val="842282240"/>
      </c:scatterChart>
      <c:valAx>
        <c:axId val="7979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00" b="0" i="0" u="none" strike="noStrike" kern="1200" baseline="0" dirty="0" err="1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포집시간</a:t>
                </a:r>
                <a:r>
                  <a:rPr lang="ko-KR" alt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 </a:t>
                </a:r>
                <a:r>
                  <a:rPr lang="en-US" altLang="ko-KR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(min)</a:t>
                </a:r>
                <a:endParaRPr lang="ko-KR" altLang="en-US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282240"/>
        <c:crosses val="autoZero"/>
        <c:crossBetween val="midCat"/>
      </c:valAx>
      <c:valAx>
        <c:axId val="8422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BKC amount (</a:t>
                </a:r>
                <a:r>
                  <a:rPr lang="el-GR" altLang="ko-KR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effectLst/>
                  </a:rPr>
                  <a:t>μ</a:t>
                </a:r>
                <a:r>
                  <a:rPr lang="en-US" altLang="ko-KR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effectLst/>
                  </a:rPr>
                  <a:t>g/</a:t>
                </a:r>
                <a:r>
                  <a:rPr lang="en-US" altLang="ko-KR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</a:t>
                </a:r>
                <a:r>
                  <a:rPr lang="en-US" altLang="ko-KR" sz="800" b="0" i="0" u="none" strike="noStrike" kern="1200" spc="0" baseline="3000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ko-KR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</a:t>
                </a:r>
                <a:endParaRPr lang="ko-KR" altLang="en-US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9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Glass filter </a:t>
            </a:r>
            <a:r>
              <a:rPr lang="ko-KR" altLang="en-US"/>
              <a:t>누적 </a:t>
            </a:r>
            <a:r>
              <a:rPr lang="en-US" altLang="ko-KR"/>
              <a:t>BKC </a:t>
            </a:r>
            <a:r>
              <a:rPr lang="ko-KR" altLang="en-US"/>
              <a:t>포집량 </a:t>
            </a:r>
            <a:r>
              <a:rPr lang="en-US" altLang="ko-KR"/>
              <a:t>(</a:t>
            </a:r>
            <a:r>
              <a:rPr lang="ko-KR" altLang="en-US"/>
              <a:t>전면부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전면부 누적_normalization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'전면부 자동분무기 normalization 데이터'!$A$7:$A$16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'전면부 자동분무기 normalization 데이터'!$B$7:$B$16</c:f>
              <c:numCache>
                <c:formatCode>0.0000</c:formatCode>
                <c:ptCount val="10"/>
                <c:pt idx="0">
                  <c:v>0.20372905733910332</c:v>
                </c:pt>
                <c:pt idx="1">
                  <c:v>0.83229158935240921</c:v>
                </c:pt>
                <c:pt idx="2">
                  <c:v>2.7383459703518276</c:v>
                </c:pt>
                <c:pt idx="3">
                  <c:v>3.8888631783808543</c:v>
                </c:pt>
                <c:pt idx="4">
                  <c:v>4.6581161075639423</c:v>
                </c:pt>
                <c:pt idx="5">
                  <c:v>6.161596152427677</c:v>
                </c:pt>
                <c:pt idx="6">
                  <c:v>7.4208885293031379</c:v>
                </c:pt>
                <c:pt idx="7">
                  <c:v>6.5778235612559568</c:v>
                </c:pt>
                <c:pt idx="8">
                  <c:v>8.9134403445089738</c:v>
                </c:pt>
                <c:pt idx="9">
                  <c:v>7.9736065559681188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9-426E-BDE7-A22C0660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05952"/>
        <c:axId val="1684657888"/>
      </c:scatterChart>
      <c:valAx>
        <c:axId val="18289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포집시간 </a:t>
                </a:r>
                <a:r>
                  <a:rPr lang="en-US" altLang="ko-KR"/>
                  <a:t>(min)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657888"/>
        <c:crosses val="autoZero"/>
        <c:crossBetween val="midCat"/>
      </c:valAx>
      <c:valAx>
        <c:axId val="1684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포집량 </a:t>
                </a:r>
                <a:r>
                  <a:rPr lang="en-US" altLang="ko-KR"/>
                  <a:t>(ug)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9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dirty="0"/>
              <a:t>Collected BKC Concentration between sampling time points (</a:t>
            </a:r>
            <a:r>
              <a:rPr lang="el-GR" altLang="ko-KR" sz="1400" b="0" i="0" u="none" strike="noStrike" baseline="0" dirty="0">
                <a:effectLst/>
              </a:rPr>
              <a:t>μ</a:t>
            </a:r>
            <a:r>
              <a:rPr lang="en-US" altLang="ko-KR" sz="1400" b="0" i="0" u="none" strike="noStrike" baseline="0" dirty="0">
                <a:effectLst/>
              </a:rPr>
              <a:t>g</a:t>
            </a:r>
            <a:r>
              <a:rPr lang="en-US" altLang="ko-KR" dirty="0"/>
              <a:t>/m</a:t>
            </a:r>
            <a:r>
              <a:rPr lang="en-US" altLang="ko-KR" sz="1100" b="0" i="0" u="none" strike="noStrike" kern="1200" spc="0" baseline="3000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ko-KR" dirty="0"/>
              <a:t>) </a:t>
            </a:r>
            <a:endParaRPr lang="ko-KR" alt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[1]Sheet1!$W$24:$W$32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[1]Sheet1!$Z$24:$Z$32</c:f>
              <c:numCache>
                <c:formatCode>General</c:formatCode>
                <c:ptCount val="9"/>
                <c:pt idx="0">
                  <c:v>594.28005490022599</c:v>
                </c:pt>
                <c:pt idx="1">
                  <c:v>950.68774428975962</c:v>
                </c:pt>
                <c:pt idx="2">
                  <c:v>1293.5839576196031</c:v>
                </c:pt>
                <c:pt idx="3">
                  <c:v>1420.5719799304729</c:v>
                </c:pt>
                <c:pt idx="4">
                  <c:v>1235.6498806564612</c:v>
                </c:pt>
                <c:pt idx="5">
                  <c:v>875.00054093899053</c:v>
                </c:pt>
                <c:pt idx="6">
                  <c:v>533.37026720205574</c:v>
                </c:pt>
                <c:pt idx="7">
                  <c:v>451.65558550822561</c:v>
                </c:pt>
                <c:pt idx="8">
                  <c:v>119.7523187936067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F-4B94-8A57-6A7BABAA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11936"/>
        <c:axId val="1283710448"/>
      </c:scatterChart>
      <c:valAx>
        <c:axId val="11283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포집시간 </a:t>
                </a:r>
                <a:r>
                  <a:rPr lang="en-US" altLang="ko-KR"/>
                  <a:t>(min)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3710448"/>
        <c:crosses val="autoZero"/>
        <c:crossBetween val="midCat"/>
      </c:valAx>
      <c:valAx>
        <c:axId val="12837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BKC amount</a:t>
                </a:r>
                <a:r>
                  <a:rPr lang="en-US" altLang="ko-KR" baseline="0"/>
                  <a:t> (</a:t>
                </a:r>
                <a:r>
                  <a:rPr lang="el-GR" altLang="ko-KR" sz="1000" b="0" i="0" u="none" strike="noStrike" baseline="0">
                    <a:effectLst/>
                  </a:rPr>
                  <a:t>μ</a:t>
                </a:r>
                <a:r>
                  <a:rPr lang="en-US" altLang="ko-KR" sz="1000" b="0" i="0" u="none" strike="noStrike" baseline="0">
                    <a:effectLst/>
                  </a:rPr>
                  <a:t>g/</a:t>
                </a:r>
                <a:r>
                  <a:rPr lang="en-US" altLang="ko-K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</a:t>
                </a:r>
                <a:r>
                  <a:rPr lang="en-US" altLang="ko-KR" sz="800" b="0" i="0" u="none" strike="noStrike" kern="1200" spc="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ko-K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83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Collected BKC  Concentration between sampling time points (ug/m</a:t>
            </a:r>
            <a:r>
              <a:rPr lang="en-US" altLang="ko-KR" baseline="30000"/>
              <a:t>3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'후면부 자동분무기 normalization 데이터'!$A$23:$A$32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'후면부 자동분무기 normalization 데이터'!$G$23:$G$32</c:f>
              <c:numCache>
                <c:formatCode>0.0000</c:formatCode>
                <c:ptCount val="10"/>
                <c:pt idx="1">
                  <c:v>170.52977400395659</c:v>
                </c:pt>
                <c:pt idx="2">
                  <c:v>377.7559391177727</c:v>
                </c:pt>
                <c:pt idx="3">
                  <c:v>511.92385477719847</c:v>
                </c:pt>
                <c:pt idx="4">
                  <c:v>372.97687610232316</c:v>
                </c:pt>
                <c:pt idx="5">
                  <c:v>167.06281440187161</c:v>
                </c:pt>
                <c:pt idx="6">
                  <c:v>58.431002536631425</c:v>
                </c:pt>
                <c:pt idx="7">
                  <c:v>18.609735834953096</c:v>
                </c:pt>
                <c:pt idx="8">
                  <c:v>7.5053541275179487</c:v>
                </c:pt>
                <c:pt idx="9">
                  <c:v>0.69953135030813307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A-420E-8516-83C1EECB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60592"/>
        <c:axId val="792562832"/>
      </c:scatterChart>
      <c:valAx>
        <c:axId val="9646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포집시간 </a:t>
                </a:r>
                <a:r>
                  <a:rPr lang="en-US" altLang="ko-KR"/>
                  <a:t>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562832"/>
        <c:crosses val="autoZero"/>
        <c:crossBetween val="midCat"/>
      </c:valAx>
      <c:valAx>
        <c:axId val="7925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BKC amount (ug/m</a:t>
                </a:r>
                <a:r>
                  <a:rPr lang="en-US" altLang="ko-KR" baseline="30000"/>
                  <a:t>3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Glass filter </a:t>
            </a:r>
            <a:r>
              <a:rPr lang="ko-KR" altLang="en-US"/>
              <a:t>누적 </a:t>
            </a:r>
            <a:r>
              <a:rPr lang="en-US" altLang="ko-KR"/>
              <a:t>BKC </a:t>
            </a:r>
            <a:r>
              <a:rPr lang="ko-KR" altLang="en-US"/>
              <a:t>포집량 </a:t>
            </a:r>
            <a:r>
              <a:rPr lang="en-US" altLang="ko-KR"/>
              <a:t>(</a:t>
            </a:r>
            <a:r>
              <a:rPr lang="ko-KR" altLang="en-US"/>
              <a:t>후면부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'후면부 자동분무기 normalization 데이터'!$A$7:$A$18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'후면부 자동분무기 normalization 데이터'!$B$7:$B$18</c:f>
              <c:numCache>
                <c:formatCode>0.0000</c:formatCode>
                <c:ptCount val="12"/>
                <c:pt idx="0">
                  <c:v>0.16640869041738574</c:v>
                </c:pt>
                <c:pt idx="1">
                  <c:v>0.23998844608074882</c:v>
                </c:pt>
                <c:pt idx="2">
                  <c:v>0.48486136716673994</c:v>
                </c:pt>
                <c:pt idx="3">
                  <c:v>0.75228358717093147</c:v>
                </c:pt>
                <c:pt idx="4">
                  <c:v>1.1810301266699392</c:v>
                </c:pt>
                <c:pt idx="5">
                  <c:v>1.66064591364172</c:v>
                </c:pt>
                <c:pt idx="6">
                  <c:v>0.97652281061059476</c:v>
                </c:pt>
                <c:pt idx="7">
                  <c:v>1.4600676753087332</c:v>
                </c:pt>
                <c:pt idx="9">
                  <c:v>1.8351933998940317</c:v>
                </c:pt>
                <c:pt idx="10">
                  <c:v>0.99805501614990022</c:v>
                </c:pt>
                <c:pt idx="11">
                  <c:v>1.1033837652520069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1-4702-B36F-20663570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05952"/>
        <c:axId val="1684657888"/>
      </c:scatterChart>
      <c:valAx>
        <c:axId val="18289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포집시간 </a:t>
                </a:r>
                <a:r>
                  <a:rPr lang="en-US" altLang="ko-KR"/>
                  <a:t>(min)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657888"/>
        <c:crosses val="autoZero"/>
        <c:crossBetween val="midCat"/>
      </c:valAx>
      <c:valAx>
        <c:axId val="1684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포집량 </a:t>
                </a:r>
                <a:r>
                  <a:rPr lang="en-US" altLang="ko-KR"/>
                  <a:t>(ug)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9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Collected BKC  Concentration between sampling time points (ug/m</a:t>
            </a:r>
            <a:r>
              <a:rPr lang="en-US" altLang="ko-KR" baseline="30000"/>
              <a:t>3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'전면부 수동분무기 normalization 데이터'!$A$21:$A$30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'전면부 수동분무기 normalization 데이터'!$G$21:$G$30</c:f>
              <c:numCache>
                <c:formatCode>0.0000</c:formatCode>
                <c:ptCount val="10"/>
                <c:pt idx="1">
                  <c:v>11.920343770683132</c:v>
                </c:pt>
                <c:pt idx="2">
                  <c:v>16.106685172414675</c:v>
                </c:pt>
                <c:pt idx="3">
                  <c:v>19.101147735324826</c:v>
                </c:pt>
                <c:pt idx="4">
                  <c:v>19.439403449288893</c:v>
                </c:pt>
                <c:pt idx="5">
                  <c:v>16.935074690470994</c:v>
                </c:pt>
                <c:pt idx="6">
                  <c:v>12.867778093875264</c:v>
                </c:pt>
                <c:pt idx="7">
                  <c:v>8.7977592459395773</c:v>
                </c:pt>
                <c:pt idx="8">
                  <c:v>8.9769933088929559</c:v>
                </c:pt>
                <c:pt idx="9">
                  <c:v>3.1487586016924474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5-4746-A35C-203990E60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60592"/>
        <c:axId val="792562832"/>
      </c:scatterChart>
      <c:valAx>
        <c:axId val="9646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포집시간 </a:t>
                </a:r>
                <a:r>
                  <a:rPr lang="en-US" altLang="ko-KR"/>
                  <a:t>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562832"/>
        <c:crosses val="autoZero"/>
        <c:crossBetween val="midCat"/>
      </c:valAx>
      <c:valAx>
        <c:axId val="7925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BKC amount (ug/m</a:t>
                </a:r>
                <a:r>
                  <a:rPr lang="en-US" altLang="ko-KR" baseline="30000"/>
                  <a:t>3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Glass filter </a:t>
            </a:r>
            <a:r>
              <a:rPr lang="ko-KR" altLang="en-US"/>
              <a:t>누적 </a:t>
            </a:r>
            <a:r>
              <a:rPr lang="en-US" altLang="ko-KR"/>
              <a:t>BKC </a:t>
            </a:r>
            <a:r>
              <a:rPr lang="ko-KR" altLang="en-US"/>
              <a:t>포집량 </a:t>
            </a:r>
            <a:r>
              <a:rPr lang="en-US" altLang="ko-KR"/>
              <a:t>(</a:t>
            </a:r>
            <a:r>
              <a:rPr lang="ko-KR" altLang="en-US"/>
              <a:t>전면부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수동분무기 전면부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'전면부 수동분무기 normalization 데이터'!$A$7:$A$16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'전면부 수동분무기 normalization 데이터'!$B$7:$B$16</c:f>
              <c:numCache>
                <c:formatCode>0.0000</c:formatCode>
                <c:ptCount val="10"/>
                <c:pt idx="0">
                  <c:v>2.9143496456263056E-2</c:v>
                </c:pt>
                <c:pt idx="1">
                  <c:v>4.3520909013206432E-2</c:v>
                </c:pt>
                <c:pt idx="2">
                  <c:v>3.261379416164726E-2</c:v>
                </c:pt>
                <c:pt idx="3">
                  <c:v>6.3391273328532172E-2</c:v>
                </c:pt>
                <c:pt idx="4">
                  <c:v>8.0971962972364503E-2</c:v>
                </c:pt>
                <c:pt idx="5">
                  <c:v>0.11828219089705798</c:v>
                </c:pt>
                <c:pt idx="6">
                  <c:v>0.10912472435617482</c:v>
                </c:pt>
                <c:pt idx="7">
                  <c:v>0.1322482252203902</c:v>
                </c:pt>
                <c:pt idx="8">
                  <c:v>0.13646942111614746</c:v>
                </c:pt>
                <c:pt idx="9">
                  <c:v>0.12914090194754838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6-48D4-8CF8-9541FFCA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05952"/>
        <c:axId val="1684657888"/>
      </c:scatterChart>
      <c:valAx>
        <c:axId val="18289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포집시간 </a:t>
                </a:r>
                <a:r>
                  <a:rPr lang="en-US" altLang="ko-KR"/>
                  <a:t>(min)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657888"/>
        <c:crosses val="autoZero"/>
        <c:crossBetween val="midCat"/>
      </c:valAx>
      <c:valAx>
        <c:axId val="1684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포집량 </a:t>
                </a:r>
                <a:r>
                  <a:rPr lang="en-US" altLang="ko-KR"/>
                  <a:t>(ug)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9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Collected BKC Concentration between sampling time points (</a:t>
            </a:r>
            <a:r>
              <a:rPr lang="el-GR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effectLst/>
              </a:rPr>
              <a:t>μ</a:t>
            </a:r>
            <a:r>
              <a:rPr lang="en-US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effectLst/>
              </a:rPr>
              <a:t>g</a:t>
            </a:r>
            <a:r>
              <a:rPr lang="en-US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/m</a:t>
            </a:r>
            <a:r>
              <a:rPr lang="en-US" altLang="ko-KR" sz="1100" b="0" i="0" u="none" strike="noStrike" kern="1200" spc="0" baseline="3000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ko-K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) </a:t>
            </a:r>
            <a:endParaRPr lang="ko-KR" altLang="en-US" sz="1400" b="0" i="0" u="none" strike="noStrike" kern="1200" spc="0" baseline="0" dirty="0">
              <a:solidFill>
                <a:prstClr val="black">
                  <a:lumMod val="65000"/>
                  <a:lumOff val="35000"/>
                </a:prst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'[1]수동분무기만 따로 분리'!$Y$86:$Y$95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'[1]수동분무기만 따로 분리'!$AB$86:$AB$95</c:f>
              <c:numCache>
                <c:formatCode>General</c:formatCode>
                <c:ptCount val="10"/>
                <c:pt idx="1">
                  <c:v>11.920343770683132</c:v>
                </c:pt>
                <c:pt idx="2">
                  <c:v>16.106685172414675</c:v>
                </c:pt>
                <c:pt idx="3">
                  <c:v>19.101147735324826</c:v>
                </c:pt>
                <c:pt idx="4">
                  <c:v>19.439403449288893</c:v>
                </c:pt>
                <c:pt idx="5">
                  <c:v>16.935074690470994</c:v>
                </c:pt>
                <c:pt idx="6">
                  <c:v>12.867778093875264</c:v>
                </c:pt>
                <c:pt idx="7">
                  <c:v>8.7977592459395773</c:v>
                </c:pt>
                <c:pt idx="8">
                  <c:v>8.9769933088929559</c:v>
                </c:pt>
                <c:pt idx="9">
                  <c:v>3.1487586016924474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6-4C11-A9DC-7C52CD46C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8144"/>
        <c:axId val="842282240"/>
      </c:scatterChart>
      <c:valAx>
        <c:axId val="7979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00" b="0" i="0" u="none" strike="noStrike" kern="1200" baseline="0" dirty="0" err="1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포집시간</a:t>
                </a:r>
                <a:r>
                  <a:rPr lang="ko-KR" alt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 </a:t>
                </a:r>
                <a:r>
                  <a:rPr lang="en-US" altLang="ko-KR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(min)</a:t>
                </a:r>
                <a:endParaRPr lang="ko-KR" altLang="en-US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282240"/>
        <c:crosses val="autoZero"/>
        <c:crossBetween val="midCat"/>
      </c:valAx>
      <c:valAx>
        <c:axId val="8422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BKC amount (</a:t>
                </a:r>
                <a:r>
                  <a:rPr lang="el-GR" altLang="ko-KR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effectLst/>
                  </a:rPr>
                  <a:t>μ</a:t>
                </a:r>
                <a:r>
                  <a:rPr lang="en-US" altLang="ko-KR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effectLst/>
                  </a:rPr>
                  <a:t>g/</a:t>
                </a:r>
                <a:r>
                  <a:rPr lang="en-US" altLang="ko-KR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</a:t>
                </a:r>
                <a:r>
                  <a:rPr lang="en-US" altLang="ko-KR" sz="800" b="0" i="0" u="none" strike="noStrike" kern="1200" spc="0" baseline="3000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ko-KR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</a:t>
                </a:r>
                <a:endParaRPr lang="ko-KR" altLang="en-US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9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Collected BKC  Concentration between sampling time points (ug/m</a:t>
            </a:r>
            <a:r>
              <a:rPr lang="en-US" altLang="ko-KR" baseline="30000"/>
              <a:t>3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'후면부 수동분무기 normalization 데이터'!$A$21:$A$30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'후면부 수동분무기 normalization 데이터'!$G$21:$G$30</c:f>
              <c:numCache>
                <c:formatCode>0.0000</c:formatCode>
                <c:ptCount val="10"/>
                <c:pt idx="1">
                  <c:v>19.244162944113953</c:v>
                </c:pt>
                <c:pt idx="2">
                  <c:v>31.11832806231568</c:v>
                </c:pt>
                <c:pt idx="3">
                  <c:v>43.495592334155049</c:v>
                </c:pt>
                <c:pt idx="4">
                  <c:v>49.862188687656918</c:v>
                </c:pt>
                <c:pt idx="5">
                  <c:v>45.678301949106768</c:v>
                </c:pt>
                <c:pt idx="6">
                  <c:v>34.012907796637791</c:v>
                </c:pt>
                <c:pt idx="7">
                  <c:v>21.619491246538335</c:v>
                </c:pt>
                <c:pt idx="8">
                  <c:v>19.075946011268606</c:v>
                </c:pt>
                <c:pt idx="9">
                  <c:v>5.2775625087176365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A-497A-993F-460A44B0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60592"/>
        <c:axId val="792562832"/>
      </c:scatterChart>
      <c:valAx>
        <c:axId val="9646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포집시간 </a:t>
                </a:r>
                <a:r>
                  <a:rPr lang="en-US" altLang="ko-KR"/>
                  <a:t>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562832"/>
        <c:crosses val="autoZero"/>
        <c:crossBetween val="midCat"/>
      </c:valAx>
      <c:valAx>
        <c:axId val="7925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BKC amount (ug/m</a:t>
                </a:r>
                <a:r>
                  <a:rPr lang="en-US" altLang="ko-KR" baseline="30000"/>
                  <a:t>3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18</xdr:row>
      <xdr:rowOff>114299</xdr:rowOff>
    </xdr:from>
    <xdr:to>
      <xdr:col>12</xdr:col>
      <xdr:colOff>602446</xdr:colOff>
      <xdr:row>30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68C9E5-3FA1-989F-FDD5-67FBD5F72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5</xdr:col>
      <xdr:colOff>1276350</xdr:colOff>
      <xdr:row>16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233B03-1CCA-4E6E-B799-4CAF598AC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33</xdr:row>
      <xdr:rowOff>47625</xdr:rowOff>
    </xdr:from>
    <xdr:to>
      <xdr:col>8</xdr:col>
      <xdr:colOff>491086</xdr:colOff>
      <xdr:row>50</xdr:row>
      <xdr:rowOff>96222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497AF8AF-C679-EAEC-7470-8984B276B12A}"/>
            </a:ext>
          </a:extLst>
        </xdr:cNvPr>
        <xdr:cNvGrpSpPr/>
      </xdr:nvGrpSpPr>
      <xdr:grpSpPr>
        <a:xfrm>
          <a:off x="180975" y="7153275"/>
          <a:ext cx="10778086" cy="3610947"/>
          <a:chOff x="317241" y="559837"/>
          <a:chExt cx="10778086" cy="3610947"/>
        </a:xfrm>
      </xdr:grpSpPr>
      <xdr:pic>
        <xdr:nvPicPr>
          <xdr:cNvPr id="13" name="그림 12" descr="Output image">
            <a:extLst>
              <a:ext uri="{FF2B5EF4-FFF2-40B4-BE49-F238E27FC236}">
                <a16:creationId xmlns:a16="http://schemas.microsoft.com/office/drawing/2014/main" id="{0C7F749B-098B-CF0B-4A36-D82723DDBCE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5496" y="901810"/>
            <a:ext cx="4457700" cy="294240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14" name="차트 13">
            <a:extLst>
              <a:ext uri="{FF2B5EF4-FFF2-40B4-BE49-F238E27FC236}">
                <a16:creationId xmlns:a16="http://schemas.microsoft.com/office/drawing/2014/main" id="{584FCF7E-40F3-18F0-D513-1A2BB9697BA1}"/>
              </a:ext>
            </a:extLst>
          </xdr:cNvPr>
          <xdr:cNvGraphicFramePr>
            <a:graphicFrameLocks/>
          </xdr:cNvGraphicFramePr>
        </xdr:nvGraphicFramePr>
        <xdr:xfrm>
          <a:off x="5789173" y="901810"/>
          <a:ext cx="5306154" cy="31836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CC1CD8EB-211B-B4E8-4FCD-8497D9CD88CE}"/>
              </a:ext>
            </a:extLst>
          </xdr:cNvPr>
          <xdr:cNvSpPr/>
        </xdr:nvSpPr>
        <xdr:spPr>
          <a:xfrm>
            <a:off x="2489968" y="3682494"/>
            <a:ext cx="1018343" cy="34454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>
                <a:solidFill>
                  <a:schemeClr val="tx1"/>
                </a:solidFill>
              </a:rPr>
              <a:t>포집시간 </a:t>
            </a:r>
            <a:r>
              <a:rPr lang="en-US" altLang="ko-KR" sz="1000">
                <a:solidFill>
                  <a:schemeClr val="tx1"/>
                </a:solidFill>
              </a:rPr>
              <a:t>(min)</a:t>
            </a:r>
            <a:endParaRPr lang="ko-KR" alt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61A04E6C-BD31-DED8-9004-3506C77479AE}"/>
              </a:ext>
            </a:extLst>
          </xdr:cNvPr>
          <xdr:cNvSpPr/>
        </xdr:nvSpPr>
        <xdr:spPr>
          <a:xfrm rot="16200000">
            <a:off x="-55385" y="2004823"/>
            <a:ext cx="1481762" cy="34454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>
                <a:solidFill>
                  <a:schemeClr val="tx1"/>
                </a:solidFill>
              </a:rPr>
              <a:t>누적 </a:t>
            </a:r>
            <a:r>
              <a:rPr lang="en-US" altLang="ko-KR" sz="1000">
                <a:solidFill>
                  <a:schemeClr val="tx1"/>
                </a:solidFill>
              </a:rPr>
              <a:t>BKC </a:t>
            </a:r>
            <a:r>
              <a:rPr lang="ko-KR" altLang="en-US" sz="1000">
                <a:solidFill>
                  <a:schemeClr val="tx1"/>
                </a:solidFill>
              </a:rPr>
              <a:t>포집량 </a:t>
            </a:r>
            <a:r>
              <a:rPr lang="en-US" altLang="ko-KR" sz="1000">
                <a:solidFill>
                  <a:schemeClr val="tx1"/>
                </a:solidFill>
              </a:rPr>
              <a:t>(</a:t>
            </a:r>
            <a:r>
              <a:rPr lang="el-GR" altLang="ko-KR" sz="1000" b="0" i="0" u="none" strike="noStrike" baseline="0">
                <a:solidFill>
                  <a:schemeClr val="tx1"/>
                </a:solidFill>
                <a:effectLst/>
              </a:rPr>
              <a:t>μ</a:t>
            </a:r>
            <a:r>
              <a:rPr lang="en-US" altLang="ko-KR" sz="1000" b="0" i="0" u="none" strike="noStrike" baseline="0">
                <a:solidFill>
                  <a:schemeClr val="tx1"/>
                </a:solidFill>
                <a:effectLst/>
              </a:rPr>
              <a:t>g)</a:t>
            </a:r>
            <a:endParaRPr lang="ko-KR" alt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B33B6C94-F743-96C9-8968-0635B2774874}"/>
              </a:ext>
            </a:extLst>
          </xdr:cNvPr>
          <xdr:cNvSpPr/>
        </xdr:nvSpPr>
        <xdr:spPr>
          <a:xfrm>
            <a:off x="317241" y="559837"/>
            <a:ext cx="5131837" cy="361094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B84B65F-0D49-7D55-A990-12372A5ED2E6}"/>
              </a:ext>
            </a:extLst>
          </xdr:cNvPr>
          <xdr:cNvSpPr/>
        </xdr:nvSpPr>
        <xdr:spPr>
          <a:xfrm>
            <a:off x="5876331" y="559837"/>
            <a:ext cx="5131837" cy="361094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605E316D-B0C6-7654-32F4-5A3511F24C5C}"/>
              </a:ext>
            </a:extLst>
          </xdr:cNvPr>
          <xdr:cNvSpPr/>
        </xdr:nvSpPr>
        <xdr:spPr>
          <a:xfrm>
            <a:off x="1986767" y="729538"/>
            <a:ext cx="1792783" cy="34454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00">
                <a:solidFill>
                  <a:schemeClr val="tx1"/>
                </a:solidFill>
              </a:rPr>
              <a:t>Glass filter </a:t>
            </a:r>
            <a:r>
              <a:rPr lang="ko-KR" altLang="en-US" sz="1000">
                <a:solidFill>
                  <a:schemeClr val="tx1"/>
                </a:solidFill>
              </a:rPr>
              <a:t>누적 </a:t>
            </a:r>
            <a:r>
              <a:rPr lang="en-US" altLang="ko-KR" sz="1000">
                <a:solidFill>
                  <a:schemeClr val="tx1"/>
                </a:solidFill>
              </a:rPr>
              <a:t>BKC </a:t>
            </a:r>
            <a:r>
              <a:rPr lang="ko-KR" altLang="en-US" sz="1000">
                <a:solidFill>
                  <a:schemeClr val="tx1"/>
                </a:solidFill>
              </a:rPr>
              <a:t>포집량 </a:t>
            </a:r>
            <a:r>
              <a:rPr lang="en-US" altLang="ko-KR" sz="1000">
                <a:solidFill>
                  <a:schemeClr val="tx1"/>
                </a:solidFill>
              </a:rPr>
              <a:t>(</a:t>
            </a:r>
            <a:r>
              <a:rPr lang="ko-KR" altLang="en-US" sz="1000">
                <a:solidFill>
                  <a:schemeClr val="tx1"/>
                </a:solidFill>
              </a:rPr>
              <a:t>전면부</a:t>
            </a:r>
            <a:r>
              <a:rPr lang="en-US" altLang="ko-KR" sz="1000">
                <a:solidFill>
                  <a:schemeClr val="tx1"/>
                </a:solidFill>
              </a:rPr>
              <a:t>)</a:t>
            </a:r>
            <a:endParaRPr lang="ko-KR" alt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20</xdr:row>
      <xdr:rowOff>114299</xdr:rowOff>
    </xdr:from>
    <xdr:to>
      <xdr:col>12</xdr:col>
      <xdr:colOff>602446</xdr:colOff>
      <xdr:row>32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060A04-AE6C-4AB4-BECE-9C48B22AB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809625</xdr:colOff>
      <xdr:row>5</xdr:row>
      <xdr:rowOff>95250</xdr:rowOff>
    </xdr:from>
    <xdr:to>
      <xdr:col>5</xdr:col>
      <xdr:colOff>1054100</xdr:colOff>
      <xdr:row>17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8875FD-6FF5-41AE-B91A-DAB6CD843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76199</xdr:colOff>
      <xdr:row>34</xdr:row>
      <xdr:rowOff>209549</xdr:rowOff>
    </xdr:from>
    <xdr:to>
      <xdr:col>8</xdr:col>
      <xdr:colOff>695525</xdr:colOff>
      <xdr:row>54</xdr:row>
      <xdr:rowOff>85724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B8BF9776-A77C-BB55-CBC9-B46677B4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199" y="7391399"/>
          <a:ext cx="11087301" cy="406717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18</xdr:row>
      <xdr:rowOff>114299</xdr:rowOff>
    </xdr:from>
    <xdr:to>
      <xdr:col>12</xdr:col>
      <xdr:colOff>602446</xdr:colOff>
      <xdr:row>30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95A6E0-1043-443C-B037-B234B6A60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4</xdr:row>
      <xdr:rowOff>142875</xdr:rowOff>
    </xdr:from>
    <xdr:to>
      <xdr:col>5</xdr:col>
      <xdr:colOff>1285875</xdr:colOff>
      <xdr:row>16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39C758-2721-43B5-B00F-553ACDAA5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33</xdr:row>
      <xdr:rowOff>138489</xdr:rowOff>
    </xdr:from>
    <xdr:to>
      <xdr:col>9</xdr:col>
      <xdr:colOff>439511</xdr:colOff>
      <xdr:row>50</xdr:row>
      <xdr:rowOff>187086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37841EE5-9514-61B5-80D5-9594C54AE7AD}"/>
            </a:ext>
          </a:extLst>
        </xdr:cNvPr>
        <xdr:cNvGrpSpPr/>
      </xdr:nvGrpSpPr>
      <xdr:grpSpPr>
        <a:xfrm>
          <a:off x="685800" y="7244139"/>
          <a:ext cx="10907486" cy="3610947"/>
          <a:chOff x="166590" y="855002"/>
          <a:chExt cx="10907486" cy="3610947"/>
        </a:xfrm>
      </xdr:grpSpPr>
      <xdr:pic>
        <xdr:nvPicPr>
          <xdr:cNvPr id="11" name="그림 10" descr="Output image">
            <a:extLst>
              <a:ext uri="{FF2B5EF4-FFF2-40B4-BE49-F238E27FC236}">
                <a16:creationId xmlns:a16="http://schemas.microsoft.com/office/drawing/2014/main" id="{BB8D5485-C6C9-3906-2D2E-CCB0410D98A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6975" y="1105970"/>
            <a:ext cx="4891065" cy="31344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13" name="차트 12">
            <a:extLst>
              <a:ext uri="{FF2B5EF4-FFF2-40B4-BE49-F238E27FC236}">
                <a16:creationId xmlns:a16="http://schemas.microsoft.com/office/drawing/2014/main" id="{5E2B348D-5A10-400E-9AAE-DD11DE21F479}"/>
              </a:ext>
            </a:extLst>
          </xdr:cNvPr>
          <xdr:cNvGraphicFramePr>
            <a:graphicFrameLocks/>
          </xdr:cNvGraphicFramePr>
        </xdr:nvGraphicFramePr>
        <xdr:xfrm>
          <a:off x="6095999" y="1105970"/>
          <a:ext cx="4884927" cy="31344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4C4E405-DB69-D8D4-FA8B-F39BEB21060A}"/>
              </a:ext>
            </a:extLst>
          </xdr:cNvPr>
          <xdr:cNvSpPr/>
        </xdr:nvSpPr>
        <xdr:spPr>
          <a:xfrm>
            <a:off x="166590" y="855002"/>
            <a:ext cx="5131837" cy="361094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C703CB32-B254-0802-0DB5-0D575AD71C33}"/>
              </a:ext>
            </a:extLst>
          </xdr:cNvPr>
          <xdr:cNvSpPr/>
        </xdr:nvSpPr>
        <xdr:spPr>
          <a:xfrm>
            <a:off x="5942239" y="855002"/>
            <a:ext cx="5131837" cy="361094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8AADF44D-B3C1-4012-25CF-05058841F5AC}"/>
              </a:ext>
            </a:extLst>
          </xdr:cNvPr>
          <xdr:cNvSpPr/>
        </xdr:nvSpPr>
        <xdr:spPr>
          <a:xfrm rot="16200000">
            <a:off x="-374783" y="2488203"/>
            <a:ext cx="1481762" cy="34454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>
                <a:solidFill>
                  <a:schemeClr val="tx1"/>
                </a:solidFill>
              </a:rPr>
              <a:t>누적 </a:t>
            </a:r>
            <a:r>
              <a:rPr lang="en-US" altLang="ko-KR" sz="1000">
                <a:solidFill>
                  <a:schemeClr val="tx1"/>
                </a:solidFill>
              </a:rPr>
              <a:t>BKC </a:t>
            </a:r>
            <a:r>
              <a:rPr lang="ko-KR" altLang="en-US" sz="1000">
                <a:solidFill>
                  <a:schemeClr val="tx1"/>
                </a:solidFill>
              </a:rPr>
              <a:t>포집량 </a:t>
            </a:r>
            <a:r>
              <a:rPr lang="en-US" altLang="ko-KR" sz="1000">
                <a:solidFill>
                  <a:schemeClr val="tx1"/>
                </a:solidFill>
              </a:rPr>
              <a:t>(</a:t>
            </a:r>
            <a:r>
              <a:rPr lang="el-GR" altLang="ko-KR" sz="1000" b="0" i="0" u="none" strike="noStrike" baseline="0">
                <a:solidFill>
                  <a:schemeClr val="tx1"/>
                </a:solidFill>
                <a:effectLst/>
              </a:rPr>
              <a:t>μ</a:t>
            </a:r>
            <a:r>
              <a:rPr lang="en-US" altLang="ko-KR" sz="1000" b="0" i="0" u="none" strike="noStrike" baseline="0">
                <a:solidFill>
                  <a:schemeClr val="tx1"/>
                </a:solidFill>
                <a:effectLst/>
              </a:rPr>
              <a:t>g)</a:t>
            </a:r>
            <a:endParaRPr lang="ko-KR" alt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6E38B68D-33CB-25BA-80B2-82668034EE78}"/>
              </a:ext>
            </a:extLst>
          </xdr:cNvPr>
          <xdr:cNvSpPr/>
        </xdr:nvSpPr>
        <xdr:spPr>
          <a:xfrm>
            <a:off x="2433984" y="4061877"/>
            <a:ext cx="1018343" cy="34454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>
                <a:solidFill>
                  <a:schemeClr val="tx1"/>
                </a:solidFill>
              </a:rPr>
              <a:t>포집시간 </a:t>
            </a:r>
            <a:r>
              <a:rPr lang="en-US" altLang="ko-KR" sz="1000">
                <a:solidFill>
                  <a:schemeClr val="tx1"/>
                </a:solidFill>
              </a:rPr>
              <a:t>(min)</a:t>
            </a:r>
            <a:endParaRPr lang="ko-KR" alt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18</xdr:row>
      <xdr:rowOff>114299</xdr:rowOff>
    </xdr:from>
    <xdr:to>
      <xdr:col>12</xdr:col>
      <xdr:colOff>602446</xdr:colOff>
      <xdr:row>30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8CA690-3C7C-48B7-9D01-66E0123AA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4</xdr:row>
      <xdr:rowOff>142875</xdr:rowOff>
    </xdr:from>
    <xdr:to>
      <xdr:col>5</xdr:col>
      <xdr:colOff>1285875</xdr:colOff>
      <xdr:row>16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82B0E3-DC0A-4EAB-8668-462EB3EB8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33</xdr:row>
      <xdr:rowOff>57150</xdr:rowOff>
    </xdr:from>
    <xdr:to>
      <xdr:col>8</xdr:col>
      <xdr:colOff>564113</xdr:colOff>
      <xdr:row>50</xdr:row>
      <xdr:rowOff>105747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1BB7A722-34D0-4AFC-8783-FAD692117851}"/>
            </a:ext>
          </a:extLst>
        </xdr:cNvPr>
        <xdr:cNvGrpSpPr/>
      </xdr:nvGrpSpPr>
      <xdr:grpSpPr>
        <a:xfrm>
          <a:off x="161925" y="7162800"/>
          <a:ext cx="10870163" cy="3610947"/>
          <a:chOff x="166590" y="855002"/>
          <a:chExt cx="10870163" cy="3610947"/>
        </a:xfrm>
      </xdr:grpSpPr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05FF7934-3915-AD85-6B7B-7B319F64CD4E}"/>
              </a:ext>
            </a:extLst>
          </xdr:cNvPr>
          <xdr:cNvSpPr/>
        </xdr:nvSpPr>
        <xdr:spPr>
          <a:xfrm>
            <a:off x="166590" y="855002"/>
            <a:ext cx="5131837" cy="361094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6" name="Picture 4" descr="Output image">
            <a:extLst>
              <a:ext uri="{FF2B5EF4-FFF2-40B4-BE49-F238E27FC236}">
                <a16:creationId xmlns:a16="http://schemas.microsoft.com/office/drawing/2014/main" id="{1C7E09DC-5E60-852F-F900-6623327B09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4469" y="1117273"/>
            <a:ext cx="4816077" cy="30864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7" name="차트 6">
            <a:extLst>
              <a:ext uri="{FF2B5EF4-FFF2-40B4-BE49-F238E27FC236}">
                <a16:creationId xmlns:a16="http://schemas.microsoft.com/office/drawing/2014/main" id="{392891FD-1386-A8A0-4C70-6286A4D6AEC9}"/>
              </a:ext>
            </a:extLst>
          </xdr:cNvPr>
          <xdr:cNvGraphicFramePr>
            <a:graphicFrameLocks/>
          </xdr:cNvGraphicFramePr>
        </xdr:nvGraphicFramePr>
        <xdr:xfrm>
          <a:off x="5834742" y="1114871"/>
          <a:ext cx="4988767" cy="3201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5CC7ECC-37D0-F81F-8FF4-B573D635A671}"/>
              </a:ext>
            </a:extLst>
          </xdr:cNvPr>
          <xdr:cNvSpPr/>
        </xdr:nvSpPr>
        <xdr:spPr>
          <a:xfrm>
            <a:off x="5904916" y="855002"/>
            <a:ext cx="5131837" cy="361094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gang\fucking%20&#54872;&#44221;&#48512;%204&#44553;&#50516;&#47784;&#45700;\&#45936;&#51060;&#53552;\&#52572;&#51333;&#48372;&#44256;&#49436;%20&#54252;&#54632;%20&#45936;&#51060;&#53552;\&#50641;&#49472;&#45936;&#51060;&#53552;%209.15%20~.xlsx" TargetMode="External"/><Relationship Id="rId1" Type="http://schemas.openxmlformats.org/officeDocument/2006/relationships/externalLinkPath" Target="/Sogang/fucking%20&#54872;&#44221;&#48512;%204&#44553;&#50516;&#47784;&#45700;/&#45936;&#51060;&#53552;/&#52572;&#51333;&#48372;&#44256;&#49436;%20&#54252;&#54632;%20&#45936;&#51060;&#53552;/&#50641;&#49472;&#45936;&#51060;&#53552;%209.15%20~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gang\fucking%20&#54872;&#44221;&#48512;%204&#44553;&#50516;&#47784;&#45700;\&#48372;&#44256;&#49436;\&#52572;&#51333;&#48372;&#44256;&#49436;%20parameter%20materials\&#54980;&#47732;&#48512;%20(1~12&#48516;%20&#48516;&#49324;)%20&#49472;&#47113;&#54620;%20&#45936;&#51060;&#53552;%20&#51221;&#47532;&#48376;-2%20(&#50612;&#46500;&#49885;&#51004;&#47196;%20&#44228;&#49328;&#46108;&#44148;&#51648;%20flow%20&#54869;&#51064;&#54644;&#50556;&#54632;).xlsx" TargetMode="External"/><Relationship Id="rId1" Type="http://schemas.openxmlformats.org/officeDocument/2006/relationships/externalLinkPath" Target="/Sogang/fucking%20&#54872;&#44221;&#48512;%204&#44553;&#50516;&#47784;&#45700;/&#48372;&#44256;&#49436;/&#52572;&#51333;&#48372;&#44256;&#49436;%20parameter%20materials/&#54980;&#47732;&#48512;%20(1~12&#48516;%20&#48516;&#49324;)%20&#49472;&#47113;&#54620;%20&#45936;&#51060;&#53552;%20&#51221;&#47532;&#48376;-2%20(&#50612;&#46500;&#49885;&#51004;&#47196;%20&#44228;&#49328;&#46108;&#44148;&#51648;%20flow%20&#54869;&#51064;&#54644;&#50556;&#54632;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gang\fucking%20&#54872;&#44221;&#48512;%204&#44553;&#50516;&#47784;&#45700;\&#48372;&#44256;&#49436;\&#52572;&#51333;&#48372;&#44256;&#49436;%20parameter%20materials\&#54980;&#47732;&#48512;%20(1~12&#48516;%20&#48516;&#49324;)%20&#49472;&#47113;&#54620;%20&#45936;&#51060;&#53552;%20&#51221;&#47532;&#48376;-1%20(&#50612;&#46500;&#49885;&#51004;&#47196;%20&#44228;&#49328;&#46108;&#44148;&#51648;%20flow%20&#54869;&#51064;&#54644;&#50556;&#54632;).xlsx" TargetMode="External"/><Relationship Id="rId1" Type="http://schemas.openxmlformats.org/officeDocument/2006/relationships/externalLinkPath" Target="/Sogang/fucking%20&#54872;&#44221;&#48512;%204&#44553;&#50516;&#47784;&#45700;/&#48372;&#44256;&#49436;/&#52572;&#51333;&#48372;&#44256;&#49436;%20parameter%20materials/&#54980;&#47732;&#48512;%20(1~12&#48516;%20&#48516;&#49324;)%20&#49472;&#47113;&#54620;%20&#45936;&#51060;&#53552;%20&#51221;&#47532;&#48376;-1%20(&#50612;&#46500;&#49885;&#51004;&#47196;%20&#44228;&#49328;&#46108;&#44148;&#51648;%20flow%20&#54869;&#51064;&#54644;&#50556;&#5463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수동분무기만 따로 분리"/>
    </sheetNames>
    <sheetDataSet>
      <sheetData sheetId="0">
        <row r="3">
          <cell r="C3">
            <v>1</v>
          </cell>
          <cell r="X3">
            <v>0.20372905733910332</v>
          </cell>
        </row>
        <row r="4">
          <cell r="X4">
            <v>0.83229158935240921</v>
          </cell>
        </row>
        <row r="5">
          <cell r="X5">
            <v>2.7383459703518276</v>
          </cell>
        </row>
        <row r="6">
          <cell r="X6">
            <v>3.8888631783808543</v>
          </cell>
        </row>
        <row r="7">
          <cell r="X7">
            <v>4.6581161075639423</v>
          </cell>
        </row>
        <row r="8">
          <cell r="X8">
            <v>6.161596152427677</v>
          </cell>
        </row>
        <row r="9">
          <cell r="X9">
            <v>7.4208885293031379</v>
          </cell>
        </row>
        <row r="10">
          <cell r="X10">
            <v>6.5778235612559568</v>
          </cell>
        </row>
        <row r="11">
          <cell r="X11">
            <v>8.9134403445089738</v>
          </cell>
        </row>
        <row r="12">
          <cell r="X12">
            <v>7.9736065559681188</v>
          </cell>
        </row>
        <row r="24">
          <cell r="W24">
            <v>2</v>
          </cell>
          <cell r="Z24">
            <v>594.28005490022599</v>
          </cell>
        </row>
        <row r="25">
          <cell r="U25">
            <v>0.16816132899648914</v>
          </cell>
          <cell r="W25">
            <v>3</v>
          </cell>
          <cell r="Z25">
            <v>950.68774428975962</v>
          </cell>
        </row>
        <row r="26">
          <cell r="U26">
            <v>0.92372677817340565</v>
          </cell>
          <cell r="W26">
            <v>4</v>
          </cell>
          <cell r="Z26">
            <v>1293.5839576196031</v>
          </cell>
        </row>
        <row r="27">
          <cell r="U27">
            <v>2.3785191073419201</v>
          </cell>
          <cell r="W27">
            <v>5</v>
          </cell>
          <cell r="Z27">
            <v>1420.5719799304729</v>
          </cell>
        </row>
        <row r="28">
          <cell r="U28">
            <v>2.3495809562079355</v>
          </cell>
          <cell r="W28">
            <v>6</v>
          </cell>
          <cell r="Z28">
            <v>1235.6498806564612</v>
          </cell>
        </row>
        <row r="29">
          <cell r="U29">
            <v>5.2137637824565735</v>
          </cell>
          <cell r="W29">
            <v>7</v>
          </cell>
          <cell r="Z29">
            <v>875.00054093899053</v>
          </cell>
        </row>
        <row r="30">
          <cell r="W30">
            <v>8</v>
          </cell>
          <cell r="Z30">
            <v>533.37026720205574</v>
          </cell>
        </row>
        <row r="31">
          <cell r="U31">
            <v>6.2289940375736341</v>
          </cell>
          <cell r="W31">
            <v>10</v>
          </cell>
          <cell r="Z31">
            <v>451.65558550822561</v>
          </cell>
        </row>
        <row r="32">
          <cell r="U32">
            <v>8.1192604127730075</v>
          </cell>
          <cell r="W32">
            <v>12</v>
          </cell>
          <cell r="Z32">
            <v>119.7523187936067</v>
          </cell>
        </row>
        <row r="34">
          <cell r="U34">
            <v>7.9736065559681188</v>
          </cell>
        </row>
        <row r="36">
          <cell r="N36">
            <v>1.7355152736116451E-2</v>
          </cell>
        </row>
        <row r="37">
          <cell r="N37">
            <v>0.19168901177109215</v>
          </cell>
        </row>
        <row r="38">
          <cell r="N38">
            <v>1.4877849998257293</v>
          </cell>
        </row>
        <row r="39">
          <cell r="N39">
            <v>1.0404502777210545</v>
          </cell>
        </row>
        <row r="40">
          <cell r="N40">
            <v>1.7009824274281966</v>
          </cell>
        </row>
        <row r="41">
          <cell r="N41">
            <v>1.7687387478034604</v>
          </cell>
        </row>
        <row r="42">
          <cell r="N42">
            <v>3.5132026932700109</v>
          </cell>
        </row>
        <row r="43">
          <cell r="N43">
            <v>2.1373409382653246</v>
          </cell>
        </row>
        <row r="44">
          <cell r="N44">
            <v>3.0122519133139107</v>
          </cell>
        </row>
        <row r="45">
          <cell r="N45">
            <v>4.9626346028200619</v>
          </cell>
        </row>
        <row r="47">
          <cell r="N47">
            <v>0.20611289833601512</v>
          </cell>
          <cell r="U47">
            <v>0.70561172403320493</v>
          </cell>
        </row>
        <row r="48">
          <cell r="N48">
            <v>0.17187740619031139</v>
          </cell>
          <cell r="U48">
            <v>0.58840913830917418</v>
          </cell>
        </row>
        <row r="49">
          <cell r="N49">
            <v>0.53291876382448489</v>
          </cell>
          <cell r="U49">
            <v>1.824406578858597</v>
          </cell>
        </row>
        <row r="50">
          <cell r="N50">
            <v>2.608152256089407</v>
          </cell>
          <cell r="U50">
            <v>8.9288095253511237</v>
          </cell>
        </row>
        <row r="51">
          <cell r="N51">
            <v>3.4531343517090241</v>
          </cell>
          <cell r="U51">
            <v>11.821541023868731</v>
          </cell>
        </row>
        <row r="52">
          <cell r="N52">
            <v>3.0716476833730018</v>
          </cell>
          <cell r="U52">
            <v>10.51555062776343</v>
          </cell>
        </row>
        <row r="53">
          <cell r="N53">
            <v>4.1156190095572578</v>
          </cell>
          <cell r="U53">
            <v>14.089506519205028</v>
          </cell>
        </row>
        <row r="54">
          <cell r="N54">
            <v>7.7062790508765957</v>
          </cell>
          <cell r="U54">
            <v>26.381856210208166</v>
          </cell>
        </row>
        <row r="55">
          <cell r="N55">
            <v>2.502413080827786</v>
          </cell>
          <cell r="U55">
            <v>8.5668195559870153</v>
          </cell>
        </row>
        <row r="56">
          <cell r="N56">
            <v>5.0320891407034853</v>
          </cell>
          <cell r="U56">
            <v>17.226971833038959</v>
          </cell>
        </row>
        <row r="58">
          <cell r="N58">
            <v>8.6540047619027866E-2</v>
          </cell>
          <cell r="U58">
            <v>0.14880189183362258</v>
          </cell>
        </row>
        <row r="59">
          <cell r="N59">
            <v>1.0338183158460643</v>
          </cell>
          <cell r="U59">
            <v>1.7776061539434591</v>
          </cell>
        </row>
        <row r="60">
          <cell r="N60">
            <v>4.4918707596557854E-2</v>
          </cell>
          <cell r="U60">
            <v>7.7235786817610799E-2</v>
          </cell>
        </row>
        <row r="61">
          <cell r="N61">
            <v>3.1275425195843392</v>
          </cell>
          <cell r="U61">
            <v>5.3776749205522574</v>
          </cell>
        </row>
        <row r="62">
          <cell r="N62">
            <v>3.1149658617844893</v>
          </cell>
          <cell r="U62">
            <v>5.3560498980909772</v>
          </cell>
        </row>
        <row r="63">
          <cell r="N63">
            <v>10.55749196321095</v>
          </cell>
          <cell r="U63">
            <v>18.153153601901181</v>
          </cell>
        </row>
        <row r="64">
          <cell r="N64">
            <v>7.0176228370049998</v>
          </cell>
          <cell r="U64">
            <v>12.066500805709955</v>
          </cell>
        </row>
        <row r="65">
          <cell r="N65">
            <v>5.3914147107778252</v>
          </cell>
          <cell r="U65">
            <v>9.270305837536533</v>
          </cell>
        </row>
        <row r="66">
          <cell r="N66">
            <v>7.7859165172738374</v>
          </cell>
          <cell r="U66">
            <v>13.387548762733296</v>
          </cell>
        </row>
        <row r="67">
          <cell r="N67">
            <v>9.6275866293484622</v>
          </cell>
          <cell r="U67">
            <v>16.55422135363084</v>
          </cell>
        </row>
        <row r="69">
          <cell r="N69">
            <v>0.1009036482854726</v>
          </cell>
          <cell r="U69">
            <v>0.1009036482854726</v>
          </cell>
        </row>
        <row r="70">
          <cell r="N70">
            <v>1.3235750352171838</v>
          </cell>
          <cell r="U70">
            <v>1.3235750352171838</v>
          </cell>
        </row>
        <row r="71">
          <cell r="N71">
            <v>1.4411641143173683</v>
          </cell>
          <cell r="U71">
            <v>1.4411641143173683</v>
          </cell>
        </row>
        <row r="72">
          <cell r="N72">
            <v>4.8592244911429301</v>
          </cell>
          <cell r="U72">
            <v>4.8592244911429301</v>
          </cell>
        </row>
        <row r="73">
          <cell r="N73">
            <v>5.0706408705710162</v>
          </cell>
          <cell r="U73">
            <v>5.0706408705710162</v>
          </cell>
        </row>
        <row r="74">
          <cell r="N74">
            <v>3.6946765421798995</v>
          </cell>
          <cell r="U74">
            <v>3.6946765421798995</v>
          </cell>
        </row>
        <row r="75">
          <cell r="N75">
            <v>5.5216488552248775</v>
          </cell>
          <cell r="U75">
            <v>5.5216488552248775</v>
          </cell>
        </row>
        <row r="76">
          <cell r="N76">
            <v>9.2210339095006155</v>
          </cell>
        </row>
        <row r="77">
          <cell r="N77">
            <v>13.242764481308782</v>
          </cell>
        </row>
        <row r="78">
          <cell r="N78">
            <v>17.680484314696912</v>
          </cell>
        </row>
        <row r="80">
          <cell r="N80">
            <v>4.0991459957225755</v>
          </cell>
        </row>
        <row r="81">
          <cell r="N81">
            <v>0.68652073159435456</v>
          </cell>
          <cell r="U81">
            <v>0.68652073159435456</v>
          </cell>
        </row>
        <row r="82">
          <cell r="N82">
            <v>3.0045311680852222</v>
          </cell>
          <cell r="U82">
            <v>3.0045311680852222</v>
          </cell>
        </row>
        <row r="83">
          <cell r="N83">
            <v>3.2174859883379403</v>
          </cell>
          <cell r="U83">
            <v>3.2174859883379403</v>
          </cell>
        </row>
        <row r="84">
          <cell r="N84">
            <v>3.253907207927194</v>
          </cell>
          <cell r="U84">
            <v>3.253907207927194</v>
          </cell>
        </row>
        <row r="85">
          <cell r="N85">
            <v>6.4513261778623825</v>
          </cell>
          <cell r="U85">
            <v>6.4513261778623825</v>
          </cell>
        </row>
        <row r="86">
          <cell r="N86">
            <v>9.486360660417068</v>
          </cell>
          <cell r="U86">
            <v>9.486360660417068</v>
          </cell>
        </row>
        <row r="87">
          <cell r="N87">
            <v>6.5174391138647536</v>
          </cell>
        </row>
        <row r="88">
          <cell r="N88">
            <v>10.515581254824003</v>
          </cell>
          <cell r="U88">
            <v>10.515581254824003</v>
          </cell>
        </row>
        <row r="89">
          <cell r="N89">
            <v>17.766208505040513</v>
          </cell>
        </row>
      </sheetData>
      <sheetData sheetId="1">
        <row r="5">
          <cell r="D5" t="str">
            <v>0925-1_10uL_B1</v>
          </cell>
          <cell r="N5">
            <v>0.22063903114969782</v>
          </cell>
          <cell r="Z5">
            <v>2.2533897151847219E-2</v>
          </cell>
        </row>
        <row r="6">
          <cell r="D6" t="str">
            <v>0925-1_10uL_B2</v>
          </cell>
          <cell r="N6">
            <v>1.4357134595773733</v>
          </cell>
          <cell r="Z6">
            <v>5.4428592683895258E-2</v>
          </cell>
        </row>
        <row r="7">
          <cell r="D7" t="str">
            <v>0925-1_10uL_B3</v>
          </cell>
          <cell r="N7">
            <v>2.8297456866607917</v>
          </cell>
          <cell r="Z7">
            <v>7.9945497244318209E-2</v>
          </cell>
        </row>
        <row r="8">
          <cell r="D8" t="str">
            <v>0925-1_10uL_B4</v>
          </cell>
          <cell r="N8">
            <v>3.1583611017938074</v>
          </cell>
          <cell r="Z8">
            <v>9.3145599644814628E-2</v>
          </cell>
        </row>
        <row r="9">
          <cell r="D9" t="str">
            <v>0925-1_10uL_B5</v>
          </cell>
          <cell r="N9">
            <v>15.289506886368047</v>
          </cell>
          <cell r="Z9">
            <v>0.17199396857616014</v>
          </cell>
        </row>
        <row r="10">
          <cell r="D10" t="str">
            <v>0925-1_10uL_B6</v>
          </cell>
          <cell r="N10">
            <v>10.607855537448431</v>
          </cell>
          <cell r="Z10">
            <v>0.21756170006339956</v>
          </cell>
        </row>
        <row r="11">
          <cell r="D11" t="str">
            <v>0925-1_10uL_B7</v>
          </cell>
          <cell r="N11">
            <v>14.67024512334056</v>
          </cell>
          <cell r="Z11">
            <v>0.26119294179450236</v>
          </cell>
        </row>
        <row r="12">
          <cell r="D12" t="str">
            <v>0925-1_10uL_B8</v>
          </cell>
          <cell r="N12">
            <v>26.186750446185609</v>
          </cell>
          <cell r="Z12">
            <v>0.25061062620455876</v>
          </cell>
        </row>
        <row r="13">
          <cell r="D13" t="str">
            <v>0925-1_10uL_B10</v>
          </cell>
          <cell r="N13">
            <v>14.981924806593387</v>
          </cell>
          <cell r="Z13">
            <v>0.29176336688171295</v>
          </cell>
        </row>
        <row r="14">
          <cell r="D14" t="str">
            <v>0925-1_10uL_B12</v>
          </cell>
          <cell r="N14">
            <v>39.628557008741929</v>
          </cell>
          <cell r="Z14">
            <v>0.29149077535644169</v>
          </cell>
        </row>
        <row r="16">
          <cell r="D16" t="str">
            <v>0925-2_10uL_B1</v>
          </cell>
          <cell r="N16">
            <v>3.6203773992377904E-2</v>
          </cell>
        </row>
        <row r="17">
          <cell r="D17" t="str">
            <v>0925-2_10uL_B2</v>
          </cell>
          <cell r="N17">
            <v>4.2985008485718554E-2</v>
          </cell>
          <cell r="Y17">
            <v>1</v>
          </cell>
        </row>
        <row r="18">
          <cell r="D18" t="str">
            <v>0925-2_10uL_B3</v>
          </cell>
          <cell r="N18">
            <v>7.8135528930774953E-2</v>
          </cell>
          <cell r="Y18">
            <v>2</v>
          </cell>
          <cell r="AB18">
            <v>19.244162944113953</v>
          </cell>
        </row>
        <row r="19">
          <cell r="D19" t="str">
            <v>0925-2_10uL_B4</v>
          </cell>
          <cell r="N19">
            <v>0.14328515633891806</v>
          </cell>
          <cell r="Y19">
            <v>3</v>
          </cell>
          <cell r="AB19">
            <v>31.11832806231568</v>
          </cell>
        </row>
        <row r="20">
          <cell r="D20" t="str">
            <v>0925-2_10uL_B5</v>
          </cell>
          <cell r="N20">
            <v>0.17663881710891138</v>
          </cell>
          <cell r="Y20">
            <v>4</v>
          </cell>
          <cell r="AB20">
            <v>43.495592334155049</v>
          </cell>
        </row>
        <row r="21">
          <cell r="D21" t="str">
            <v>0925-2_10uL_B6</v>
          </cell>
          <cell r="N21">
            <v>0.22562254616463656</v>
          </cell>
          <cell r="Y21">
            <v>5</v>
          </cell>
          <cell r="AB21">
            <v>49.862188687656918</v>
          </cell>
        </row>
        <row r="22">
          <cell r="D22" t="str">
            <v>0925-2_10uL_B7</v>
          </cell>
          <cell r="N22">
            <v>0.29004102536349474</v>
          </cell>
          <cell r="Y22">
            <v>6</v>
          </cell>
          <cell r="AB22">
            <v>45.678301949106768</v>
          </cell>
        </row>
        <row r="23">
          <cell r="D23" t="str">
            <v>0925-2_10uL_B8</v>
          </cell>
          <cell r="N23">
            <v>0.28656664534010745</v>
          </cell>
          <cell r="Y23">
            <v>7</v>
          </cell>
          <cell r="AB23">
            <v>34.012907796637791</v>
          </cell>
        </row>
        <row r="24">
          <cell r="D24" t="str">
            <v>0925-2_10uL_B10</v>
          </cell>
          <cell r="N24">
            <v>0.35624707294177022</v>
          </cell>
          <cell r="Y24">
            <v>8</v>
          </cell>
          <cell r="AB24">
            <v>21.619491246538335</v>
          </cell>
        </row>
        <row r="25">
          <cell r="D25" t="str">
            <v>0925-2_10uL_B12</v>
          </cell>
          <cell r="N25">
            <v>0.30407532218598587</v>
          </cell>
          <cell r="Y25">
            <v>10</v>
          </cell>
          <cell r="AB25">
            <v>19.075946011268606</v>
          </cell>
        </row>
        <row r="26">
          <cell r="Y26">
            <v>12</v>
          </cell>
          <cell r="AB26">
            <v>5.2775625087176365</v>
          </cell>
        </row>
        <row r="27">
          <cell r="D27" t="str">
            <v>0925-3_10uL_B1</v>
          </cell>
          <cell r="N27">
            <v>8.9015555314377076E-2</v>
          </cell>
        </row>
        <row r="28">
          <cell r="D28" t="str">
            <v>0925-3_10uL_B2</v>
          </cell>
          <cell r="N28">
            <v>2.2626691110520287</v>
          </cell>
        </row>
        <row r="29">
          <cell r="D29" t="str">
            <v>0925-3_10uL_B3</v>
          </cell>
          <cell r="N29">
            <v>6.4559452885505255</v>
          </cell>
        </row>
        <row r="30">
          <cell r="D30" t="str">
            <v>0925-3_10uL_B4</v>
          </cell>
          <cell r="N30">
            <v>7.126041799337651</v>
          </cell>
        </row>
        <row r="31">
          <cell r="D31" t="str">
            <v>0925-3_10uL_B5</v>
          </cell>
          <cell r="N31">
            <v>13.816042694724249</v>
          </cell>
        </row>
        <row r="32">
          <cell r="D32" t="str">
            <v>0925-3_10uL_B6</v>
          </cell>
          <cell r="N32">
            <v>16.650643883593411</v>
          </cell>
        </row>
        <row r="33">
          <cell r="D33" t="str">
            <v>0925-3_10uL_B7</v>
          </cell>
          <cell r="N33">
            <v>23.288438564025103</v>
          </cell>
        </row>
        <row r="34">
          <cell r="D34" t="str">
            <v>0925-3_10uL_B8</v>
          </cell>
          <cell r="N34">
            <v>24.913718741053561</v>
          </cell>
        </row>
        <row r="35">
          <cell r="D35" t="str">
            <v>0925-3_10uL_B10</v>
          </cell>
          <cell r="N35">
            <v>56.078830507747284</v>
          </cell>
        </row>
        <row r="36">
          <cell r="D36" t="str">
            <v>0925-3_10uL_B12</v>
          </cell>
          <cell r="N36">
            <v>72.781046285564599</v>
          </cell>
        </row>
        <row r="38">
          <cell r="D38" t="str">
            <v>0926-1_10uL_B1</v>
          </cell>
          <cell r="N38">
            <v>6.2148829917062186E-2</v>
          </cell>
        </row>
        <row r="39">
          <cell r="D39" t="str">
            <v>0926-1_10uL_B2</v>
          </cell>
          <cell r="N39">
            <v>0.61167425405871356</v>
          </cell>
        </row>
        <row r="40">
          <cell r="D40" t="str">
            <v>0926-1_10uL_B3</v>
          </cell>
          <cell r="N40">
            <v>3.5920714992376944E-2</v>
          </cell>
        </row>
        <row r="41">
          <cell r="D41" t="str">
            <v>0926-1_10uL_B4</v>
          </cell>
          <cell r="N41">
            <v>0.15946862901095202</v>
          </cell>
        </row>
        <row r="42">
          <cell r="D42" t="str">
            <v>0926-1_10uL_B5</v>
          </cell>
          <cell r="N42">
            <v>3.6094524042800516E-2</v>
          </cell>
        </row>
        <row r="43">
          <cell r="D43" t="str">
            <v>0926-1_10uL_B6</v>
          </cell>
          <cell r="N43">
            <v>0.19872284230046441</v>
          </cell>
        </row>
        <row r="44">
          <cell r="D44" t="str">
            <v>0926-1_10uL_B7</v>
          </cell>
          <cell r="N44">
            <v>0.12829577247746399</v>
          </cell>
        </row>
        <row r="45">
          <cell r="D45" t="str">
            <v>0926-1_10uL_B8</v>
          </cell>
          <cell r="N45">
            <v>0.11180318030308717</v>
          </cell>
        </row>
        <row r="46">
          <cell r="D46" t="str">
            <v>0926-1_10uL_B10</v>
          </cell>
          <cell r="N46">
            <v>0.14806706365394359</v>
          </cell>
        </row>
        <row r="47">
          <cell r="D47" t="str">
            <v>0926-1_10uL_B12</v>
          </cell>
          <cell r="N47">
            <v>0.40691805347176357</v>
          </cell>
        </row>
        <row r="49">
          <cell r="D49" t="str">
            <v>0926-2_10uL_B1</v>
          </cell>
          <cell r="N49">
            <v>3.2780635185123745E-2</v>
          </cell>
        </row>
        <row r="50">
          <cell r="D50" t="str">
            <v>0926-2_10uL_B2</v>
          </cell>
          <cell r="N50">
            <v>9.0985993084919226E-2</v>
          </cell>
        </row>
        <row r="51">
          <cell r="D51" t="str">
            <v>0926-2_10uL_B3</v>
          </cell>
          <cell r="N51">
            <v>1.7078984997791789E-2</v>
          </cell>
        </row>
        <row r="52">
          <cell r="D52" t="str">
            <v>0926-2_10uL_B4</v>
          </cell>
          <cell r="N52">
            <v>2.8398485918229712E-2</v>
          </cell>
        </row>
        <row r="53">
          <cell r="D53" t="str">
            <v>0926-2_10uL_B5</v>
          </cell>
          <cell r="N53">
            <v>4.8599188682055393E-2</v>
          </cell>
        </row>
        <row r="54">
          <cell r="D54" t="str">
            <v>0926-2_10uL_B6</v>
          </cell>
          <cell r="N54">
            <v>1.1342727458743247E-2</v>
          </cell>
        </row>
        <row r="55">
          <cell r="D55" t="str">
            <v>0926-2_10uL_B7</v>
          </cell>
          <cell r="N55">
            <v>8.1910593576158791E-2</v>
          </cell>
        </row>
        <row r="56">
          <cell r="D56" t="str">
            <v>0926-2_10uL_B8</v>
          </cell>
          <cell r="N56">
            <v>4.4147000139043567E-2</v>
          </cell>
        </row>
        <row r="57">
          <cell r="D57" t="str">
            <v>0926-2_10uL_B10</v>
          </cell>
          <cell r="N57">
            <v>1.8528543797832905E-2</v>
          </cell>
        </row>
        <row r="58">
          <cell r="D58" t="str">
            <v>0926-2_10uL_B12</v>
          </cell>
          <cell r="N58">
            <v>5.4838064876965131E-2</v>
          </cell>
        </row>
        <row r="60">
          <cell r="D60" t="str">
            <v>0926-3_10uL_B1</v>
          </cell>
          <cell r="N60">
            <v>1.387666084435276E-2</v>
          </cell>
        </row>
        <row r="61">
          <cell r="D61" t="str">
            <v>0926-3_10uL_B2</v>
          </cell>
          <cell r="N61">
            <v>3.5882620974982772E-2</v>
          </cell>
        </row>
        <row r="62">
          <cell r="D62" t="str">
            <v>0926-3_10uL_B3</v>
          </cell>
          <cell r="N62">
            <v>3.9760671467746159E-2</v>
          </cell>
        </row>
        <row r="63">
          <cell r="D63" t="str">
            <v>0926-3_10uL_B4</v>
          </cell>
          <cell r="N63">
            <v>6.2991714776596042E-2</v>
          </cell>
        </row>
        <row r="64">
          <cell r="D64" t="str">
            <v>0926-3_10uL_B5</v>
          </cell>
          <cell r="N64">
            <v>4.2019074502689026E-2</v>
          </cell>
        </row>
        <row r="65">
          <cell r="D65" t="str">
            <v>0926-3_10uL_B6</v>
          </cell>
          <cell r="N65">
            <v>8.6615845410185688E-2</v>
          </cell>
        </row>
        <row r="66">
          <cell r="D66" t="str">
            <v>0926-3_10uL_B7</v>
          </cell>
          <cell r="N66">
            <v>4.9893029140649504E-2</v>
          </cell>
        </row>
        <row r="67">
          <cell r="D67" t="str">
            <v>0926-3_10uL_B8</v>
          </cell>
          <cell r="N67">
            <v>6.7625380142454963E-2</v>
          </cell>
        </row>
        <row r="68">
          <cell r="D68" t="str">
            <v>0926-3_10uL_B10</v>
          </cell>
          <cell r="N68">
            <v>3.3689940001533261E-2</v>
          </cell>
        </row>
        <row r="69">
          <cell r="D69" t="str">
            <v>0926-3_10uL_B12</v>
          </cell>
          <cell r="N69">
            <v>0.102123709285667</v>
          </cell>
        </row>
        <row r="71">
          <cell r="D71" t="str">
            <v>1004-1_10uL_F1</v>
          </cell>
          <cell r="N71">
            <v>9.5648216815445528E-3</v>
          </cell>
          <cell r="Z71">
            <v>2.9143496456263056E-2</v>
          </cell>
        </row>
        <row r="72">
          <cell r="D72" t="str">
            <v>1004-1_10uL_F2</v>
          </cell>
          <cell r="N72">
            <v>1.4166867043588001E-2</v>
          </cell>
          <cell r="Z72">
            <v>4.3520909013206432E-2</v>
          </cell>
        </row>
        <row r="73">
          <cell r="D73" t="str">
            <v>1004-1_10uL_F3</v>
          </cell>
          <cell r="N73">
            <v>2.1310498562484043E-2</v>
          </cell>
          <cell r="Z73">
            <v>3.261379416164726E-2</v>
          </cell>
        </row>
        <row r="74">
          <cell r="D74" t="str">
            <v>1004-1_10uL_F4</v>
          </cell>
          <cell r="N74">
            <v>3.0674882480748508E-2</v>
          </cell>
          <cell r="Z74">
            <v>6.3391273328532172E-2</v>
          </cell>
        </row>
        <row r="75">
          <cell r="D75" t="str">
            <v>1004-1_10uL_F5</v>
          </cell>
          <cell r="N75">
            <v>4.6559296666972387E-2</v>
          </cell>
          <cell r="Z75">
            <v>8.0971962972364503E-2</v>
          </cell>
        </row>
        <row r="76">
          <cell r="D76" t="str">
            <v>1004-1_10uL_F6</v>
          </cell>
          <cell r="N76">
            <v>6.3428456416079498E-2</v>
          </cell>
          <cell r="Z76">
            <v>0.11828219089705798</v>
          </cell>
        </row>
        <row r="77">
          <cell r="D77" t="str">
            <v>1004-1_10uL_F7</v>
          </cell>
          <cell r="N77">
            <v>6.8772507989607379E-2</v>
          </cell>
          <cell r="Z77">
            <v>0.10912472435617482</v>
          </cell>
        </row>
        <row r="78">
          <cell r="D78" t="str">
            <v>1004-1_10uL_F8</v>
          </cell>
          <cell r="N78">
            <v>0.64596011710340751</v>
          </cell>
          <cell r="Z78">
            <v>0.1322482252203902</v>
          </cell>
        </row>
        <row r="79">
          <cell r="D79" t="str">
            <v>1004-1_10uL_F10</v>
          </cell>
          <cell r="N79">
            <v>8.1757526337000855E-2</v>
          </cell>
          <cell r="Z79">
            <v>0.13646942111614746</v>
          </cell>
        </row>
        <row r="80">
          <cell r="D80" t="str">
            <v>1004-1_10uL_F12</v>
          </cell>
          <cell r="N80">
            <v>0.12732674854504999</v>
          </cell>
          <cell r="Z80">
            <v>0.12914090194754838</v>
          </cell>
        </row>
        <row r="82">
          <cell r="D82" t="str">
            <v>1004-2_10uL_F1</v>
          </cell>
          <cell r="N82">
            <v>1.8258523836581095E-2</v>
          </cell>
        </row>
        <row r="83">
          <cell r="D83" t="str">
            <v>1004-2_10uL_F2</v>
          </cell>
          <cell r="N83">
            <v>1.8981331384975299E-2</v>
          </cell>
        </row>
        <row r="84">
          <cell r="D84" t="str">
            <v>1004-2_10uL_F3</v>
          </cell>
          <cell r="N84">
            <v>4.904600941717252E-2</v>
          </cell>
        </row>
        <row r="85">
          <cell r="D85" t="str">
            <v>1004-2_10uL_F4</v>
          </cell>
          <cell r="N85">
            <v>5.2836555413074422E-2</v>
          </cell>
        </row>
        <row r="86">
          <cell r="D86" t="str">
            <v>1004-2_10uL_F5</v>
          </cell>
          <cell r="N86">
            <v>7.5099293930800309E-2</v>
          </cell>
          <cell r="Y86">
            <v>1</v>
          </cell>
        </row>
        <row r="87">
          <cell r="D87" t="str">
            <v>1004-2_10uL_F6</v>
          </cell>
          <cell r="N87">
            <v>0.12962523593214689</v>
          </cell>
          <cell r="Y87">
            <v>2</v>
          </cell>
          <cell r="AB87">
            <v>11.920343770683132</v>
          </cell>
        </row>
        <row r="88">
          <cell r="D88" t="str">
            <v>1004-2_10uL_F7</v>
          </cell>
          <cell r="N88">
            <v>9.6642262376124222E-2</v>
          </cell>
          <cell r="Y88">
            <v>3</v>
          </cell>
          <cell r="AB88">
            <v>16.106685172414675</v>
          </cell>
        </row>
        <row r="89">
          <cell r="D89" t="str">
            <v>1004-2_10uL_F8</v>
          </cell>
          <cell r="N89">
            <v>0.13700680565409368</v>
          </cell>
          <cell r="Y89">
            <v>4</v>
          </cell>
          <cell r="AB89">
            <v>19.101147735324826</v>
          </cell>
        </row>
        <row r="90">
          <cell r="D90" t="str">
            <v>1004-2_10uL_F10</v>
          </cell>
          <cell r="N90">
            <v>0.22641424742776625</v>
          </cell>
          <cell r="Y90">
            <v>5</v>
          </cell>
          <cell r="AB90">
            <v>19.439403449288893</v>
          </cell>
        </row>
        <row r="91">
          <cell r="D91" t="str">
            <v>1004-2_10uL_F12</v>
          </cell>
          <cell r="Y91">
            <v>6</v>
          </cell>
          <cell r="AB91">
            <v>16.935074690470994</v>
          </cell>
        </row>
        <row r="92">
          <cell r="Y92">
            <v>7</v>
          </cell>
          <cell r="AB92">
            <v>12.867778093875264</v>
          </cell>
        </row>
        <row r="93">
          <cell r="D93" t="str">
            <v>1004-3_10uL_F1</v>
          </cell>
          <cell r="N93">
            <v>0.35218979198168354</v>
          </cell>
          <cell r="Y93">
            <v>8</v>
          </cell>
          <cell r="AB93">
            <v>8.7977592459395773</v>
          </cell>
        </row>
        <row r="94">
          <cell r="D94" t="str">
            <v>1004-3_10uL_F2</v>
          </cell>
          <cell r="N94">
            <v>0.59709337891076264</v>
          </cell>
          <cell r="Y94">
            <v>10</v>
          </cell>
          <cell r="AB94">
            <v>8.9769933088929559</v>
          </cell>
        </row>
        <row r="95">
          <cell r="D95" t="str">
            <v>1004-3_10uL_F3</v>
          </cell>
          <cell r="N95">
            <v>4.5109512044878425E-2</v>
          </cell>
          <cell r="Y95">
            <v>12</v>
          </cell>
          <cell r="AB95">
            <v>3.1487586016924474</v>
          </cell>
        </row>
        <row r="96">
          <cell r="D96" t="str">
            <v>1004-3_10uL_F4</v>
          </cell>
          <cell r="N96">
            <v>8.2568282103234553E-2</v>
          </cell>
        </row>
        <row r="97">
          <cell r="D97" t="str">
            <v>1004-3_10uL_F5</v>
          </cell>
          <cell r="N97">
            <v>0.18438852998604716</v>
          </cell>
        </row>
        <row r="98">
          <cell r="D98" t="str">
            <v>1004-3_10uL_F6</v>
          </cell>
          <cell r="N98">
            <v>0.2073411954522858</v>
          </cell>
        </row>
        <row r="99">
          <cell r="D99" t="str">
            <v>1004-3_10uL_F7</v>
          </cell>
          <cell r="N99">
            <v>6.500173836554865E-2</v>
          </cell>
        </row>
        <row r="100">
          <cell r="D100" t="str">
            <v>1004-3_10uL_F8</v>
          </cell>
          <cell r="N100">
            <v>5.3159808696498959E-2</v>
          </cell>
        </row>
        <row r="101">
          <cell r="D101" t="str">
            <v>1004-3_10uL_F10</v>
          </cell>
          <cell r="N101">
            <v>0.24341891259498286</v>
          </cell>
        </row>
        <row r="102">
          <cell r="D102" t="str">
            <v>1004-3_10uL_F12</v>
          </cell>
          <cell r="N102">
            <v>0.17811959900989546</v>
          </cell>
        </row>
        <row r="104">
          <cell r="D104" t="str">
            <v>1006-1_10uL_F1</v>
          </cell>
          <cell r="N104">
            <v>2.4167842014111155E-2</v>
          </cell>
        </row>
        <row r="105">
          <cell r="D105" t="str">
            <v>1006-1_10uL_F2</v>
          </cell>
          <cell r="N105">
            <v>5.9527933832370226E-2</v>
          </cell>
        </row>
        <row r="106">
          <cell r="D106" t="str">
            <v>1006-1_10uL_F3</v>
          </cell>
          <cell r="N106">
            <v>0.35029719490928768</v>
          </cell>
        </row>
        <row r="107">
          <cell r="D107" t="str">
            <v>1006-1_10uL_F4</v>
          </cell>
          <cell r="N107">
            <v>0.46452265337031984</v>
          </cell>
        </row>
        <row r="108">
          <cell r="D108" t="str">
            <v>1006-1_10uL_F5</v>
          </cell>
          <cell r="N108">
            <v>0.23218818555347998</v>
          </cell>
        </row>
        <row r="109">
          <cell r="D109" t="str">
            <v>1006-1_10uL_F6</v>
          </cell>
          <cell r="N109">
            <v>0.15242417461231747</v>
          </cell>
        </row>
        <row r="110">
          <cell r="D110" t="str">
            <v>1006-1_10uL_F7</v>
          </cell>
          <cell r="N110">
            <v>8.0027289814812191E-2</v>
          </cell>
        </row>
        <row r="111">
          <cell r="D111" t="str">
            <v>1006-1_10uL_F8</v>
          </cell>
          <cell r="N111">
            <v>8.0880072746147419E-2</v>
          </cell>
        </row>
        <row r="112">
          <cell r="D112" t="str">
            <v>1006-1_10uL_F10</v>
          </cell>
          <cell r="N112">
            <v>7.6131780522320794E-2</v>
          </cell>
        </row>
        <row r="113">
          <cell r="D113" t="str">
            <v>1006-1_10uL_F12</v>
          </cell>
          <cell r="N113">
            <v>8.0427100789507155E-2</v>
          </cell>
        </row>
        <row r="115">
          <cell r="D115" t="str">
            <v>1006-2_10uL_F1</v>
          </cell>
          <cell r="N115">
            <v>7.347473817582692E-2</v>
          </cell>
        </row>
        <row r="116">
          <cell r="D116" t="str">
            <v>1006-2_10uL_F2</v>
          </cell>
          <cell r="N116">
            <v>5.1539233324495136E-2</v>
          </cell>
        </row>
        <row r="117">
          <cell r="D117" t="str">
            <v>1006-2_10uL_F3</v>
          </cell>
          <cell r="N117">
            <v>4.389430880266057E-2</v>
          </cell>
        </row>
        <row r="118">
          <cell r="D118" t="str">
            <v>1006-2_10uL_F4</v>
          </cell>
          <cell r="N118">
            <v>1.8156461253773282E-2</v>
          </cell>
        </row>
        <row r="119">
          <cell r="D119" t="str">
            <v>1006-2_10uL_F5</v>
          </cell>
          <cell r="N119">
            <v>0.14001120427270497</v>
          </cell>
        </row>
        <row r="120">
          <cell r="D120" t="str">
            <v>1006-2_10uL_F6</v>
          </cell>
          <cell r="N120">
            <v>0.44849852679516433</v>
          </cell>
        </row>
        <row r="121">
          <cell r="D121" t="str">
            <v>1006-2_10uL_F7</v>
          </cell>
          <cell r="N121">
            <v>1.1088948305372928</v>
          </cell>
        </row>
        <row r="122">
          <cell r="D122" t="str">
            <v>1006-2_10uL_F8</v>
          </cell>
          <cell r="N122">
            <v>0.32740512048695691</v>
          </cell>
        </row>
        <row r="123">
          <cell r="D123" t="str">
            <v>1006-2_10uL_F10</v>
          </cell>
          <cell r="N123">
            <v>0.99488611543865368</v>
          </cell>
        </row>
        <row r="124">
          <cell r="D124" t="str">
            <v>1006-2_10uL_F12</v>
          </cell>
          <cell r="N124">
            <v>4.3850533068696615E-2</v>
          </cell>
        </row>
        <row r="126">
          <cell r="D126" t="str">
            <v>1006-3_10uL_F1</v>
          </cell>
          <cell r="N126">
            <v>3.5773615034003822E-2</v>
          </cell>
        </row>
        <row r="127">
          <cell r="D127" t="str">
            <v>1006-3_10uL_F2</v>
          </cell>
          <cell r="N127">
            <v>17.064538569174402</v>
          </cell>
        </row>
        <row r="128">
          <cell r="D128" t="str">
            <v>1006-3_10uL_F3</v>
          </cell>
          <cell r="N128">
            <v>0.10690367150832392</v>
          </cell>
        </row>
        <row r="129">
          <cell r="D129" t="str">
            <v>1006-3_10uL_F4</v>
          </cell>
          <cell r="N129">
            <v>7.8117106928999855E-2</v>
          </cell>
        </row>
        <row r="130">
          <cell r="D130" t="str">
            <v>1006-3_10uL_F5</v>
          </cell>
          <cell r="N130">
            <v>0.34438453790030776</v>
          </cell>
        </row>
        <row r="131">
          <cell r="D131" t="str">
            <v>1006-3_10uL_F6</v>
          </cell>
          <cell r="N131">
            <v>5.3414508212764486E-2</v>
          </cell>
        </row>
        <row r="132">
          <cell r="D132" t="str">
            <v>1006-3_10uL_F7</v>
          </cell>
          <cell r="N132">
            <v>2.0863277730720806E-2</v>
          </cell>
        </row>
        <row r="133">
          <cell r="D133" t="str">
            <v>1006-3_10uL_F8</v>
          </cell>
          <cell r="N133">
            <v>9.231740298321521E-2</v>
          </cell>
        </row>
        <row r="134">
          <cell r="D134" t="str">
            <v>1006-3_10uL_F10</v>
          </cell>
          <cell r="N134">
            <v>5.0724220532215217E-2</v>
          </cell>
        </row>
        <row r="135">
          <cell r="D135" t="str">
            <v>1006-3_10uL_F12</v>
          </cell>
          <cell r="N135">
            <v>6.5060564166090712E-2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4">
          <cell r="D4">
            <v>1</v>
          </cell>
          <cell r="E4">
            <v>0.16640869041738574</v>
          </cell>
        </row>
        <row r="5">
          <cell r="D5">
            <v>2</v>
          </cell>
          <cell r="E5">
            <v>0.23998844608074882</v>
          </cell>
        </row>
        <row r="6">
          <cell r="D6">
            <v>3</v>
          </cell>
          <cell r="E6">
            <v>0.48486136716673994</v>
          </cell>
        </row>
        <row r="7">
          <cell r="D7">
            <v>4</v>
          </cell>
          <cell r="E7">
            <v>0.75228358717093147</v>
          </cell>
        </row>
        <row r="8">
          <cell r="D8">
            <v>5</v>
          </cell>
          <cell r="E8">
            <v>1.1810301266699392</v>
          </cell>
        </row>
        <row r="9">
          <cell r="D9">
            <v>6</v>
          </cell>
          <cell r="E9">
            <v>1.66064591364172</v>
          </cell>
        </row>
        <row r="10">
          <cell r="D10">
            <v>7</v>
          </cell>
          <cell r="E10">
            <v>0.97652281061059476</v>
          </cell>
        </row>
        <row r="11">
          <cell r="D11">
            <v>8</v>
          </cell>
          <cell r="E11">
            <v>1.4600676753087332</v>
          </cell>
        </row>
        <row r="12">
          <cell r="D12">
            <v>9</v>
          </cell>
        </row>
        <row r="13">
          <cell r="D13">
            <v>10</v>
          </cell>
          <cell r="E13">
            <v>1.8351933998940317</v>
          </cell>
        </row>
        <row r="14">
          <cell r="D14">
            <v>11</v>
          </cell>
          <cell r="E14">
            <v>0.99805501614990022</v>
          </cell>
        </row>
        <row r="15">
          <cell r="D15">
            <v>12</v>
          </cell>
          <cell r="E15">
            <v>1.1033837652520069</v>
          </cell>
        </row>
        <row r="23">
          <cell r="F23">
            <v>6.6318021700554203E-2</v>
          </cell>
        </row>
        <row r="24">
          <cell r="F24">
            <v>0.19570328270507362</v>
          </cell>
        </row>
        <row r="25">
          <cell r="F25">
            <v>0.48231628658805747</v>
          </cell>
        </row>
        <row r="26">
          <cell r="F26">
            <v>0.87072588808820806</v>
          </cell>
        </row>
        <row r="27">
          <cell r="F27">
            <v>1.1537128957530967</v>
          </cell>
        </row>
        <row r="28">
          <cell r="F28">
            <v>1.2804676866498126</v>
          </cell>
        </row>
        <row r="29">
          <cell r="F29">
            <v>1.3248007689993053</v>
          </cell>
        </row>
        <row r="30">
          <cell r="F30">
            <v>1.3389204471745353</v>
          </cell>
        </row>
        <row r="31">
          <cell r="F31">
            <v>1.3446149495474624</v>
          </cell>
        </row>
        <row r="32">
          <cell r="F32">
            <v>1.3451457017100634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>
        <row r="3">
          <cell r="T3">
            <v>0.11072321143449879</v>
          </cell>
        </row>
        <row r="4">
          <cell r="T4">
            <v>0.17184868118613644</v>
          </cell>
        </row>
        <row r="5">
          <cell r="T5">
            <v>0.46366388353103372</v>
          </cell>
        </row>
        <row r="6">
          <cell r="T6">
            <v>0.76777023491093566</v>
          </cell>
        </row>
        <row r="7">
          <cell r="T7">
            <v>2.4744574557384689</v>
          </cell>
        </row>
        <row r="8">
          <cell r="T8">
            <v>1.6558372613735128</v>
          </cell>
        </row>
        <row r="9">
          <cell r="T9">
            <v>0.87574082443106804</v>
          </cell>
        </row>
        <row r="10">
          <cell r="T10">
            <v>2.2632815690363222</v>
          </cell>
        </row>
        <row r="12">
          <cell r="T12">
            <v>0.72269043827082458</v>
          </cell>
        </row>
        <row r="15">
          <cell r="T15">
            <v>0.27013427194934758</v>
          </cell>
          <cell r="AF15">
            <v>0.11338272123546708</v>
          </cell>
        </row>
        <row r="16">
          <cell r="T16">
            <v>0.23651600668631245</v>
          </cell>
        </row>
        <row r="17">
          <cell r="T17">
            <v>2.2858498345697882</v>
          </cell>
          <cell r="AF17">
            <v>0.95943351692806489</v>
          </cell>
        </row>
        <row r="18">
          <cell r="T18">
            <v>2.8037936451419682E-2</v>
          </cell>
        </row>
        <row r="19">
          <cell r="T19">
            <v>1.0707424199886679</v>
          </cell>
          <cell r="AF19">
            <v>0.44941979573524365</v>
          </cell>
        </row>
        <row r="20">
          <cell r="T20">
            <v>4.8250059919993218</v>
          </cell>
          <cell r="AF20">
            <v>2.0251866059146244</v>
          </cell>
        </row>
        <row r="21">
          <cell r="T21">
            <v>2.6190638352901576</v>
          </cell>
          <cell r="AF21">
            <v>1.0992925206849691</v>
          </cell>
        </row>
        <row r="22">
          <cell r="T22">
            <v>4.3493689301247489</v>
          </cell>
          <cell r="AF22">
            <v>1.8255487591259969</v>
          </cell>
        </row>
        <row r="23">
          <cell r="T23">
            <v>4.8364380272153458</v>
          </cell>
          <cell r="AF23">
            <v>2.0299849428775683</v>
          </cell>
        </row>
        <row r="24">
          <cell r="T24">
            <v>3.5868201942816444</v>
          </cell>
          <cell r="AF24">
            <v>1.505486257908941</v>
          </cell>
        </row>
        <row r="27">
          <cell r="T27">
            <v>7.7851799620423601E-2</v>
          </cell>
        </row>
        <row r="28">
          <cell r="T28">
            <v>7.3879277691617007E-2</v>
          </cell>
        </row>
        <row r="29">
          <cell r="T29">
            <v>0.28308385875713599</v>
          </cell>
        </row>
        <row r="30">
          <cell r="T30">
            <v>0.51196624366958976</v>
          </cell>
        </row>
        <row r="31">
          <cell r="T31">
            <v>1.0358070707089995</v>
          </cell>
        </row>
        <row r="32">
          <cell r="T32">
            <v>1.4144929067260659</v>
          </cell>
        </row>
        <row r="33">
          <cell r="T33">
            <v>3.037952728167035E-2</v>
          </cell>
        </row>
        <row r="34">
          <cell r="T34">
            <v>8.6694668239969894E-2</v>
          </cell>
        </row>
        <row r="35">
          <cell r="T35">
            <v>3.6484881649201668</v>
          </cell>
        </row>
        <row r="36">
          <cell r="T36">
            <v>0.76877142601470738</v>
          </cell>
        </row>
        <row r="40">
          <cell r="T40">
            <v>0.12250598590448081</v>
          </cell>
          <cell r="AC40">
            <v>5.6183779742399811E-2</v>
          </cell>
        </row>
        <row r="41">
          <cell r="T41">
            <v>0.1729667121211835</v>
          </cell>
          <cell r="AC41">
            <v>7.9326112800404844E-2</v>
          </cell>
        </row>
        <row r="42">
          <cell r="T42">
            <v>0.51257417562524277</v>
          </cell>
          <cell r="AC42">
            <v>0.23507712192468025</v>
          </cell>
        </row>
        <row r="43">
          <cell r="T43">
            <v>0.79135632209315865</v>
          </cell>
          <cell r="AC43">
            <v>0.36293238220134511</v>
          </cell>
        </row>
        <row r="44">
          <cell r="T44">
            <v>0.74667523504599143</v>
          </cell>
          <cell r="AC44">
            <v>0.34244071124523051</v>
          </cell>
        </row>
        <row r="45">
          <cell r="T45">
            <v>2.1167644952022582</v>
          </cell>
          <cell r="AC45">
            <v>0.97079199262724247</v>
          </cell>
        </row>
        <row r="46">
          <cell r="T46">
            <v>2.9543456911907624</v>
          </cell>
          <cell r="AC46">
            <v>1.3549240583736943</v>
          </cell>
        </row>
        <row r="47">
          <cell r="T47">
            <v>3.5528830067262875</v>
          </cell>
          <cell r="AC47">
            <v>1.6294256548089525</v>
          </cell>
        </row>
        <row r="48">
          <cell r="T48">
            <v>3.5768160789777719</v>
          </cell>
          <cell r="AC48">
            <v>1.6404018569104952</v>
          </cell>
        </row>
        <row r="49">
          <cell r="T49">
            <v>0.57316790250118388</v>
          </cell>
        </row>
        <row r="64">
          <cell r="O64">
            <v>2.9285229440588929E-2</v>
          </cell>
        </row>
        <row r="65">
          <cell r="O65">
            <v>6.3612512801965074E-2</v>
          </cell>
        </row>
        <row r="66">
          <cell r="O66">
            <v>8.7006423347487358E-2</v>
          </cell>
        </row>
        <row r="67">
          <cell r="O67">
            <v>5.2899781552364487E-2</v>
          </cell>
        </row>
        <row r="68">
          <cell r="O68">
            <v>0.16657316688919677</v>
          </cell>
        </row>
        <row r="69">
          <cell r="O69">
            <v>0.21721372417955381</v>
          </cell>
        </row>
        <row r="70">
          <cell r="O70">
            <v>1.9445306580515395E-2</v>
          </cell>
        </row>
        <row r="71">
          <cell r="O71">
            <v>0.14357984442858215</v>
          </cell>
        </row>
        <row r="72">
          <cell r="O72">
            <v>0.54038062578523416</v>
          </cell>
        </row>
        <row r="73">
          <cell r="O73">
            <v>2.2490708836915591E-2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71FD-09BA-4A8B-8264-E575B6C1F6F7}">
  <dimension ref="A1:M32"/>
  <sheetViews>
    <sheetView workbookViewId="0">
      <selection activeCell="G20" activeCellId="1" sqref="A20:A30 G20:G30"/>
    </sheetView>
  </sheetViews>
  <sheetFormatPr defaultRowHeight="16.5"/>
  <cols>
    <col min="1" max="1" width="13.625" customWidth="1"/>
    <col min="2" max="2" width="16.25" bestFit="1" customWidth="1"/>
    <col min="3" max="3" width="13.875" customWidth="1"/>
    <col min="4" max="4" width="23.75" bestFit="1" customWidth="1"/>
    <col min="5" max="5" width="16.25" bestFit="1" customWidth="1"/>
    <col min="6" max="6" width="17.625" bestFit="1" customWidth="1"/>
    <col min="7" max="7" width="27" bestFit="1" customWidth="1"/>
  </cols>
  <sheetData>
    <row r="1" spans="1:7" ht="27" thickBot="1">
      <c r="A1" s="30" t="s">
        <v>189</v>
      </c>
      <c r="D1" s="29" t="s">
        <v>89</v>
      </c>
      <c r="E1" s="3" t="s">
        <v>70</v>
      </c>
      <c r="G1">
        <v>1000</v>
      </c>
    </row>
    <row r="2" spans="1:7" ht="17.25" thickBot="1"/>
    <row r="3" spans="1:7" ht="17.25" thickBot="1">
      <c r="A3" s="2" t="s">
        <v>8</v>
      </c>
      <c r="B3" s="3" t="s">
        <v>9</v>
      </c>
    </row>
    <row r="4" spans="1:7" ht="17.25" thickBot="1"/>
    <row r="5" spans="1:7">
      <c r="A5" s="6"/>
      <c r="B5" s="7"/>
      <c r="C5" s="7"/>
      <c r="D5" s="7"/>
      <c r="E5" s="7"/>
      <c r="F5" s="8"/>
    </row>
    <row r="6" spans="1:7">
      <c r="A6" s="9" t="s">
        <v>4</v>
      </c>
      <c r="B6" t="s">
        <v>10</v>
      </c>
      <c r="F6" s="10"/>
    </row>
    <row r="7" spans="1:7">
      <c r="A7" s="9">
        <v>1</v>
      </c>
      <c r="B7" s="1">
        <f>[1]Sheet1!X3</f>
        <v>0.20372905733910332</v>
      </c>
      <c r="F7" s="10"/>
      <c r="G7" s="1"/>
    </row>
    <row r="8" spans="1:7">
      <c r="A8" s="9">
        <v>2</v>
      </c>
      <c r="B8" s="1">
        <f>[1]Sheet1!X4</f>
        <v>0.83229158935240921</v>
      </c>
      <c r="F8" s="10"/>
      <c r="G8" s="1"/>
    </row>
    <row r="9" spans="1:7">
      <c r="A9" s="9">
        <v>3</v>
      </c>
      <c r="B9" s="1">
        <f>[1]Sheet1!X5</f>
        <v>2.7383459703518276</v>
      </c>
      <c r="F9" s="10"/>
      <c r="G9" s="1"/>
    </row>
    <row r="10" spans="1:7">
      <c r="A10" s="9">
        <v>4</v>
      </c>
      <c r="B10" s="1">
        <f>[1]Sheet1!X6</f>
        <v>3.8888631783808543</v>
      </c>
      <c r="F10" s="10"/>
      <c r="G10" s="1"/>
    </row>
    <row r="11" spans="1:7">
      <c r="A11" s="9">
        <v>5</v>
      </c>
      <c r="B11" s="1">
        <f>[1]Sheet1!X7</f>
        <v>4.6581161075639423</v>
      </c>
      <c r="F11" s="10"/>
      <c r="G11" s="1"/>
    </row>
    <row r="12" spans="1:7">
      <c r="A12" s="9">
        <v>6</v>
      </c>
      <c r="B12" s="1">
        <f>[1]Sheet1!X8</f>
        <v>6.161596152427677</v>
      </c>
      <c r="F12" s="10"/>
      <c r="G12" s="1"/>
    </row>
    <row r="13" spans="1:7">
      <c r="A13" s="9">
        <v>7</v>
      </c>
      <c r="B13" s="1">
        <f>[1]Sheet1!X9</f>
        <v>7.4208885293031379</v>
      </c>
      <c r="F13" s="10"/>
      <c r="G13" s="1"/>
    </row>
    <row r="14" spans="1:7">
      <c r="A14" s="9">
        <v>8</v>
      </c>
      <c r="B14" s="1">
        <f>[1]Sheet1!X10</f>
        <v>6.5778235612559568</v>
      </c>
      <c r="F14" s="10"/>
      <c r="G14" s="1"/>
    </row>
    <row r="15" spans="1:7">
      <c r="A15" s="9">
        <v>10</v>
      </c>
      <c r="B15" s="1">
        <f>[1]Sheet1!X11</f>
        <v>8.9134403445089738</v>
      </c>
      <c r="F15" s="10"/>
      <c r="G15" s="1"/>
    </row>
    <row r="16" spans="1:7">
      <c r="A16" s="9">
        <v>12</v>
      </c>
      <c r="B16" s="45">
        <f>[1]Sheet1!X12</f>
        <v>7.9736065559681188</v>
      </c>
      <c r="F16" s="10"/>
      <c r="G16" s="1"/>
    </row>
    <row r="17" spans="1:13" ht="17.25" thickBot="1">
      <c r="A17" s="11"/>
      <c r="B17" s="12"/>
      <c r="C17" s="12"/>
      <c r="D17" s="12"/>
      <c r="E17" s="12"/>
      <c r="F17" s="13"/>
    </row>
    <row r="18" spans="1:13" ht="17.25" thickBot="1"/>
    <row r="19" spans="1:1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</row>
    <row r="20" spans="1:13">
      <c r="A20" s="9" t="s">
        <v>4</v>
      </c>
      <c r="B20" t="s">
        <v>3</v>
      </c>
      <c r="C20" t="s">
        <v>5</v>
      </c>
      <c r="D20" t="s">
        <v>6</v>
      </c>
      <c r="E20" t="s">
        <v>1</v>
      </c>
      <c r="F20" t="s">
        <v>195</v>
      </c>
      <c r="G20" t="s">
        <v>7</v>
      </c>
      <c r="M20" s="10"/>
    </row>
    <row r="21" spans="1:13">
      <c r="A21" s="9">
        <v>1</v>
      </c>
      <c r="B21">
        <v>1</v>
      </c>
      <c r="C21">
        <v>1.5</v>
      </c>
      <c r="D21">
        <f>B21*C21</f>
        <v>1.5</v>
      </c>
      <c r="E21" s="4">
        <f>8.21/(1+EXP(-0.7*(A21-4.4)))</f>
        <v>0.69547374464934097</v>
      </c>
      <c r="M21" s="10"/>
    </row>
    <row r="22" spans="1:13">
      <c r="A22" s="9">
        <v>2</v>
      </c>
      <c r="B22">
        <v>1</v>
      </c>
      <c r="C22">
        <v>1.5</v>
      </c>
      <c r="D22">
        <f t="shared" ref="D22:D30" si="0">B22*C22</f>
        <v>1.5</v>
      </c>
      <c r="E22" s="4">
        <f t="shared" ref="E22:E30" si="1">8.21/(1+EXP(-0.7*(A22-4.4)))</f>
        <v>1.2897537995495669</v>
      </c>
      <c r="F22" s="14">
        <f>E22-E21</f>
        <v>0.59428005490022595</v>
      </c>
      <c r="G22" s="1">
        <f>F22*$G$1</f>
        <v>594.28005490022599</v>
      </c>
      <c r="M22" s="10"/>
    </row>
    <row r="23" spans="1:13">
      <c r="A23" s="9">
        <v>3</v>
      </c>
      <c r="B23">
        <v>1</v>
      </c>
      <c r="C23">
        <v>1.5</v>
      </c>
      <c r="D23">
        <f t="shared" si="0"/>
        <v>1.5</v>
      </c>
      <c r="E23" s="4">
        <f t="shared" si="1"/>
        <v>2.2404415438393266</v>
      </c>
      <c r="F23" s="14">
        <f t="shared" ref="F23:F30" si="2">E23-E22</f>
        <v>0.95068774428975966</v>
      </c>
      <c r="G23" s="1">
        <f t="shared" ref="G23:G30" si="3">F23*$G$1</f>
        <v>950.68774428975962</v>
      </c>
      <c r="M23" s="10"/>
    </row>
    <row r="24" spans="1:13">
      <c r="A24" s="9">
        <v>4</v>
      </c>
      <c r="B24">
        <v>1</v>
      </c>
      <c r="C24">
        <v>1.5</v>
      </c>
      <c r="D24">
        <f t="shared" si="0"/>
        <v>1.5</v>
      </c>
      <c r="E24" s="4">
        <f t="shared" si="1"/>
        <v>3.5340255014589297</v>
      </c>
      <c r="F24" s="14">
        <f t="shared" si="2"/>
        <v>1.2935839576196031</v>
      </c>
      <c r="G24" s="1">
        <f t="shared" si="3"/>
        <v>1293.5839576196031</v>
      </c>
      <c r="M24" s="10"/>
    </row>
    <row r="25" spans="1:13">
      <c r="A25" s="9">
        <v>5</v>
      </c>
      <c r="B25">
        <v>1</v>
      </c>
      <c r="C25">
        <v>1.5</v>
      </c>
      <c r="D25">
        <f t="shared" si="0"/>
        <v>1.5</v>
      </c>
      <c r="E25" s="4">
        <f t="shared" si="1"/>
        <v>4.9545974813894027</v>
      </c>
      <c r="F25" s="14">
        <f t="shared" si="2"/>
        <v>1.420571979930473</v>
      </c>
      <c r="G25" s="1">
        <f t="shared" si="3"/>
        <v>1420.5719799304729</v>
      </c>
      <c r="M25" s="10"/>
    </row>
    <row r="26" spans="1:13">
      <c r="A26" s="9">
        <v>6</v>
      </c>
      <c r="B26">
        <v>1</v>
      </c>
      <c r="C26">
        <v>1.5</v>
      </c>
      <c r="D26">
        <f t="shared" si="0"/>
        <v>1.5</v>
      </c>
      <c r="E26" s="4">
        <f t="shared" si="1"/>
        <v>6.1902473620458638</v>
      </c>
      <c r="F26" s="14">
        <f t="shared" si="2"/>
        <v>1.2356498806564611</v>
      </c>
      <c r="G26" s="1">
        <f t="shared" si="3"/>
        <v>1235.6498806564612</v>
      </c>
      <c r="M26" s="10"/>
    </row>
    <row r="27" spans="1:13">
      <c r="A27" s="9">
        <v>7</v>
      </c>
      <c r="B27">
        <v>1</v>
      </c>
      <c r="C27">
        <v>1.5</v>
      </c>
      <c r="D27">
        <f t="shared" si="0"/>
        <v>1.5</v>
      </c>
      <c r="E27" s="4">
        <f t="shared" si="1"/>
        <v>7.0652479029848543</v>
      </c>
      <c r="F27" s="14">
        <f t="shared" si="2"/>
        <v>0.87500054093899049</v>
      </c>
      <c r="G27" s="1">
        <f t="shared" si="3"/>
        <v>875.00054093899053</v>
      </c>
      <c r="M27" s="10"/>
    </row>
    <row r="28" spans="1:13">
      <c r="A28" s="9">
        <v>8</v>
      </c>
      <c r="B28">
        <v>1</v>
      </c>
      <c r="C28">
        <v>1.5</v>
      </c>
      <c r="D28">
        <f t="shared" si="0"/>
        <v>1.5</v>
      </c>
      <c r="E28" s="4">
        <f t="shared" si="1"/>
        <v>7.59861817018691</v>
      </c>
      <c r="F28" s="14">
        <f t="shared" si="2"/>
        <v>0.53337026720205571</v>
      </c>
      <c r="G28" s="1">
        <f t="shared" si="3"/>
        <v>533.37026720205574</v>
      </c>
      <c r="M28" s="10"/>
    </row>
    <row r="29" spans="1:13">
      <c r="A29" s="9">
        <v>10</v>
      </c>
      <c r="B29">
        <v>2</v>
      </c>
      <c r="C29">
        <v>1.5</v>
      </c>
      <c r="D29">
        <f t="shared" si="0"/>
        <v>3</v>
      </c>
      <c r="E29" s="4">
        <f t="shared" si="1"/>
        <v>8.0502737556951356</v>
      </c>
      <c r="F29" s="14">
        <f t="shared" si="2"/>
        <v>0.4516555855082256</v>
      </c>
      <c r="G29" s="1">
        <f t="shared" si="3"/>
        <v>451.65558550822561</v>
      </c>
      <c r="M29" s="10"/>
    </row>
    <row r="30" spans="1:13">
      <c r="A30" s="9">
        <v>12</v>
      </c>
      <c r="B30">
        <v>2</v>
      </c>
      <c r="C30">
        <v>1.5</v>
      </c>
      <c r="D30">
        <f t="shared" si="0"/>
        <v>3</v>
      </c>
      <c r="E30" s="4">
        <f t="shared" si="1"/>
        <v>8.1700260744887423</v>
      </c>
      <c r="F30" s="14">
        <f t="shared" si="2"/>
        <v>0.1197523187936067</v>
      </c>
      <c r="G30" s="1">
        <f t="shared" si="3"/>
        <v>119.7523187936067</v>
      </c>
      <c r="M30" s="10"/>
    </row>
    <row r="31" spans="1:13">
      <c r="A31" s="9"/>
      <c r="M31" s="10"/>
    </row>
    <row r="32" spans="1:13" ht="17.25" thickBot="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8FB1-4085-4FCD-B0B8-1925A2F0420E}">
  <dimension ref="A1:M32"/>
  <sheetViews>
    <sheetView topLeftCell="A9" workbookViewId="0">
      <selection activeCell="G20" activeCellId="1" sqref="A20:A30 G20:G30"/>
    </sheetView>
  </sheetViews>
  <sheetFormatPr defaultRowHeight="16.5"/>
  <cols>
    <col min="1" max="1" width="13.625" customWidth="1"/>
    <col min="2" max="2" width="16.25" bestFit="1" customWidth="1"/>
    <col min="3" max="3" width="13.875" customWidth="1"/>
    <col min="4" max="4" width="23.75" bestFit="1" customWidth="1"/>
    <col min="5" max="5" width="16.25" bestFit="1" customWidth="1"/>
    <col min="6" max="6" width="17.625" bestFit="1" customWidth="1"/>
    <col min="7" max="7" width="27" bestFit="1" customWidth="1"/>
  </cols>
  <sheetData>
    <row r="1" spans="1:7" ht="27" thickBot="1">
      <c r="A1" s="30" t="s">
        <v>90</v>
      </c>
      <c r="D1" s="29" t="s">
        <v>89</v>
      </c>
      <c r="E1" s="3" t="s">
        <v>198</v>
      </c>
      <c r="G1">
        <v>1000</v>
      </c>
    </row>
    <row r="2" spans="1:7" ht="17.25" thickBot="1"/>
    <row r="3" spans="1:7" ht="17.25" thickBot="1">
      <c r="A3" s="2" t="s">
        <v>8</v>
      </c>
      <c r="B3" s="3" t="s">
        <v>197</v>
      </c>
    </row>
    <row r="4" spans="1:7" ht="17.25" thickBot="1"/>
    <row r="5" spans="1:7">
      <c r="A5" s="6"/>
      <c r="B5" s="7"/>
      <c r="C5" s="7"/>
      <c r="D5" s="7"/>
      <c r="E5" s="7"/>
      <c r="F5" s="8"/>
    </row>
    <row r="6" spans="1:7">
      <c r="A6" s="9" t="s">
        <v>4</v>
      </c>
      <c r="B6" t="s">
        <v>10</v>
      </c>
      <c r="F6" s="10"/>
    </row>
    <row r="7" spans="1:7">
      <c r="A7" s="9">
        <v>1</v>
      </c>
      <c r="B7" s="1">
        <f>'[1]수동분무기만 따로 분리'!Z5</f>
        <v>2.2533897151847219E-2</v>
      </c>
      <c r="F7" s="10"/>
    </row>
    <row r="8" spans="1:7">
      <c r="A8" s="9">
        <v>2</v>
      </c>
      <c r="B8" s="1">
        <f>'[1]수동분무기만 따로 분리'!Z6</f>
        <v>5.4428592683895258E-2</v>
      </c>
      <c r="F8" s="10"/>
    </row>
    <row r="9" spans="1:7">
      <c r="A9" s="9">
        <v>3</v>
      </c>
      <c r="B9" s="1">
        <f>'[1]수동분무기만 따로 분리'!Z7</f>
        <v>7.9945497244318209E-2</v>
      </c>
      <c r="F9" s="10"/>
    </row>
    <row r="10" spans="1:7">
      <c r="A10" s="9">
        <v>4</v>
      </c>
      <c r="B10" s="1">
        <f>'[1]수동분무기만 따로 분리'!Z8</f>
        <v>9.3145599644814628E-2</v>
      </c>
      <c r="F10" s="10"/>
    </row>
    <row r="11" spans="1:7">
      <c r="A11" s="9">
        <v>5</v>
      </c>
      <c r="B11" s="1">
        <f>'[1]수동분무기만 따로 분리'!Z9</f>
        <v>0.17199396857616014</v>
      </c>
      <c r="F11" s="10"/>
    </row>
    <row r="12" spans="1:7">
      <c r="A12" s="9">
        <v>6</v>
      </c>
      <c r="B12" s="1">
        <f>'[1]수동분무기만 따로 분리'!Z10</f>
        <v>0.21756170006339956</v>
      </c>
      <c r="F12" s="10"/>
    </row>
    <row r="13" spans="1:7">
      <c r="A13" s="9">
        <v>7</v>
      </c>
      <c r="B13" s="1">
        <f>'[1]수동분무기만 따로 분리'!Z11</f>
        <v>0.26119294179450236</v>
      </c>
      <c r="F13" s="10"/>
    </row>
    <row r="14" spans="1:7">
      <c r="A14" s="9">
        <v>8</v>
      </c>
      <c r="B14" s="1">
        <f>'[1]수동분무기만 따로 분리'!Z12</f>
        <v>0.25061062620455876</v>
      </c>
      <c r="F14" s="10"/>
    </row>
    <row r="15" spans="1:7">
      <c r="A15" s="9">
        <v>10</v>
      </c>
      <c r="B15" s="1">
        <f>'[1]수동분무기만 따로 분리'!Z13</f>
        <v>0.29176336688171295</v>
      </c>
      <c r="F15" s="10"/>
    </row>
    <row r="16" spans="1:7">
      <c r="A16" s="9">
        <v>12</v>
      </c>
      <c r="B16" s="1">
        <f>'[1]수동분무기만 따로 분리'!Z14</f>
        <v>0.29149077535644169</v>
      </c>
      <c r="F16" s="10"/>
    </row>
    <row r="17" spans="1:13" ht="17.25" thickBot="1">
      <c r="A17" s="11"/>
      <c r="B17" s="12"/>
      <c r="C17" s="12"/>
      <c r="D17" s="12"/>
      <c r="E17" s="12"/>
      <c r="F17" s="13"/>
    </row>
    <row r="18" spans="1:13" ht="17.25" thickBot="1"/>
    <row r="19" spans="1:1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</row>
    <row r="20" spans="1:13">
      <c r="A20" s="9" t="s">
        <v>4</v>
      </c>
      <c r="B20" t="s">
        <v>3</v>
      </c>
      <c r="C20" t="s">
        <v>5</v>
      </c>
      <c r="D20" t="s">
        <v>6</v>
      </c>
      <c r="E20" t="s">
        <v>1</v>
      </c>
      <c r="F20" t="s">
        <v>2</v>
      </c>
      <c r="G20" t="s">
        <v>7</v>
      </c>
      <c r="M20" s="10"/>
    </row>
    <row r="21" spans="1:13">
      <c r="A21" s="9">
        <v>1</v>
      </c>
      <c r="B21">
        <v>1</v>
      </c>
      <c r="C21">
        <v>1.5</v>
      </c>
      <c r="D21">
        <f>B21*C21</f>
        <v>1.5</v>
      </c>
      <c r="E21" s="1">
        <f>0.294/(1+EXP(-0.686*(A21-4.611)))</f>
        <v>2.2777926787178392E-2</v>
      </c>
      <c r="M21" s="10"/>
    </row>
    <row r="22" spans="1:13">
      <c r="A22" s="9">
        <v>2</v>
      </c>
      <c r="B22">
        <v>1</v>
      </c>
      <c r="C22">
        <v>1.5</v>
      </c>
      <c r="D22">
        <f t="shared" ref="D22:D30" si="0">B22*C22</f>
        <v>1.5</v>
      </c>
      <c r="E22" s="1">
        <f t="shared" ref="E22:E30" si="1">0.294/(1+EXP(-0.686*(A22-4.611)))</f>
        <v>4.2022089731292345E-2</v>
      </c>
      <c r="F22" s="14">
        <f>E22-E21</f>
        <v>1.9244162944113952E-2</v>
      </c>
      <c r="G22" s="1">
        <f>F22*$G$1</f>
        <v>19.244162944113953</v>
      </c>
      <c r="M22" s="10"/>
    </row>
    <row r="23" spans="1:13">
      <c r="A23" s="9">
        <v>3</v>
      </c>
      <c r="B23">
        <v>1</v>
      </c>
      <c r="C23">
        <v>1.5</v>
      </c>
      <c r="D23">
        <f t="shared" si="0"/>
        <v>1.5</v>
      </c>
      <c r="E23" s="1">
        <f t="shared" si="1"/>
        <v>7.3140417793608026E-2</v>
      </c>
      <c r="F23" s="14">
        <f t="shared" ref="F23:F30" si="2">E23-E22</f>
        <v>3.1118328062315681E-2</v>
      </c>
      <c r="G23" s="1">
        <f t="shared" ref="G23:G30" si="3">F23*$G$1</f>
        <v>31.11832806231568</v>
      </c>
      <c r="M23" s="10"/>
    </row>
    <row r="24" spans="1:13">
      <c r="A24" s="9">
        <v>4</v>
      </c>
      <c r="B24">
        <v>1</v>
      </c>
      <c r="C24">
        <v>1.5</v>
      </c>
      <c r="D24">
        <f t="shared" si="0"/>
        <v>1.5</v>
      </c>
      <c r="E24" s="1">
        <f t="shared" si="1"/>
        <v>0.11663601012776308</v>
      </c>
      <c r="F24" s="14">
        <f t="shared" si="2"/>
        <v>4.349559233415505E-2</v>
      </c>
      <c r="G24" s="1">
        <f t="shared" si="3"/>
        <v>43.495592334155049</v>
      </c>
      <c r="M24" s="10"/>
    </row>
    <row r="25" spans="1:13">
      <c r="A25" s="9">
        <v>5</v>
      </c>
      <c r="B25">
        <v>1</v>
      </c>
      <c r="C25">
        <v>1.5</v>
      </c>
      <c r="D25">
        <f t="shared" si="0"/>
        <v>1.5</v>
      </c>
      <c r="E25" s="1">
        <f t="shared" si="1"/>
        <v>0.16649819881542</v>
      </c>
      <c r="F25" s="14">
        <f t="shared" si="2"/>
        <v>4.9862188687656919E-2</v>
      </c>
      <c r="G25" s="1">
        <f t="shared" si="3"/>
        <v>49.862188687656918</v>
      </c>
      <c r="M25" s="10"/>
    </row>
    <row r="26" spans="1:13">
      <c r="A26" s="9">
        <v>6</v>
      </c>
      <c r="B26">
        <v>1</v>
      </c>
      <c r="C26">
        <v>1.5</v>
      </c>
      <c r="D26">
        <f t="shared" si="0"/>
        <v>1.5</v>
      </c>
      <c r="E26" s="1">
        <f t="shared" si="1"/>
        <v>0.21217650076452677</v>
      </c>
      <c r="F26" s="14">
        <f t="shared" si="2"/>
        <v>4.567830194910677E-2</v>
      </c>
      <c r="G26" s="1">
        <f t="shared" si="3"/>
        <v>45.678301949106768</v>
      </c>
      <c r="M26" s="10"/>
    </row>
    <row r="27" spans="1:13">
      <c r="A27" s="9">
        <v>7</v>
      </c>
      <c r="B27">
        <v>1</v>
      </c>
      <c r="C27">
        <v>1.5</v>
      </c>
      <c r="D27">
        <f t="shared" si="0"/>
        <v>1.5</v>
      </c>
      <c r="E27" s="1">
        <f t="shared" si="1"/>
        <v>0.24618940856116456</v>
      </c>
      <c r="F27" s="14">
        <f t="shared" si="2"/>
        <v>3.4012907796637792E-2</v>
      </c>
      <c r="G27" s="1">
        <f t="shared" si="3"/>
        <v>34.012907796637791</v>
      </c>
      <c r="M27" s="10"/>
    </row>
    <row r="28" spans="1:13">
      <c r="A28" s="9">
        <v>8</v>
      </c>
      <c r="B28">
        <v>1</v>
      </c>
      <c r="C28">
        <v>1.5</v>
      </c>
      <c r="D28">
        <f t="shared" si="0"/>
        <v>1.5</v>
      </c>
      <c r="E28" s="1">
        <f t="shared" si="1"/>
        <v>0.26780889980770289</v>
      </c>
      <c r="F28" s="14">
        <f t="shared" si="2"/>
        <v>2.1619491246538336E-2</v>
      </c>
      <c r="G28" s="1">
        <f t="shared" si="3"/>
        <v>21.619491246538335</v>
      </c>
      <c r="M28" s="10"/>
    </row>
    <row r="29" spans="1:13">
      <c r="A29" s="9">
        <v>10</v>
      </c>
      <c r="B29">
        <v>2</v>
      </c>
      <c r="C29">
        <v>1.5</v>
      </c>
      <c r="D29">
        <f t="shared" si="0"/>
        <v>3</v>
      </c>
      <c r="E29" s="1">
        <f t="shared" si="1"/>
        <v>0.2868848458189715</v>
      </c>
      <c r="F29" s="14">
        <f t="shared" si="2"/>
        <v>1.9075946011268607E-2</v>
      </c>
      <c r="G29" s="1">
        <f t="shared" si="3"/>
        <v>19.075946011268606</v>
      </c>
      <c r="M29" s="10"/>
    </row>
    <row r="30" spans="1:13">
      <c r="A30" s="9">
        <v>12</v>
      </c>
      <c r="B30">
        <v>2</v>
      </c>
      <c r="C30">
        <v>1.5</v>
      </c>
      <c r="D30">
        <f t="shared" si="0"/>
        <v>3</v>
      </c>
      <c r="E30" s="1">
        <f t="shared" si="1"/>
        <v>0.29216240832768914</v>
      </c>
      <c r="F30" s="14">
        <f t="shared" si="2"/>
        <v>5.277562508717637E-3</v>
      </c>
      <c r="G30" s="1">
        <f t="shared" si="3"/>
        <v>5.2775625087176365</v>
      </c>
      <c r="M30" s="10"/>
    </row>
    <row r="31" spans="1:13">
      <c r="A31" s="9"/>
      <c r="M31" s="10"/>
    </row>
    <row r="32" spans="1:13" ht="17.25" thickBot="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55C9-3A35-4AE0-AE7F-F92084FE8221}">
  <dimension ref="A1:B11"/>
  <sheetViews>
    <sheetView workbookViewId="0">
      <selection activeCell="E11" sqref="E11"/>
    </sheetView>
  </sheetViews>
  <sheetFormatPr defaultRowHeight="16.5"/>
  <sheetData>
    <row r="1" spans="1:2">
      <c r="A1" s="9" t="s">
        <v>4</v>
      </c>
      <c r="B1" t="s">
        <v>7</v>
      </c>
    </row>
    <row r="2" spans="1:2">
      <c r="A2" s="9">
        <v>1</v>
      </c>
    </row>
    <row r="3" spans="1:2">
      <c r="A3" s="9">
        <v>2</v>
      </c>
      <c r="B3" s="1">
        <v>19.244162944113953</v>
      </c>
    </row>
    <row r="4" spans="1:2">
      <c r="A4" s="9">
        <v>3</v>
      </c>
      <c r="B4" s="1">
        <v>31.11832806231568</v>
      </c>
    </row>
    <row r="5" spans="1:2">
      <c r="A5" s="9">
        <v>4</v>
      </c>
      <c r="B5" s="1">
        <v>43.495592334155049</v>
      </c>
    </row>
    <row r="6" spans="1:2">
      <c r="A6" s="9">
        <v>5</v>
      </c>
      <c r="B6" s="1">
        <v>49.862188687656918</v>
      </c>
    </row>
    <row r="7" spans="1:2">
      <c r="A7" s="9">
        <v>6</v>
      </c>
      <c r="B7" s="1">
        <v>45.678301949106768</v>
      </c>
    </row>
    <row r="8" spans="1:2">
      <c r="A8" s="9">
        <v>7</v>
      </c>
      <c r="B8" s="1">
        <v>34.012907796637791</v>
      </c>
    </row>
    <row r="9" spans="1:2">
      <c r="A9" s="9">
        <v>8</v>
      </c>
      <c r="B9" s="1">
        <v>21.619491246538335</v>
      </c>
    </row>
    <row r="10" spans="1:2">
      <c r="A10" s="9">
        <v>10</v>
      </c>
      <c r="B10" s="1">
        <v>19.075946011268606</v>
      </c>
    </row>
    <row r="11" spans="1:2">
      <c r="A11" s="9">
        <v>12</v>
      </c>
      <c r="B11" s="1">
        <v>5.2775625087176365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0F7F-B3F3-414A-B349-81A84EF043A4}">
  <dimension ref="A1:K102"/>
  <sheetViews>
    <sheetView zoomScaleNormal="100" workbookViewId="0">
      <selection activeCell="F23" sqref="F23"/>
    </sheetView>
  </sheetViews>
  <sheetFormatPr defaultRowHeight="16.5"/>
  <cols>
    <col min="1" max="1" width="21.25" bestFit="1" customWidth="1"/>
    <col min="2" max="2" width="21.25" customWidth="1"/>
    <col min="3" max="3" width="32.75" bestFit="1" customWidth="1"/>
    <col min="4" max="4" width="15.5" style="1" bestFit="1" customWidth="1"/>
    <col min="5" max="5" width="33.625" style="1" bestFit="1" customWidth="1"/>
    <col min="6" max="7" width="33.625" style="1" customWidth="1"/>
    <col min="8" max="8" width="19.125" bestFit="1" customWidth="1"/>
    <col min="9" max="9" width="11.5" bestFit="1" customWidth="1"/>
    <col min="10" max="10" width="24.25" bestFit="1" customWidth="1"/>
    <col min="11" max="11" width="32.75" bestFit="1" customWidth="1"/>
  </cols>
  <sheetData>
    <row r="1" spans="1:11" ht="27" thickBot="1">
      <c r="A1" s="38" t="s">
        <v>204</v>
      </c>
      <c r="C1" s="36"/>
      <c r="D1"/>
      <c r="E1" s="46"/>
      <c r="F1" s="40"/>
      <c r="G1" s="5"/>
      <c r="K1" s="43"/>
    </row>
    <row r="2" spans="1:11" ht="17.25" thickBot="1">
      <c r="A2" s="34" t="s">
        <v>133</v>
      </c>
      <c r="B2" s="35">
        <v>880</v>
      </c>
      <c r="D2"/>
      <c r="E2" s="40" t="s">
        <v>190</v>
      </c>
      <c r="F2" s="40"/>
      <c r="G2" s="5"/>
      <c r="K2" s="43"/>
    </row>
    <row r="3" spans="1:11">
      <c r="D3"/>
      <c r="E3" s="39"/>
      <c r="F3" s="39"/>
      <c r="G3"/>
      <c r="K3" s="43"/>
    </row>
    <row r="4" spans="1:11" ht="20.25">
      <c r="A4" s="33" t="s">
        <v>101</v>
      </c>
      <c r="B4" s="33" t="s">
        <v>134</v>
      </c>
      <c r="C4" s="33" t="s">
        <v>132</v>
      </c>
      <c r="D4" t="s">
        <v>135</v>
      </c>
      <c r="E4" s="39" t="s">
        <v>136</v>
      </c>
      <c r="F4" s="39" t="s">
        <v>194</v>
      </c>
      <c r="G4" s="49" t="s">
        <v>203</v>
      </c>
      <c r="H4" s="42" t="s">
        <v>191</v>
      </c>
      <c r="I4" t="s">
        <v>5</v>
      </c>
      <c r="J4" t="s">
        <v>193</v>
      </c>
      <c r="K4" s="43" t="s">
        <v>192</v>
      </c>
    </row>
    <row r="5" spans="1:11">
      <c r="A5" s="48" t="str">
        <f>'[1]수동분무기만 따로 분리'!D5</f>
        <v>0925-1_10uL_B1</v>
      </c>
      <c r="B5" s="56">
        <v>730</v>
      </c>
      <c r="C5" s="57">
        <f>$B$2/B5</f>
        <v>1.2054794520547945</v>
      </c>
      <c r="D5" s="1">
        <f>'[1]수동분무기만 따로 분리'!N5</f>
        <v>0.22063903114969782</v>
      </c>
      <c r="E5" s="1">
        <f>D5*$C$5</f>
        <v>0.26597581837223844</v>
      </c>
      <c r="F5" s="41">
        <f>E5/100</f>
        <v>2.6597581837223844E-3</v>
      </c>
      <c r="G5" s="50">
        <f>AVERAGE(F5,E16,F27,F38,F49,F60)</f>
        <v>2.2533897151847219E-2</v>
      </c>
      <c r="H5">
        <v>1</v>
      </c>
      <c r="I5">
        <v>1.5</v>
      </c>
      <c r="J5">
        <v>1000</v>
      </c>
      <c r="K5" s="44">
        <f t="shared" ref="K5:K14" si="0">E5/(H5*I5)*J5</f>
        <v>177.31721224815897</v>
      </c>
    </row>
    <row r="6" spans="1:11">
      <c r="A6" s="48" t="str">
        <f>'[1]수동분무기만 따로 분리'!D6</f>
        <v>0925-1_10uL_B2</v>
      </c>
      <c r="B6" s="56"/>
      <c r="C6" s="57"/>
      <c r="D6" s="1">
        <f>'[1]수동분무기만 따로 분리'!N6</f>
        <v>1.4357134595773733</v>
      </c>
      <c r="E6" s="1">
        <f t="shared" ref="E6:E13" si="1">D6*$C$5</f>
        <v>1.7307230745590252</v>
      </c>
      <c r="F6" s="41">
        <f t="shared" ref="F6:F13" si="2">E6/100</f>
        <v>1.7307230745590253E-2</v>
      </c>
      <c r="G6" s="50">
        <f t="shared" ref="G6:G14" si="3">AVERAGE(F6,E17,F28,F39,F50,F61)</f>
        <v>5.4428592683895258E-2</v>
      </c>
      <c r="H6">
        <v>2</v>
      </c>
      <c r="I6">
        <v>1.5</v>
      </c>
      <c r="J6">
        <v>1000</v>
      </c>
      <c r="K6" s="44">
        <f t="shared" si="0"/>
        <v>576.90769151967504</v>
      </c>
    </row>
    <row r="7" spans="1:11">
      <c r="A7" s="48" t="str">
        <f>'[1]수동분무기만 따로 분리'!D7</f>
        <v>0925-1_10uL_B3</v>
      </c>
      <c r="B7" s="56"/>
      <c r="C7" s="57"/>
      <c r="D7" s="1">
        <f>'[1]수동분무기만 따로 분리'!N7</f>
        <v>2.8297456866607917</v>
      </c>
      <c r="E7" s="1">
        <f t="shared" si="1"/>
        <v>3.4112002798102692</v>
      </c>
      <c r="F7" s="41">
        <f t="shared" si="2"/>
        <v>3.411200279810269E-2</v>
      </c>
      <c r="G7" s="50">
        <f t="shared" si="3"/>
        <v>7.9945497244318209E-2</v>
      </c>
      <c r="H7">
        <v>3</v>
      </c>
      <c r="I7">
        <v>1.5</v>
      </c>
      <c r="J7">
        <v>1000</v>
      </c>
      <c r="K7" s="44">
        <f t="shared" si="0"/>
        <v>758.04450662450427</v>
      </c>
    </row>
    <row r="8" spans="1:11">
      <c r="A8" s="48" t="str">
        <f>'[1]수동분무기만 따로 분리'!D8</f>
        <v>0925-1_10uL_B4</v>
      </c>
      <c r="B8" s="56"/>
      <c r="C8" s="57"/>
      <c r="D8" s="1">
        <f>'[1]수동분무기만 따로 분리'!N8</f>
        <v>3.1583611017938074</v>
      </c>
      <c r="E8" s="1">
        <f t="shared" si="1"/>
        <v>3.8073394103815756</v>
      </c>
      <c r="F8" s="41">
        <f t="shared" si="2"/>
        <v>3.8073394103815758E-2</v>
      </c>
      <c r="G8" s="50">
        <f t="shared" si="3"/>
        <v>9.3145599644814628E-2</v>
      </c>
      <c r="H8">
        <v>4</v>
      </c>
      <c r="I8">
        <v>1.5</v>
      </c>
      <c r="J8">
        <v>1000</v>
      </c>
      <c r="K8" s="44">
        <f t="shared" si="0"/>
        <v>634.55656839692926</v>
      </c>
    </row>
    <row r="9" spans="1:11">
      <c r="A9" s="48" t="str">
        <f>'[1]수동분무기만 따로 분리'!D9</f>
        <v>0925-1_10uL_B5</v>
      </c>
      <c r="B9" s="56"/>
      <c r="C9" s="57"/>
      <c r="D9" s="1">
        <f>'[1]수동분무기만 따로 분리'!N9</f>
        <v>15.289506886368047</v>
      </c>
      <c r="E9" s="1">
        <f t="shared" si="1"/>
        <v>18.43118638356696</v>
      </c>
      <c r="F9" s="41">
        <f t="shared" si="2"/>
        <v>0.18431186383566961</v>
      </c>
      <c r="G9" s="50">
        <f t="shared" si="3"/>
        <v>0.17199396857616014</v>
      </c>
      <c r="H9">
        <v>5</v>
      </c>
      <c r="I9">
        <v>1.5</v>
      </c>
      <c r="J9">
        <v>1000</v>
      </c>
      <c r="K9" s="44">
        <f t="shared" si="0"/>
        <v>2457.4915178089277</v>
      </c>
    </row>
    <row r="10" spans="1:11">
      <c r="A10" s="48" t="str">
        <f>'[1]수동분무기만 따로 분리'!D10</f>
        <v>0925-1_10uL_B6</v>
      </c>
      <c r="B10" s="56"/>
      <c r="C10" s="57"/>
      <c r="D10" s="1">
        <f>'[1]수동분무기만 따로 분리'!N10</f>
        <v>10.607855537448431</v>
      </c>
      <c r="E10" s="1">
        <f t="shared" si="1"/>
        <v>12.787551880759752</v>
      </c>
      <c r="F10" s="41">
        <f t="shared" si="2"/>
        <v>0.12787551880759751</v>
      </c>
      <c r="G10" s="50">
        <f t="shared" si="3"/>
        <v>0.21756170006339956</v>
      </c>
      <c r="H10">
        <v>6</v>
      </c>
      <c r="I10">
        <v>1.5</v>
      </c>
      <c r="J10">
        <v>1000</v>
      </c>
      <c r="K10" s="44">
        <f t="shared" si="0"/>
        <v>1420.8390978621946</v>
      </c>
    </row>
    <row r="11" spans="1:11">
      <c r="A11" s="48" t="str">
        <f>'[1]수동분무기만 따로 분리'!D11</f>
        <v>0925-1_10uL_B7</v>
      </c>
      <c r="B11" s="56"/>
      <c r="C11" s="57"/>
      <c r="D11" s="1">
        <f>'[1]수동분무기만 따로 분리'!N11</f>
        <v>14.67024512334056</v>
      </c>
      <c r="E11" s="1">
        <f t="shared" si="1"/>
        <v>17.684679052794099</v>
      </c>
      <c r="F11" s="41">
        <f t="shared" si="2"/>
        <v>0.176846790527941</v>
      </c>
      <c r="G11" s="50">
        <f t="shared" si="3"/>
        <v>0.26119294179450236</v>
      </c>
      <c r="H11">
        <v>7</v>
      </c>
      <c r="I11">
        <v>1.5</v>
      </c>
      <c r="J11">
        <v>1000</v>
      </c>
      <c r="K11" s="44">
        <f t="shared" si="0"/>
        <v>1684.2551478851522</v>
      </c>
    </row>
    <row r="12" spans="1:11">
      <c r="A12" s="48" t="str">
        <f>'[1]수동분무기만 따로 분리'!D12</f>
        <v>0925-1_10uL_B8</v>
      </c>
      <c r="B12" s="56"/>
      <c r="C12" s="57"/>
      <c r="D12" s="1">
        <f>'[1]수동분무기만 따로 분리'!N12</f>
        <v>26.186750446185609</v>
      </c>
      <c r="F12" s="41"/>
      <c r="G12" s="50">
        <f t="shared" si="3"/>
        <v>0.25061062620455876</v>
      </c>
      <c r="H12">
        <v>8</v>
      </c>
      <c r="I12">
        <v>1.5</v>
      </c>
      <c r="J12">
        <v>1000</v>
      </c>
      <c r="K12" s="44">
        <f t="shared" si="0"/>
        <v>0</v>
      </c>
    </row>
    <row r="13" spans="1:11">
      <c r="A13" s="48" t="str">
        <f>'[1]수동분무기만 따로 분리'!D13</f>
        <v>0925-1_10uL_B10</v>
      </c>
      <c r="B13" s="56"/>
      <c r="C13" s="57"/>
      <c r="D13" s="1">
        <f>'[1]수동분무기만 따로 분리'!N13</f>
        <v>14.981924806593387</v>
      </c>
      <c r="E13" s="1">
        <f t="shared" si="1"/>
        <v>18.060402506578328</v>
      </c>
      <c r="F13" s="41">
        <f t="shared" si="2"/>
        <v>0.18060402506578327</v>
      </c>
      <c r="G13" s="50">
        <f t="shared" si="3"/>
        <v>0.29176336688171295</v>
      </c>
      <c r="H13">
        <v>10</v>
      </c>
      <c r="I13">
        <v>1.5</v>
      </c>
      <c r="J13">
        <v>1000</v>
      </c>
      <c r="K13" s="44">
        <f t="shared" si="0"/>
        <v>1204.0268337718885</v>
      </c>
    </row>
    <row r="14" spans="1:11">
      <c r="A14" s="48" t="str">
        <f>'[1]수동분무기만 따로 분리'!D14</f>
        <v>0925-1_10uL_B12</v>
      </c>
      <c r="B14" s="56"/>
      <c r="C14" s="57"/>
      <c r="D14" s="1">
        <f>'[1]수동분무기만 따로 분리'!N14</f>
        <v>39.628557008741929</v>
      </c>
      <c r="F14" s="41"/>
      <c r="G14" s="50">
        <f t="shared" si="3"/>
        <v>0.29149077535644169</v>
      </c>
      <c r="H14">
        <v>12</v>
      </c>
      <c r="I14">
        <v>1.5</v>
      </c>
      <c r="J14">
        <v>1000</v>
      </c>
      <c r="K14" s="44">
        <f t="shared" si="0"/>
        <v>0</v>
      </c>
    </row>
    <row r="15" spans="1:11">
      <c r="A15" s="32">
        <f>'[1]수동분무기만 따로 분리'!D15</f>
        <v>0</v>
      </c>
      <c r="B15" s="32"/>
      <c r="C15" s="37"/>
      <c r="K15" s="44"/>
    </row>
    <row r="16" spans="1:11">
      <c r="A16" s="32" t="str">
        <f>'[1]수동분무기만 따로 분리'!D16</f>
        <v>0925-2_10uL_B1</v>
      </c>
      <c r="B16" s="52">
        <v>880</v>
      </c>
      <c r="C16" s="53">
        <f>$B$2/B16</f>
        <v>1</v>
      </c>
      <c r="D16" s="1">
        <f>'[1]수동분무기만 따로 분리'!N16</f>
        <v>3.6203773992377904E-2</v>
      </c>
      <c r="E16" s="41">
        <f>D16*$C$16</f>
        <v>3.6203773992377904E-2</v>
      </c>
      <c r="H16">
        <v>1</v>
      </c>
      <c r="I16">
        <v>1.5</v>
      </c>
      <c r="J16">
        <v>1000</v>
      </c>
      <c r="K16" s="44">
        <f t="shared" ref="K16:K23" si="4">E16/(H16*I16)*J16</f>
        <v>24.135849328251936</v>
      </c>
    </row>
    <row r="17" spans="1:11">
      <c r="A17" s="32" t="str">
        <f>'[1]수동분무기만 따로 분리'!D17</f>
        <v>0925-2_10uL_B2</v>
      </c>
      <c r="B17" s="52"/>
      <c r="C17" s="53"/>
      <c r="D17" s="1">
        <f>'[1]수동분무기만 따로 분리'!N17</f>
        <v>4.2985008485718554E-2</v>
      </c>
      <c r="E17" s="41">
        <f t="shared" ref="E17:E25" si="5">D17*$C$16</f>
        <v>4.2985008485718554E-2</v>
      </c>
      <c r="H17">
        <v>2</v>
      </c>
      <c r="I17">
        <v>1.5</v>
      </c>
      <c r="J17">
        <v>1000</v>
      </c>
      <c r="K17" s="44">
        <f t="shared" si="4"/>
        <v>14.328336161906185</v>
      </c>
    </row>
    <row r="18" spans="1:11">
      <c r="A18" s="32" t="str">
        <f>'[1]수동분무기만 따로 분리'!D18</f>
        <v>0925-2_10uL_B3</v>
      </c>
      <c r="B18" s="52"/>
      <c r="C18" s="53"/>
      <c r="D18" s="1">
        <f>'[1]수동분무기만 따로 분리'!N18</f>
        <v>7.8135528930774953E-2</v>
      </c>
      <c r="E18" s="41">
        <f t="shared" si="5"/>
        <v>7.8135528930774953E-2</v>
      </c>
      <c r="H18">
        <v>3</v>
      </c>
      <c r="I18">
        <v>1.5</v>
      </c>
      <c r="J18">
        <v>1000</v>
      </c>
      <c r="K18" s="44">
        <f t="shared" si="4"/>
        <v>17.363450873505546</v>
      </c>
    </row>
    <row r="19" spans="1:11">
      <c r="A19" s="32" t="str">
        <f>'[1]수동분무기만 따로 분리'!D19</f>
        <v>0925-2_10uL_B4</v>
      </c>
      <c r="B19" s="52"/>
      <c r="C19" s="53"/>
      <c r="D19" s="1">
        <f>'[1]수동분무기만 따로 분리'!N19</f>
        <v>0.14328515633891806</v>
      </c>
      <c r="E19" s="41">
        <f>D19*$C$16</f>
        <v>0.14328515633891806</v>
      </c>
      <c r="H19">
        <v>4</v>
      </c>
      <c r="I19">
        <v>1.5</v>
      </c>
      <c r="J19">
        <v>1000</v>
      </c>
      <c r="K19" s="44">
        <f t="shared" si="4"/>
        <v>23.880859389819676</v>
      </c>
    </row>
    <row r="20" spans="1:11">
      <c r="A20" s="32" t="str">
        <f>'[1]수동분무기만 따로 분리'!D20</f>
        <v>0925-2_10uL_B5</v>
      </c>
      <c r="B20" s="52"/>
      <c r="C20" s="53"/>
      <c r="D20" s="1">
        <f>'[1]수동분무기만 따로 분리'!N20</f>
        <v>0.17663881710891138</v>
      </c>
      <c r="E20" s="41">
        <f t="shared" si="5"/>
        <v>0.17663881710891138</v>
      </c>
      <c r="H20">
        <v>5</v>
      </c>
      <c r="I20">
        <v>1.5</v>
      </c>
      <c r="J20">
        <v>1000</v>
      </c>
      <c r="K20" s="44">
        <f t="shared" si="4"/>
        <v>23.551842281188183</v>
      </c>
    </row>
    <row r="21" spans="1:11">
      <c r="A21" s="32" t="str">
        <f>'[1]수동분무기만 따로 분리'!D21</f>
        <v>0925-2_10uL_B6</v>
      </c>
      <c r="B21" s="52"/>
      <c r="C21" s="53"/>
      <c r="D21" s="1">
        <f>'[1]수동분무기만 따로 분리'!N21</f>
        <v>0.22562254616463656</v>
      </c>
      <c r="E21" s="41">
        <f t="shared" si="5"/>
        <v>0.22562254616463656</v>
      </c>
      <c r="H21">
        <v>6</v>
      </c>
      <c r="I21">
        <v>1.5</v>
      </c>
      <c r="J21">
        <v>1000</v>
      </c>
      <c r="K21" s="44">
        <f t="shared" si="4"/>
        <v>25.069171796070727</v>
      </c>
    </row>
    <row r="22" spans="1:11">
      <c r="A22" s="32" t="str">
        <f>'[1]수동분무기만 따로 분리'!D22</f>
        <v>0925-2_10uL_B7</v>
      </c>
      <c r="B22" s="52"/>
      <c r="C22" s="53"/>
      <c r="D22" s="1">
        <f>'[1]수동분무기만 따로 분리'!N22</f>
        <v>0.29004102536349474</v>
      </c>
      <c r="E22" s="41">
        <f t="shared" si="5"/>
        <v>0.29004102536349474</v>
      </c>
      <c r="H22">
        <v>7</v>
      </c>
      <c r="I22">
        <v>1.5</v>
      </c>
      <c r="J22">
        <v>1000</v>
      </c>
      <c r="K22" s="44">
        <f t="shared" si="4"/>
        <v>27.622954796523306</v>
      </c>
    </row>
    <row r="23" spans="1:11">
      <c r="A23" s="32" t="str">
        <f>'[1]수동분무기만 따로 분리'!D23</f>
        <v>0925-2_10uL_B8</v>
      </c>
      <c r="B23" s="52"/>
      <c r="C23" s="53"/>
      <c r="D23" s="1">
        <f>'[1]수동분무기만 따로 분리'!N23</f>
        <v>0.28656664534010745</v>
      </c>
      <c r="E23" s="41">
        <f t="shared" si="5"/>
        <v>0.28656664534010745</v>
      </c>
      <c r="H23">
        <v>8</v>
      </c>
      <c r="I23">
        <v>1.5</v>
      </c>
      <c r="J23">
        <v>1000</v>
      </c>
      <c r="K23" s="44">
        <f t="shared" si="4"/>
        <v>23.880553778342289</v>
      </c>
    </row>
    <row r="24" spans="1:11">
      <c r="A24" s="32" t="str">
        <f>'[1]수동분무기만 따로 분리'!D24</f>
        <v>0925-2_10uL_B10</v>
      </c>
      <c r="B24" s="52"/>
      <c r="C24" s="53"/>
      <c r="D24" s="1">
        <f>'[1]수동분무기만 따로 분리'!N24</f>
        <v>0.35624707294177022</v>
      </c>
      <c r="E24" s="41">
        <f t="shared" si="5"/>
        <v>0.35624707294177022</v>
      </c>
      <c r="H24">
        <v>10</v>
      </c>
      <c r="I24">
        <v>1.5</v>
      </c>
      <c r="J24">
        <v>1000</v>
      </c>
      <c r="K24" s="44"/>
    </row>
    <row r="25" spans="1:11">
      <c r="A25" s="32" t="str">
        <f>'[1]수동분무기만 따로 분리'!D25</f>
        <v>0925-2_10uL_B12</v>
      </c>
      <c r="B25" s="52"/>
      <c r="C25" s="53"/>
      <c r="D25" s="1">
        <f>'[1]수동분무기만 따로 분리'!N25</f>
        <v>0.30407532218598587</v>
      </c>
      <c r="E25" s="41">
        <f t="shared" si="5"/>
        <v>0.30407532218598587</v>
      </c>
      <c r="H25">
        <v>12</v>
      </c>
      <c r="I25">
        <v>1.5</v>
      </c>
      <c r="J25">
        <v>1000</v>
      </c>
      <c r="K25" s="44">
        <f>E25/(H25*I25)*J25</f>
        <v>16.893073454776992</v>
      </c>
    </row>
    <row r="26" spans="1:11">
      <c r="A26" s="32">
        <f>'[1]수동분무기만 따로 분리'!D26</f>
        <v>0</v>
      </c>
      <c r="B26" s="32"/>
      <c r="C26" s="37"/>
      <c r="K26" s="44"/>
    </row>
    <row r="27" spans="1:11">
      <c r="A27" s="32" t="str">
        <f>'[1]수동분무기만 따로 분리'!D27</f>
        <v>0925-3_10uL_B1</v>
      </c>
      <c r="B27" s="52">
        <v>720</v>
      </c>
      <c r="C27" s="53">
        <f>$B$2/B27</f>
        <v>1.2222222222222223</v>
      </c>
      <c r="D27" s="1">
        <f>'[1]수동분무기만 따로 분리'!N27</f>
        <v>8.9015555314377076E-2</v>
      </c>
      <c r="E27" s="1">
        <f>$C$27*D27</f>
        <v>0.1087967898286831</v>
      </c>
      <c r="F27" s="41">
        <f>E27/100</f>
        <v>1.087967898286831E-3</v>
      </c>
      <c r="H27">
        <v>1</v>
      </c>
      <c r="I27">
        <v>1.5</v>
      </c>
      <c r="J27">
        <v>1000</v>
      </c>
      <c r="K27" s="44">
        <f>F27/(H27*I27)*J27</f>
        <v>0.7253119321912207</v>
      </c>
    </row>
    <row r="28" spans="1:11">
      <c r="A28" s="32" t="str">
        <f>'[1]수동분무기만 따로 분리'!D28</f>
        <v>0925-3_10uL_B2</v>
      </c>
      <c r="B28" s="52"/>
      <c r="C28" s="53"/>
      <c r="D28" s="1">
        <f>'[1]수동분무기만 따로 분리'!N28</f>
        <v>2.2626691110520287</v>
      </c>
      <c r="E28" s="1">
        <f t="shared" ref="E28:E34" si="6">$C$27*D28</f>
        <v>2.7654844690635909</v>
      </c>
      <c r="F28" s="41">
        <f t="shared" ref="F28:F34" si="7">E28/100</f>
        <v>2.7654844690635907E-2</v>
      </c>
      <c r="H28">
        <v>2</v>
      </c>
      <c r="I28">
        <v>1.5</v>
      </c>
      <c r="J28">
        <v>1000</v>
      </c>
      <c r="K28" s="44">
        <f t="shared" ref="K28:K35" si="8">F28/(H28*I28)*J28</f>
        <v>9.2182815635453021</v>
      </c>
    </row>
    <row r="29" spans="1:11">
      <c r="A29" s="32" t="str">
        <f>'[1]수동분무기만 따로 분리'!D29</f>
        <v>0925-3_10uL_B3</v>
      </c>
      <c r="B29" s="52"/>
      <c r="C29" s="53"/>
      <c r="D29" s="1">
        <f>'[1]수동분무기만 따로 분리'!N29</f>
        <v>6.4559452885505255</v>
      </c>
      <c r="E29" s="1">
        <f t="shared" si="6"/>
        <v>7.8905997971173099</v>
      </c>
      <c r="F29" s="41">
        <f t="shared" si="7"/>
        <v>7.8905997971173092E-2</v>
      </c>
      <c r="H29">
        <v>3</v>
      </c>
      <c r="I29">
        <v>1.5</v>
      </c>
      <c r="J29">
        <v>1000</v>
      </c>
      <c r="K29" s="44">
        <f t="shared" si="8"/>
        <v>17.534666215816245</v>
      </c>
    </row>
    <row r="30" spans="1:11">
      <c r="A30" s="32" t="str">
        <f>'[1]수동분무기만 따로 분리'!D30</f>
        <v>0925-3_10uL_B4</v>
      </c>
      <c r="B30" s="52"/>
      <c r="C30" s="53"/>
      <c r="D30" s="1">
        <f>'[1]수동분무기만 따로 분리'!N30</f>
        <v>7.126041799337651</v>
      </c>
      <c r="E30" s="1">
        <f t="shared" si="6"/>
        <v>8.709606643634908</v>
      </c>
      <c r="F30" s="41">
        <f t="shared" si="7"/>
        <v>8.7096066436349082E-2</v>
      </c>
      <c r="H30">
        <v>4</v>
      </c>
      <c r="I30">
        <v>1.5</v>
      </c>
      <c r="J30">
        <v>1000</v>
      </c>
      <c r="K30" s="44">
        <f t="shared" si="8"/>
        <v>14.516011072724847</v>
      </c>
    </row>
    <row r="31" spans="1:11">
      <c r="A31" s="32" t="str">
        <f>'[1]수동분무기만 따로 분리'!D31</f>
        <v>0925-3_10uL_B5</v>
      </c>
      <c r="B31" s="52"/>
      <c r="C31" s="53"/>
      <c r="D31" s="1">
        <f>'[1]수동분무기만 따로 분리'!N31</f>
        <v>13.816042694724249</v>
      </c>
      <c r="E31" s="1">
        <f t="shared" si="6"/>
        <v>16.886274404662974</v>
      </c>
      <c r="F31" s="41">
        <f t="shared" si="7"/>
        <v>0.16886274404662974</v>
      </c>
      <c r="H31">
        <v>5</v>
      </c>
      <c r="I31">
        <v>1.5</v>
      </c>
      <c r="J31">
        <v>1000</v>
      </c>
      <c r="K31" s="44">
        <f t="shared" si="8"/>
        <v>22.515032539550631</v>
      </c>
    </row>
    <row r="32" spans="1:11">
      <c r="A32" s="32" t="str">
        <f>'[1]수동분무기만 따로 분리'!D32</f>
        <v>0925-3_10uL_B6</v>
      </c>
      <c r="B32" s="52"/>
      <c r="C32" s="53"/>
      <c r="D32" s="1">
        <f>'[1]수동분무기만 따로 분리'!N32</f>
        <v>16.650643883593411</v>
      </c>
      <c r="E32" s="1">
        <f t="shared" si="6"/>
        <v>20.350786968836392</v>
      </c>
      <c r="F32" s="41">
        <f t="shared" si="7"/>
        <v>0.20350786968836393</v>
      </c>
      <c r="H32">
        <v>6</v>
      </c>
      <c r="I32">
        <v>1.5</v>
      </c>
      <c r="J32">
        <v>1000</v>
      </c>
      <c r="K32" s="44">
        <f t="shared" si="8"/>
        <v>22.611985520929323</v>
      </c>
    </row>
    <row r="33" spans="1:11">
      <c r="A33" s="32" t="str">
        <f>'[1]수동분무기만 따로 분리'!D33</f>
        <v>0925-3_10uL_B7</v>
      </c>
      <c r="B33" s="52"/>
      <c r="C33" s="53"/>
      <c r="D33" s="1">
        <f>'[1]수동분무기만 따로 분리'!N33</f>
        <v>23.288438564025103</v>
      </c>
      <c r="E33" s="1">
        <f t="shared" si="6"/>
        <v>28.463647133808461</v>
      </c>
      <c r="F33" s="41">
        <f t="shared" si="7"/>
        <v>0.28463647133808462</v>
      </c>
      <c r="H33">
        <v>7</v>
      </c>
      <c r="I33">
        <v>1.5</v>
      </c>
      <c r="J33">
        <v>1000</v>
      </c>
      <c r="K33" s="44">
        <f t="shared" si="8"/>
        <v>27.108235365531868</v>
      </c>
    </row>
    <row r="34" spans="1:11">
      <c r="A34" s="32" t="str">
        <f>'[1]수동분무기만 따로 분리'!D34</f>
        <v>0925-3_10uL_B8</v>
      </c>
      <c r="B34" s="52"/>
      <c r="C34" s="53"/>
      <c r="D34" s="1">
        <f>'[1]수동분무기만 따로 분리'!N34</f>
        <v>24.913718741053561</v>
      </c>
      <c r="E34" s="1">
        <f t="shared" si="6"/>
        <v>30.450100683509909</v>
      </c>
      <c r="F34" s="41">
        <f t="shared" si="7"/>
        <v>0.30450100683509906</v>
      </c>
      <c r="H34">
        <v>8</v>
      </c>
      <c r="I34">
        <v>1.5</v>
      </c>
      <c r="J34">
        <v>1000</v>
      </c>
      <c r="K34" s="44">
        <f t="shared" si="8"/>
        <v>25.375083902924921</v>
      </c>
    </row>
    <row r="35" spans="1:11">
      <c r="A35" s="32" t="str">
        <f>'[1]수동분무기만 따로 분리'!D35</f>
        <v>0925-3_10uL_B10</v>
      </c>
      <c r="B35" s="52"/>
      <c r="C35" s="53"/>
      <c r="D35" s="1">
        <f>'[1]수동분무기만 따로 분리'!N35</f>
        <v>56.078830507747284</v>
      </c>
      <c r="F35" s="41"/>
      <c r="H35">
        <v>10</v>
      </c>
      <c r="I35">
        <v>1.5</v>
      </c>
      <c r="J35">
        <v>1000</v>
      </c>
      <c r="K35" s="44">
        <f t="shared" si="8"/>
        <v>0</v>
      </c>
    </row>
    <row r="36" spans="1:11">
      <c r="A36" s="32" t="str">
        <f>'[1]수동분무기만 따로 분리'!D36</f>
        <v>0925-3_10uL_B12</v>
      </c>
      <c r="B36" s="52"/>
      <c r="C36" s="53"/>
      <c r="D36" s="1">
        <f>'[1]수동분무기만 따로 분리'!N36</f>
        <v>72.781046285564599</v>
      </c>
      <c r="F36" s="41"/>
      <c r="H36">
        <v>12</v>
      </c>
      <c r="I36">
        <v>1.5</v>
      </c>
      <c r="J36">
        <v>1000</v>
      </c>
      <c r="K36" s="44"/>
    </row>
    <row r="37" spans="1:11">
      <c r="A37" s="47">
        <f>'[1]수동분무기만 따로 분리'!D37</f>
        <v>0</v>
      </c>
      <c r="B37" s="32"/>
      <c r="C37" s="37"/>
      <c r="K37" s="44"/>
    </row>
    <row r="38" spans="1:11">
      <c r="A38" s="32" t="str">
        <f>'[1]수동분무기만 따로 분리'!D38</f>
        <v>0926-1_10uL_B1</v>
      </c>
      <c r="B38" s="52">
        <v>1540</v>
      </c>
      <c r="C38" s="53">
        <f>$B$2/B38</f>
        <v>0.5714285714285714</v>
      </c>
      <c r="D38" s="1">
        <f>'[1]수동분무기만 따로 분리'!N38</f>
        <v>6.2148829917062186E-2</v>
      </c>
      <c r="F38" s="41"/>
      <c r="H38">
        <v>1</v>
      </c>
      <c r="I38">
        <v>1.5</v>
      </c>
      <c r="J38">
        <v>1000</v>
      </c>
      <c r="K38" s="44">
        <f t="shared" ref="K38:K45" si="9">E38/(H38*I38)*J38</f>
        <v>0</v>
      </c>
    </row>
    <row r="39" spans="1:11">
      <c r="A39" s="32" t="str">
        <f>'[1]수동분무기만 따로 분리'!D39</f>
        <v>0926-1_10uL_B2</v>
      </c>
      <c r="B39" s="52"/>
      <c r="C39" s="53"/>
      <c r="D39" s="1">
        <f>'[1]수동분무기만 따로 분리'!N39</f>
        <v>0.61167425405871356</v>
      </c>
      <c r="F39" s="41"/>
      <c r="H39">
        <v>2</v>
      </c>
      <c r="I39">
        <v>1.5</v>
      </c>
      <c r="J39">
        <v>1000</v>
      </c>
      <c r="K39" s="44">
        <f t="shared" si="9"/>
        <v>0</v>
      </c>
    </row>
    <row r="40" spans="1:11">
      <c r="A40" s="32" t="str">
        <f>'[1]수동분무기만 따로 분리'!D40</f>
        <v>0926-1_10uL_B3</v>
      </c>
      <c r="B40" s="52"/>
      <c r="C40" s="53"/>
      <c r="D40" s="1">
        <f>'[1]수동분무기만 따로 분리'!N40</f>
        <v>3.5920714992376944E-2</v>
      </c>
      <c r="E40" s="1">
        <f t="shared" ref="E40:E46" si="10">D40*$C$38</f>
        <v>2.0526122852786825E-2</v>
      </c>
      <c r="F40" s="41">
        <f t="shared" ref="F40:F46" si="11">E40*4</f>
        <v>8.2104491411147298E-2</v>
      </c>
      <c r="H40">
        <v>3</v>
      </c>
      <c r="I40">
        <v>1.5</v>
      </c>
      <c r="J40">
        <v>1000</v>
      </c>
      <c r="K40" s="44">
        <f t="shared" si="9"/>
        <v>4.5613606339526278</v>
      </c>
    </row>
    <row r="41" spans="1:11">
      <c r="A41" s="32" t="str">
        <f>'[1]수동분무기만 따로 분리'!D41</f>
        <v>0926-1_10uL_B4</v>
      </c>
      <c r="B41" s="52"/>
      <c r="C41" s="53"/>
      <c r="D41" s="1">
        <f>'[1]수동분무기만 따로 분리'!N41</f>
        <v>0.15946862901095202</v>
      </c>
      <c r="F41" s="41"/>
      <c r="H41">
        <v>4</v>
      </c>
      <c r="I41">
        <v>1.5</v>
      </c>
      <c r="J41">
        <v>1000</v>
      </c>
      <c r="K41" s="44">
        <f t="shared" si="9"/>
        <v>0</v>
      </c>
    </row>
    <row r="42" spans="1:11">
      <c r="A42" s="32" t="str">
        <f>'[1]수동분무기만 따로 분리'!D42</f>
        <v>0926-1_10uL_B5</v>
      </c>
      <c r="B42" s="52"/>
      <c r="C42" s="53"/>
      <c r="D42" s="1">
        <f>'[1]수동분무기만 따로 분리'!N42</f>
        <v>3.6094524042800516E-2</v>
      </c>
      <c r="F42" s="41"/>
      <c r="H42">
        <v>5</v>
      </c>
      <c r="I42">
        <v>1.5</v>
      </c>
      <c r="J42">
        <v>1000</v>
      </c>
      <c r="K42" s="44">
        <f t="shared" si="9"/>
        <v>0</v>
      </c>
    </row>
    <row r="43" spans="1:11">
      <c r="A43" s="32" t="str">
        <f>'[1]수동분무기만 따로 분리'!D43</f>
        <v>0926-1_10uL_B6</v>
      </c>
      <c r="B43" s="52"/>
      <c r="C43" s="53"/>
      <c r="D43" s="1">
        <f>'[1]수동분무기만 따로 분리'!N43</f>
        <v>0.19872284230046441</v>
      </c>
      <c r="F43" s="41"/>
      <c r="H43">
        <v>6</v>
      </c>
      <c r="I43">
        <v>1.5</v>
      </c>
      <c r="J43">
        <v>1000</v>
      </c>
      <c r="K43" s="44">
        <f t="shared" si="9"/>
        <v>0</v>
      </c>
    </row>
    <row r="44" spans="1:11">
      <c r="A44" s="32" t="str">
        <f>'[1]수동분무기만 따로 분리'!D44</f>
        <v>0926-1_10uL_B7</v>
      </c>
      <c r="B44" s="52"/>
      <c r="C44" s="53"/>
      <c r="D44" s="1">
        <f>'[1]수동분무기만 따로 분리'!N44</f>
        <v>0.12829577247746399</v>
      </c>
      <c r="E44" s="1">
        <f t="shared" si="10"/>
        <v>7.3311869987122275E-2</v>
      </c>
      <c r="F44" s="41">
        <f t="shared" si="11"/>
        <v>0.2932474799484891</v>
      </c>
      <c r="H44">
        <v>7</v>
      </c>
      <c r="I44">
        <v>1.5</v>
      </c>
      <c r="J44">
        <v>1000</v>
      </c>
      <c r="K44" s="44">
        <f t="shared" si="9"/>
        <v>6.9820828559164072</v>
      </c>
    </row>
    <row r="45" spans="1:11">
      <c r="A45" s="32" t="str">
        <f>'[1]수동분무기만 따로 분리'!D45</f>
        <v>0926-1_10uL_B8</v>
      </c>
      <c r="B45" s="52"/>
      <c r="C45" s="53"/>
      <c r="D45" s="1">
        <f>'[1]수동분무기만 따로 분리'!N45</f>
        <v>0.11180318030308717</v>
      </c>
      <c r="E45" s="1">
        <f t="shared" si="10"/>
        <v>6.3887531601764094E-2</v>
      </c>
      <c r="F45" s="41">
        <f t="shared" si="11"/>
        <v>0.25555012640705638</v>
      </c>
      <c r="H45">
        <v>8</v>
      </c>
      <c r="I45">
        <v>1.5</v>
      </c>
      <c r="J45">
        <v>1000</v>
      </c>
      <c r="K45" s="44">
        <f t="shared" si="9"/>
        <v>5.323960966813674</v>
      </c>
    </row>
    <row r="46" spans="1:11">
      <c r="A46" s="32" t="str">
        <f>'[1]수동분무기만 따로 분리'!D46</f>
        <v>0926-1_10uL_B10</v>
      </c>
      <c r="B46" s="52"/>
      <c r="C46" s="53"/>
      <c r="D46" s="1">
        <f>'[1]수동분무기만 따로 분리'!N46</f>
        <v>0.14806706365394359</v>
      </c>
      <c r="E46" s="1">
        <f t="shared" si="10"/>
        <v>8.4609750659396341E-2</v>
      </c>
      <c r="F46" s="41">
        <f t="shared" si="11"/>
        <v>0.33843900263758536</v>
      </c>
      <c r="H46">
        <v>10</v>
      </c>
      <c r="I46">
        <v>1.5</v>
      </c>
      <c r="J46">
        <v>1000</v>
      </c>
      <c r="K46" s="44"/>
    </row>
    <row r="47" spans="1:11">
      <c r="A47" s="32" t="str">
        <f>'[1]수동분무기만 따로 분리'!D47</f>
        <v>0926-1_10uL_B12</v>
      </c>
      <c r="B47" s="52"/>
      <c r="C47" s="53"/>
      <c r="D47" s="1">
        <f>'[1]수동분무기만 따로 분리'!N47</f>
        <v>0.40691805347176357</v>
      </c>
      <c r="F47" s="41"/>
      <c r="H47">
        <v>12</v>
      </c>
      <c r="I47">
        <v>1.5</v>
      </c>
      <c r="J47">
        <v>1000</v>
      </c>
      <c r="K47" s="44"/>
    </row>
    <row r="48" spans="1:11">
      <c r="A48" s="32">
        <f>'[1]수동분무기만 따로 분리'!D48</f>
        <v>0</v>
      </c>
      <c r="B48" s="32"/>
      <c r="C48" s="37"/>
      <c r="K48" s="44"/>
    </row>
    <row r="49" spans="1:11">
      <c r="A49" s="32" t="str">
        <f>'[1]수동분무기만 따로 분리'!D49</f>
        <v>0926-2_10uL_B1</v>
      </c>
      <c r="B49" s="52">
        <v>600</v>
      </c>
      <c r="C49" s="53">
        <f>$B$2/B49</f>
        <v>1.4666666666666666</v>
      </c>
      <c r="D49" s="1">
        <f>'[1]수동분무기만 따로 분리'!N49</f>
        <v>3.2780635185123745E-2</v>
      </c>
      <c r="F49" s="41"/>
      <c r="H49">
        <v>1</v>
      </c>
      <c r="I49">
        <v>1.5</v>
      </c>
      <c r="J49">
        <v>1000</v>
      </c>
      <c r="K49" s="44">
        <f>F49/(H49*I49)*J49</f>
        <v>0</v>
      </c>
    </row>
    <row r="50" spans="1:11">
      <c r="A50" s="32" t="str">
        <f>'[1]수동분무기만 따로 분리'!D50</f>
        <v>0926-2_10uL_B2</v>
      </c>
      <c r="B50" s="52"/>
      <c r="C50" s="53"/>
      <c r="D50" s="1">
        <f>'[1]수동분무기만 따로 분리'!N50</f>
        <v>9.0985993084919226E-2</v>
      </c>
      <c r="F50" s="41"/>
      <c r="H50">
        <v>2</v>
      </c>
      <c r="I50">
        <v>1.5</v>
      </c>
      <c r="J50">
        <v>1000</v>
      </c>
      <c r="K50" s="44"/>
    </row>
    <row r="51" spans="1:11">
      <c r="A51" s="32" t="str">
        <f>'[1]수동분무기만 따로 분리'!D51</f>
        <v>0926-2_10uL_B3</v>
      </c>
      <c r="B51" s="52"/>
      <c r="C51" s="53"/>
      <c r="D51" s="1">
        <f>'[1]수동분무기만 따로 분리'!N51</f>
        <v>1.7078984997791789E-2</v>
      </c>
      <c r="E51" s="1">
        <f t="shared" ref="E51:E58" si="12">$C$49*D51</f>
        <v>2.5049177996761287E-2</v>
      </c>
      <c r="F51" s="41">
        <f t="shared" ref="F51:F58" si="13">E51*2.5</f>
        <v>6.2622944991903212E-2</v>
      </c>
      <c r="H51">
        <v>3</v>
      </c>
      <c r="I51">
        <v>1.5</v>
      </c>
      <c r="J51">
        <v>1000</v>
      </c>
      <c r="K51" s="44">
        <f t="shared" ref="K51:K58" si="14">F51/(H51*I51)*J51</f>
        <v>13.916209998200713</v>
      </c>
    </row>
    <row r="52" spans="1:11">
      <c r="A52" s="32" t="str">
        <f>'[1]수동분무기만 따로 분리'!D52</f>
        <v>0926-2_10uL_B4</v>
      </c>
      <c r="B52" s="52"/>
      <c r="C52" s="53"/>
      <c r="D52" s="1">
        <f>'[1]수동분무기만 따로 분리'!N52</f>
        <v>2.8398485918229712E-2</v>
      </c>
      <c r="E52" s="1">
        <f t="shared" si="12"/>
        <v>4.165111268007024E-2</v>
      </c>
      <c r="F52" s="41">
        <f t="shared" si="13"/>
        <v>0.1041277817001756</v>
      </c>
      <c r="H52">
        <v>4</v>
      </c>
      <c r="I52">
        <v>1.5</v>
      </c>
      <c r="J52">
        <v>1000</v>
      </c>
      <c r="K52" s="44">
        <f t="shared" si="14"/>
        <v>17.354630283362599</v>
      </c>
    </row>
    <row r="53" spans="1:11">
      <c r="A53" s="32" t="str">
        <f>'[1]수동분무기만 따로 분리'!D53</f>
        <v>0926-2_10uL_B5</v>
      </c>
      <c r="B53" s="52"/>
      <c r="C53" s="53"/>
      <c r="D53" s="1">
        <f>'[1]수동분무기만 따로 분리'!N53</f>
        <v>4.8599188682055393E-2</v>
      </c>
      <c r="E53" s="1">
        <f t="shared" si="12"/>
        <v>7.1278810067014572E-2</v>
      </c>
      <c r="F53" s="41">
        <f t="shared" si="13"/>
        <v>0.17819702516753644</v>
      </c>
      <c r="H53">
        <v>5</v>
      </c>
      <c r="I53">
        <v>1.5</v>
      </c>
      <c r="J53">
        <v>1000</v>
      </c>
      <c r="K53" s="44">
        <f t="shared" si="14"/>
        <v>23.759603355671523</v>
      </c>
    </row>
    <row r="54" spans="1:11">
      <c r="A54" s="32" t="str">
        <f>'[1]수동분무기만 따로 분리'!D54</f>
        <v>0926-2_10uL_B6</v>
      </c>
      <c r="B54" s="52"/>
      <c r="C54" s="53"/>
      <c r="D54" s="1">
        <f>'[1]수동분무기만 따로 분리'!N54</f>
        <v>1.1342727458743247E-2</v>
      </c>
      <c r="F54" s="41"/>
      <c r="H54">
        <v>6</v>
      </c>
      <c r="I54">
        <v>1.5</v>
      </c>
      <c r="J54">
        <v>1000</v>
      </c>
      <c r="K54" s="44">
        <f t="shared" si="14"/>
        <v>0</v>
      </c>
    </row>
    <row r="55" spans="1:11">
      <c r="A55" s="32" t="str">
        <f>'[1]수동분무기만 따로 분리'!D55</f>
        <v>0926-2_10uL_B7</v>
      </c>
      <c r="B55" s="52"/>
      <c r="C55" s="53"/>
      <c r="D55" s="1">
        <f>'[1]수동분무기만 따로 분리'!N55</f>
        <v>8.1910593576158791E-2</v>
      </c>
      <c r="F55" s="41"/>
      <c r="H55">
        <v>7</v>
      </c>
      <c r="I55">
        <v>1.5</v>
      </c>
      <c r="J55">
        <v>1000</v>
      </c>
      <c r="K55" s="44">
        <f t="shared" si="14"/>
        <v>0</v>
      </c>
    </row>
    <row r="56" spans="1:11">
      <c r="A56" s="32" t="str">
        <f>'[1]수동분무기만 따로 분리'!D56</f>
        <v>0926-2_10uL_B8</v>
      </c>
      <c r="B56" s="52"/>
      <c r="C56" s="53"/>
      <c r="D56" s="1">
        <f>'[1]수동분무기만 따로 분리'!N56</f>
        <v>4.4147000139043567E-2</v>
      </c>
      <c r="E56" s="1">
        <f t="shared" si="12"/>
        <v>6.4748933537263895E-2</v>
      </c>
      <c r="F56" s="41">
        <f t="shared" si="13"/>
        <v>0.16187233384315974</v>
      </c>
      <c r="H56">
        <v>8</v>
      </c>
      <c r="I56">
        <v>1.5</v>
      </c>
      <c r="J56">
        <v>1000</v>
      </c>
      <c r="K56" s="44">
        <f t="shared" si="14"/>
        <v>13.489361153596645</v>
      </c>
    </row>
    <row r="57" spans="1:11">
      <c r="A57" s="32" t="str">
        <f>'[1]수동분무기만 따로 분리'!D57</f>
        <v>0926-2_10uL_B10</v>
      </c>
      <c r="B57" s="52"/>
      <c r="C57" s="53"/>
      <c r="D57" s="1">
        <f>'[1]수동분무기만 따로 분리'!N57</f>
        <v>1.8528543797832905E-2</v>
      </c>
      <c r="F57" s="41"/>
      <c r="H57">
        <v>10</v>
      </c>
      <c r="I57">
        <v>1.5</v>
      </c>
      <c r="J57">
        <v>1000</v>
      </c>
      <c r="K57" s="44">
        <f t="shared" si="14"/>
        <v>0</v>
      </c>
    </row>
    <row r="58" spans="1:11">
      <c r="A58" s="32" t="str">
        <f>'[1]수동분무기만 따로 분리'!D58</f>
        <v>0926-2_10uL_B12</v>
      </c>
      <c r="B58" s="52"/>
      <c r="C58" s="53"/>
      <c r="D58" s="1">
        <f>'[1]수동분무기만 따로 분리'!N58</f>
        <v>5.4838064876965131E-2</v>
      </c>
      <c r="E58" s="1">
        <f t="shared" si="12"/>
        <v>8.0429161819548858E-2</v>
      </c>
      <c r="F58" s="41">
        <f t="shared" si="13"/>
        <v>0.20107290454887214</v>
      </c>
      <c r="H58">
        <v>12</v>
      </c>
      <c r="I58">
        <v>1.5</v>
      </c>
      <c r="J58">
        <v>1000</v>
      </c>
      <c r="K58" s="44">
        <f t="shared" si="14"/>
        <v>11.170716919381785</v>
      </c>
    </row>
    <row r="59" spans="1:11">
      <c r="A59" s="32">
        <f>'[1]수동분무기만 따로 분리'!D59</f>
        <v>0</v>
      </c>
      <c r="B59" s="32"/>
      <c r="C59" s="37"/>
      <c r="K59" s="1"/>
    </row>
    <row r="60" spans="1:11">
      <c r="A60" s="32" t="str">
        <f>'[1]수동분무기만 따로 분리'!D60</f>
        <v>0926-3_10uL_B1</v>
      </c>
      <c r="B60" s="52">
        <v>1460</v>
      </c>
      <c r="C60" s="53">
        <f>$B$2/B60</f>
        <v>0.60273972602739723</v>
      </c>
      <c r="D60" s="1">
        <f>'[1]수동분무기만 따로 분리'!N60</f>
        <v>1.387666084435276E-2</v>
      </c>
      <c r="E60" s="1">
        <f>$C$60*D60</f>
        <v>8.3640147555002937E-3</v>
      </c>
      <c r="F60" s="41">
        <f>E60*6</f>
        <v>5.0184088533001762E-2</v>
      </c>
      <c r="K60" s="1"/>
    </row>
    <row r="61" spans="1:11">
      <c r="A61" s="32" t="str">
        <f>'[1]수동분무기만 따로 분리'!D61</f>
        <v>0926-3_10uL_B2</v>
      </c>
      <c r="B61" s="52"/>
      <c r="C61" s="53"/>
      <c r="D61" s="1">
        <f>'[1]수동분무기만 따로 분리'!N61</f>
        <v>3.5882620974982772E-2</v>
      </c>
      <c r="E61" s="1">
        <f t="shared" ref="E61:E69" si="15">$C$60*D61</f>
        <v>2.1627881135606052E-2</v>
      </c>
      <c r="F61" s="41">
        <f t="shared" ref="F61:F69" si="16">E61*6</f>
        <v>0.12976728681363631</v>
      </c>
      <c r="K61" s="1"/>
    </row>
    <row r="62" spans="1:11">
      <c r="A62" s="32" t="str">
        <f>'[1]수동분무기만 따로 분리'!D62</f>
        <v>0926-3_10uL_B3</v>
      </c>
      <c r="B62" s="52"/>
      <c r="C62" s="53"/>
      <c r="D62" s="1">
        <f>'[1]수동분무기만 따로 분리'!N62</f>
        <v>3.9760671467746159E-2</v>
      </c>
      <c r="E62" s="1">
        <f t="shared" si="15"/>
        <v>2.3965336227134669E-2</v>
      </c>
      <c r="F62" s="41">
        <f t="shared" si="16"/>
        <v>0.143792017362808</v>
      </c>
      <c r="K62" s="1"/>
    </row>
    <row r="63" spans="1:11">
      <c r="A63" s="32" t="str">
        <f>'[1]수동분무기만 따로 분리'!D63</f>
        <v>0926-3_10uL_B4</v>
      </c>
      <c r="B63" s="52"/>
      <c r="C63" s="53"/>
      <c r="D63" s="1">
        <f>'[1]수동분무기만 따로 분리'!N63</f>
        <v>6.2991714776596042E-2</v>
      </c>
      <c r="F63" s="41"/>
      <c r="K63" s="1"/>
    </row>
    <row r="64" spans="1:11">
      <c r="A64" s="32" t="str">
        <f>'[1]수동분무기만 따로 분리'!D64</f>
        <v>0926-3_10uL_B5</v>
      </c>
      <c r="B64" s="52"/>
      <c r="C64" s="53"/>
      <c r="D64" s="1">
        <f>'[1]수동분무기만 따로 분리'!N64</f>
        <v>4.2019074502689026E-2</v>
      </c>
      <c r="E64" s="1">
        <f t="shared" si="15"/>
        <v>2.5326565453675575E-2</v>
      </c>
      <c r="F64" s="41">
        <f t="shared" si="16"/>
        <v>0.15195939272205344</v>
      </c>
      <c r="K64" s="1"/>
    </row>
    <row r="65" spans="1:11">
      <c r="A65" s="32" t="str">
        <f>'[1]수동분무기만 따로 분리'!D65</f>
        <v>0926-3_10uL_B6</v>
      </c>
      <c r="B65" s="52"/>
      <c r="C65" s="53"/>
      <c r="D65" s="1">
        <f>'[1]수동분무기만 따로 분리'!N65</f>
        <v>8.6615845410185688E-2</v>
      </c>
      <c r="E65" s="1">
        <f t="shared" si="15"/>
        <v>5.2206810932166711E-2</v>
      </c>
      <c r="F65" s="41">
        <f t="shared" si="16"/>
        <v>0.31324086559300024</v>
      </c>
      <c r="K65" s="1"/>
    </row>
    <row r="66" spans="1:11">
      <c r="A66" s="32" t="str">
        <f>'[1]수동분무기만 따로 분리'!D66</f>
        <v>0926-3_10uL_B7</v>
      </c>
      <c r="B66" s="52"/>
      <c r="C66" s="53"/>
      <c r="D66" s="1">
        <f>'[1]수동분무기만 따로 분리'!N66</f>
        <v>4.9893029140649504E-2</v>
      </c>
      <c r="F66" s="41"/>
      <c r="K66" s="1"/>
    </row>
    <row r="67" spans="1:11">
      <c r="A67" s="32" t="str">
        <f>'[1]수동분무기만 따로 분리'!D67</f>
        <v>0926-3_10uL_B8</v>
      </c>
      <c r="B67" s="52"/>
      <c r="C67" s="53"/>
      <c r="D67" s="1">
        <f>'[1]수동분무기만 따로 분리'!N67</f>
        <v>6.7625380142454963E-2</v>
      </c>
      <c r="E67" s="1">
        <f t="shared" si="15"/>
        <v>4.076050309956189E-2</v>
      </c>
      <c r="F67" s="41">
        <f t="shared" si="16"/>
        <v>0.24456301859737134</v>
      </c>
      <c r="K67" s="1"/>
    </row>
    <row r="68" spans="1:11">
      <c r="A68" s="32" t="str">
        <f>'[1]수동분무기만 따로 분리'!D68</f>
        <v>0926-3_10uL_B10</v>
      </c>
      <c r="B68" s="52"/>
      <c r="C68" s="53"/>
      <c r="D68" s="1">
        <f>'[1]수동분무기만 따로 분리'!N68</f>
        <v>3.3689940001533261E-2</v>
      </c>
      <c r="F68" s="41"/>
      <c r="K68" s="1"/>
    </row>
    <row r="69" spans="1:11">
      <c r="A69" s="32" t="str">
        <f>'[1]수동분무기만 따로 분리'!D69</f>
        <v>0926-3_10uL_B12</v>
      </c>
      <c r="B69" s="52"/>
      <c r="C69" s="53"/>
      <c r="D69" s="1">
        <f>'[1]수동분무기만 따로 분리'!N69</f>
        <v>0.102123709285667</v>
      </c>
      <c r="E69" s="1">
        <f t="shared" si="15"/>
        <v>6.1554016555744488E-2</v>
      </c>
      <c r="F69" s="41">
        <f t="shared" si="16"/>
        <v>0.36932409933446692</v>
      </c>
      <c r="K69" s="1"/>
    </row>
    <row r="70" spans="1:11">
      <c r="A70" s="32"/>
      <c r="B70" s="32"/>
      <c r="C70" s="37"/>
      <c r="K70" s="1"/>
    </row>
    <row r="71" spans="1:11">
      <c r="A71" s="32"/>
      <c r="B71" s="52"/>
      <c r="C71" s="53"/>
      <c r="K71" s="1"/>
    </row>
    <row r="72" spans="1:11">
      <c r="A72" s="32"/>
      <c r="B72" s="52"/>
      <c r="C72" s="53"/>
      <c r="K72" s="1"/>
    </row>
    <row r="73" spans="1:11">
      <c r="A73" s="32"/>
      <c r="B73" s="52"/>
      <c r="C73" s="53"/>
      <c r="K73" s="1"/>
    </row>
    <row r="74" spans="1:11">
      <c r="A74" s="32"/>
      <c r="B74" s="52"/>
      <c r="C74" s="53"/>
      <c r="K74" s="1"/>
    </row>
    <row r="75" spans="1:11">
      <c r="A75" s="32"/>
      <c r="B75" s="52"/>
      <c r="C75" s="53"/>
      <c r="K75" s="1"/>
    </row>
    <row r="76" spans="1:11">
      <c r="A76" s="32"/>
      <c r="B76" s="52"/>
      <c r="C76" s="53"/>
      <c r="K76" s="1"/>
    </row>
    <row r="77" spans="1:11">
      <c r="A77" s="32"/>
      <c r="B77" s="52"/>
      <c r="C77" s="53"/>
      <c r="K77" s="1"/>
    </row>
    <row r="78" spans="1:11">
      <c r="A78" s="32"/>
      <c r="B78" s="52"/>
      <c r="C78" s="53"/>
      <c r="K78" s="1"/>
    </row>
    <row r="79" spans="1:11">
      <c r="A79" s="32"/>
      <c r="B79" s="52"/>
      <c r="C79" s="53"/>
      <c r="K79" s="1"/>
    </row>
    <row r="80" spans="1:11">
      <c r="A80" s="32"/>
      <c r="B80" s="52"/>
      <c r="C80" s="53"/>
      <c r="K80" s="1"/>
    </row>
    <row r="81" spans="1:11">
      <c r="A81" s="32"/>
      <c r="B81" s="32"/>
      <c r="C81" s="37"/>
      <c r="K81" s="1"/>
    </row>
    <row r="82" spans="1:11">
      <c r="A82" s="32"/>
      <c r="B82" s="54"/>
      <c r="C82" s="53"/>
      <c r="K82" s="1"/>
    </row>
    <row r="83" spans="1:11">
      <c r="A83" s="32"/>
      <c r="B83" s="54"/>
      <c r="C83" s="53"/>
      <c r="K83" s="1"/>
    </row>
    <row r="84" spans="1:11">
      <c r="A84" s="32"/>
      <c r="B84" s="54"/>
      <c r="C84" s="53"/>
      <c r="K84" s="1"/>
    </row>
    <row r="85" spans="1:11">
      <c r="A85" s="32"/>
      <c r="B85" s="54"/>
      <c r="C85" s="53"/>
      <c r="K85" s="1"/>
    </row>
    <row r="86" spans="1:11">
      <c r="A86" s="32"/>
      <c r="B86" s="54"/>
      <c r="C86" s="53"/>
      <c r="K86" s="1"/>
    </row>
    <row r="87" spans="1:11">
      <c r="A87" s="32"/>
      <c r="B87" s="54"/>
      <c r="C87" s="53"/>
      <c r="K87" s="1"/>
    </row>
    <row r="88" spans="1:11">
      <c r="A88" s="32"/>
      <c r="B88" s="54"/>
      <c r="C88" s="53"/>
      <c r="K88" s="1"/>
    </row>
    <row r="89" spans="1:11">
      <c r="A89" s="32"/>
      <c r="B89" s="54"/>
      <c r="C89" s="53"/>
      <c r="K89" s="1"/>
    </row>
    <row r="90" spans="1:11">
      <c r="A90" s="32"/>
      <c r="B90" s="54"/>
      <c r="C90" s="53"/>
      <c r="K90" s="1"/>
    </row>
    <row r="91" spans="1:11">
      <c r="A91" s="32"/>
      <c r="B91" s="54"/>
      <c r="C91" s="53"/>
      <c r="K91" s="1"/>
    </row>
    <row r="92" spans="1:11">
      <c r="B92" s="32"/>
      <c r="C92" s="37"/>
      <c r="K92" s="1"/>
    </row>
    <row r="93" spans="1:11">
      <c r="A93" s="32"/>
      <c r="B93" s="55"/>
      <c r="C93" s="53"/>
      <c r="K93" s="1"/>
    </row>
    <row r="94" spans="1:11">
      <c r="A94" s="32"/>
      <c r="B94" s="55"/>
      <c r="C94" s="53"/>
      <c r="K94" s="1"/>
    </row>
    <row r="95" spans="1:11">
      <c r="A95" s="32"/>
      <c r="B95" s="55"/>
      <c r="C95" s="53"/>
      <c r="K95" s="1"/>
    </row>
    <row r="96" spans="1:11">
      <c r="A96" s="32"/>
      <c r="B96" s="55"/>
      <c r="C96" s="53"/>
      <c r="K96" s="1"/>
    </row>
    <row r="97" spans="1:11">
      <c r="A97" s="32"/>
      <c r="B97" s="55"/>
      <c r="C97" s="53"/>
      <c r="K97" s="1"/>
    </row>
    <row r="98" spans="1:11">
      <c r="A98" s="32"/>
      <c r="B98" s="55"/>
      <c r="C98" s="53"/>
      <c r="K98" s="1"/>
    </row>
    <row r="99" spans="1:11">
      <c r="A99" s="32"/>
      <c r="B99" s="55"/>
      <c r="C99" s="53"/>
      <c r="K99" s="1"/>
    </row>
    <row r="100" spans="1:11">
      <c r="A100" s="32"/>
      <c r="B100" s="55"/>
      <c r="C100" s="53"/>
      <c r="K100" s="1"/>
    </row>
    <row r="101" spans="1:11">
      <c r="A101" s="32"/>
      <c r="B101" s="55"/>
      <c r="C101" s="53"/>
      <c r="K101" s="1"/>
    </row>
    <row r="102" spans="1:11">
      <c r="A102" s="32"/>
      <c r="B102" s="55"/>
      <c r="C102" s="53"/>
      <c r="K102" s="1"/>
    </row>
  </sheetData>
  <mergeCells count="18">
    <mergeCell ref="B5:B14"/>
    <mergeCell ref="C5:C14"/>
    <mergeCell ref="B16:B25"/>
    <mergeCell ref="C16:C25"/>
    <mergeCell ref="B27:B36"/>
    <mergeCell ref="C27:C36"/>
    <mergeCell ref="B38:B47"/>
    <mergeCell ref="C38:C47"/>
    <mergeCell ref="B49:B58"/>
    <mergeCell ref="C49:C58"/>
    <mergeCell ref="B60:B69"/>
    <mergeCell ref="C60:C69"/>
    <mergeCell ref="B71:B80"/>
    <mergeCell ref="C71:C80"/>
    <mergeCell ref="B82:B91"/>
    <mergeCell ref="C82:C91"/>
    <mergeCell ref="B93:B102"/>
    <mergeCell ref="C93:C10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D318-2D9B-408E-A6A2-0F9FB2C6AF72}">
  <dimension ref="A2:I27"/>
  <sheetViews>
    <sheetView zoomScale="115" zoomScaleNormal="115" workbookViewId="0">
      <selection activeCell="D22" sqref="D22"/>
    </sheetView>
  </sheetViews>
  <sheetFormatPr defaultRowHeight="16.5"/>
  <cols>
    <col min="1" max="1" width="11" customWidth="1"/>
    <col min="2" max="2" width="40.75" bestFit="1" customWidth="1"/>
    <col min="4" max="4" width="66.125" bestFit="1" customWidth="1"/>
    <col min="5" max="5" width="78.875" bestFit="1" customWidth="1"/>
    <col min="8" max="8" width="15.875" bestFit="1" customWidth="1"/>
  </cols>
  <sheetData>
    <row r="2" spans="1:9">
      <c r="D2" s="16"/>
    </row>
    <row r="3" spans="1:9">
      <c r="A3" s="16" t="s">
        <v>11</v>
      </c>
      <c r="B3" s="16" t="s">
        <v>12</v>
      </c>
      <c r="C3" s="16" t="s">
        <v>13</v>
      </c>
      <c r="D3" s="16" t="s">
        <v>25</v>
      </c>
      <c r="E3" s="16" t="s">
        <v>26</v>
      </c>
      <c r="H3" t="s">
        <v>55</v>
      </c>
    </row>
    <row r="4" spans="1:9" ht="18">
      <c r="A4" s="24" t="s">
        <v>76</v>
      </c>
      <c r="B4" s="24" t="s">
        <v>33</v>
      </c>
      <c r="C4" s="24" t="s">
        <v>77</v>
      </c>
      <c r="D4" s="16"/>
      <c r="E4" s="16"/>
      <c r="H4" t="s">
        <v>56</v>
      </c>
      <c r="I4">
        <v>7</v>
      </c>
    </row>
    <row r="5" spans="1:9" ht="18">
      <c r="A5" s="24" t="s">
        <v>78</v>
      </c>
      <c r="B5" s="24" t="s">
        <v>31</v>
      </c>
      <c r="C5" s="16" t="s">
        <v>34</v>
      </c>
      <c r="D5" s="16">
        <v>500</v>
      </c>
      <c r="E5" s="16" t="s">
        <v>68</v>
      </c>
      <c r="H5" t="s">
        <v>57</v>
      </c>
      <c r="I5">
        <v>5</v>
      </c>
    </row>
    <row r="6" spans="1:9">
      <c r="A6" s="24" t="s">
        <v>14</v>
      </c>
      <c r="B6" s="24" t="s">
        <v>32</v>
      </c>
      <c r="C6" s="24" t="s">
        <v>19</v>
      </c>
      <c r="D6" s="17" t="s">
        <v>66</v>
      </c>
      <c r="E6" s="17" t="s">
        <v>67</v>
      </c>
      <c r="H6" t="s">
        <v>58</v>
      </c>
      <c r="I6">
        <v>3</v>
      </c>
    </row>
    <row r="7" spans="1:9">
      <c r="A7" s="24" t="s">
        <v>15</v>
      </c>
      <c r="B7" s="24" t="s">
        <v>30</v>
      </c>
      <c r="C7" s="24" t="s">
        <v>86</v>
      </c>
      <c r="D7" s="20" t="s">
        <v>72</v>
      </c>
      <c r="E7" s="16"/>
    </row>
    <row r="8" spans="1:9">
      <c r="A8" s="24" t="s">
        <v>16</v>
      </c>
      <c r="B8" s="24" t="s">
        <v>35</v>
      </c>
      <c r="C8" s="24" t="s">
        <v>59</v>
      </c>
      <c r="D8" s="17" t="s">
        <v>64</v>
      </c>
      <c r="E8" s="17" t="s">
        <v>65</v>
      </c>
    </row>
    <row r="9" spans="1:9">
      <c r="A9" s="25" t="s">
        <v>17</v>
      </c>
      <c r="B9" s="25" t="s">
        <v>29</v>
      </c>
      <c r="C9" s="25" t="s">
        <v>34</v>
      </c>
      <c r="D9" s="18"/>
      <c r="E9" s="19"/>
    </row>
    <row r="10" spans="1:9">
      <c r="A10" s="24" t="s">
        <v>18</v>
      </c>
      <c r="B10" s="24" t="s">
        <v>28</v>
      </c>
      <c r="C10" s="24" t="s">
        <v>60</v>
      </c>
      <c r="D10" s="16">
        <v>0.66</v>
      </c>
      <c r="E10" s="16"/>
    </row>
    <row r="11" spans="1:9">
      <c r="A11" s="26" t="s">
        <v>19</v>
      </c>
      <c r="B11" s="24" t="s">
        <v>24</v>
      </c>
      <c r="C11" s="24" t="s">
        <v>36</v>
      </c>
      <c r="D11" s="16">
        <v>1.5</v>
      </c>
      <c r="E11" s="16" t="s">
        <v>27</v>
      </c>
    </row>
    <row r="12" spans="1:9">
      <c r="A12" s="24" t="s">
        <v>20</v>
      </c>
      <c r="B12" s="24" t="s">
        <v>23</v>
      </c>
      <c r="C12" s="24" t="s">
        <v>79</v>
      </c>
      <c r="D12" s="22" t="str">
        <f>'전면부 자동분무기 normalization 데이터'!$G$20</f>
        <v>공간체적당 포집량(ug/m^3)</v>
      </c>
      <c r="E12" s="17" t="s">
        <v>74</v>
      </c>
    </row>
    <row r="13" spans="1:9">
      <c r="A13" s="24" t="s">
        <v>21</v>
      </c>
      <c r="B13" s="24" t="s">
        <v>22</v>
      </c>
      <c r="C13" s="24" t="s">
        <v>37</v>
      </c>
      <c r="D13" s="23" t="s">
        <v>63</v>
      </c>
      <c r="E13" s="16"/>
    </row>
    <row r="14" spans="1:9">
      <c r="A14" s="16"/>
      <c r="B14" s="16"/>
      <c r="C14" s="16"/>
      <c r="D14" s="16"/>
      <c r="E14" s="16"/>
    </row>
    <row r="15" spans="1:9" ht="18">
      <c r="A15" s="25" t="s">
        <v>80</v>
      </c>
      <c r="B15" s="25" t="s">
        <v>43</v>
      </c>
      <c r="C15" s="25" t="s">
        <v>54</v>
      </c>
      <c r="D15" s="18"/>
      <c r="E15" s="19"/>
      <c r="F15" s="15"/>
    </row>
    <row r="16" spans="1:9" ht="18">
      <c r="A16" s="25" t="s">
        <v>81</v>
      </c>
      <c r="B16" s="25" t="s">
        <v>44</v>
      </c>
      <c r="C16" s="25" t="s">
        <v>54</v>
      </c>
      <c r="D16" s="19"/>
      <c r="E16" s="19" t="s">
        <v>45</v>
      </c>
    </row>
    <row r="17" spans="1:6">
      <c r="A17" s="24" t="s">
        <v>38</v>
      </c>
      <c r="B17" s="24" t="s">
        <v>46</v>
      </c>
      <c r="C17" s="24" t="s">
        <v>82</v>
      </c>
      <c r="D17" s="16">
        <v>105</v>
      </c>
      <c r="E17" s="16"/>
    </row>
    <row r="18" spans="1:6" ht="18">
      <c r="A18" s="24" t="s">
        <v>83</v>
      </c>
      <c r="B18" s="24" t="s">
        <v>47</v>
      </c>
      <c r="C18" s="16" t="s">
        <v>34</v>
      </c>
      <c r="D18" s="20" t="s">
        <v>72</v>
      </c>
      <c r="E18" s="16"/>
    </row>
    <row r="19" spans="1:6">
      <c r="A19" s="24" t="s">
        <v>39</v>
      </c>
      <c r="B19" s="24" t="s">
        <v>48</v>
      </c>
      <c r="C19" s="24" t="s">
        <v>61</v>
      </c>
      <c r="D19" s="16">
        <v>3</v>
      </c>
      <c r="E19" s="16"/>
    </row>
    <row r="20" spans="1:6">
      <c r="A20" s="24" t="s">
        <v>40</v>
      </c>
      <c r="B20" s="24" t="s">
        <v>49</v>
      </c>
      <c r="C20" s="24" t="s">
        <v>53</v>
      </c>
      <c r="D20" s="23" t="s">
        <v>63</v>
      </c>
      <c r="E20" s="16"/>
    </row>
    <row r="21" spans="1:6" ht="18">
      <c r="A21" s="24" t="s">
        <v>87</v>
      </c>
      <c r="B21" s="24" t="s">
        <v>50</v>
      </c>
      <c r="C21" s="27" t="s">
        <v>41</v>
      </c>
      <c r="D21" s="16" t="s">
        <v>88</v>
      </c>
      <c r="E21" s="16" t="s">
        <v>71</v>
      </c>
      <c r="F21" s="15" t="s">
        <v>69</v>
      </c>
    </row>
    <row r="22" spans="1:6" ht="18">
      <c r="A22" s="24" t="s">
        <v>84</v>
      </c>
      <c r="B22" s="24" t="s">
        <v>51</v>
      </c>
      <c r="C22" s="16" t="s">
        <v>52</v>
      </c>
      <c r="D22" s="21" t="s">
        <v>73</v>
      </c>
      <c r="E22" s="16" t="s">
        <v>75</v>
      </c>
    </row>
    <row r="23" spans="1:6" ht="18">
      <c r="A23" s="24" t="s">
        <v>85</v>
      </c>
      <c r="B23" s="24" t="s">
        <v>62</v>
      </c>
      <c r="C23" s="24" t="s">
        <v>42</v>
      </c>
      <c r="D23" s="20" t="s">
        <v>72</v>
      </c>
      <c r="E23" s="16"/>
    </row>
    <row r="24" spans="1:6">
      <c r="D24" s="16"/>
    </row>
    <row r="25" spans="1:6">
      <c r="D25" s="16"/>
    </row>
    <row r="26" spans="1:6" ht="26.25">
      <c r="A26" s="31" t="s">
        <v>92</v>
      </c>
      <c r="D26" s="16"/>
    </row>
    <row r="27" spans="1:6">
      <c r="D27" s="1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1DD9-5A4D-4BF1-81CA-D2B48889ACB1}">
  <dimension ref="A1:B11"/>
  <sheetViews>
    <sheetView workbookViewId="0">
      <selection activeCell="C2" sqref="C2"/>
    </sheetView>
  </sheetViews>
  <sheetFormatPr defaultRowHeight="16.5"/>
  <sheetData>
    <row r="1" spans="1:2">
      <c r="A1" s="9" t="s">
        <v>4</v>
      </c>
      <c r="B1" t="s">
        <v>7</v>
      </c>
    </row>
    <row r="2" spans="1:2">
      <c r="A2" s="9">
        <v>1</v>
      </c>
    </row>
    <row r="3" spans="1:2">
      <c r="A3" s="9">
        <v>2</v>
      </c>
      <c r="B3" s="1">
        <v>594.28005490022599</v>
      </c>
    </row>
    <row r="4" spans="1:2">
      <c r="A4" s="9">
        <v>3</v>
      </c>
      <c r="B4" s="1">
        <v>950.68774428975962</v>
      </c>
    </row>
    <row r="5" spans="1:2">
      <c r="A5" s="9">
        <v>4</v>
      </c>
      <c r="B5" s="1">
        <v>1293.5839576196031</v>
      </c>
    </row>
    <row r="6" spans="1:2">
      <c r="A6" s="9">
        <v>5</v>
      </c>
      <c r="B6" s="1">
        <v>1420.5719799304729</v>
      </c>
    </row>
    <row r="7" spans="1:2">
      <c r="A7" s="9">
        <v>6</v>
      </c>
      <c r="B7" s="1">
        <v>1235.6498806564612</v>
      </c>
    </row>
    <row r="8" spans="1:2">
      <c r="A8" s="9">
        <v>7</v>
      </c>
      <c r="B8" s="1">
        <v>875.00054093899053</v>
      </c>
    </row>
    <row r="9" spans="1:2">
      <c r="A9" s="9">
        <v>8</v>
      </c>
      <c r="B9" s="1">
        <v>533.37026720205574</v>
      </c>
    </row>
    <row r="10" spans="1:2">
      <c r="A10" s="9">
        <v>10</v>
      </c>
      <c r="B10" s="1">
        <v>451.65558550822561</v>
      </c>
    </row>
    <row r="11" spans="1:2">
      <c r="A11" s="9">
        <v>12</v>
      </c>
      <c r="B11" s="1">
        <v>119.7523187936067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069-C80E-4C8F-BEAD-F296F0403368}">
  <dimension ref="A1:J102"/>
  <sheetViews>
    <sheetView workbookViewId="0">
      <selection activeCell="G19" sqref="G19"/>
    </sheetView>
  </sheetViews>
  <sheetFormatPr defaultRowHeight="16.5"/>
  <cols>
    <col min="1" max="1" width="21.25" bestFit="1" customWidth="1"/>
    <col min="2" max="2" width="21.25" customWidth="1"/>
    <col min="3" max="3" width="32.75" bestFit="1" customWidth="1"/>
    <col min="4" max="4" width="15.5" style="1" bestFit="1" customWidth="1"/>
    <col min="5" max="5" width="33.625" style="41" bestFit="1" customWidth="1"/>
    <col min="6" max="6" width="33.625" style="1" customWidth="1"/>
    <col min="7" max="7" width="19.125" bestFit="1" customWidth="1"/>
    <col min="8" max="8" width="11.5" bestFit="1" customWidth="1"/>
    <col min="9" max="9" width="24.25" bestFit="1" customWidth="1"/>
    <col min="10" max="10" width="32.75" style="43" bestFit="1" customWidth="1"/>
  </cols>
  <sheetData>
    <row r="1" spans="1:10" ht="27" thickBot="1">
      <c r="A1" s="38" t="s">
        <v>188</v>
      </c>
      <c r="C1" s="36"/>
      <c r="D1"/>
      <c r="E1" s="39"/>
      <c r="F1"/>
    </row>
    <row r="2" spans="1:10" ht="17.25" thickBot="1">
      <c r="A2" s="34" t="s">
        <v>133</v>
      </c>
      <c r="B2" s="35">
        <v>760</v>
      </c>
      <c r="D2"/>
      <c r="E2" s="40" t="s">
        <v>190</v>
      </c>
      <c r="F2" s="5"/>
    </row>
    <row r="3" spans="1:10">
      <c r="D3"/>
      <c r="E3" s="39"/>
      <c r="F3"/>
    </row>
    <row r="4" spans="1:10" ht="20.25">
      <c r="A4" s="33" t="s">
        <v>101</v>
      </c>
      <c r="B4" s="33" t="s">
        <v>134</v>
      </c>
      <c r="C4" s="33" t="s">
        <v>132</v>
      </c>
      <c r="D4" t="s">
        <v>135</v>
      </c>
      <c r="E4" s="39" t="s">
        <v>136</v>
      </c>
      <c r="F4" s="39" t="s">
        <v>194</v>
      </c>
      <c r="G4" s="42" t="s">
        <v>191</v>
      </c>
      <c r="H4" t="s">
        <v>5</v>
      </c>
      <c r="I4" t="s">
        <v>193</v>
      </c>
      <c r="J4" s="43" t="s">
        <v>192</v>
      </c>
    </row>
    <row r="5" spans="1:10">
      <c r="A5" s="32" t="s">
        <v>102</v>
      </c>
      <c r="B5" s="52">
        <v>490</v>
      </c>
      <c r="C5" s="53">
        <f>$B$2/B5</f>
        <v>1.5510204081632653</v>
      </c>
      <c r="D5" s="1">
        <v>0.17618421743638224</v>
      </c>
      <c r="E5" s="41">
        <f>D5*C5</f>
        <v>0.27326531684010308</v>
      </c>
      <c r="G5">
        <v>1</v>
      </c>
      <c r="H5">
        <v>1.5</v>
      </c>
      <c r="I5">
        <v>1000</v>
      </c>
      <c r="J5" s="44">
        <f>E5/(G5*H5)*I5</f>
        <v>182.17687789340206</v>
      </c>
    </row>
    <row r="6" spans="1:10">
      <c r="A6" s="32" t="s">
        <v>103</v>
      </c>
      <c r="B6" s="52"/>
      <c r="C6" s="53"/>
      <c r="D6" s="1">
        <v>0.46032326917740068</v>
      </c>
      <c r="E6" s="41">
        <f t="shared" ref="E6:E12" si="0">D6*$C$5</f>
        <v>0.71397078484658061</v>
      </c>
      <c r="G6">
        <v>2</v>
      </c>
      <c r="H6">
        <v>1.5</v>
      </c>
      <c r="I6">
        <v>1000</v>
      </c>
      <c r="J6" s="44">
        <f>E6/(G6*H6)*I6</f>
        <v>237.99026161552686</v>
      </c>
    </row>
    <row r="7" spans="1:10">
      <c r="A7" s="32" t="s">
        <v>104</v>
      </c>
      <c r="B7" s="52"/>
      <c r="C7" s="53"/>
      <c r="D7" s="1">
        <v>3.2798251725666505</v>
      </c>
      <c r="E7" s="41">
        <f t="shared" si="0"/>
        <v>5.0870757778584785</v>
      </c>
      <c r="G7">
        <v>3</v>
      </c>
      <c r="H7">
        <v>1.5</v>
      </c>
      <c r="I7">
        <v>1000</v>
      </c>
      <c r="J7" s="44">
        <f>E7/(G7*H7)*I7</f>
        <v>1130.4612839685508</v>
      </c>
    </row>
    <row r="8" spans="1:10">
      <c r="A8" s="32" t="s">
        <v>105</v>
      </c>
      <c r="B8" s="52"/>
      <c r="C8" s="53"/>
      <c r="D8" s="1">
        <v>1.4121657383546702</v>
      </c>
      <c r="G8">
        <v>4</v>
      </c>
      <c r="H8">
        <v>1.5</v>
      </c>
      <c r="I8">
        <v>1000</v>
      </c>
      <c r="J8" s="44"/>
    </row>
    <row r="9" spans="1:10">
      <c r="A9" s="32" t="s">
        <v>106</v>
      </c>
      <c r="B9" s="52"/>
      <c r="C9" s="53"/>
      <c r="D9" s="1">
        <v>4.1824716587544577</v>
      </c>
      <c r="E9" s="41">
        <f t="shared" si="0"/>
        <v>6.4870988992926284</v>
      </c>
      <c r="G9">
        <v>5</v>
      </c>
      <c r="H9">
        <v>1.5</v>
      </c>
      <c r="I9">
        <v>1000</v>
      </c>
      <c r="J9" s="44">
        <f>E9/(G9*H9)*I9</f>
        <v>864.94651990568389</v>
      </c>
    </row>
    <row r="10" spans="1:10">
      <c r="A10" s="32" t="s">
        <v>107</v>
      </c>
      <c r="B10" s="52"/>
      <c r="C10" s="53"/>
      <c r="D10" s="1">
        <v>5.8586832782038147</v>
      </c>
      <c r="G10">
        <v>6</v>
      </c>
      <c r="H10">
        <v>1.5</v>
      </c>
      <c r="I10">
        <v>1000</v>
      </c>
      <c r="J10" s="44"/>
    </row>
    <row r="11" spans="1:10">
      <c r="A11" s="32" t="s">
        <v>108</v>
      </c>
      <c r="B11" s="52"/>
      <c r="C11" s="53"/>
      <c r="D11" s="1">
        <v>7.2131990965063162</v>
      </c>
      <c r="G11">
        <v>7</v>
      </c>
      <c r="H11">
        <v>1.5</v>
      </c>
      <c r="I11">
        <v>1000</v>
      </c>
      <c r="J11" s="44"/>
    </row>
    <row r="12" spans="1:10">
      <c r="A12" s="32" t="s">
        <v>109</v>
      </c>
      <c r="B12" s="52"/>
      <c r="C12" s="53"/>
      <c r="D12" s="1">
        <v>4.0079779367840622</v>
      </c>
      <c r="E12" s="41">
        <f t="shared" si="0"/>
        <v>6.216455575420178</v>
      </c>
      <c r="G12">
        <v>8</v>
      </c>
      <c r="H12">
        <v>1.5</v>
      </c>
      <c r="I12">
        <v>1000</v>
      </c>
      <c r="J12" s="44">
        <f>E12/(G12*H12)*I12</f>
        <v>518.03796461834816</v>
      </c>
    </row>
    <row r="13" spans="1:10">
      <c r="A13" s="32" t="s">
        <v>110</v>
      </c>
      <c r="B13" s="52"/>
      <c r="C13" s="53"/>
      <c r="D13" s="1">
        <v>2.6078357871801967</v>
      </c>
      <c r="G13">
        <v>10</v>
      </c>
      <c r="H13">
        <v>1.5</v>
      </c>
      <c r="I13">
        <v>1000</v>
      </c>
      <c r="J13" s="44"/>
    </row>
    <row r="14" spans="1:10">
      <c r="A14" s="32" t="s">
        <v>111</v>
      </c>
      <c r="B14" s="52"/>
      <c r="C14" s="53"/>
      <c r="D14" s="1">
        <v>8.9203443468623007</v>
      </c>
      <c r="G14">
        <v>12</v>
      </c>
      <c r="H14">
        <v>1.5</v>
      </c>
      <c r="I14">
        <v>1000</v>
      </c>
      <c r="J14" s="44"/>
    </row>
    <row r="15" spans="1:10">
      <c r="A15" s="32"/>
      <c r="B15" s="32"/>
      <c r="C15" s="37"/>
      <c r="J15" s="44"/>
    </row>
    <row r="16" spans="1:10">
      <c r="A16" s="32" t="s">
        <v>112</v>
      </c>
      <c r="B16" s="52">
        <v>590</v>
      </c>
      <c r="C16" s="53">
        <f>$B$2/B16</f>
        <v>1.2881355932203389</v>
      </c>
      <c r="D16" s="1">
        <v>0.12604475823687</v>
      </c>
      <c r="E16" s="41">
        <f>D16*$C$16</f>
        <v>0.16236273942376472</v>
      </c>
      <c r="G16">
        <v>1</v>
      </c>
      <c r="H16">
        <v>1.5</v>
      </c>
      <c r="I16">
        <v>1000</v>
      </c>
      <c r="J16" s="44">
        <f t="shared" ref="J16:J21" si="1">E16/(G16*H16)*I16</f>
        <v>108.24182628250982</v>
      </c>
    </row>
    <row r="17" spans="1:10">
      <c r="A17" s="32" t="s">
        <v>113</v>
      </c>
      <c r="B17" s="52"/>
      <c r="C17" s="53"/>
      <c r="D17" s="1">
        <v>0.55332154048626558</v>
      </c>
      <c r="E17" s="41">
        <f t="shared" ref="E17:E23" si="2">D17*$C$16</f>
        <v>0.71275317079586753</v>
      </c>
      <c r="G17">
        <v>2</v>
      </c>
      <c r="H17">
        <v>1.5</v>
      </c>
      <c r="I17">
        <v>1000</v>
      </c>
      <c r="J17" s="44">
        <f t="shared" si="1"/>
        <v>237.58439026528919</v>
      </c>
    </row>
    <row r="18" spans="1:10">
      <c r="A18" s="32" t="s">
        <v>114</v>
      </c>
      <c r="B18" s="52"/>
      <c r="C18" s="53"/>
      <c r="D18" s="1">
        <v>0.98960076020868359</v>
      </c>
      <c r="E18" s="41">
        <f t="shared" si="2"/>
        <v>1.2747399623027109</v>
      </c>
      <c r="G18">
        <v>3</v>
      </c>
      <c r="H18">
        <v>1.5</v>
      </c>
      <c r="I18">
        <v>1000</v>
      </c>
      <c r="J18" s="44">
        <f t="shared" si="1"/>
        <v>283.27554717838024</v>
      </c>
    </row>
    <row r="19" spans="1:10">
      <c r="A19" s="32" t="s">
        <v>115</v>
      </c>
      <c r="B19" s="52"/>
      <c r="C19" s="53"/>
      <c r="D19" s="1">
        <v>1.552218245076338</v>
      </c>
      <c r="E19" s="41">
        <f t="shared" si="2"/>
        <v>1.999467569928842</v>
      </c>
      <c r="G19">
        <v>4</v>
      </c>
      <c r="H19">
        <v>1.5</v>
      </c>
      <c r="I19">
        <v>1000</v>
      </c>
      <c r="J19" s="44">
        <f t="shared" si="1"/>
        <v>333.24459498814036</v>
      </c>
    </row>
    <row r="20" spans="1:10">
      <c r="A20" s="32" t="s">
        <v>116</v>
      </c>
      <c r="B20" s="52"/>
      <c r="C20" s="53"/>
      <c r="D20" s="1">
        <v>2.8422322183504263</v>
      </c>
      <c r="E20" s="41">
        <f t="shared" si="2"/>
        <v>3.661180484654786</v>
      </c>
      <c r="G20">
        <v>5</v>
      </c>
      <c r="H20">
        <v>1.5</v>
      </c>
      <c r="I20">
        <v>1000</v>
      </c>
      <c r="J20" s="44">
        <f t="shared" si="1"/>
        <v>488.15739795397144</v>
      </c>
    </row>
    <row r="21" spans="1:10">
      <c r="A21" s="32" t="s">
        <v>117</v>
      </c>
      <c r="B21" s="52"/>
      <c r="C21" s="53"/>
      <c r="D21" s="1">
        <v>5.335285961147469</v>
      </c>
      <c r="E21" s="41">
        <f t="shared" si="2"/>
        <v>6.8725717465628406</v>
      </c>
      <c r="G21">
        <v>6</v>
      </c>
      <c r="H21">
        <v>1.5</v>
      </c>
      <c r="I21">
        <v>1000</v>
      </c>
      <c r="J21" s="44">
        <f t="shared" si="1"/>
        <v>763.61908295142678</v>
      </c>
    </row>
    <row r="22" spans="1:10">
      <c r="A22" s="32" t="s">
        <v>118</v>
      </c>
      <c r="B22" s="52"/>
      <c r="C22" s="53"/>
      <c r="D22" s="1">
        <v>8.892845021035253</v>
      </c>
      <c r="G22">
        <v>7</v>
      </c>
      <c r="H22">
        <v>1.5</v>
      </c>
      <c r="I22">
        <v>1000</v>
      </c>
      <c r="J22" s="44"/>
    </row>
    <row r="23" spans="1:10">
      <c r="A23" s="32" t="s">
        <v>119</v>
      </c>
      <c r="B23" s="52"/>
      <c r="C23" s="53"/>
      <c r="D23" s="1">
        <v>4.3214948090734486</v>
      </c>
      <c r="E23" s="41">
        <f t="shared" si="2"/>
        <v>5.5666712794844422</v>
      </c>
      <c r="G23">
        <v>8</v>
      </c>
      <c r="H23">
        <v>1.5</v>
      </c>
      <c r="I23">
        <v>1000</v>
      </c>
      <c r="J23" s="44">
        <f>E23/(G23*H23)*I23</f>
        <v>463.88927329037017</v>
      </c>
    </row>
    <row r="24" spans="1:10">
      <c r="A24" s="32" t="s">
        <v>120</v>
      </c>
      <c r="B24" s="52"/>
      <c r="C24" s="53"/>
      <c r="D24" s="1">
        <v>12.119233042431121</v>
      </c>
      <c r="G24">
        <v>10</v>
      </c>
      <c r="H24">
        <v>1.5</v>
      </c>
      <c r="I24">
        <v>1000</v>
      </c>
      <c r="J24" s="44"/>
    </row>
    <row r="25" spans="1:10">
      <c r="A25" s="32" t="s">
        <v>121</v>
      </c>
      <c r="B25" s="52"/>
      <c r="C25" s="53"/>
      <c r="D25" s="1">
        <v>6.573760498515048</v>
      </c>
      <c r="G25">
        <v>12</v>
      </c>
      <c r="H25">
        <v>1.5</v>
      </c>
      <c r="I25">
        <v>1000</v>
      </c>
      <c r="J25" s="44"/>
    </row>
    <row r="26" spans="1:10">
      <c r="A26" s="32"/>
      <c r="B26" s="32"/>
      <c r="C26" s="37"/>
      <c r="J26" s="44"/>
    </row>
    <row r="27" spans="1:10">
      <c r="A27" s="32" t="s">
        <v>122</v>
      </c>
      <c r="B27" s="52">
        <v>650</v>
      </c>
      <c r="C27" s="53">
        <f>$B$2/B27</f>
        <v>1.1692307692307693</v>
      </c>
      <c r="D27" s="1">
        <v>0.14382218927331308</v>
      </c>
      <c r="E27" s="41">
        <f>[1]Sheet1!U25</f>
        <v>0.16816132899648914</v>
      </c>
      <c r="G27">
        <v>1</v>
      </c>
      <c r="H27">
        <v>1.5</v>
      </c>
      <c r="I27">
        <v>1000</v>
      </c>
      <c r="J27" s="44">
        <f>E27/(G27*H27)*I27</f>
        <v>112.10755266432609</v>
      </c>
    </row>
    <row r="28" spans="1:10">
      <c r="A28" s="32" t="s">
        <v>123</v>
      </c>
      <c r="B28" s="52"/>
      <c r="C28" s="53"/>
      <c r="D28" s="1">
        <v>0.79002948133251794</v>
      </c>
      <c r="E28" s="41">
        <f>[1]Sheet1!U26</f>
        <v>0.92372677817340565</v>
      </c>
      <c r="G28">
        <v>2</v>
      </c>
      <c r="H28">
        <v>1.5</v>
      </c>
      <c r="I28">
        <v>1000</v>
      </c>
      <c r="J28" s="44">
        <f>E28/(G28*H28)*I28</f>
        <v>307.90892605780192</v>
      </c>
    </row>
    <row r="29" spans="1:10">
      <c r="A29" s="32" t="s">
        <v>124</v>
      </c>
      <c r="B29" s="52"/>
      <c r="C29" s="53"/>
      <c r="D29" s="1">
        <v>2.0342597628582211</v>
      </c>
      <c r="E29" s="41">
        <f>[1]Sheet1!U27</f>
        <v>2.3785191073419201</v>
      </c>
      <c r="G29">
        <v>3</v>
      </c>
      <c r="H29">
        <v>1.5</v>
      </c>
      <c r="I29">
        <v>1000</v>
      </c>
      <c r="J29" s="44">
        <f>E29/(G29*H29)*I29</f>
        <v>528.55980163153777</v>
      </c>
    </row>
    <row r="30" spans="1:10">
      <c r="A30" s="32" t="s">
        <v>125</v>
      </c>
      <c r="B30" s="52"/>
      <c r="C30" s="53"/>
      <c r="D30" s="1">
        <v>2.0095100283357343</v>
      </c>
      <c r="E30" s="41">
        <f>[1]Sheet1!U28</f>
        <v>2.3495809562079355</v>
      </c>
      <c r="G30">
        <v>4</v>
      </c>
      <c r="H30">
        <v>1.5</v>
      </c>
      <c r="I30">
        <v>1000</v>
      </c>
      <c r="J30" s="44">
        <f>E30/(G30*H30)*I30</f>
        <v>391.59682603465592</v>
      </c>
    </row>
    <row r="31" spans="1:10">
      <c r="A31" s="32" t="s">
        <v>126</v>
      </c>
      <c r="B31" s="52"/>
      <c r="C31" s="53"/>
      <c r="D31" s="1">
        <v>4.4591400771010168</v>
      </c>
      <c r="E31" s="41">
        <f>[1]Sheet1!U29</f>
        <v>5.2137637824565735</v>
      </c>
      <c r="G31">
        <v>5</v>
      </c>
      <c r="H31">
        <v>1.5</v>
      </c>
      <c r="I31">
        <v>1000</v>
      </c>
      <c r="J31" s="44">
        <f>E31/(G31*H31)*I31</f>
        <v>695.16850432754313</v>
      </c>
    </row>
    <row r="32" spans="1:10">
      <c r="A32" s="32" t="s">
        <v>127</v>
      </c>
      <c r="B32" s="52"/>
      <c r="C32" s="53"/>
      <c r="D32" s="1">
        <v>9.1160639213778225</v>
      </c>
      <c r="G32">
        <v>6</v>
      </c>
      <c r="H32">
        <v>1.5</v>
      </c>
      <c r="I32">
        <v>1000</v>
      </c>
      <c r="J32" s="44"/>
    </row>
    <row r="33" spans="1:10">
      <c r="A33" s="32" t="s">
        <v>128</v>
      </c>
      <c r="B33" s="52"/>
      <c r="C33" s="53"/>
      <c r="D33" s="1">
        <v>5.3274291110827132</v>
      </c>
      <c r="E33" s="41">
        <f>[1]Sheet1!U31</f>
        <v>6.2289940375736341</v>
      </c>
      <c r="G33">
        <v>7</v>
      </c>
      <c r="H33">
        <v>1.5</v>
      </c>
      <c r="I33">
        <v>1000</v>
      </c>
      <c r="J33" s="44">
        <f>E33/(G33*H33)*I33</f>
        <v>593.2375273879652</v>
      </c>
    </row>
    <row r="34" spans="1:10">
      <c r="A34" s="32" t="s">
        <v>129</v>
      </c>
      <c r="B34" s="52"/>
      <c r="C34" s="53"/>
      <c r="D34" s="1">
        <v>6.9441043003979663</v>
      </c>
      <c r="E34" s="41">
        <f>[1]Sheet1!U32</f>
        <v>8.1192604127730075</v>
      </c>
      <c r="G34">
        <v>8</v>
      </c>
      <c r="H34">
        <v>1.5</v>
      </c>
      <c r="I34">
        <v>1000</v>
      </c>
      <c r="J34" s="44">
        <f>E34/(G34*H34)*I34</f>
        <v>676.60503439775061</v>
      </c>
    </row>
    <row r="35" spans="1:10">
      <c r="A35" s="32" t="s">
        <v>130</v>
      </c>
      <c r="B35" s="52"/>
      <c r="C35" s="53"/>
      <c r="D35" s="1">
        <v>12.74378645520628</v>
      </c>
      <c r="G35">
        <v>10</v>
      </c>
      <c r="H35">
        <v>1.5</v>
      </c>
      <c r="I35">
        <v>1000</v>
      </c>
      <c r="J35" s="44"/>
    </row>
    <row r="36" spans="1:10">
      <c r="A36" s="32" t="s">
        <v>131</v>
      </c>
      <c r="B36" s="52"/>
      <c r="C36" s="53"/>
      <c r="D36" s="1">
        <v>6.81953192286747</v>
      </c>
      <c r="E36" s="41">
        <f>[1]Sheet1!U34</f>
        <v>7.9736065559681188</v>
      </c>
      <c r="G36">
        <v>12</v>
      </c>
      <c r="H36">
        <v>1.5</v>
      </c>
      <c r="I36">
        <v>1000</v>
      </c>
      <c r="J36" s="44">
        <f>E36/(G36*H36)*I36</f>
        <v>442.97814199822881</v>
      </c>
    </row>
    <row r="37" spans="1:10">
      <c r="B37" s="32"/>
      <c r="C37" s="37"/>
      <c r="J37" s="44"/>
    </row>
    <row r="38" spans="1:10">
      <c r="A38" s="32" t="s">
        <v>137</v>
      </c>
      <c r="B38" s="52">
        <v>250</v>
      </c>
      <c r="C38" s="53">
        <f>$B$2/B38</f>
        <v>3.04</v>
      </c>
      <c r="D38" s="1">
        <f>[1]Sheet1!N36</f>
        <v>1.7355152736116451E-2</v>
      </c>
      <c r="E38" s="41">
        <f>D38*$C$38</f>
        <v>5.2759664317794011E-2</v>
      </c>
      <c r="G38">
        <v>1</v>
      </c>
      <c r="H38">
        <v>1.5</v>
      </c>
      <c r="I38">
        <v>1000</v>
      </c>
      <c r="J38" s="44">
        <f>E38/(G38*H38)*I38</f>
        <v>35.173109545196006</v>
      </c>
    </row>
    <row r="39" spans="1:10">
      <c r="A39" s="32" t="s">
        <v>138</v>
      </c>
      <c r="B39" s="52"/>
      <c r="C39" s="53"/>
      <c r="D39" s="1">
        <f>[1]Sheet1!N37</f>
        <v>0.19168901177109215</v>
      </c>
      <c r="E39" s="41">
        <f t="shared" ref="E39:E45" si="3">D39*$C$38</f>
        <v>0.58273459578412012</v>
      </c>
      <c r="G39">
        <v>2</v>
      </c>
      <c r="H39">
        <v>1.5</v>
      </c>
      <c r="I39">
        <v>1000</v>
      </c>
      <c r="J39" s="44">
        <f>E39/(G39*H39)*I39</f>
        <v>194.24486526137338</v>
      </c>
    </row>
    <row r="40" spans="1:10">
      <c r="A40" s="32" t="s">
        <v>139</v>
      </c>
      <c r="B40" s="52"/>
      <c r="C40" s="53"/>
      <c r="D40" s="1">
        <f>[1]Sheet1!N38</f>
        <v>1.4877849998257293</v>
      </c>
      <c r="E40" s="41">
        <f t="shared" si="3"/>
        <v>4.5228663994702174</v>
      </c>
      <c r="G40">
        <v>3</v>
      </c>
      <c r="H40">
        <v>1.5</v>
      </c>
      <c r="I40">
        <v>1000</v>
      </c>
      <c r="J40" s="44">
        <f>E40/(G40*H40)*I40</f>
        <v>1005.0814221044928</v>
      </c>
    </row>
    <row r="41" spans="1:10">
      <c r="A41" s="32" t="s">
        <v>140</v>
      </c>
      <c r="B41" s="52"/>
      <c r="C41" s="53"/>
      <c r="D41" s="1">
        <f>[1]Sheet1!N39</f>
        <v>1.0404502777210545</v>
      </c>
      <c r="G41">
        <v>4</v>
      </c>
      <c r="H41">
        <v>1.5</v>
      </c>
      <c r="I41">
        <v>1000</v>
      </c>
      <c r="J41" s="44"/>
    </row>
    <row r="42" spans="1:10">
      <c r="A42" s="32" t="s">
        <v>141</v>
      </c>
      <c r="B42" s="52"/>
      <c r="C42" s="53"/>
      <c r="D42" s="1">
        <f>[1]Sheet1!N40</f>
        <v>1.7009824274281966</v>
      </c>
      <c r="E42" s="41">
        <f t="shared" si="3"/>
        <v>5.1709865793817178</v>
      </c>
      <c r="G42">
        <v>5</v>
      </c>
      <c r="H42">
        <v>1.5</v>
      </c>
      <c r="I42">
        <v>1000</v>
      </c>
      <c r="J42" s="44">
        <f>E42/(G42*H42)*I42</f>
        <v>689.46487725089571</v>
      </c>
    </row>
    <row r="43" spans="1:10">
      <c r="A43" s="32" t="s">
        <v>142</v>
      </c>
      <c r="B43" s="52"/>
      <c r="C43" s="53"/>
      <c r="D43" s="1">
        <f>[1]Sheet1!N41</f>
        <v>1.7687387478034604</v>
      </c>
      <c r="E43" s="41">
        <f t="shared" si="3"/>
        <v>5.3769657933225199</v>
      </c>
      <c r="G43">
        <v>6</v>
      </c>
      <c r="H43">
        <v>1.5</v>
      </c>
      <c r="I43">
        <v>1000</v>
      </c>
      <c r="J43" s="44">
        <f>E43/(G43*H43)*I43</f>
        <v>597.44064370250214</v>
      </c>
    </row>
    <row r="44" spans="1:10">
      <c r="A44" s="32" t="s">
        <v>143</v>
      </c>
      <c r="B44" s="52"/>
      <c r="C44" s="53"/>
      <c r="D44" s="1">
        <f>[1]Sheet1!N42</f>
        <v>3.5132026932700109</v>
      </c>
      <c r="G44">
        <v>7</v>
      </c>
      <c r="H44">
        <v>1.5</v>
      </c>
      <c r="I44">
        <v>1000</v>
      </c>
      <c r="J44" s="44"/>
    </row>
    <row r="45" spans="1:10">
      <c r="A45" s="32" t="s">
        <v>144</v>
      </c>
      <c r="B45" s="52"/>
      <c r="C45" s="53"/>
      <c r="D45" s="1">
        <f>[1]Sheet1!N43</f>
        <v>2.1373409382653246</v>
      </c>
      <c r="E45" s="41">
        <f t="shared" si="3"/>
        <v>6.4975164523265869</v>
      </c>
      <c r="G45">
        <v>8</v>
      </c>
      <c r="H45">
        <v>1.5</v>
      </c>
      <c r="I45">
        <v>1000</v>
      </c>
      <c r="J45" s="44">
        <f>E45/(G45*H45)*I45</f>
        <v>541.45970436054893</v>
      </c>
    </row>
    <row r="46" spans="1:10">
      <c r="A46" s="32" t="s">
        <v>145</v>
      </c>
      <c r="B46" s="52"/>
      <c r="C46" s="53"/>
      <c r="D46" s="1">
        <f>[1]Sheet1!N44</f>
        <v>3.0122519133139107</v>
      </c>
      <c r="G46">
        <v>10</v>
      </c>
      <c r="H46">
        <v>1.5</v>
      </c>
      <c r="I46">
        <v>1000</v>
      </c>
      <c r="J46" s="44"/>
    </row>
    <row r="47" spans="1:10">
      <c r="A47" s="32" t="s">
        <v>146</v>
      </c>
      <c r="B47" s="52"/>
      <c r="C47" s="53"/>
      <c r="D47" s="1">
        <f>[1]Sheet1!N45</f>
        <v>4.9626346028200619</v>
      </c>
      <c r="G47">
        <v>12</v>
      </c>
      <c r="H47">
        <v>1.5</v>
      </c>
      <c r="I47">
        <v>1000</v>
      </c>
      <c r="J47" s="44"/>
    </row>
    <row r="48" spans="1:10">
      <c r="A48" s="32"/>
      <c r="B48" s="32"/>
      <c r="C48" s="37"/>
      <c r="E48" s="1"/>
      <c r="J48" s="44"/>
    </row>
    <row r="49" spans="1:10">
      <c r="A49" s="32" t="s">
        <v>147</v>
      </c>
      <c r="B49" s="52">
        <v>222</v>
      </c>
      <c r="C49" s="53">
        <f>$B$2/B49</f>
        <v>3.4234234234234235</v>
      </c>
      <c r="D49" s="1">
        <f>[1]Sheet1!N47</f>
        <v>0.20611289833601512</v>
      </c>
      <c r="E49" s="1">
        <f>[1]Sheet1!U47</f>
        <v>0.70561172403320493</v>
      </c>
      <c r="F49" s="41">
        <f>E49*0.8</f>
        <v>0.56448937922656395</v>
      </c>
      <c r="G49">
        <v>1</v>
      </c>
      <c r="H49">
        <v>1.5</v>
      </c>
      <c r="I49">
        <v>1000</v>
      </c>
      <c r="J49" s="44">
        <f t="shared" ref="J49:J58" si="4">E49/(G49*H49)*I49</f>
        <v>470.40781602213661</v>
      </c>
    </row>
    <row r="50" spans="1:10">
      <c r="A50" s="32" t="s">
        <v>148</v>
      </c>
      <c r="B50" s="52"/>
      <c r="C50" s="53"/>
      <c r="D50" s="1">
        <f>[1]Sheet1!N48</f>
        <v>0.17187740619031139</v>
      </c>
      <c r="E50" s="1">
        <f>[1]Sheet1!U48</f>
        <v>0.58840913830917418</v>
      </c>
      <c r="F50" s="41">
        <f t="shared" ref="F50:F57" si="5">E50*0.8</f>
        <v>0.47072731064733936</v>
      </c>
      <c r="G50">
        <v>2</v>
      </c>
      <c r="H50">
        <v>1.5</v>
      </c>
      <c r="I50">
        <v>1000</v>
      </c>
      <c r="J50" s="44">
        <f t="shared" si="4"/>
        <v>196.13637943639139</v>
      </c>
    </row>
    <row r="51" spans="1:10">
      <c r="A51" s="32" t="s">
        <v>149</v>
      </c>
      <c r="B51" s="52"/>
      <c r="C51" s="53"/>
      <c r="D51" s="1">
        <f>[1]Sheet1!N49</f>
        <v>0.53291876382448489</v>
      </c>
      <c r="E51" s="1">
        <f>[1]Sheet1!U49</f>
        <v>1.824406578858597</v>
      </c>
      <c r="F51" s="41">
        <f t="shared" si="5"/>
        <v>1.4595252630868778</v>
      </c>
      <c r="G51">
        <v>3</v>
      </c>
      <c r="H51">
        <v>1.5</v>
      </c>
      <c r="I51">
        <v>1000</v>
      </c>
      <c r="J51" s="44">
        <f t="shared" si="4"/>
        <v>405.42368419079935</v>
      </c>
    </row>
    <row r="52" spans="1:10">
      <c r="A52" s="32" t="s">
        <v>150</v>
      </c>
      <c r="B52" s="52"/>
      <c r="C52" s="53"/>
      <c r="D52" s="1">
        <f>[1]Sheet1!N50</f>
        <v>2.608152256089407</v>
      </c>
      <c r="E52" s="1">
        <f>[1]Sheet1!U50</f>
        <v>8.9288095253511237</v>
      </c>
      <c r="F52" s="41">
        <f t="shared" si="5"/>
        <v>7.1430476202808997</v>
      </c>
      <c r="G52">
        <v>4</v>
      </c>
      <c r="H52">
        <v>1.5</v>
      </c>
      <c r="I52">
        <v>1000</v>
      </c>
      <c r="J52" s="44">
        <f t="shared" si="4"/>
        <v>1488.1349208918539</v>
      </c>
    </row>
    <row r="53" spans="1:10">
      <c r="A53" s="32" t="s">
        <v>151</v>
      </c>
      <c r="B53" s="52"/>
      <c r="C53" s="53"/>
      <c r="D53" s="1">
        <f>[1]Sheet1!N51</f>
        <v>3.4531343517090241</v>
      </c>
      <c r="E53" s="1">
        <f>[1]Sheet1!U51</f>
        <v>11.821541023868731</v>
      </c>
      <c r="F53" s="41"/>
      <c r="G53">
        <v>5</v>
      </c>
      <c r="H53">
        <v>1.5</v>
      </c>
      <c r="I53">
        <v>1000</v>
      </c>
      <c r="J53" s="44">
        <f t="shared" si="4"/>
        <v>1576.205469849164</v>
      </c>
    </row>
    <row r="54" spans="1:10">
      <c r="A54" s="32" t="s">
        <v>152</v>
      </c>
      <c r="B54" s="52"/>
      <c r="C54" s="53"/>
      <c r="D54" s="1">
        <f>[1]Sheet1!N52</f>
        <v>3.0716476833730018</v>
      </c>
      <c r="E54" s="1">
        <f>[1]Sheet1!U52</f>
        <v>10.51555062776343</v>
      </c>
      <c r="F54" s="41">
        <f t="shared" si="5"/>
        <v>8.4124405022107442</v>
      </c>
      <c r="G54">
        <v>6</v>
      </c>
      <c r="H54">
        <v>1.5</v>
      </c>
      <c r="I54">
        <v>1000</v>
      </c>
      <c r="J54" s="44">
        <f t="shared" si="4"/>
        <v>1168.3945141959366</v>
      </c>
    </row>
    <row r="55" spans="1:10">
      <c r="A55" s="32" t="s">
        <v>153</v>
      </c>
      <c r="B55" s="52"/>
      <c r="C55" s="53"/>
      <c r="D55" s="1">
        <f>[1]Sheet1!N53</f>
        <v>4.1156190095572578</v>
      </c>
      <c r="E55" s="1">
        <f>[1]Sheet1!U53</f>
        <v>14.089506519205028</v>
      </c>
      <c r="F55" s="41"/>
      <c r="G55">
        <v>7</v>
      </c>
      <c r="H55">
        <v>1.5</v>
      </c>
      <c r="I55">
        <v>1000</v>
      </c>
      <c r="J55" s="44">
        <f t="shared" si="4"/>
        <v>1341.8577637338121</v>
      </c>
    </row>
    <row r="56" spans="1:10">
      <c r="A56" s="32" t="s">
        <v>154</v>
      </c>
      <c r="B56" s="52"/>
      <c r="C56" s="53"/>
      <c r="D56" s="1">
        <f>[1]Sheet1!N54</f>
        <v>7.7062790508765957</v>
      </c>
      <c r="E56" s="1">
        <f>[1]Sheet1!U54</f>
        <v>26.381856210208166</v>
      </c>
      <c r="F56" s="41"/>
      <c r="G56">
        <v>8</v>
      </c>
      <c r="H56">
        <v>1.5</v>
      </c>
      <c r="I56">
        <v>1000</v>
      </c>
      <c r="J56" s="44">
        <f t="shared" si="4"/>
        <v>2198.4880175173475</v>
      </c>
    </row>
    <row r="57" spans="1:10">
      <c r="A57" s="32" t="s">
        <v>155</v>
      </c>
      <c r="B57" s="52"/>
      <c r="C57" s="53"/>
      <c r="D57" s="1">
        <f>[1]Sheet1!N55</f>
        <v>2.502413080827786</v>
      </c>
      <c r="E57" s="1">
        <f>[1]Sheet1!U55</f>
        <v>8.5668195559870153</v>
      </c>
      <c r="F57" s="41">
        <f t="shared" si="5"/>
        <v>6.8534556447896122</v>
      </c>
      <c r="G57">
        <v>10</v>
      </c>
      <c r="H57">
        <v>1.5</v>
      </c>
      <c r="I57">
        <v>1000</v>
      </c>
      <c r="J57" s="44">
        <f t="shared" si="4"/>
        <v>571.12130373246771</v>
      </c>
    </row>
    <row r="58" spans="1:10">
      <c r="A58" s="32" t="s">
        <v>156</v>
      </c>
      <c r="B58" s="52"/>
      <c r="C58" s="53"/>
      <c r="D58" s="1">
        <f>[1]Sheet1!N56</f>
        <v>5.0320891407034853</v>
      </c>
      <c r="E58" s="1">
        <f>[1]Sheet1!U56</f>
        <v>17.226971833038959</v>
      </c>
      <c r="F58" s="41"/>
      <c r="G58">
        <v>12</v>
      </c>
      <c r="H58">
        <v>1.5</v>
      </c>
      <c r="I58">
        <v>1000</v>
      </c>
      <c r="J58" s="44">
        <f t="shared" si="4"/>
        <v>957.05399072438672</v>
      </c>
    </row>
    <row r="59" spans="1:10">
      <c r="A59" s="32"/>
      <c r="B59" s="32"/>
      <c r="C59" s="37"/>
      <c r="E59" s="45"/>
      <c r="J59" s="44"/>
    </row>
    <row r="60" spans="1:10">
      <c r="A60" s="32" t="s">
        <v>157</v>
      </c>
      <c r="B60" s="52">
        <v>442</v>
      </c>
      <c r="C60" s="53">
        <f>$B$2/B60</f>
        <v>1.7194570135746607</v>
      </c>
      <c r="D60" s="1">
        <f>[1]Sheet1!N58</f>
        <v>8.6540047619027866E-2</v>
      </c>
      <c r="E60" s="45">
        <f>[1]Sheet1!U58</f>
        <v>0.14880189183362258</v>
      </c>
      <c r="F60" s="41">
        <f>E60*0.7</f>
        <v>0.10416132428353581</v>
      </c>
      <c r="G60">
        <v>1</v>
      </c>
      <c r="H60">
        <v>1.5</v>
      </c>
      <c r="I60">
        <v>1000</v>
      </c>
      <c r="J60" s="44">
        <f t="shared" ref="J60:J69" si="6">E60/(G60*H60)*I60</f>
        <v>99.201261222415056</v>
      </c>
    </row>
    <row r="61" spans="1:10">
      <c r="A61" s="32" t="s">
        <v>158</v>
      </c>
      <c r="B61" s="52"/>
      <c r="C61" s="53"/>
      <c r="D61" s="1">
        <f>[1]Sheet1!N59</f>
        <v>1.0338183158460643</v>
      </c>
      <c r="E61" s="45">
        <f>[1]Sheet1!U59</f>
        <v>1.7776061539434591</v>
      </c>
      <c r="F61" s="41">
        <f t="shared" ref="F61:F68" si="7">E61*0.7</f>
        <v>1.2443243077604214</v>
      </c>
      <c r="G61">
        <v>2</v>
      </c>
      <c r="H61">
        <v>1.5</v>
      </c>
      <c r="I61">
        <v>1000</v>
      </c>
      <c r="J61" s="44">
        <f t="shared" si="6"/>
        <v>592.5353846478198</v>
      </c>
    </row>
    <row r="62" spans="1:10">
      <c r="A62" s="32" t="s">
        <v>159</v>
      </c>
      <c r="B62" s="52"/>
      <c r="C62" s="53"/>
      <c r="D62" s="1">
        <f>[1]Sheet1!N60</f>
        <v>4.4918707596557854E-2</v>
      </c>
      <c r="E62" s="45">
        <f>[1]Sheet1!U60</f>
        <v>7.7235786817610799E-2</v>
      </c>
      <c r="F62" s="41"/>
      <c r="G62">
        <v>3</v>
      </c>
      <c r="H62">
        <v>1.5</v>
      </c>
      <c r="I62">
        <v>1000</v>
      </c>
      <c r="J62" s="44">
        <f t="shared" si="6"/>
        <v>17.163508181691288</v>
      </c>
    </row>
    <row r="63" spans="1:10">
      <c r="A63" s="32" t="s">
        <v>160</v>
      </c>
      <c r="B63" s="52"/>
      <c r="C63" s="53"/>
      <c r="D63" s="1">
        <f>[1]Sheet1!N61</f>
        <v>3.1275425195843392</v>
      </c>
      <c r="E63" s="45">
        <f>[1]Sheet1!U61</f>
        <v>5.3776749205522574</v>
      </c>
      <c r="F63" s="41">
        <f t="shared" si="7"/>
        <v>3.7643724443865798</v>
      </c>
      <c r="G63">
        <v>4</v>
      </c>
      <c r="H63">
        <v>1.5</v>
      </c>
      <c r="I63">
        <v>1000</v>
      </c>
      <c r="J63" s="44">
        <f t="shared" si="6"/>
        <v>896.27915342537619</v>
      </c>
    </row>
    <row r="64" spans="1:10">
      <c r="A64" s="32" t="s">
        <v>161</v>
      </c>
      <c r="B64" s="52"/>
      <c r="C64" s="53"/>
      <c r="D64" s="1">
        <f>[1]Sheet1!N62</f>
        <v>3.1149658617844893</v>
      </c>
      <c r="E64" s="45">
        <f>[1]Sheet1!U62</f>
        <v>5.3560498980909772</v>
      </c>
      <c r="F64" s="41">
        <f t="shared" si="7"/>
        <v>3.7492349286636837</v>
      </c>
      <c r="G64">
        <v>5</v>
      </c>
      <c r="H64">
        <v>1.5</v>
      </c>
      <c r="I64">
        <v>1000</v>
      </c>
      <c r="J64" s="44">
        <f t="shared" si="6"/>
        <v>714.13998641213027</v>
      </c>
    </row>
    <row r="65" spans="1:10">
      <c r="A65" s="32" t="s">
        <v>162</v>
      </c>
      <c r="B65" s="52"/>
      <c r="C65" s="53"/>
      <c r="D65" s="1">
        <f>[1]Sheet1!N63</f>
        <v>10.55749196321095</v>
      </c>
      <c r="E65" s="45">
        <f>[1]Sheet1!U63</f>
        <v>18.153153601901181</v>
      </c>
      <c r="F65" s="41"/>
      <c r="G65">
        <v>6</v>
      </c>
      <c r="H65">
        <v>1.5</v>
      </c>
      <c r="I65">
        <v>1000</v>
      </c>
      <c r="J65" s="44">
        <f t="shared" si="6"/>
        <v>2017.017066877909</v>
      </c>
    </row>
    <row r="66" spans="1:10">
      <c r="A66" s="32" t="s">
        <v>163</v>
      </c>
      <c r="B66" s="52"/>
      <c r="C66" s="53"/>
      <c r="D66" s="1">
        <f>[1]Sheet1!N64</f>
        <v>7.0176228370049998</v>
      </c>
      <c r="E66" s="45">
        <f>[1]Sheet1!U64</f>
        <v>12.066500805709955</v>
      </c>
      <c r="F66" s="41">
        <f t="shared" si="7"/>
        <v>8.4465505639969685</v>
      </c>
      <c r="G66">
        <v>7</v>
      </c>
      <c r="H66">
        <v>1.5</v>
      </c>
      <c r="I66">
        <v>1000</v>
      </c>
      <c r="J66" s="44">
        <f t="shared" si="6"/>
        <v>1149.1905529247576</v>
      </c>
    </row>
    <row r="67" spans="1:10">
      <c r="A67" s="32" t="s">
        <v>164</v>
      </c>
      <c r="B67" s="52"/>
      <c r="C67" s="53"/>
      <c r="D67" s="1">
        <f>[1]Sheet1!N65</f>
        <v>5.3914147107778252</v>
      </c>
      <c r="E67" s="45">
        <f>[1]Sheet1!U65</f>
        <v>9.270305837536533</v>
      </c>
      <c r="F67" s="41">
        <f t="shared" si="7"/>
        <v>6.4892140862755729</v>
      </c>
      <c r="G67">
        <v>8</v>
      </c>
      <c r="H67">
        <v>1.5</v>
      </c>
      <c r="I67">
        <v>1000</v>
      </c>
      <c r="J67" s="44">
        <f t="shared" si="6"/>
        <v>772.5254864613778</v>
      </c>
    </row>
    <row r="68" spans="1:10">
      <c r="A68" s="32" t="s">
        <v>165</v>
      </c>
      <c r="B68" s="52"/>
      <c r="C68" s="53"/>
      <c r="D68" s="1">
        <f>[1]Sheet1!N66</f>
        <v>7.7859165172738374</v>
      </c>
      <c r="E68" s="45">
        <f>[1]Sheet1!U66</f>
        <v>13.387548762733296</v>
      </c>
      <c r="F68" s="41">
        <f t="shared" si="7"/>
        <v>9.3712841339133064</v>
      </c>
      <c r="G68">
        <v>10</v>
      </c>
      <c r="H68">
        <v>1.5</v>
      </c>
      <c r="I68">
        <v>1000</v>
      </c>
      <c r="J68" s="44">
        <f t="shared" si="6"/>
        <v>892.50325084888641</v>
      </c>
    </row>
    <row r="69" spans="1:10">
      <c r="A69" s="32" t="s">
        <v>166</v>
      </c>
      <c r="B69" s="52"/>
      <c r="C69" s="53"/>
      <c r="D69" s="1">
        <f>[1]Sheet1!N67</f>
        <v>9.6275866293484622</v>
      </c>
      <c r="E69" s="45">
        <f>[1]Sheet1!U67</f>
        <v>16.55422135363084</v>
      </c>
      <c r="F69" s="41"/>
      <c r="G69">
        <v>12</v>
      </c>
      <c r="H69">
        <v>1.5</v>
      </c>
      <c r="I69">
        <v>1000</v>
      </c>
      <c r="J69" s="44">
        <f t="shared" si="6"/>
        <v>919.67896409060222</v>
      </c>
    </row>
    <row r="70" spans="1:10">
      <c r="A70" s="32"/>
      <c r="B70" s="32"/>
      <c r="C70" s="37"/>
      <c r="E70" s="45"/>
      <c r="J70" s="44"/>
    </row>
    <row r="71" spans="1:10">
      <c r="A71" s="32" t="s">
        <v>167</v>
      </c>
      <c r="B71" s="52">
        <v>760</v>
      </c>
      <c r="C71" s="53">
        <f>$B$2/B71</f>
        <v>1</v>
      </c>
      <c r="D71" s="1">
        <f>[1]Sheet1!N69</f>
        <v>0.1009036482854726</v>
      </c>
      <c r="E71" s="41">
        <f>[1]Sheet1!U69</f>
        <v>0.1009036482854726</v>
      </c>
      <c r="G71">
        <v>1</v>
      </c>
      <c r="H71">
        <v>1.5</v>
      </c>
      <c r="I71">
        <v>1000</v>
      </c>
      <c r="J71" s="44">
        <f t="shared" ref="J71:J90" si="8">E71/(G71*H71)*I71</f>
        <v>67.269098856981742</v>
      </c>
    </row>
    <row r="72" spans="1:10">
      <c r="A72" s="32" t="s">
        <v>168</v>
      </c>
      <c r="B72" s="52"/>
      <c r="C72" s="53"/>
      <c r="D72" s="1">
        <f>[1]Sheet1!N70</f>
        <v>1.3235750352171838</v>
      </c>
      <c r="E72" s="41">
        <f>[1]Sheet1!U70</f>
        <v>1.3235750352171838</v>
      </c>
      <c r="G72">
        <v>2</v>
      </c>
      <c r="H72">
        <v>1.5</v>
      </c>
      <c r="I72">
        <v>1000</v>
      </c>
      <c r="J72" s="44">
        <f t="shared" si="8"/>
        <v>441.19167840572794</v>
      </c>
    </row>
    <row r="73" spans="1:10">
      <c r="A73" s="32" t="s">
        <v>169</v>
      </c>
      <c r="B73" s="52"/>
      <c r="C73" s="53"/>
      <c r="D73" s="1">
        <f>[1]Sheet1!N71</f>
        <v>1.4411641143173683</v>
      </c>
      <c r="E73" s="41">
        <f>[1]Sheet1!U71</f>
        <v>1.4411641143173683</v>
      </c>
      <c r="G73">
        <v>3</v>
      </c>
      <c r="H73">
        <v>1.5</v>
      </c>
      <c r="I73">
        <v>1000</v>
      </c>
      <c r="J73" s="44">
        <f t="shared" si="8"/>
        <v>320.25869207052631</v>
      </c>
    </row>
    <row r="74" spans="1:10">
      <c r="A74" s="32" t="s">
        <v>170</v>
      </c>
      <c r="B74" s="52"/>
      <c r="C74" s="53"/>
      <c r="D74" s="1">
        <f>[1]Sheet1!N72</f>
        <v>4.8592244911429301</v>
      </c>
      <c r="E74" s="41">
        <f>[1]Sheet1!U72</f>
        <v>4.8592244911429301</v>
      </c>
      <c r="G74">
        <v>4</v>
      </c>
      <c r="H74">
        <v>1.5</v>
      </c>
      <c r="I74">
        <v>1000</v>
      </c>
      <c r="J74" s="44">
        <f t="shared" si="8"/>
        <v>809.8707485238217</v>
      </c>
    </row>
    <row r="75" spans="1:10">
      <c r="A75" s="32" t="s">
        <v>171</v>
      </c>
      <c r="B75" s="52"/>
      <c r="C75" s="53"/>
      <c r="D75" s="1">
        <f>[1]Sheet1!N73</f>
        <v>5.0706408705710162</v>
      </c>
      <c r="E75" s="41">
        <f>[1]Sheet1!U73</f>
        <v>5.0706408705710162</v>
      </c>
      <c r="G75">
        <v>5</v>
      </c>
      <c r="H75">
        <v>1.5</v>
      </c>
      <c r="I75">
        <v>1000</v>
      </c>
      <c r="J75" s="44">
        <f t="shared" si="8"/>
        <v>676.08544940946877</v>
      </c>
    </row>
    <row r="76" spans="1:10">
      <c r="A76" s="32" t="s">
        <v>172</v>
      </c>
      <c r="B76" s="52"/>
      <c r="C76" s="53"/>
      <c r="D76" s="1">
        <f>[1]Sheet1!N74</f>
        <v>3.6946765421798995</v>
      </c>
      <c r="E76" s="41">
        <f>[1]Sheet1!U74</f>
        <v>3.6946765421798995</v>
      </c>
      <c r="G76">
        <v>6</v>
      </c>
      <c r="H76">
        <v>1.5</v>
      </c>
      <c r="I76">
        <v>1000</v>
      </c>
      <c r="J76" s="44">
        <f t="shared" si="8"/>
        <v>410.51961579776662</v>
      </c>
    </row>
    <row r="77" spans="1:10">
      <c r="A77" s="32" t="s">
        <v>173</v>
      </c>
      <c r="B77" s="52"/>
      <c r="C77" s="53"/>
      <c r="D77" s="1">
        <f>[1]Sheet1!N75</f>
        <v>5.5216488552248775</v>
      </c>
      <c r="E77" s="41">
        <f>[1]Sheet1!U75</f>
        <v>5.5216488552248775</v>
      </c>
      <c r="G77">
        <v>7</v>
      </c>
      <c r="H77">
        <v>1.5</v>
      </c>
      <c r="I77">
        <v>1000</v>
      </c>
      <c r="J77" s="44">
        <f t="shared" si="8"/>
        <v>525.87131954522647</v>
      </c>
    </row>
    <row r="78" spans="1:10">
      <c r="A78" s="32" t="s">
        <v>174</v>
      </c>
      <c r="B78" s="52"/>
      <c r="C78" s="53"/>
      <c r="D78" s="1">
        <f>[1]Sheet1!N76</f>
        <v>9.2210339095006155</v>
      </c>
      <c r="G78">
        <v>8</v>
      </c>
      <c r="H78">
        <v>1.5</v>
      </c>
      <c r="I78">
        <v>1000</v>
      </c>
      <c r="J78" s="44"/>
    </row>
    <row r="79" spans="1:10">
      <c r="A79" s="32" t="s">
        <v>175</v>
      </c>
      <c r="B79" s="52"/>
      <c r="C79" s="53"/>
      <c r="D79" s="1">
        <f>[1]Sheet1!N77</f>
        <v>13.242764481308782</v>
      </c>
      <c r="G79">
        <v>10</v>
      </c>
      <c r="H79">
        <v>1.5</v>
      </c>
      <c r="I79">
        <v>1000</v>
      </c>
      <c r="J79" s="44"/>
    </row>
    <row r="80" spans="1:10">
      <c r="A80" s="32" t="s">
        <v>176</v>
      </c>
      <c r="B80" s="52"/>
      <c r="C80" s="53"/>
      <c r="D80" s="1">
        <f>[1]Sheet1!N78</f>
        <v>17.680484314696912</v>
      </c>
      <c r="G80">
        <v>12</v>
      </c>
      <c r="H80">
        <v>1.5</v>
      </c>
      <c r="I80">
        <v>1000</v>
      </c>
      <c r="J80" s="44"/>
    </row>
    <row r="81" spans="1:10">
      <c r="A81" s="32"/>
      <c r="B81" s="32"/>
      <c r="C81" s="37"/>
      <c r="J81" s="44"/>
    </row>
    <row r="82" spans="1:10">
      <c r="A82" s="32" t="s">
        <v>177</v>
      </c>
      <c r="B82" s="54">
        <v>760</v>
      </c>
      <c r="C82" s="53">
        <f>$B$2/B82</f>
        <v>1</v>
      </c>
      <c r="D82" s="1">
        <f>[1]Sheet1!N80</f>
        <v>4.0991459957225755</v>
      </c>
      <c r="G82">
        <v>1</v>
      </c>
      <c r="H82">
        <v>1.5</v>
      </c>
      <c r="I82">
        <v>1000</v>
      </c>
      <c r="J82" s="44"/>
    </row>
    <row r="83" spans="1:10">
      <c r="A83" s="32" t="s">
        <v>178</v>
      </c>
      <c r="B83" s="54"/>
      <c r="C83" s="53"/>
      <c r="D83" s="1">
        <f>[1]Sheet1!N81</f>
        <v>0.68652073159435456</v>
      </c>
      <c r="E83" s="41">
        <f>[1]Sheet1!U81</f>
        <v>0.68652073159435456</v>
      </c>
      <c r="G83">
        <v>2</v>
      </c>
      <c r="H83">
        <v>1.5</v>
      </c>
      <c r="I83">
        <v>1000</v>
      </c>
      <c r="J83" s="44">
        <f t="shared" si="8"/>
        <v>228.84024386478487</v>
      </c>
    </row>
    <row r="84" spans="1:10">
      <c r="A84" s="32" t="s">
        <v>179</v>
      </c>
      <c r="B84" s="54"/>
      <c r="C84" s="53"/>
      <c r="D84" s="1">
        <f>[1]Sheet1!N82</f>
        <v>3.0045311680852222</v>
      </c>
      <c r="E84" s="41">
        <f>[1]Sheet1!U82</f>
        <v>3.0045311680852222</v>
      </c>
      <c r="G84">
        <v>3</v>
      </c>
      <c r="H84">
        <v>1.5</v>
      </c>
      <c r="I84">
        <v>1000</v>
      </c>
      <c r="J84" s="44">
        <f t="shared" si="8"/>
        <v>667.67359290782713</v>
      </c>
    </row>
    <row r="85" spans="1:10">
      <c r="A85" s="32" t="s">
        <v>180</v>
      </c>
      <c r="B85" s="54"/>
      <c r="C85" s="53"/>
      <c r="D85" s="1">
        <f>[1]Sheet1!N83</f>
        <v>3.2174859883379403</v>
      </c>
      <c r="E85" s="41">
        <f>[1]Sheet1!U83</f>
        <v>3.2174859883379403</v>
      </c>
      <c r="G85">
        <v>4</v>
      </c>
      <c r="H85">
        <v>1.5</v>
      </c>
      <c r="I85">
        <v>1000</v>
      </c>
      <c r="J85" s="44">
        <f t="shared" si="8"/>
        <v>536.24766472299007</v>
      </c>
    </row>
    <row r="86" spans="1:10">
      <c r="A86" s="32" t="s">
        <v>181</v>
      </c>
      <c r="B86" s="54"/>
      <c r="C86" s="53"/>
      <c r="D86" s="1">
        <f>[1]Sheet1!N84</f>
        <v>3.253907207927194</v>
      </c>
      <c r="E86" s="41">
        <f>[1]Sheet1!U84</f>
        <v>3.253907207927194</v>
      </c>
      <c r="G86">
        <v>5</v>
      </c>
      <c r="H86">
        <v>1.5</v>
      </c>
      <c r="I86">
        <v>1000</v>
      </c>
      <c r="J86" s="44">
        <f t="shared" si="8"/>
        <v>433.85429439029252</v>
      </c>
    </row>
    <row r="87" spans="1:10">
      <c r="A87" s="32" t="s">
        <v>182</v>
      </c>
      <c r="B87" s="54"/>
      <c r="C87" s="53"/>
      <c r="D87" s="1">
        <f>[1]Sheet1!N85</f>
        <v>6.4513261778623825</v>
      </c>
      <c r="E87" s="41">
        <f>[1]Sheet1!U85</f>
        <v>6.4513261778623825</v>
      </c>
      <c r="G87">
        <v>6</v>
      </c>
      <c r="H87">
        <v>1.5</v>
      </c>
      <c r="I87">
        <v>1000</v>
      </c>
      <c r="J87" s="44">
        <f t="shared" si="8"/>
        <v>716.81401976248696</v>
      </c>
    </row>
    <row r="88" spans="1:10">
      <c r="A88" s="32" t="s">
        <v>183</v>
      </c>
      <c r="B88" s="54"/>
      <c r="C88" s="53"/>
      <c r="D88" s="1">
        <f>[1]Sheet1!N86</f>
        <v>9.486360660417068</v>
      </c>
      <c r="E88" s="41">
        <f>[1]Sheet1!U86</f>
        <v>9.486360660417068</v>
      </c>
      <c r="G88">
        <v>7</v>
      </c>
      <c r="H88">
        <v>1.5</v>
      </c>
      <c r="I88">
        <v>1000</v>
      </c>
      <c r="J88" s="44">
        <f t="shared" si="8"/>
        <v>903.46292003972076</v>
      </c>
    </row>
    <row r="89" spans="1:10">
      <c r="A89" s="32" t="s">
        <v>184</v>
      </c>
      <c r="B89" s="54"/>
      <c r="C89" s="53"/>
      <c r="D89" s="1">
        <f>[1]Sheet1!N87</f>
        <v>6.5174391138647536</v>
      </c>
      <c r="G89">
        <v>8</v>
      </c>
      <c r="H89">
        <v>1.5</v>
      </c>
      <c r="I89">
        <v>1000</v>
      </c>
      <c r="J89" s="44"/>
    </row>
    <row r="90" spans="1:10">
      <c r="A90" s="32" t="s">
        <v>185</v>
      </c>
      <c r="B90" s="54"/>
      <c r="C90" s="53"/>
      <c r="D90" s="1">
        <f>[1]Sheet1!N88</f>
        <v>10.515581254824003</v>
      </c>
      <c r="E90" s="41">
        <f>[1]Sheet1!U88</f>
        <v>10.515581254824003</v>
      </c>
      <c r="G90">
        <v>10</v>
      </c>
      <c r="H90">
        <v>1.5</v>
      </c>
      <c r="I90">
        <v>1000</v>
      </c>
      <c r="J90" s="44">
        <f t="shared" si="8"/>
        <v>701.03875032160022</v>
      </c>
    </row>
    <row r="91" spans="1:10">
      <c r="A91" s="32" t="s">
        <v>186</v>
      </c>
      <c r="B91" s="54"/>
      <c r="C91" s="53"/>
      <c r="D91" s="1">
        <f>[1]Sheet1!N89</f>
        <v>17.766208505040513</v>
      </c>
      <c r="G91">
        <v>12</v>
      </c>
      <c r="H91">
        <v>1.5</v>
      </c>
      <c r="I91">
        <v>1000</v>
      </c>
      <c r="J91" s="44"/>
    </row>
    <row r="92" spans="1:10">
      <c r="B92" s="32"/>
      <c r="C92" s="37"/>
      <c r="J92" s="44"/>
    </row>
    <row r="93" spans="1:10">
      <c r="A93" s="32"/>
      <c r="B93" s="55"/>
      <c r="C93" s="53"/>
      <c r="J93" s="44"/>
    </row>
    <row r="94" spans="1:10">
      <c r="A94" s="32"/>
      <c r="B94" s="55"/>
      <c r="C94" s="53"/>
      <c r="J94" s="44"/>
    </row>
    <row r="95" spans="1:10">
      <c r="A95" s="32"/>
      <c r="B95" s="55"/>
      <c r="C95" s="53"/>
      <c r="J95" s="44"/>
    </row>
    <row r="96" spans="1:10">
      <c r="A96" s="32"/>
      <c r="B96" s="55"/>
      <c r="C96" s="53"/>
      <c r="J96" s="44"/>
    </row>
    <row r="97" spans="1:10">
      <c r="A97" s="32"/>
      <c r="B97" s="55"/>
      <c r="C97" s="53"/>
      <c r="J97" s="44"/>
    </row>
    <row r="98" spans="1:10">
      <c r="A98" s="32"/>
      <c r="B98" s="55"/>
      <c r="C98" s="53"/>
      <c r="J98" s="44"/>
    </row>
    <row r="99" spans="1:10">
      <c r="A99" s="32"/>
      <c r="B99" s="55"/>
      <c r="C99" s="53"/>
      <c r="J99" s="44"/>
    </row>
    <row r="100" spans="1:10">
      <c r="A100" s="32"/>
      <c r="B100" s="55"/>
      <c r="C100" s="53"/>
      <c r="J100" s="44"/>
    </row>
    <row r="101" spans="1:10">
      <c r="A101" s="32"/>
      <c r="B101" s="55"/>
      <c r="C101" s="53"/>
      <c r="J101" s="44"/>
    </row>
    <row r="102" spans="1:10">
      <c r="A102" s="32"/>
      <c r="B102" s="55"/>
      <c r="C102" s="53"/>
      <c r="J102" s="44"/>
    </row>
  </sheetData>
  <mergeCells count="18">
    <mergeCell ref="B5:B14"/>
    <mergeCell ref="C5:C14"/>
    <mergeCell ref="B16:B25"/>
    <mergeCell ref="C16:C25"/>
    <mergeCell ref="B27:B36"/>
    <mergeCell ref="C27:C36"/>
    <mergeCell ref="B38:B47"/>
    <mergeCell ref="C38:C47"/>
    <mergeCell ref="B49:B58"/>
    <mergeCell ref="C49:C58"/>
    <mergeCell ref="B60:B69"/>
    <mergeCell ref="C60:C69"/>
    <mergeCell ref="B71:B80"/>
    <mergeCell ref="C71:C80"/>
    <mergeCell ref="B82:B91"/>
    <mergeCell ref="C82:C91"/>
    <mergeCell ref="B93:B102"/>
    <mergeCell ref="C93:C10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F11-8E13-4B53-B198-043C571BC3A5}">
  <dimension ref="A1:M34"/>
  <sheetViews>
    <sheetView topLeftCell="A9" workbookViewId="0">
      <selection activeCell="G22" activeCellId="1" sqref="A22:A32 G22:G32"/>
    </sheetView>
  </sheetViews>
  <sheetFormatPr defaultRowHeight="16.5"/>
  <cols>
    <col min="1" max="1" width="13.625" customWidth="1"/>
    <col min="2" max="2" width="16.25" bestFit="1" customWidth="1"/>
    <col min="3" max="3" width="13.875" customWidth="1"/>
    <col min="4" max="4" width="23.75" bestFit="1" customWidth="1"/>
    <col min="5" max="5" width="16.25" bestFit="1" customWidth="1"/>
    <col min="6" max="6" width="17.625" bestFit="1" customWidth="1"/>
    <col min="7" max="7" width="27" bestFit="1" customWidth="1"/>
    <col min="9" max="9" width="12.75" bestFit="1" customWidth="1"/>
  </cols>
  <sheetData>
    <row r="1" spans="1:10" ht="27" thickBot="1">
      <c r="A1" s="30" t="s">
        <v>187</v>
      </c>
      <c r="D1" s="29" t="s">
        <v>89</v>
      </c>
      <c r="E1" s="3" t="s">
        <v>91</v>
      </c>
      <c r="G1">
        <v>1318</v>
      </c>
    </row>
    <row r="2" spans="1:10" ht="17.25" thickBot="1"/>
    <row r="3" spans="1:10" ht="17.25" thickBot="1">
      <c r="A3" s="2" t="s">
        <v>8</v>
      </c>
      <c r="B3" s="3" t="s">
        <v>199</v>
      </c>
      <c r="I3" t="s">
        <v>95</v>
      </c>
      <c r="J3" t="s">
        <v>94</v>
      </c>
    </row>
    <row r="4" spans="1:10" ht="17.25" thickBot="1">
      <c r="I4" t="s">
        <v>96</v>
      </c>
      <c r="J4" t="s">
        <v>97</v>
      </c>
    </row>
    <row r="5" spans="1:10">
      <c r="A5" s="6"/>
      <c r="B5" s="7"/>
      <c r="C5" s="7"/>
      <c r="D5" s="7"/>
      <c r="E5" s="7"/>
      <c r="F5" s="8"/>
      <c r="I5" t="s">
        <v>98</v>
      </c>
      <c r="J5" t="s">
        <v>99</v>
      </c>
    </row>
    <row r="6" spans="1:10">
      <c r="A6" s="9" t="s">
        <v>4</v>
      </c>
      <c r="B6" t="s">
        <v>10</v>
      </c>
      <c r="F6" s="10"/>
      <c r="I6" t="s">
        <v>100</v>
      </c>
      <c r="J6" t="s">
        <v>93</v>
      </c>
    </row>
    <row r="7" spans="1:10">
      <c r="A7" s="9">
        <f>[2]Sheet1!D4</f>
        <v>1</v>
      </c>
      <c r="B7" s="1">
        <f>[2]Sheet1!E4</f>
        <v>0.16640869041738574</v>
      </c>
      <c r="F7" s="10"/>
    </row>
    <row r="8" spans="1:10">
      <c r="A8" s="9">
        <f>[2]Sheet1!D5</f>
        <v>2</v>
      </c>
      <c r="B8" s="1">
        <f>[2]Sheet1!E5</f>
        <v>0.23998844608074882</v>
      </c>
      <c r="F8" s="10"/>
    </row>
    <row r="9" spans="1:10">
      <c r="A9" s="9">
        <f>[2]Sheet1!D6</f>
        <v>3</v>
      </c>
      <c r="B9" s="1">
        <f>[2]Sheet1!E6</f>
        <v>0.48486136716673994</v>
      </c>
      <c r="F9" s="10"/>
      <c r="G9" s="5" t="s">
        <v>196</v>
      </c>
    </row>
    <row r="10" spans="1:10">
      <c r="A10" s="9">
        <f>[2]Sheet1!D7</f>
        <v>4</v>
      </c>
      <c r="B10" s="1">
        <f>[2]Sheet1!E7</f>
        <v>0.75228358717093147</v>
      </c>
      <c r="F10" s="10"/>
    </row>
    <row r="11" spans="1:10">
      <c r="A11" s="9">
        <f>[2]Sheet1!D8</f>
        <v>5</v>
      </c>
      <c r="B11" s="1">
        <f>[2]Sheet1!E8</f>
        <v>1.1810301266699392</v>
      </c>
      <c r="F11" s="10"/>
    </row>
    <row r="12" spans="1:10">
      <c r="A12" s="9">
        <f>[2]Sheet1!D9</f>
        <v>6</v>
      </c>
      <c r="B12" s="1">
        <f>[2]Sheet1!E9</f>
        <v>1.66064591364172</v>
      </c>
      <c r="F12" s="10"/>
    </row>
    <row r="13" spans="1:10">
      <c r="A13" s="9">
        <f>[2]Sheet1!D10</f>
        <v>7</v>
      </c>
      <c r="B13" s="1">
        <f>[2]Sheet1!E10</f>
        <v>0.97652281061059476</v>
      </c>
      <c r="F13" s="10"/>
    </row>
    <row r="14" spans="1:10">
      <c r="A14" s="9">
        <f>[2]Sheet1!D11</f>
        <v>8</v>
      </c>
      <c r="B14" s="1">
        <f>[2]Sheet1!E11</f>
        <v>1.4600676753087332</v>
      </c>
      <c r="F14" s="10"/>
    </row>
    <row r="15" spans="1:10">
      <c r="A15" s="9">
        <f>[2]Sheet1!D12</f>
        <v>9</v>
      </c>
      <c r="B15" s="28"/>
      <c r="F15" s="10"/>
    </row>
    <row r="16" spans="1:10">
      <c r="A16" s="9">
        <f>[2]Sheet1!D13</f>
        <v>10</v>
      </c>
      <c r="B16" s="1">
        <f>[2]Sheet1!E13</f>
        <v>1.8351933998940317</v>
      </c>
      <c r="F16" s="10"/>
    </row>
    <row r="17" spans="1:13">
      <c r="A17" s="9">
        <f>[2]Sheet1!D14</f>
        <v>11</v>
      </c>
      <c r="B17" s="1">
        <f>[2]Sheet1!E14</f>
        <v>0.99805501614990022</v>
      </c>
      <c r="F17" s="10"/>
    </row>
    <row r="18" spans="1:13">
      <c r="A18" s="9">
        <f>[2]Sheet1!D15</f>
        <v>12</v>
      </c>
      <c r="B18" s="1">
        <f>[2]Sheet1!E15</f>
        <v>1.1033837652520069</v>
      </c>
      <c r="F18" s="10"/>
    </row>
    <row r="19" spans="1:13" ht="17.25" thickBot="1">
      <c r="A19" s="11"/>
      <c r="B19" s="12"/>
      <c r="C19" s="12"/>
      <c r="D19" s="12"/>
      <c r="E19" s="12"/>
      <c r="F19" s="13"/>
    </row>
    <row r="20" spans="1:13" ht="17.25" thickBot="1"/>
    <row r="21" spans="1:1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</row>
    <row r="22" spans="1:13">
      <c r="A22" s="9" t="s">
        <v>4</v>
      </c>
      <c r="B22" t="s">
        <v>3</v>
      </c>
      <c r="C22" t="s">
        <v>5</v>
      </c>
      <c r="D22" t="s">
        <v>6</v>
      </c>
      <c r="E22" t="s">
        <v>1</v>
      </c>
      <c r="F22" t="s">
        <v>2</v>
      </c>
      <c r="G22" t="s">
        <v>7</v>
      </c>
      <c r="M22" s="10"/>
    </row>
    <row r="23" spans="1:13">
      <c r="A23" s="9">
        <v>1</v>
      </c>
      <c r="B23">
        <v>1</v>
      </c>
      <c r="C23">
        <v>1.5</v>
      </c>
      <c r="D23">
        <f>B23*C23</f>
        <v>1.5</v>
      </c>
      <c r="E23" s="1">
        <f>[2]Sheet1!F23</f>
        <v>6.6318021700554203E-2</v>
      </c>
      <c r="M23" s="10"/>
    </row>
    <row r="24" spans="1:13">
      <c r="A24" s="9">
        <v>2</v>
      </c>
      <c r="B24">
        <v>1</v>
      </c>
      <c r="C24">
        <v>1.5</v>
      </c>
      <c r="D24">
        <f t="shared" ref="D24:D32" si="0">B24*C24</f>
        <v>1.5</v>
      </c>
      <c r="E24" s="1">
        <f>[2]Sheet1!F24</f>
        <v>0.19570328270507362</v>
      </c>
      <c r="F24" s="14">
        <f>E24-E23</f>
        <v>0.12938526100451941</v>
      </c>
      <c r="G24" s="1">
        <f>F24*$G$1</f>
        <v>170.52977400395659</v>
      </c>
      <c r="M24" s="10"/>
    </row>
    <row r="25" spans="1:13">
      <c r="A25" s="9">
        <v>3</v>
      </c>
      <c r="B25">
        <v>1</v>
      </c>
      <c r="C25">
        <v>1.5</v>
      </c>
      <c r="D25">
        <f t="shared" si="0"/>
        <v>1.5</v>
      </c>
      <c r="E25" s="1">
        <f>[2]Sheet1!F25</f>
        <v>0.48231628658805747</v>
      </c>
      <c r="F25" s="14">
        <f t="shared" ref="F25:F32" si="1">E25-E24</f>
        <v>0.28661300388298383</v>
      </c>
      <c r="G25" s="1">
        <f t="shared" ref="G25:G32" si="2">F25*$G$1</f>
        <v>377.7559391177727</v>
      </c>
      <c r="M25" s="10"/>
    </row>
    <row r="26" spans="1:13">
      <c r="A26" s="9">
        <v>4</v>
      </c>
      <c r="B26">
        <v>1</v>
      </c>
      <c r="C26">
        <v>1.5</v>
      </c>
      <c r="D26">
        <f t="shared" si="0"/>
        <v>1.5</v>
      </c>
      <c r="E26" s="1">
        <f>[2]Sheet1!F26</f>
        <v>0.87072588808820806</v>
      </c>
      <c r="F26" s="14">
        <f t="shared" si="1"/>
        <v>0.38840960150015058</v>
      </c>
      <c r="G26" s="1">
        <f t="shared" si="2"/>
        <v>511.92385477719847</v>
      </c>
      <c r="M26" s="10"/>
    </row>
    <row r="27" spans="1:13">
      <c r="A27" s="9">
        <v>5</v>
      </c>
      <c r="B27">
        <v>1</v>
      </c>
      <c r="C27">
        <v>1.5</v>
      </c>
      <c r="D27">
        <f t="shared" si="0"/>
        <v>1.5</v>
      </c>
      <c r="E27" s="1">
        <f>[2]Sheet1!F27</f>
        <v>1.1537128957530967</v>
      </c>
      <c r="F27" s="14">
        <f t="shared" si="1"/>
        <v>0.2829870076648886</v>
      </c>
      <c r="G27" s="1">
        <f t="shared" si="2"/>
        <v>372.97687610232316</v>
      </c>
      <c r="M27" s="10"/>
    </row>
    <row r="28" spans="1:13">
      <c r="A28" s="9">
        <v>6</v>
      </c>
      <c r="B28">
        <v>1</v>
      </c>
      <c r="C28">
        <v>1.5</v>
      </c>
      <c r="D28">
        <f t="shared" si="0"/>
        <v>1.5</v>
      </c>
      <c r="E28" s="1">
        <f>[2]Sheet1!F28</f>
        <v>1.2804676866498126</v>
      </c>
      <c r="F28" s="14">
        <f t="shared" si="1"/>
        <v>0.12675479089671593</v>
      </c>
      <c r="G28" s="1">
        <f t="shared" si="2"/>
        <v>167.06281440187161</v>
      </c>
      <c r="M28" s="10"/>
    </row>
    <row r="29" spans="1:13">
      <c r="A29" s="9">
        <v>7</v>
      </c>
      <c r="B29">
        <v>1</v>
      </c>
      <c r="C29">
        <v>1.5</v>
      </c>
      <c r="D29">
        <f t="shared" si="0"/>
        <v>1.5</v>
      </c>
      <c r="E29" s="1">
        <f>[2]Sheet1!F29</f>
        <v>1.3248007689993053</v>
      </c>
      <c r="F29" s="14">
        <f t="shared" si="1"/>
        <v>4.4333082349492736E-2</v>
      </c>
      <c r="G29" s="1">
        <f t="shared" si="2"/>
        <v>58.431002536631425</v>
      </c>
      <c r="M29" s="10"/>
    </row>
    <row r="30" spans="1:13">
      <c r="A30" s="9">
        <v>8</v>
      </c>
      <c r="B30">
        <v>1</v>
      </c>
      <c r="C30">
        <v>1.5</v>
      </c>
      <c r="D30">
        <f t="shared" si="0"/>
        <v>1.5</v>
      </c>
      <c r="E30" s="1">
        <f>[2]Sheet1!F30</f>
        <v>1.3389204471745353</v>
      </c>
      <c r="F30" s="14">
        <f t="shared" si="1"/>
        <v>1.4119678175229966E-2</v>
      </c>
      <c r="G30" s="1">
        <f t="shared" si="2"/>
        <v>18.609735834953096</v>
      </c>
      <c r="M30" s="10"/>
    </row>
    <row r="31" spans="1:13">
      <c r="A31" s="9">
        <v>10</v>
      </c>
      <c r="B31">
        <v>2</v>
      </c>
      <c r="C31">
        <v>1.5</v>
      </c>
      <c r="D31">
        <f t="shared" si="0"/>
        <v>3</v>
      </c>
      <c r="E31" s="1">
        <f>[2]Sheet1!F31</f>
        <v>1.3446149495474624</v>
      </c>
      <c r="F31" s="14">
        <f t="shared" si="1"/>
        <v>5.6945023729271238E-3</v>
      </c>
      <c r="G31" s="1">
        <f t="shared" si="2"/>
        <v>7.5053541275179487</v>
      </c>
      <c r="M31" s="10"/>
    </row>
    <row r="32" spans="1:13">
      <c r="A32" s="9">
        <v>12</v>
      </c>
      <c r="B32">
        <v>2</v>
      </c>
      <c r="C32">
        <v>1.5</v>
      </c>
      <c r="D32">
        <f t="shared" si="0"/>
        <v>3</v>
      </c>
      <c r="E32" s="1">
        <f>[2]Sheet1!F32</f>
        <v>1.3451457017100634</v>
      </c>
      <c r="F32" s="14">
        <f t="shared" si="1"/>
        <v>5.3075216260101143E-4</v>
      </c>
      <c r="G32" s="1">
        <f t="shared" si="2"/>
        <v>0.69953135030813307</v>
      </c>
      <c r="M32" s="10"/>
    </row>
    <row r="33" spans="1:13">
      <c r="A33" s="9"/>
      <c r="M33" s="10"/>
    </row>
    <row r="34" spans="1:13" ht="17.25" thickBo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B023-B061-4AE2-A113-208986F06A38}">
  <dimension ref="A1:B11"/>
  <sheetViews>
    <sheetView workbookViewId="0">
      <selection activeCell="F10" sqref="F10"/>
    </sheetView>
  </sheetViews>
  <sheetFormatPr defaultRowHeight="16.5"/>
  <sheetData>
    <row r="1" spans="1:2">
      <c r="A1" s="9" t="s">
        <v>4</v>
      </c>
      <c r="B1" t="s">
        <v>7</v>
      </c>
    </row>
    <row r="2" spans="1:2">
      <c r="A2" s="9">
        <v>1</v>
      </c>
    </row>
    <row r="3" spans="1:2">
      <c r="A3" s="9">
        <v>2</v>
      </c>
      <c r="B3" s="1">
        <v>170.52977400395659</v>
      </c>
    </row>
    <row r="4" spans="1:2">
      <c r="A4" s="9">
        <v>3</v>
      </c>
      <c r="B4" s="1">
        <v>377.7559391177727</v>
      </c>
    </row>
    <row r="5" spans="1:2">
      <c r="A5" s="9">
        <v>4</v>
      </c>
      <c r="B5" s="1">
        <v>511.92385477719847</v>
      </c>
    </row>
    <row r="6" spans="1:2">
      <c r="A6" s="9">
        <v>5</v>
      </c>
      <c r="B6" s="1">
        <v>372.97687610232316</v>
      </c>
    </row>
    <row r="7" spans="1:2">
      <c r="A7" s="9">
        <v>6</v>
      </c>
      <c r="B7" s="1">
        <v>167.06281440187161</v>
      </c>
    </row>
    <row r="8" spans="1:2">
      <c r="A8" s="9">
        <v>7</v>
      </c>
      <c r="B8" s="1">
        <v>58.431002536631425</v>
      </c>
    </row>
    <row r="9" spans="1:2">
      <c r="A9" s="9">
        <v>8</v>
      </c>
      <c r="B9" s="1">
        <v>18.609735834953096</v>
      </c>
    </row>
    <row r="10" spans="1:2">
      <c r="A10" s="9">
        <v>10</v>
      </c>
      <c r="B10" s="1">
        <v>7.5053541275179487</v>
      </c>
    </row>
    <row r="11" spans="1:2">
      <c r="A11" s="9">
        <v>12</v>
      </c>
      <c r="B11" s="1">
        <v>0.69953135030813307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39D1-16C0-4B23-BF8C-931F8833D31C}">
  <dimension ref="A1:L102"/>
  <sheetViews>
    <sheetView topLeftCell="A39" workbookViewId="0">
      <selection activeCell="F44" sqref="F44"/>
    </sheetView>
  </sheetViews>
  <sheetFormatPr defaultRowHeight="16.5"/>
  <cols>
    <col min="1" max="1" width="21.25" bestFit="1" customWidth="1"/>
    <col min="2" max="2" width="21.25" customWidth="1"/>
    <col min="3" max="3" width="32.75" bestFit="1" customWidth="1"/>
    <col min="4" max="4" width="15.5" style="1" bestFit="1" customWidth="1"/>
    <col min="5" max="5" width="33.625" style="1" bestFit="1" customWidth="1"/>
    <col min="6" max="6" width="33.625" style="1" customWidth="1"/>
    <col min="7" max="7" width="14" style="1" customWidth="1"/>
    <col min="8" max="8" width="33.625" style="1" customWidth="1"/>
    <col min="9" max="9" width="19.125" bestFit="1" customWidth="1"/>
    <col min="10" max="10" width="11.5" bestFit="1" customWidth="1"/>
    <col min="11" max="11" width="24.25" bestFit="1" customWidth="1"/>
    <col min="12" max="12" width="32.75" bestFit="1" customWidth="1"/>
  </cols>
  <sheetData>
    <row r="1" spans="1:12" ht="27" thickBot="1">
      <c r="A1" s="38" t="s">
        <v>205</v>
      </c>
      <c r="C1" s="36"/>
      <c r="D1"/>
      <c r="E1" s="40" t="s">
        <v>206</v>
      </c>
      <c r="F1" s="40"/>
      <c r="G1" s="5"/>
      <c r="H1" s="5"/>
      <c r="L1" s="43"/>
    </row>
    <row r="2" spans="1:12" ht="17.25" thickBot="1">
      <c r="A2" s="34" t="s">
        <v>133</v>
      </c>
      <c r="B2" s="35">
        <v>570</v>
      </c>
      <c r="D2"/>
      <c r="E2" s="40" t="s">
        <v>190</v>
      </c>
      <c r="F2" s="40"/>
      <c r="G2" s="5"/>
      <c r="H2" s="5"/>
      <c r="L2" s="43"/>
    </row>
    <row r="3" spans="1:12">
      <c r="D3"/>
      <c r="E3" s="39"/>
      <c r="F3" s="39"/>
      <c r="G3"/>
      <c r="H3"/>
      <c r="L3" s="43"/>
    </row>
    <row r="4" spans="1:12" ht="20.25">
      <c r="A4" s="33" t="s">
        <v>101</v>
      </c>
      <c r="B4" s="33" t="s">
        <v>134</v>
      </c>
      <c r="C4" s="33" t="s">
        <v>132</v>
      </c>
      <c r="D4" t="s">
        <v>135</v>
      </c>
      <c r="E4" s="39" t="s">
        <v>136</v>
      </c>
      <c r="F4" s="39" t="s">
        <v>194</v>
      </c>
      <c r="G4" t="s">
        <v>247</v>
      </c>
      <c r="H4" s="49" t="s">
        <v>203</v>
      </c>
      <c r="I4" s="42" t="s">
        <v>191</v>
      </c>
      <c r="J4" t="s">
        <v>5</v>
      </c>
      <c r="K4" t="s">
        <v>193</v>
      </c>
      <c r="L4" s="43" t="s">
        <v>192</v>
      </c>
    </row>
    <row r="5" spans="1:12">
      <c r="A5" s="48" t="s">
        <v>207</v>
      </c>
      <c r="B5" s="56">
        <v>410</v>
      </c>
      <c r="C5" s="57">
        <f>$B$2/B5</f>
        <v>1.3902439024390243</v>
      </c>
      <c r="D5" s="1">
        <f>[3]Sheet1!O64</f>
        <v>2.9285229440588929E-2</v>
      </c>
      <c r="E5" s="1">
        <f>D5*C5</f>
        <v>4.0713611661306555E-2</v>
      </c>
      <c r="F5" s="41">
        <f>E5*5</f>
        <v>0.20356805830653277</v>
      </c>
      <c r="G5" s="51">
        <v>0</v>
      </c>
      <c r="H5" s="50">
        <f>AVERAGE(F5)</f>
        <v>0.20356805830653277</v>
      </c>
      <c r="I5">
        <v>0</v>
      </c>
      <c r="J5">
        <v>1.5</v>
      </c>
      <c r="K5">
        <v>1000</v>
      </c>
      <c r="L5" s="1" t="e">
        <f t="shared" ref="L5:L14" si="0">E5/(I5*J5)*K5</f>
        <v>#DIV/0!</v>
      </c>
    </row>
    <row r="6" spans="1:12">
      <c r="A6" s="48" t="s">
        <v>208</v>
      </c>
      <c r="B6" s="56"/>
      <c r="C6" s="57"/>
      <c r="D6" s="1">
        <f>[3]Sheet1!O65</f>
        <v>6.3612512801965074E-2</v>
      </c>
      <c r="E6" s="1">
        <f t="shared" ref="E6:E14" si="1">D6*$C$5</f>
        <v>8.8436908041756315E-2</v>
      </c>
      <c r="F6" s="41">
        <f t="shared" ref="F6:F14" si="2">E6*5</f>
        <v>0.44218454020878156</v>
      </c>
      <c r="G6" s="51">
        <v>1</v>
      </c>
      <c r="H6" s="50">
        <f>AVERAGE(F6,E16,F27,E38,F49)</f>
        <v>0.16640869041738574</v>
      </c>
      <c r="I6">
        <v>1</v>
      </c>
      <c r="J6">
        <v>1.5</v>
      </c>
      <c r="K6">
        <v>1000</v>
      </c>
      <c r="L6" s="1">
        <f t="shared" si="0"/>
        <v>58.957938694504215</v>
      </c>
    </row>
    <row r="7" spans="1:12">
      <c r="A7" s="48" t="s">
        <v>209</v>
      </c>
      <c r="B7" s="56"/>
      <c r="C7" s="57"/>
      <c r="D7" s="1">
        <f>[3]Sheet1!O66</f>
        <v>8.7006423347487358E-2</v>
      </c>
      <c r="E7" s="1">
        <f t="shared" si="1"/>
        <v>0.12096014953187266</v>
      </c>
      <c r="F7" s="41">
        <f t="shared" si="2"/>
        <v>0.60480074765936331</v>
      </c>
      <c r="G7" s="51">
        <v>2</v>
      </c>
      <c r="H7" s="50">
        <f t="shared" ref="H7:H9" si="3">AVERAGE(F7,E17,F28,E39,F50)</f>
        <v>0.23998844608074876</v>
      </c>
      <c r="I7">
        <v>2</v>
      </c>
      <c r="J7">
        <v>1.5</v>
      </c>
      <c r="K7">
        <v>1000</v>
      </c>
      <c r="L7" s="1">
        <f t="shared" si="0"/>
        <v>40.320049843957555</v>
      </c>
    </row>
    <row r="8" spans="1:12">
      <c r="A8" s="48" t="s">
        <v>210</v>
      </c>
      <c r="B8" s="56"/>
      <c r="C8" s="57"/>
      <c r="D8" s="1">
        <f>[3]Sheet1!O67</f>
        <v>5.2899781552364487E-2</v>
      </c>
      <c r="E8" s="1">
        <f t="shared" si="1"/>
        <v>7.3543598743531113E-2</v>
      </c>
      <c r="F8" s="41">
        <f t="shared" si="2"/>
        <v>0.36771799371765557</v>
      </c>
      <c r="G8" s="51">
        <v>3</v>
      </c>
      <c r="H8" s="50">
        <f t="shared" si="3"/>
        <v>0.48486136716674</v>
      </c>
      <c r="I8">
        <v>3</v>
      </c>
      <c r="J8">
        <v>1.5</v>
      </c>
      <c r="K8">
        <v>1000</v>
      </c>
      <c r="L8" s="1">
        <f t="shared" si="0"/>
        <v>16.343021943006914</v>
      </c>
    </row>
    <row r="9" spans="1:12">
      <c r="A9" s="48" t="s">
        <v>211</v>
      </c>
      <c r="B9" s="56"/>
      <c r="C9" s="57"/>
      <c r="D9" s="1">
        <f>[3]Sheet1!O68</f>
        <v>0.16657316688919677</v>
      </c>
      <c r="E9" s="1">
        <f t="shared" si="1"/>
        <v>0.23157732957766378</v>
      </c>
      <c r="F9" s="41">
        <f t="shared" si="2"/>
        <v>1.157886647888319</v>
      </c>
      <c r="G9" s="51">
        <v>4</v>
      </c>
      <c r="H9" s="50">
        <f t="shared" si="3"/>
        <v>0.75228358717093147</v>
      </c>
      <c r="I9">
        <v>4</v>
      </c>
      <c r="J9">
        <v>1.5</v>
      </c>
      <c r="K9">
        <v>1000</v>
      </c>
      <c r="L9" s="1">
        <f t="shared" si="0"/>
        <v>38.596221596277296</v>
      </c>
    </row>
    <row r="10" spans="1:12">
      <c r="A10" s="48" t="s">
        <v>212</v>
      </c>
      <c r="B10" s="56"/>
      <c r="C10" s="57"/>
      <c r="D10" s="1">
        <f>[3]Sheet1!O69</f>
        <v>0.21721372417955381</v>
      </c>
      <c r="E10" s="1">
        <f t="shared" si="1"/>
        <v>0.30198005556669677</v>
      </c>
      <c r="F10" s="41">
        <f t="shared" si="2"/>
        <v>1.5099002778334838</v>
      </c>
      <c r="G10" s="51">
        <v>5</v>
      </c>
      <c r="H10" s="50">
        <f>AVERAGE(E20,F31,E42,F53)</f>
        <v>1.1810301266699392</v>
      </c>
      <c r="I10">
        <v>2</v>
      </c>
      <c r="J10">
        <v>1.5</v>
      </c>
      <c r="K10">
        <v>1000</v>
      </c>
      <c r="L10" s="1">
        <f t="shared" si="0"/>
        <v>100.66001852223226</v>
      </c>
    </row>
    <row r="11" spans="1:12">
      <c r="A11" s="48" t="s">
        <v>213</v>
      </c>
      <c r="B11" s="56"/>
      <c r="C11" s="57"/>
      <c r="D11" s="1">
        <f>[3]Sheet1!O70</f>
        <v>1.9445306580515395E-2</v>
      </c>
      <c r="E11" s="1">
        <f t="shared" si="1"/>
        <v>2.7033718904618961E-2</v>
      </c>
      <c r="F11" s="41">
        <f t="shared" si="2"/>
        <v>0.13516859452309482</v>
      </c>
      <c r="G11" s="51">
        <v>6</v>
      </c>
      <c r="H11" s="50">
        <f>AVERAGE(E21,F32,E43,F54)</f>
        <v>1.6606459136417198</v>
      </c>
      <c r="I11">
        <v>4</v>
      </c>
      <c r="J11">
        <v>1.5</v>
      </c>
      <c r="K11">
        <v>1000</v>
      </c>
      <c r="L11" s="1">
        <f t="shared" si="0"/>
        <v>4.505619817436493</v>
      </c>
    </row>
    <row r="12" spans="1:12">
      <c r="A12" s="48" t="s">
        <v>214</v>
      </c>
      <c r="B12" s="56"/>
      <c r="C12" s="57"/>
      <c r="D12" s="1">
        <f>[3]Sheet1!O71</f>
        <v>0.14357984442858215</v>
      </c>
      <c r="E12" s="1">
        <f t="shared" si="1"/>
        <v>0.19961100322998004</v>
      </c>
      <c r="F12" s="41">
        <f t="shared" si="2"/>
        <v>0.99805501614990022</v>
      </c>
      <c r="G12" s="51">
        <v>7</v>
      </c>
      <c r="H12" s="50">
        <f>AVERAGE(F10,E22,F33,E44,F55)</f>
        <v>0.97652281061059476</v>
      </c>
      <c r="I12">
        <v>6</v>
      </c>
      <c r="J12">
        <v>1.5</v>
      </c>
      <c r="K12">
        <v>1000</v>
      </c>
      <c r="L12" s="1">
        <f t="shared" si="0"/>
        <v>22.179000358886672</v>
      </c>
    </row>
    <row r="13" spans="1:12">
      <c r="A13" s="48" t="s">
        <v>215</v>
      </c>
      <c r="B13" s="56"/>
      <c r="C13" s="57"/>
      <c r="D13" s="1">
        <f>[3]Sheet1!O72</f>
        <v>0.54038062578523416</v>
      </c>
      <c r="E13" s="1">
        <f t="shared" si="1"/>
        <v>0.75126086999410602</v>
      </c>
      <c r="F13" s="41">
        <f t="shared" si="2"/>
        <v>3.75630434997053</v>
      </c>
      <c r="G13" s="51">
        <v>8</v>
      </c>
      <c r="H13" s="50">
        <f>AVERAGE(E23,F34,E45,F56)</f>
        <v>1.4600676753087334</v>
      </c>
      <c r="I13">
        <v>8</v>
      </c>
      <c r="J13">
        <v>1.5</v>
      </c>
      <c r="K13">
        <v>1000</v>
      </c>
      <c r="L13" s="1">
        <f t="shared" si="0"/>
        <v>62.605072499508836</v>
      </c>
    </row>
    <row r="14" spans="1:12">
      <c r="A14" s="48" t="s">
        <v>216</v>
      </c>
      <c r="B14" s="56"/>
      <c r="C14" s="57"/>
      <c r="D14" s="1">
        <f>[3]Sheet1!O73</f>
        <v>2.2490708836915591E-2</v>
      </c>
      <c r="E14" s="1">
        <f t="shared" si="1"/>
        <v>3.1267570822053378E-2</v>
      </c>
      <c r="F14" s="41">
        <f t="shared" si="2"/>
        <v>0.15633785411026691</v>
      </c>
      <c r="G14" s="51">
        <v>9</v>
      </c>
      <c r="H14" s="50"/>
      <c r="I14">
        <v>10</v>
      </c>
      <c r="J14">
        <v>1.5</v>
      </c>
      <c r="K14">
        <v>1000</v>
      </c>
      <c r="L14" s="1">
        <f t="shared" si="0"/>
        <v>2.0845047214702253</v>
      </c>
    </row>
    <row r="15" spans="1:12">
      <c r="A15" s="32"/>
      <c r="B15" s="32"/>
      <c r="C15" s="37"/>
      <c r="G15" s="51">
        <v>10</v>
      </c>
      <c r="H15" s="50">
        <f>AVERAGE(E24,F35,E46,F57)</f>
        <v>1.8351933998940317</v>
      </c>
      <c r="L15" s="44"/>
    </row>
    <row r="16" spans="1:12">
      <c r="A16" s="32" t="s">
        <v>217</v>
      </c>
      <c r="B16" s="52">
        <v>405</v>
      </c>
      <c r="C16" s="53">
        <f>$B$2/B16</f>
        <v>1.4074074074074074</v>
      </c>
      <c r="D16" s="1">
        <f>[3]Sheet1!T27</f>
        <v>7.7851799620423601E-2</v>
      </c>
      <c r="E16" s="41">
        <f>D16*$C$16</f>
        <v>0.10956919946578136</v>
      </c>
      <c r="G16" s="51">
        <v>11</v>
      </c>
      <c r="H16" s="50">
        <f>AVERAGE(F12)</f>
        <v>0.99805501614990022</v>
      </c>
      <c r="I16">
        <v>1</v>
      </c>
      <c r="J16">
        <v>1.5</v>
      </c>
      <c r="K16">
        <v>1000</v>
      </c>
      <c r="L16" s="44">
        <f t="shared" ref="L16:L23" si="4">E16/(I16*J16)*K16</f>
        <v>73.046132977187582</v>
      </c>
    </row>
    <row r="17" spans="1:12">
      <c r="A17" s="32" t="s">
        <v>218</v>
      </c>
      <c r="B17" s="52"/>
      <c r="C17" s="53"/>
      <c r="D17" s="1">
        <f>[3]Sheet1!T28</f>
        <v>7.3879277691617007E-2</v>
      </c>
      <c r="E17" s="41">
        <f t="shared" ref="E17:E25" si="5">D17*$C$16</f>
        <v>0.1039782426770906</v>
      </c>
      <c r="G17" s="51">
        <v>12</v>
      </c>
      <c r="H17" s="50">
        <f>AVERAGE(E25,F36,E47,F58)</f>
        <v>1.1033837652520069</v>
      </c>
      <c r="I17">
        <v>2</v>
      </c>
      <c r="J17">
        <v>1.5</v>
      </c>
      <c r="K17">
        <v>1000</v>
      </c>
      <c r="L17" s="44">
        <f t="shared" si="4"/>
        <v>34.659414225696871</v>
      </c>
    </row>
    <row r="18" spans="1:12">
      <c r="A18" s="32" t="s">
        <v>219</v>
      </c>
      <c r="B18" s="52"/>
      <c r="C18" s="53"/>
      <c r="D18" s="1">
        <f>[3]Sheet1!T29</f>
        <v>0.28308385875713599</v>
      </c>
      <c r="E18" s="41">
        <f t="shared" si="5"/>
        <v>0.39841431973226549</v>
      </c>
      <c r="G18" s="51">
        <v>13</v>
      </c>
      <c r="H18" s="50"/>
      <c r="I18">
        <v>3</v>
      </c>
      <c r="J18">
        <v>1.5</v>
      </c>
      <c r="K18">
        <v>1000</v>
      </c>
      <c r="L18" s="44">
        <f t="shared" si="4"/>
        <v>88.536515496058996</v>
      </c>
    </row>
    <row r="19" spans="1:12">
      <c r="A19" s="32" t="s">
        <v>220</v>
      </c>
      <c r="B19" s="52"/>
      <c r="C19" s="53"/>
      <c r="D19" s="1">
        <f>[3]Sheet1!T30</f>
        <v>0.51196624366958976</v>
      </c>
      <c r="E19" s="41">
        <f t="shared" si="5"/>
        <v>0.72054508368312631</v>
      </c>
      <c r="G19" s="51">
        <v>15</v>
      </c>
      <c r="H19" s="50"/>
      <c r="I19">
        <v>4</v>
      </c>
      <c r="J19">
        <v>1.5</v>
      </c>
      <c r="K19">
        <v>1000</v>
      </c>
      <c r="L19" s="44">
        <f t="shared" si="4"/>
        <v>120.09084728052105</v>
      </c>
    </row>
    <row r="20" spans="1:12">
      <c r="A20" s="32" t="s">
        <v>221</v>
      </c>
      <c r="B20" s="52"/>
      <c r="C20" s="53"/>
      <c r="D20" s="1">
        <f>[3]Sheet1!T31</f>
        <v>1.0358070707089995</v>
      </c>
      <c r="E20" s="41">
        <f t="shared" si="5"/>
        <v>1.457802543960814</v>
      </c>
      <c r="I20">
        <v>5</v>
      </c>
      <c r="J20">
        <v>1.5</v>
      </c>
      <c r="K20">
        <v>1000</v>
      </c>
      <c r="L20" s="44">
        <f t="shared" si="4"/>
        <v>194.37367252810853</v>
      </c>
    </row>
    <row r="21" spans="1:12">
      <c r="A21" s="32" t="s">
        <v>222</v>
      </c>
      <c r="B21" s="52"/>
      <c r="C21" s="53"/>
      <c r="D21" s="1">
        <f>[3]Sheet1!T32</f>
        <v>1.4144929067260659</v>
      </c>
      <c r="E21" s="41">
        <f t="shared" si="5"/>
        <v>1.9907677946515001</v>
      </c>
      <c r="I21">
        <v>6</v>
      </c>
      <c r="J21">
        <v>1.5</v>
      </c>
      <c r="K21">
        <v>1000</v>
      </c>
      <c r="L21" s="44">
        <f t="shared" si="4"/>
        <v>221.19642162794446</v>
      </c>
    </row>
    <row r="22" spans="1:12">
      <c r="A22" s="32" t="s">
        <v>223</v>
      </c>
      <c r="B22" s="52"/>
      <c r="C22" s="53"/>
      <c r="D22" s="1">
        <f>[3]Sheet1!T33</f>
        <v>3.037952728167035E-2</v>
      </c>
      <c r="E22" s="41">
        <f t="shared" si="5"/>
        <v>4.2756371729758269E-2</v>
      </c>
      <c r="I22">
        <v>7</v>
      </c>
      <c r="J22">
        <v>1.5</v>
      </c>
      <c r="K22">
        <v>1000</v>
      </c>
      <c r="L22" s="44">
        <f t="shared" si="4"/>
        <v>4.0720354028341212</v>
      </c>
    </row>
    <row r="23" spans="1:12">
      <c r="A23" s="32" t="s">
        <v>224</v>
      </c>
      <c r="B23" s="52"/>
      <c r="C23" s="53"/>
      <c r="D23" s="1">
        <f>[3]Sheet1!T34</f>
        <v>8.6694668239969894E-2</v>
      </c>
      <c r="E23" s="41">
        <f t="shared" si="5"/>
        <v>0.12201471826366134</v>
      </c>
      <c r="I23">
        <v>8</v>
      </c>
      <c r="J23">
        <v>1.5</v>
      </c>
      <c r="K23">
        <v>1000</v>
      </c>
      <c r="L23" s="44">
        <f t="shared" si="4"/>
        <v>10.167893188638445</v>
      </c>
    </row>
    <row r="24" spans="1:12">
      <c r="A24" s="32" t="s">
        <v>225</v>
      </c>
      <c r="B24" s="52"/>
      <c r="C24" s="53"/>
      <c r="D24" s="1">
        <f>[3]Sheet1!T35</f>
        <v>3.6484881649201668</v>
      </c>
      <c r="E24" s="41"/>
      <c r="I24">
        <v>10</v>
      </c>
      <c r="J24">
        <v>1.5</v>
      </c>
      <c r="K24">
        <v>1000</v>
      </c>
      <c r="L24" s="44"/>
    </row>
    <row r="25" spans="1:12">
      <c r="A25" s="32" t="s">
        <v>226</v>
      </c>
      <c r="B25" s="52"/>
      <c r="C25" s="53"/>
      <c r="D25" s="1">
        <f>[3]Sheet1!T36</f>
        <v>0.76877142601470738</v>
      </c>
      <c r="E25" s="41">
        <f t="shared" si="5"/>
        <v>1.0819745995762549</v>
      </c>
      <c r="I25">
        <v>12</v>
      </c>
      <c r="J25">
        <v>1.5</v>
      </c>
      <c r="K25">
        <v>1000</v>
      </c>
      <c r="L25" s="44">
        <f>E25/(I25*J25)*K25</f>
        <v>60.109699976458607</v>
      </c>
    </row>
    <row r="26" spans="1:12">
      <c r="A26" s="32"/>
      <c r="B26" s="32"/>
      <c r="C26" s="37"/>
      <c r="L26" s="44"/>
    </row>
    <row r="27" spans="1:12">
      <c r="A27" s="32" t="s">
        <v>227</v>
      </c>
      <c r="B27" s="52">
        <v>435</v>
      </c>
      <c r="C27" s="53">
        <f>$B$2/B27</f>
        <v>1.3103448275862069</v>
      </c>
      <c r="D27" s="1">
        <f>[3]Sheet1!T40</f>
        <v>0.12250598590448081</v>
      </c>
      <c r="E27" s="1">
        <f>D27*$C$27</f>
        <v>0.16052508497828519</v>
      </c>
      <c r="F27" s="41">
        <f>[3]Sheet1!AC40</f>
        <v>5.6183779742399811E-2</v>
      </c>
      <c r="I27">
        <v>1</v>
      </c>
      <c r="J27">
        <v>1.5</v>
      </c>
      <c r="K27">
        <v>1000</v>
      </c>
      <c r="L27" s="44">
        <f>F27/(I27*J27)*K27</f>
        <v>37.455853161599876</v>
      </c>
    </row>
    <row r="28" spans="1:12">
      <c r="A28" s="32" t="s">
        <v>228</v>
      </c>
      <c r="B28" s="52"/>
      <c r="C28" s="53"/>
      <c r="D28" s="1">
        <f>[3]Sheet1!T41</f>
        <v>0.1729667121211835</v>
      </c>
      <c r="E28" s="1">
        <f t="shared" ref="E28:E36" si="6">D28*$C$27</f>
        <v>0.22664603657258528</v>
      </c>
      <c r="F28" s="41">
        <f>[3]Sheet1!AC41</f>
        <v>7.9326112800404844E-2</v>
      </c>
      <c r="I28">
        <v>2</v>
      </c>
      <c r="J28">
        <v>1.5</v>
      </c>
      <c r="K28">
        <v>1000</v>
      </c>
      <c r="L28" s="44">
        <f t="shared" ref="L28:L35" si="7">F28/(I28*J28)*K28</f>
        <v>26.442037600134945</v>
      </c>
    </row>
    <row r="29" spans="1:12">
      <c r="A29" s="32" t="s">
        <v>229</v>
      </c>
      <c r="B29" s="52"/>
      <c r="C29" s="53"/>
      <c r="D29" s="1">
        <f>[3]Sheet1!T42</f>
        <v>0.51257417562524277</v>
      </c>
      <c r="E29" s="1">
        <f t="shared" si="6"/>
        <v>0.67164891978480079</v>
      </c>
      <c r="F29" s="41">
        <f>[3]Sheet1!AC42</f>
        <v>0.23507712192468025</v>
      </c>
      <c r="I29">
        <v>3</v>
      </c>
      <c r="J29">
        <v>1.5</v>
      </c>
      <c r="K29">
        <v>1000</v>
      </c>
      <c r="L29" s="44">
        <f t="shared" si="7"/>
        <v>52.239360427706721</v>
      </c>
    </row>
    <row r="30" spans="1:12">
      <c r="A30" s="32" t="s">
        <v>230</v>
      </c>
      <c r="B30" s="52"/>
      <c r="C30" s="53"/>
      <c r="D30" s="1">
        <f>[3]Sheet1!T43</f>
        <v>0.79135632209315865</v>
      </c>
      <c r="E30" s="1">
        <f t="shared" si="6"/>
        <v>1.0369496634324147</v>
      </c>
      <c r="F30" s="41">
        <f>[3]Sheet1!AC43</f>
        <v>0.36293238220134511</v>
      </c>
      <c r="I30">
        <v>4</v>
      </c>
      <c r="J30">
        <v>1.5</v>
      </c>
      <c r="K30">
        <v>1000</v>
      </c>
      <c r="L30" s="44">
        <f t="shared" si="7"/>
        <v>60.488730366890849</v>
      </c>
    </row>
    <row r="31" spans="1:12">
      <c r="A31" s="32" t="s">
        <v>231</v>
      </c>
      <c r="B31" s="52"/>
      <c r="C31" s="53"/>
      <c r="D31" s="1">
        <f>[3]Sheet1!T44</f>
        <v>0.74667523504599143</v>
      </c>
      <c r="E31" s="1">
        <f t="shared" si="6"/>
        <v>0.97840203212923016</v>
      </c>
      <c r="F31" s="41">
        <f>[3]Sheet1!AC44</f>
        <v>0.34244071124523051</v>
      </c>
      <c r="I31">
        <v>5</v>
      </c>
      <c r="J31">
        <v>1.5</v>
      </c>
      <c r="K31">
        <v>1000</v>
      </c>
      <c r="L31" s="44">
        <f t="shared" si="7"/>
        <v>45.658761499364068</v>
      </c>
    </row>
    <row r="32" spans="1:12">
      <c r="A32" s="32" t="s">
        <v>232</v>
      </c>
      <c r="B32" s="52"/>
      <c r="C32" s="53"/>
      <c r="D32" s="1">
        <f>[3]Sheet1!T45</f>
        <v>2.1167644952022582</v>
      </c>
      <c r="E32" s="1">
        <f t="shared" si="6"/>
        <v>2.7736914075064072</v>
      </c>
      <c r="F32" s="41">
        <f>[3]Sheet1!AC45</f>
        <v>0.97079199262724247</v>
      </c>
      <c r="I32">
        <v>6</v>
      </c>
      <c r="J32">
        <v>1.5</v>
      </c>
      <c r="K32">
        <v>1000</v>
      </c>
      <c r="L32" s="44">
        <f t="shared" si="7"/>
        <v>107.8657769585825</v>
      </c>
    </row>
    <row r="33" spans="1:12">
      <c r="A33" s="32" t="s">
        <v>233</v>
      </c>
      <c r="B33" s="52"/>
      <c r="C33" s="53"/>
      <c r="D33" s="1">
        <f>[3]Sheet1!T46</f>
        <v>2.9543456911907624</v>
      </c>
      <c r="E33" s="1">
        <f t="shared" si="6"/>
        <v>3.8712115953534125</v>
      </c>
      <c r="F33" s="41">
        <f>[3]Sheet1!AC46</f>
        <v>1.3549240583736943</v>
      </c>
      <c r="I33">
        <v>7</v>
      </c>
      <c r="J33">
        <v>1.5</v>
      </c>
      <c r="K33">
        <v>1000</v>
      </c>
      <c r="L33" s="44">
        <f t="shared" si="7"/>
        <v>129.04038651178041</v>
      </c>
    </row>
    <row r="34" spans="1:12">
      <c r="A34" s="32" t="s">
        <v>234</v>
      </c>
      <c r="B34" s="52"/>
      <c r="C34" s="53"/>
      <c r="D34" s="1">
        <f>[3]Sheet1!T47</f>
        <v>3.5528830067262875</v>
      </c>
      <c r="E34" s="1">
        <f t="shared" si="6"/>
        <v>4.6555018708827216</v>
      </c>
      <c r="F34" s="41">
        <f>[3]Sheet1!AC47</f>
        <v>1.6294256548089525</v>
      </c>
      <c r="I34">
        <v>8</v>
      </c>
      <c r="J34">
        <v>1.5</v>
      </c>
      <c r="K34">
        <v>1000</v>
      </c>
      <c r="L34" s="44">
        <f t="shared" si="7"/>
        <v>135.78547123407938</v>
      </c>
    </row>
    <row r="35" spans="1:12">
      <c r="A35" s="32" t="s">
        <v>235</v>
      </c>
      <c r="B35" s="52"/>
      <c r="C35" s="53"/>
      <c r="D35" s="1">
        <f>[3]Sheet1!T48</f>
        <v>3.5768160789777719</v>
      </c>
      <c r="E35" s="1">
        <f t="shared" si="6"/>
        <v>4.6868624483157006</v>
      </c>
      <c r="F35" s="41">
        <f>[3]Sheet1!AC48</f>
        <v>1.6404018569104952</v>
      </c>
      <c r="I35">
        <v>10</v>
      </c>
      <c r="J35">
        <v>1.5</v>
      </c>
      <c r="K35">
        <v>1000</v>
      </c>
      <c r="L35" s="44">
        <f t="shared" si="7"/>
        <v>109.36012379403302</v>
      </c>
    </row>
    <row r="36" spans="1:12">
      <c r="A36" s="32" t="s">
        <v>236</v>
      </c>
      <c r="B36" s="52"/>
      <c r="C36" s="53"/>
      <c r="D36" s="1">
        <f>[3]Sheet1!T49</f>
        <v>0.57316790250118388</v>
      </c>
      <c r="E36" s="1">
        <f t="shared" si="6"/>
        <v>0.7510475963808616</v>
      </c>
      <c r="F36" s="41"/>
      <c r="I36">
        <v>12</v>
      </c>
      <c r="J36">
        <v>1.5</v>
      </c>
      <c r="K36">
        <v>1000</v>
      </c>
      <c r="L36" s="44"/>
    </row>
    <row r="37" spans="1:12">
      <c r="B37" s="32"/>
      <c r="C37" s="37"/>
      <c r="L37" s="44"/>
    </row>
    <row r="38" spans="1:12">
      <c r="A38" s="32" t="s">
        <v>237</v>
      </c>
      <c r="B38" s="52">
        <v>570</v>
      </c>
      <c r="C38" s="53">
        <f>$B$2/B38</f>
        <v>1</v>
      </c>
      <c r="D38" s="1">
        <f>[3]Sheet1!T3</f>
        <v>0.11072321143449879</v>
      </c>
      <c r="E38" s="41">
        <f>D38*$C$38</f>
        <v>0.11072321143449879</v>
      </c>
      <c r="I38">
        <v>1</v>
      </c>
      <c r="J38">
        <v>1.5</v>
      </c>
      <c r="K38">
        <v>1000</v>
      </c>
      <c r="L38" s="44">
        <f t="shared" ref="L38:L45" si="8">E38/(I38*J38)*K38</f>
        <v>73.815474289665858</v>
      </c>
    </row>
    <row r="39" spans="1:12">
      <c r="A39" s="32" t="s">
        <v>238</v>
      </c>
      <c r="B39" s="52"/>
      <c r="C39" s="53"/>
      <c r="D39" s="1">
        <f>[3]Sheet1!T4</f>
        <v>0.17184868118613644</v>
      </c>
      <c r="E39" s="41">
        <f t="shared" ref="E39:E47" si="9">D39*$C$38</f>
        <v>0.17184868118613644</v>
      </c>
      <c r="I39">
        <v>2</v>
      </c>
      <c r="J39">
        <v>1.5</v>
      </c>
      <c r="K39">
        <v>1000</v>
      </c>
      <c r="L39" s="44">
        <f t="shared" si="8"/>
        <v>57.282893728712146</v>
      </c>
    </row>
    <row r="40" spans="1:12">
      <c r="A40" s="32" t="s">
        <v>239</v>
      </c>
      <c r="B40" s="52"/>
      <c r="C40" s="53"/>
      <c r="D40" s="1">
        <f>[3]Sheet1!T5</f>
        <v>0.46366388353103372</v>
      </c>
      <c r="E40" s="41">
        <f t="shared" si="9"/>
        <v>0.46366388353103372</v>
      </c>
      <c r="I40">
        <v>3</v>
      </c>
      <c r="J40">
        <v>1.5</v>
      </c>
      <c r="K40">
        <v>1000</v>
      </c>
      <c r="L40" s="44">
        <f t="shared" si="8"/>
        <v>103.03641856245194</v>
      </c>
    </row>
    <row r="41" spans="1:12">
      <c r="A41" s="32" t="s">
        <v>240</v>
      </c>
      <c r="B41" s="52"/>
      <c r="C41" s="53"/>
      <c r="D41" s="1">
        <f>[3]Sheet1!T6</f>
        <v>0.76777023491093566</v>
      </c>
      <c r="E41" s="41">
        <f t="shared" si="9"/>
        <v>0.76777023491093566</v>
      </c>
      <c r="I41">
        <v>4</v>
      </c>
      <c r="J41">
        <v>1.5</v>
      </c>
      <c r="K41">
        <v>1000</v>
      </c>
      <c r="L41" s="44">
        <f t="shared" si="8"/>
        <v>127.96170581848928</v>
      </c>
    </row>
    <row r="42" spans="1:12">
      <c r="A42" s="32" t="s">
        <v>241</v>
      </c>
      <c r="B42" s="52"/>
      <c r="C42" s="53"/>
      <c r="D42" s="1">
        <f>[3]Sheet1!T7</f>
        <v>2.4744574557384689</v>
      </c>
      <c r="E42" s="41">
        <f t="shared" si="9"/>
        <v>2.4744574557384689</v>
      </c>
      <c r="I42">
        <v>5</v>
      </c>
      <c r="J42">
        <v>1.5</v>
      </c>
      <c r="K42">
        <v>1000</v>
      </c>
      <c r="L42" s="44">
        <f t="shared" si="8"/>
        <v>329.92766076512919</v>
      </c>
    </row>
    <row r="43" spans="1:12">
      <c r="A43" s="32" t="s">
        <v>242</v>
      </c>
      <c r="B43" s="52"/>
      <c r="C43" s="53"/>
      <c r="D43" s="1">
        <f>[3]Sheet1!T8</f>
        <v>1.6558372613735128</v>
      </c>
      <c r="E43" s="41">
        <f t="shared" si="9"/>
        <v>1.6558372613735128</v>
      </c>
      <c r="I43">
        <v>6</v>
      </c>
      <c r="J43">
        <v>1.5</v>
      </c>
      <c r="K43">
        <v>1000</v>
      </c>
      <c r="L43" s="44">
        <f t="shared" si="8"/>
        <v>183.98191793039032</v>
      </c>
    </row>
    <row r="44" spans="1:12">
      <c r="A44" s="32" t="s">
        <v>243</v>
      </c>
      <c r="B44" s="52"/>
      <c r="C44" s="53"/>
      <c r="D44" s="1">
        <f>[3]Sheet1!T9</f>
        <v>0.87574082443106804</v>
      </c>
      <c r="E44" s="41">
        <f t="shared" si="9"/>
        <v>0.87574082443106804</v>
      </c>
      <c r="I44">
        <v>7</v>
      </c>
      <c r="J44">
        <v>1.5</v>
      </c>
      <c r="K44">
        <v>1000</v>
      </c>
      <c r="L44" s="44">
        <f t="shared" si="8"/>
        <v>83.403888041054103</v>
      </c>
    </row>
    <row r="45" spans="1:12">
      <c r="A45" s="32" t="s">
        <v>244</v>
      </c>
      <c r="B45" s="52"/>
      <c r="C45" s="53"/>
      <c r="D45" s="1">
        <f>[3]Sheet1!T10</f>
        <v>2.2632815690363222</v>
      </c>
      <c r="E45" s="41">
        <f t="shared" si="9"/>
        <v>2.2632815690363222</v>
      </c>
      <c r="I45">
        <v>8</v>
      </c>
      <c r="J45">
        <v>1.5</v>
      </c>
      <c r="K45">
        <v>1000</v>
      </c>
      <c r="L45" s="44">
        <f t="shared" si="8"/>
        <v>188.60679741969352</v>
      </c>
    </row>
    <row r="46" spans="1:12">
      <c r="A46" s="32" t="s">
        <v>245</v>
      </c>
      <c r="B46" s="52"/>
      <c r="C46" s="53"/>
      <c r="E46" s="41"/>
      <c r="I46">
        <v>10</v>
      </c>
      <c r="J46">
        <v>1.5</v>
      </c>
      <c r="K46">
        <v>1000</v>
      </c>
      <c r="L46" s="44"/>
    </row>
    <row r="47" spans="1:12">
      <c r="A47" s="32" t="s">
        <v>246</v>
      </c>
      <c r="B47" s="52"/>
      <c r="C47" s="53"/>
      <c r="D47" s="1">
        <f>[3]Sheet1!T12</f>
        <v>0.72269043827082458</v>
      </c>
      <c r="E47" s="41">
        <f t="shared" si="9"/>
        <v>0.72269043827082458</v>
      </c>
      <c r="I47">
        <v>12</v>
      </c>
      <c r="J47">
        <v>1.5</v>
      </c>
      <c r="K47">
        <v>1000</v>
      </c>
      <c r="L47" s="44"/>
    </row>
    <row r="48" spans="1:12">
      <c r="A48" s="32"/>
      <c r="B48" s="32"/>
      <c r="C48" s="37"/>
      <c r="L48" s="44"/>
    </row>
    <row r="49" spans="1:12">
      <c r="A49" s="32" t="s">
        <v>147</v>
      </c>
      <c r="B49" s="52">
        <v>440</v>
      </c>
      <c r="C49" s="53">
        <f>$B$2/B49</f>
        <v>1.2954545454545454</v>
      </c>
      <c r="D49" s="1">
        <f>[3]Sheet1!T15</f>
        <v>0.27013427194934758</v>
      </c>
      <c r="E49" s="1">
        <f>D49*$C$49</f>
        <v>0.34994667047983663</v>
      </c>
      <c r="F49" s="41">
        <f>[3]Sheet1!AF15</f>
        <v>0.11338272123546708</v>
      </c>
      <c r="I49">
        <v>1</v>
      </c>
      <c r="J49">
        <v>1.5</v>
      </c>
      <c r="K49">
        <v>1000</v>
      </c>
      <c r="L49" s="44">
        <f>F49/(I49*J49)*K49</f>
        <v>75.588480823644716</v>
      </c>
    </row>
    <row r="50" spans="1:12">
      <c r="A50" s="32" t="s">
        <v>148</v>
      </c>
      <c r="B50" s="52"/>
      <c r="C50" s="53"/>
      <c r="D50" s="1">
        <f>[3]Sheet1!T16</f>
        <v>0.23651600668631245</v>
      </c>
      <c r="F50" s="41"/>
      <c r="I50">
        <v>2</v>
      </c>
      <c r="J50">
        <v>1.5</v>
      </c>
      <c r="K50">
        <v>1000</v>
      </c>
      <c r="L50" s="44"/>
    </row>
    <row r="51" spans="1:12">
      <c r="A51" s="32" t="s">
        <v>149</v>
      </c>
      <c r="B51" s="52"/>
      <c r="C51" s="53"/>
      <c r="D51" s="1">
        <f>[3]Sheet1!T17</f>
        <v>2.2858498345697882</v>
      </c>
      <c r="E51" s="1">
        <f t="shared" ref="E51:E58" si="10">D51*$C$49</f>
        <v>2.961214558419953</v>
      </c>
      <c r="F51" s="41">
        <f>[3]Sheet1!AF17</f>
        <v>0.95943351692806489</v>
      </c>
      <c r="I51">
        <v>3</v>
      </c>
      <c r="J51">
        <v>1.5</v>
      </c>
      <c r="K51">
        <v>1000</v>
      </c>
      <c r="L51" s="44">
        <f t="shared" ref="L51:L58" si="11">F51/(I51*J51)*K51</f>
        <v>213.20744820623662</v>
      </c>
    </row>
    <row r="52" spans="1:12">
      <c r="A52" s="32" t="s">
        <v>150</v>
      </c>
      <c r="B52" s="52"/>
      <c r="C52" s="53"/>
      <c r="D52" s="1">
        <f>[3]Sheet1!T18</f>
        <v>2.8037936451419682E-2</v>
      </c>
      <c r="F52" s="41"/>
      <c r="I52">
        <v>4</v>
      </c>
      <c r="J52">
        <v>1.5</v>
      </c>
      <c r="K52">
        <v>1000</v>
      </c>
      <c r="L52" s="44">
        <f t="shared" si="11"/>
        <v>0</v>
      </c>
    </row>
    <row r="53" spans="1:12">
      <c r="A53" s="32" t="s">
        <v>151</v>
      </c>
      <c r="B53" s="52"/>
      <c r="C53" s="53"/>
      <c r="D53" s="1">
        <f>[3]Sheet1!T19</f>
        <v>1.0707424199886679</v>
      </c>
      <c r="E53" s="1">
        <f t="shared" si="10"/>
        <v>1.3870981349853198</v>
      </c>
      <c r="F53" s="41">
        <f>[3]Sheet1!AF19</f>
        <v>0.44941979573524365</v>
      </c>
      <c r="I53">
        <v>5</v>
      </c>
      <c r="J53">
        <v>1.5</v>
      </c>
      <c r="K53">
        <v>1000</v>
      </c>
      <c r="L53" s="44">
        <f t="shared" si="11"/>
        <v>59.922639431365816</v>
      </c>
    </row>
    <row r="54" spans="1:12">
      <c r="A54" s="32" t="s">
        <v>152</v>
      </c>
      <c r="B54" s="52"/>
      <c r="C54" s="53"/>
      <c r="D54" s="1">
        <f>[3]Sheet1!T20</f>
        <v>4.8250059919993218</v>
      </c>
      <c r="E54" s="1">
        <f t="shared" si="10"/>
        <v>6.2505759441809392</v>
      </c>
      <c r="F54" s="41">
        <f>[3]Sheet1!AF20</f>
        <v>2.0251866059146244</v>
      </c>
      <c r="I54">
        <v>6</v>
      </c>
      <c r="J54">
        <v>1.5</v>
      </c>
      <c r="K54">
        <v>1000</v>
      </c>
      <c r="L54" s="44">
        <f t="shared" si="11"/>
        <v>225.0207339905138</v>
      </c>
    </row>
    <row r="55" spans="1:12">
      <c r="A55" s="32" t="s">
        <v>153</v>
      </c>
      <c r="B55" s="52"/>
      <c r="C55" s="53"/>
      <c r="D55" s="1">
        <f>[3]Sheet1!T21</f>
        <v>2.6190638352901576</v>
      </c>
      <c r="E55" s="1">
        <f t="shared" si="10"/>
        <v>3.3928781502622494</v>
      </c>
      <c r="F55" s="41">
        <f>[3]Sheet1!AF21</f>
        <v>1.0992925206849691</v>
      </c>
      <c r="I55">
        <v>7</v>
      </c>
      <c r="J55">
        <v>1.5</v>
      </c>
      <c r="K55">
        <v>1000</v>
      </c>
      <c r="L55" s="44">
        <f t="shared" si="11"/>
        <v>104.69452577952086</v>
      </c>
    </row>
    <row r="56" spans="1:12">
      <c r="A56" s="32" t="s">
        <v>154</v>
      </c>
      <c r="B56" s="52"/>
      <c r="C56" s="53"/>
      <c r="D56" s="1">
        <f>[3]Sheet1!T22</f>
        <v>4.3493689301247489</v>
      </c>
      <c r="E56" s="1">
        <f t="shared" si="10"/>
        <v>5.6344097503888788</v>
      </c>
      <c r="F56" s="41">
        <f>[3]Sheet1!AF22</f>
        <v>1.8255487591259969</v>
      </c>
      <c r="I56">
        <v>8</v>
      </c>
      <c r="J56">
        <v>1.5</v>
      </c>
      <c r="K56">
        <v>1000</v>
      </c>
      <c r="L56" s="44">
        <f t="shared" si="11"/>
        <v>152.12906326049975</v>
      </c>
    </row>
    <row r="57" spans="1:12">
      <c r="A57" s="32" t="s">
        <v>155</v>
      </c>
      <c r="B57" s="52"/>
      <c r="C57" s="53"/>
      <c r="D57" s="1">
        <f>[3]Sheet1!T23</f>
        <v>4.8364380272153458</v>
      </c>
      <c r="E57" s="1">
        <f t="shared" si="10"/>
        <v>6.265385626165334</v>
      </c>
      <c r="F57" s="41">
        <f>[3]Sheet1!AF23</f>
        <v>2.0299849428775683</v>
      </c>
      <c r="I57">
        <v>10</v>
      </c>
      <c r="J57">
        <v>1.5</v>
      </c>
      <c r="K57">
        <v>1000</v>
      </c>
      <c r="L57" s="44">
        <f t="shared" si="11"/>
        <v>135.33232952517122</v>
      </c>
    </row>
    <row r="58" spans="1:12">
      <c r="A58" s="32" t="s">
        <v>156</v>
      </c>
      <c r="B58" s="52"/>
      <c r="C58" s="53"/>
      <c r="D58" s="1">
        <f>[3]Sheet1!T24</f>
        <v>3.5868201942816444</v>
      </c>
      <c r="E58" s="1">
        <f t="shared" si="10"/>
        <v>4.6465625244103119</v>
      </c>
      <c r="F58" s="41">
        <f>[3]Sheet1!AF24</f>
        <v>1.505486257908941</v>
      </c>
      <c r="I58">
        <v>12</v>
      </c>
      <c r="J58">
        <v>1.5</v>
      </c>
      <c r="K58">
        <v>1000</v>
      </c>
      <c r="L58" s="44">
        <f t="shared" si="11"/>
        <v>83.638125439385604</v>
      </c>
    </row>
    <row r="59" spans="1:12">
      <c r="A59" s="32"/>
      <c r="B59" s="32"/>
      <c r="C59" s="37"/>
      <c r="L59" s="1"/>
    </row>
    <row r="60" spans="1:12">
      <c r="A60" s="32"/>
      <c r="B60" s="52"/>
      <c r="C60" s="53"/>
      <c r="L60" s="1"/>
    </row>
    <row r="61" spans="1:12">
      <c r="A61" s="32"/>
      <c r="B61" s="52"/>
      <c r="C61" s="53"/>
      <c r="L61" s="1"/>
    </row>
    <row r="62" spans="1:12">
      <c r="A62" s="32"/>
      <c r="B62" s="52"/>
      <c r="C62" s="53"/>
      <c r="L62" s="1"/>
    </row>
    <row r="63" spans="1:12">
      <c r="A63" s="32"/>
      <c r="B63" s="52"/>
      <c r="C63" s="53"/>
      <c r="L63" s="1"/>
    </row>
    <row r="64" spans="1:12">
      <c r="A64" s="32"/>
      <c r="B64" s="52"/>
      <c r="C64" s="53"/>
      <c r="L64" s="1"/>
    </row>
    <row r="65" spans="1:12">
      <c r="A65" s="32"/>
      <c r="B65" s="52"/>
      <c r="C65" s="53"/>
      <c r="L65" s="1"/>
    </row>
    <row r="66" spans="1:12">
      <c r="A66" s="32"/>
      <c r="B66" s="52"/>
      <c r="C66" s="53"/>
      <c r="L66" s="1"/>
    </row>
    <row r="67" spans="1:12">
      <c r="A67" s="32"/>
      <c r="B67" s="52"/>
      <c r="C67" s="53"/>
      <c r="L67" s="1"/>
    </row>
    <row r="68" spans="1:12">
      <c r="A68" s="32"/>
      <c r="B68" s="52"/>
      <c r="C68" s="53"/>
      <c r="L68" s="1"/>
    </row>
    <row r="69" spans="1:12">
      <c r="A69" s="32"/>
      <c r="B69" s="52"/>
      <c r="C69" s="53"/>
      <c r="L69" s="1"/>
    </row>
    <row r="70" spans="1:12">
      <c r="A70" s="32"/>
      <c r="B70" s="32"/>
      <c r="C70" s="37"/>
      <c r="L70" s="1"/>
    </row>
    <row r="71" spans="1:12">
      <c r="A71" s="32"/>
      <c r="B71" s="52"/>
      <c r="C71" s="53"/>
      <c r="L71" s="1"/>
    </row>
    <row r="72" spans="1:12">
      <c r="A72" s="32"/>
      <c r="B72" s="52"/>
      <c r="C72" s="53"/>
      <c r="L72" s="1"/>
    </row>
    <row r="73" spans="1:12">
      <c r="A73" s="32"/>
      <c r="B73" s="52"/>
      <c r="C73" s="53"/>
      <c r="L73" s="1"/>
    </row>
    <row r="74" spans="1:12">
      <c r="A74" s="32"/>
      <c r="B74" s="52"/>
      <c r="C74" s="53"/>
      <c r="L74" s="1"/>
    </row>
    <row r="75" spans="1:12">
      <c r="A75" s="32"/>
      <c r="B75" s="52"/>
      <c r="C75" s="53"/>
      <c r="L75" s="1"/>
    </row>
    <row r="76" spans="1:12">
      <c r="A76" s="32"/>
      <c r="B76" s="52"/>
      <c r="C76" s="53"/>
      <c r="L76" s="1"/>
    </row>
    <row r="77" spans="1:12">
      <c r="A77" s="32"/>
      <c r="B77" s="52"/>
      <c r="C77" s="53"/>
      <c r="L77" s="1"/>
    </row>
    <row r="78" spans="1:12">
      <c r="A78" s="32"/>
      <c r="B78" s="52"/>
      <c r="C78" s="53"/>
      <c r="L78" s="1"/>
    </row>
    <row r="79" spans="1:12">
      <c r="A79" s="32"/>
      <c r="B79" s="52"/>
      <c r="C79" s="53"/>
      <c r="L79" s="1"/>
    </row>
    <row r="80" spans="1:12">
      <c r="A80" s="32"/>
      <c r="B80" s="52"/>
      <c r="C80" s="53"/>
      <c r="L80" s="1"/>
    </row>
    <row r="81" spans="1:12">
      <c r="A81" s="32"/>
      <c r="B81" s="32"/>
      <c r="C81" s="37"/>
      <c r="L81" s="1"/>
    </row>
    <row r="82" spans="1:12">
      <c r="A82" s="32"/>
      <c r="B82" s="54"/>
      <c r="C82" s="53"/>
      <c r="L82" s="1"/>
    </row>
    <row r="83" spans="1:12">
      <c r="A83" s="32"/>
      <c r="B83" s="54"/>
      <c r="C83" s="53"/>
      <c r="L83" s="1"/>
    </row>
    <row r="84" spans="1:12">
      <c r="A84" s="32"/>
      <c r="B84" s="54"/>
      <c r="C84" s="53"/>
      <c r="L84" s="1"/>
    </row>
    <row r="85" spans="1:12">
      <c r="A85" s="32"/>
      <c r="B85" s="54"/>
      <c r="C85" s="53"/>
      <c r="L85" s="1"/>
    </row>
    <row r="86" spans="1:12">
      <c r="A86" s="32"/>
      <c r="B86" s="54"/>
      <c r="C86" s="53"/>
      <c r="L86" s="1"/>
    </row>
    <row r="87" spans="1:12">
      <c r="A87" s="32"/>
      <c r="B87" s="54"/>
      <c r="C87" s="53"/>
      <c r="L87" s="1"/>
    </row>
    <row r="88" spans="1:12">
      <c r="A88" s="32"/>
      <c r="B88" s="54"/>
      <c r="C88" s="53"/>
      <c r="L88" s="1"/>
    </row>
    <row r="89" spans="1:12">
      <c r="A89" s="32"/>
      <c r="B89" s="54"/>
      <c r="C89" s="53"/>
      <c r="L89" s="1"/>
    </row>
    <row r="90" spans="1:12">
      <c r="A90" s="32"/>
      <c r="B90" s="54"/>
      <c r="C90" s="53"/>
      <c r="L90" s="1"/>
    </row>
    <row r="91" spans="1:12">
      <c r="A91" s="32"/>
      <c r="B91" s="54"/>
      <c r="C91" s="53"/>
      <c r="L91" s="1"/>
    </row>
    <row r="92" spans="1:12">
      <c r="B92" s="32"/>
      <c r="C92" s="37"/>
      <c r="L92" s="1"/>
    </row>
    <row r="93" spans="1:12">
      <c r="A93" s="32"/>
      <c r="B93" s="55"/>
      <c r="C93" s="53"/>
      <c r="L93" s="1"/>
    </row>
    <row r="94" spans="1:12">
      <c r="A94" s="32"/>
      <c r="B94" s="55"/>
      <c r="C94" s="53"/>
      <c r="L94" s="1"/>
    </row>
    <row r="95" spans="1:12">
      <c r="A95" s="32"/>
      <c r="B95" s="55"/>
      <c r="C95" s="53"/>
      <c r="L95" s="1"/>
    </row>
    <row r="96" spans="1:12">
      <c r="A96" s="32"/>
      <c r="B96" s="55"/>
      <c r="C96" s="53"/>
      <c r="L96" s="1"/>
    </row>
    <row r="97" spans="1:12">
      <c r="A97" s="32"/>
      <c r="B97" s="55"/>
      <c r="C97" s="53"/>
      <c r="L97" s="1"/>
    </row>
    <row r="98" spans="1:12">
      <c r="A98" s="32"/>
      <c r="B98" s="55"/>
      <c r="C98" s="53"/>
      <c r="L98" s="1"/>
    </row>
    <row r="99" spans="1:12">
      <c r="A99" s="32"/>
      <c r="B99" s="55"/>
      <c r="C99" s="53"/>
      <c r="L99" s="1"/>
    </row>
    <row r="100" spans="1:12">
      <c r="A100" s="32"/>
      <c r="B100" s="55"/>
      <c r="C100" s="53"/>
      <c r="L100" s="1"/>
    </row>
    <row r="101" spans="1:12">
      <c r="A101" s="32"/>
      <c r="B101" s="55"/>
      <c r="C101" s="53"/>
      <c r="L101" s="1"/>
    </row>
    <row r="102" spans="1:12">
      <c r="A102" s="32"/>
      <c r="B102" s="55"/>
      <c r="C102" s="53"/>
      <c r="L102" s="1"/>
    </row>
  </sheetData>
  <mergeCells count="18">
    <mergeCell ref="B71:B80"/>
    <mergeCell ref="C71:C80"/>
    <mergeCell ref="B82:B91"/>
    <mergeCell ref="C82:C91"/>
    <mergeCell ref="B93:B102"/>
    <mergeCell ref="C93:C102"/>
    <mergeCell ref="B38:B47"/>
    <mergeCell ref="C38:C47"/>
    <mergeCell ref="B49:B58"/>
    <mergeCell ref="C49:C58"/>
    <mergeCell ref="B60:B69"/>
    <mergeCell ref="C60:C69"/>
    <mergeCell ref="B5:B14"/>
    <mergeCell ref="C5:C14"/>
    <mergeCell ref="B16:B25"/>
    <mergeCell ref="C16:C25"/>
    <mergeCell ref="B27:B36"/>
    <mergeCell ref="C27:C3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A951-AB91-4F6B-AB46-721C39B7CB90}">
  <dimension ref="A1:M32"/>
  <sheetViews>
    <sheetView tabSelected="1" workbookViewId="0">
      <selection activeCell="G20" activeCellId="1" sqref="A20:A30 G20:G30"/>
    </sheetView>
  </sheetViews>
  <sheetFormatPr defaultRowHeight="16.5"/>
  <cols>
    <col min="1" max="1" width="13.625" customWidth="1"/>
    <col min="2" max="2" width="16.25" bestFit="1" customWidth="1"/>
    <col min="3" max="3" width="13.875" customWidth="1"/>
    <col min="4" max="4" width="23.75" bestFit="1" customWidth="1"/>
    <col min="5" max="5" width="16.25" bestFit="1" customWidth="1"/>
    <col min="6" max="6" width="17.625" bestFit="1" customWidth="1"/>
    <col min="7" max="7" width="27" bestFit="1" customWidth="1"/>
  </cols>
  <sheetData>
    <row r="1" spans="1:7" ht="27" thickBot="1">
      <c r="A1" s="30" t="s">
        <v>0</v>
      </c>
      <c r="D1" s="29" t="s">
        <v>89</v>
      </c>
      <c r="E1" s="3" t="s">
        <v>201</v>
      </c>
      <c r="G1">
        <v>1000</v>
      </c>
    </row>
    <row r="2" spans="1:7" ht="17.25" thickBot="1"/>
    <row r="3" spans="1:7" ht="17.25" thickBot="1">
      <c r="A3" s="2" t="s">
        <v>8</v>
      </c>
      <c r="B3" s="3" t="s">
        <v>200</v>
      </c>
    </row>
    <row r="4" spans="1:7" ht="17.25" thickBot="1"/>
    <row r="5" spans="1:7">
      <c r="A5" s="6"/>
      <c r="B5" s="7"/>
      <c r="C5" s="7"/>
      <c r="D5" s="7"/>
      <c r="E5" s="7"/>
      <c r="F5" s="8"/>
    </row>
    <row r="6" spans="1:7">
      <c r="A6" s="9" t="s">
        <v>4</v>
      </c>
      <c r="B6" t="s">
        <v>10</v>
      </c>
      <c r="F6" s="10"/>
    </row>
    <row r="7" spans="1:7">
      <c r="A7" s="9">
        <v>1</v>
      </c>
      <c r="B7" s="1">
        <f>'[1]수동분무기만 따로 분리'!Z71</f>
        <v>2.9143496456263056E-2</v>
      </c>
      <c r="F7" s="10"/>
    </row>
    <row r="8" spans="1:7">
      <c r="A8" s="9">
        <v>2</v>
      </c>
      <c r="B8" s="1">
        <f>'[1]수동분무기만 따로 분리'!Z72</f>
        <v>4.3520909013206432E-2</v>
      </c>
      <c r="F8" s="10"/>
    </row>
    <row r="9" spans="1:7">
      <c r="A9" s="9">
        <v>3</v>
      </c>
      <c r="B9" s="1">
        <f>'[1]수동분무기만 따로 분리'!Z73</f>
        <v>3.261379416164726E-2</v>
      </c>
      <c r="F9" s="10"/>
    </row>
    <row r="10" spans="1:7">
      <c r="A10" s="9">
        <v>4</v>
      </c>
      <c r="B10" s="1">
        <f>'[1]수동분무기만 따로 분리'!Z74</f>
        <v>6.3391273328532172E-2</v>
      </c>
      <c r="F10" s="10"/>
    </row>
    <row r="11" spans="1:7">
      <c r="A11" s="9">
        <v>5</v>
      </c>
      <c r="B11" s="1">
        <f>'[1]수동분무기만 따로 분리'!Z75</f>
        <v>8.0971962972364503E-2</v>
      </c>
      <c r="F11" s="10"/>
    </row>
    <row r="12" spans="1:7">
      <c r="A12" s="9">
        <v>6</v>
      </c>
      <c r="B12" s="1">
        <f>'[1]수동분무기만 따로 분리'!Z76</f>
        <v>0.11828219089705798</v>
      </c>
      <c r="F12" s="10"/>
    </row>
    <row r="13" spans="1:7">
      <c r="A13" s="9">
        <v>7</v>
      </c>
      <c r="B13" s="1">
        <f>'[1]수동분무기만 따로 분리'!Z77</f>
        <v>0.10912472435617482</v>
      </c>
      <c r="F13" s="10"/>
    </row>
    <row r="14" spans="1:7">
      <c r="A14" s="9">
        <v>8</v>
      </c>
      <c r="B14" s="1">
        <f>'[1]수동분무기만 따로 분리'!Z78</f>
        <v>0.1322482252203902</v>
      </c>
      <c r="F14" s="10"/>
    </row>
    <row r="15" spans="1:7">
      <c r="A15" s="9">
        <v>10</v>
      </c>
      <c r="B15" s="1">
        <f>'[1]수동분무기만 따로 분리'!Z79</f>
        <v>0.13646942111614746</v>
      </c>
      <c r="F15" s="10"/>
    </row>
    <row r="16" spans="1:7">
      <c r="A16" s="9">
        <v>12</v>
      </c>
      <c r="B16" s="1">
        <f>'[1]수동분무기만 따로 분리'!Z80</f>
        <v>0.12914090194754838</v>
      </c>
      <c r="F16" s="10"/>
    </row>
    <row r="17" spans="1:13" ht="17.25" thickBot="1">
      <c r="A17" s="11"/>
      <c r="B17" s="12"/>
      <c r="C17" s="12"/>
      <c r="D17" s="12"/>
      <c r="E17" s="12"/>
      <c r="F17" s="13"/>
    </row>
    <row r="18" spans="1:13" ht="17.25" thickBot="1"/>
    <row r="19" spans="1:1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</row>
    <row r="20" spans="1:13">
      <c r="A20" s="9" t="s">
        <v>4</v>
      </c>
      <c r="B20" t="s">
        <v>3</v>
      </c>
      <c r="C20" t="s">
        <v>5</v>
      </c>
      <c r="D20" t="s">
        <v>6</v>
      </c>
      <c r="E20" t="s">
        <v>1</v>
      </c>
      <c r="F20" t="s">
        <v>2</v>
      </c>
      <c r="G20" t="s">
        <v>7</v>
      </c>
      <c r="M20" s="10"/>
    </row>
    <row r="21" spans="1:13">
      <c r="A21" s="9">
        <v>1</v>
      </c>
      <c r="B21">
        <v>1</v>
      </c>
      <c r="C21">
        <v>1.5</v>
      </c>
      <c r="D21">
        <f>B21*C21</f>
        <v>1.5</v>
      </c>
      <c r="E21" s="1">
        <f>0.139/(1+EXP(-0.57*(A21-4.111)))</f>
        <v>2.0173923972270937E-2</v>
      </c>
      <c r="M21" s="10"/>
    </row>
    <row r="22" spans="1:13">
      <c r="A22" s="9">
        <v>2</v>
      </c>
      <c r="B22">
        <v>1</v>
      </c>
      <c r="C22">
        <v>1.5</v>
      </c>
      <c r="D22">
        <f t="shared" ref="D22:D30" si="0">B22*C22</f>
        <v>1.5</v>
      </c>
      <c r="E22" s="1">
        <f t="shared" ref="E22:E30" si="1">0.139/(1+EXP(-0.57*(A22-4.111)))</f>
        <v>3.2094267742954069E-2</v>
      </c>
      <c r="F22" s="14">
        <f>E22-E21</f>
        <v>1.1920343770683132E-2</v>
      </c>
      <c r="G22" s="1">
        <f>F22*$G$1</f>
        <v>11.920343770683132</v>
      </c>
      <c r="M22" s="10"/>
    </row>
    <row r="23" spans="1:13">
      <c r="A23" s="9">
        <v>3</v>
      </c>
      <c r="B23">
        <v>1</v>
      </c>
      <c r="C23">
        <v>1.5</v>
      </c>
      <c r="D23">
        <f t="shared" si="0"/>
        <v>1.5</v>
      </c>
      <c r="E23" s="1">
        <f t="shared" si="1"/>
        <v>4.8200952915368744E-2</v>
      </c>
      <c r="F23" s="14">
        <f t="shared" ref="F23:F30" si="2">E23-E22</f>
        <v>1.6106685172414675E-2</v>
      </c>
      <c r="G23" s="1">
        <f t="shared" ref="G23:G30" si="3">F23*$G$1</f>
        <v>16.106685172414675</v>
      </c>
      <c r="M23" s="10"/>
    </row>
    <row r="24" spans="1:13">
      <c r="A24" s="9">
        <v>4</v>
      </c>
      <c r="B24">
        <v>1</v>
      </c>
      <c r="C24">
        <v>1.5</v>
      </c>
      <c r="D24">
        <f t="shared" si="0"/>
        <v>1.5</v>
      </c>
      <c r="E24" s="1">
        <f t="shared" si="1"/>
        <v>6.7302100650693572E-2</v>
      </c>
      <c r="F24" s="14">
        <f t="shared" si="2"/>
        <v>1.9101147735324828E-2</v>
      </c>
      <c r="G24" s="1">
        <f t="shared" si="3"/>
        <v>19.101147735324826</v>
      </c>
      <c r="M24" s="10"/>
    </row>
    <row r="25" spans="1:13">
      <c r="A25" s="9">
        <v>5</v>
      </c>
      <c r="B25">
        <v>1</v>
      </c>
      <c r="C25">
        <v>1.5</v>
      </c>
      <c r="D25">
        <f t="shared" si="0"/>
        <v>1.5</v>
      </c>
      <c r="E25" s="1">
        <f t="shared" si="1"/>
        <v>8.6741504099982464E-2</v>
      </c>
      <c r="F25" s="14">
        <f t="shared" si="2"/>
        <v>1.9439403449288892E-2</v>
      </c>
      <c r="G25" s="1">
        <f t="shared" si="3"/>
        <v>19.439403449288893</v>
      </c>
      <c r="M25" s="10"/>
    </row>
    <row r="26" spans="1:13">
      <c r="A26" s="9">
        <v>6</v>
      </c>
      <c r="B26">
        <v>1</v>
      </c>
      <c r="C26">
        <v>1.5</v>
      </c>
      <c r="D26">
        <f t="shared" si="0"/>
        <v>1.5</v>
      </c>
      <c r="E26" s="1">
        <f t="shared" si="1"/>
        <v>0.10367657879045346</v>
      </c>
      <c r="F26" s="14">
        <f t="shared" si="2"/>
        <v>1.6935074690470994E-2</v>
      </c>
      <c r="G26" s="1">
        <f t="shared" si="3"/>
        <v>16.935074690470994</v>
      </c>
      <c r="M26" s="10"/>
    </row>
    <row r="27" spans="1:13">
      <c r="A27" s="9">
        <v>7</v>
      </c>
      <c r="B27">
        <v>1</v>
      </c>
      <c r="C27">
        <v>1.5</v>
      </c>
      <c r="D27">
        <f t="shared" si="0"/>
        <v>1.5</v>
      </c>
      <c r="E27" s="1">
        <f t="shared" si="1"/>
        <v>0.11654435688432872</v>
      </c>
      <c r="F27" s="14">
        <f t="shared" si="2"/>
        <v>1.2867778093875265E-2</v>
      </c>
      <c r="G27" s="1">
        <f t="shared" si="3"/>
        <v>12.867778093875264</v>
      </c>
      <c r="M27" s="10"/>
    </row>
    <row r="28" spans="1:13">
      <c r="A28" s="9">
        <v>8</v>
      </c>
      <c r="B28">
        <v>1</v>
      </c>
      <c r="C28">
        <v>1.5</v>
      </c>
      <c r="D28">
        <f t="shared" si="0"/>
        <v>1.5</v>
      </c>
      <c r="E28" s="1">
        <f t="shared" si="1"/>
        <v>0.1253421161302683</v>
      </c>
      <c r="F28" s="14">
        <f t="shared" si="2"/>
        <v>8.7977592459395765E-3</v>
      </c>
      <c r="G28" s="1">
        <f t="shared" si="3"/>
        <v>8.7977592459395773</v>
      </c>
      <c r="M28" s="10"/>
    </row>
    <row r="29" spans="1:13">
      <c r="A29" s="9">
        <v>10</v>
      </c>
      <c r="B29">
        <v>2</v>
      </c>
      <c r="C29">
        <v>1.5</v>
      </c>
      <c r="D29">
        <f t="shared" si="0"/>
        <v>3</v>
      </c>
      <c r="E29" s="1">
        <f t="shared" si="1"/>
        <v>0.13431910943916126</v>
      </c>
      <c r="F29" s="14">
        <f t="shared" si="2"/>
        <v>8.9769933088929554E-3</v>
      </c>
      <c r="G29" s="1">
        <f t="shared" si="3"/>
        <v>8.9769933088929559</v>
      </c>
      <c r="M29" s="10"/>
    </row>
    <row r="30" spans="1:13">
      <c r="A30" s="9">
        <v>12</v>
      </c>
      <c r="B30">
        <v>2</v>
      </c>
      <c r="C30">
        <v>1.5</v>
      </c>
      <c r="D30">
        <f t="shared" si="0"/>
        <v>3</v>
      </c>
      <c r="E30" s="1">
        <f t="shared" si="1"/>
        <v>0.1374678680408537</v>
      </c>
      <c r="F30" s="14">
        <f t="shared" si="2"/>
        <v>3.1487586016924474E-3</v>
      </c>
      <c r="G30" s="1">
        <f t="shared" si="3"/>
        <v>3.1487586016924474</v>
      </c>
      <c r="M30" s="10"/>
    </row>
    <row r="31" spans="1:13">
      <c r="A31" s="9"/>
      <c r="M31" s="10"/>
    </row>
    <row r="32" spans="1:13" ht="17.25" thickBot="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496B-1CA3-46CD-8C59-D33542DC33FE}">
  <dimension ref="A1:B11"/>
  <sheetViews>
    <sheetView workbookViewId="0">
      <selection activeCell="C3" sqref="C3"/>
    </sheetView>
  </sheetViews>
  <sheetFormatPr defaultRowHeight="16.5"/>
  <sheetData>
    <row r="1" spans="1:2">
      <c r="A1" s="9" t="s">
        <v>4</v>
      </c>
      <c r="B1" t="s">
        <v>7</v>
      </c>
    </row>
    <row r="2" spans="1:2">
      <c r="A2" s="9">
        <v>1</v>
      </c>
    </row>
    <row r="3" spans="1:2">
      <c r="A3" s="9">
        <v>2</v>
      </c>
      <c r="B3" s="1">
        <v>11.920343770683132</v>
      </c>
    </row>
    <row r="4" spans="1:2">
      <c r="A4" s="9">
        <v>3</v>
      </c>
      <c r="B4" s="1">
        <v>16.106685172414675</v>
      </c>
    </row>
    <row r="5" spans="1:2">
      <c r="A5" s="9">
        <v>4</v>
      </c>
      <c r="B5" s="1">
        <v>19.101147735324826</v>
      </c>
    </row>
    <row r="6" spans="1:2">
      <c r="A6" s="9">
        <v>5</v>
      </c>
      <c r="B6" s="1">
        <v>19.439403449288893</v>
      </c>
    </row>
    <row r="7" spans="1:2">
      <c r="A7" s="9">
        <v>6</v>
      </c>
      <c r="B7" s="1">
        <v>16.935074690470994</v>
      </c>
    </row>
    <row r="8" spans="1:2">
      <c r="A8" s="9">
        <v>7</v>
      </c>
      <c r="B8" s="1">
        <v>12.867778093875264</v>
      </c>
    </row>
    <row r="9" spans="1:2">
      <c r="A9" s="9">
        <v>8</v>
      </c>
      <c r="B9" s="1">
        <v>8.7977592459395773</v>
      </c>
    </row>
    <row r="10" spans="1:2">
      <c r="A10" s="9">
        <v>10</v>
      </c>
      <c r="B10" s="1">
        <v>8.9769933088929559</v>
      </c>
    </row>
    <row r="11" spans="1:2">
      <c r="A11" s="9">
        <v>12</v>
      </c>
      <c r="B11" s="1">
        <v>3.1487586016924474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282-6C03-49E5-A8E8-DE3163E17D60}">
  <dimension ref="A1:K102"/>
  <sheetViews>
    <sheetView workbookViewId="0">
      <selection activeCell="G4" sqref="G4:G14"/>
    </sheetView>
  </sheetViews>
  <sheetFormatPr defaultRowHeight="16.5"/>
  <cols>
    <col min="1" max="1" width="21.25" bestFit="1" customWidth="1"/>
    <col min="2" max="2" width="21.25" customWidth="1"/>
    <col min="3" max="3" width="32.75" bestFit="1" customWidth="1"/>
    <col min="4" max="4" width="15.5" style="1" bestFit="1" customWidth="1"/>
    <col min="5" max="5" width="33.625" style="1" bestFit="1" customWidth="1"/>
    <col min="6" max="7" width="33.625" style="1" customWidth="1"/>
    <col min="8" max="8" width="19.125" bestFit="1" customWidth="1"/>
    <col min="9" max="9" width="11.5" bestFit="1" customWidth="1"/>
    <col min="10" max="10" width="24.25" bestFit="1" customWidth="1"/>
    <col min="11" max="11" width="32.75" bestFit="1" customWidth="1"/>
  </cols>
  <sheetData>
    <row r="1" spans="1:11" ht="27" thickBot="1">
      <c r="A1" s="38" t="s">
        <v>202</v>
      </c>
      <c r="C1" s="36"/>
      <c r="D1"/>
      <c r="E1" s="46"/>
      <c r="F1" s="40"/>
      <c r="G1" s="5"/>
      <c r="K1" s="43"/>
    </row>
    <row r="2" spans="1:11" ht="17.25" thickBot="1">
      <c r="A2" s="34" t="s">
        <v>133</v>
      </c>
      <c r="B2" s="35">
        <v>1250</v>
      </c>
      <c r="D2"/>
      <c r="E2" s="40" t="s">
        <v>190</v>
      </c>
      <c r="F2" s="40"/>
      <c r="G2" s="5"/>
      <c r="K2" s="43"/>
    </row>
    <row r="3" spans="1:11">
      <c r="D3"/>
      <c r="E3" s="39"/>
      <c r="F3" s="39"/>
      <c r="G3"/>
      <c r="K3" s="43"/>
    </row>
    <row r="4" spans="1:11" ht="20.25">
      <c r="A4" s="33" t="s">
        <v>101</v>
      </c>
      <c r="B4" s="33" t="s">
        <v>134</v>
      </c>
      <c r="C4" s="33" t="s">
        <v>132</v>
      </c>
      <c r="D4" t="s">
        <v>135</v>
      </c>
      <c r="E4" s="39" t="s">
        <v>136</v>
      </c>
      <c r="F4" s="39" t="s">
        <v>194</v>
      </c>
      <c r="G4" s="49" t="s">
        <v>203</v>
      </c>
      <c r="H4" s="42" t="s">
        <v>191</v>
      </c>
      <c r="I4" t="s">
        <v>5</v>
      </c>
      <c r="J4" t="s">
        <v>193</v>
      </c>
      <c r="K4" s="43" t="s">
        <v>192</v>
      </c>
    </row>
    <row r="5" spans="1:11">
      <c r="A5" s="48" t="str">
        <f>'[1]수동분무기만 따로 분리'!D71</f>
        <v>1004-1_10uL_F1</v>
      </c>
      <c r="B5" s="56">
        <v>1540</v>
      </c>
      <c r="C5" s="57">
        <f>$B$2/B5</f>
        <v>0.81168831168831168</v>
      </c>
      <c r="D5" s="1">
        <f>'[1]수동분무기만 따로 분리'!N71</f>
        <v>9.5648216815445528E-3</v>
      </c>
      <c r="E5" s="1">
        <f>D5*C5</f>
        <v>7.7636539622926567E-3</v>
      </c>
      <c r="F5" s="41">
        <f>E5*2</f>
        <v>1.5527307924585313E-2</v>
      </c>
      <c r="G5" s="50">
        <f>AVERAGE(F5,E16,F27,F38,F49,E60)</f>
        <v>2.9143496456263056E-2</v>
      </c>
      <c r="H5">
        <v>1</v>
      </c>
      <c r="I5">
        <v>1.5</v>
      </c>
      <c r="J5">
        <v>1000</v>
      </c>
      <c r="K5" s="44">
        <f t="shared" ref="K5:K14" si="0">E5/(H5*I5)*J5</f>
        <v>5.1757693081951039</v>
      </c>
    </row>
    <row r="6" spans="1:11">
      <c r="A6" s="48" t="str">
        <f>'[1]수동분무기만 따로 분리'!D72</f>
        <v>1004-1_10uL_F2</v>
      </c>
      <c r="B6" s="56"/>
      <c r="C6" s="57"/>
      <c r="D6" s="1">
        <f>'[1]수동분무기만 따로 분리'!N72</f>
        <v>1.4166867043588001E-2</v>
      </c>
      <c r="E6" s="1">
        <f t="shared" ref="E6:E14" si="1">D6*$C$5</f>
        <v>1.1499080392522728E-2</v>
      </c>
      <c r="F6" s="41">
        <f t="shared" ref="F6:F14" si="2">E6*2</f>
        <v>2.2998160785045456E-2</v>
      </c>
      <c r="G6" s="50">
        <f t="shared" ref="G6:G14" si="3">AVERAGE(F6,E17,F28,F39,F50,E61)</f>
        <v>4.3520909013206432E-2</v>
      </c>
      <c r="H6">
        <v>2</v>
      </c>
      <c r="I6">
        <v>1.5</v>
      </c>
      <c r="J6">
        <v>1000</v>
      </c>
      <c r="K6" s="44">
        <f t="shared" si="0"/>
        <v>3.8330267975075758</v>
      </c>
    </row>
    <row r="7" spans="1:11">
      <c r="A7" s="48" t="str">
        <f>'[1]수동분무기만 따로 분리'!D73</f>
        <v>1004-1_10uL_F3</v>
      </c>
      <c r="B7" s="56"/>
      <c r="C7" s="57"/>
      <c r="D7" s="1">
        <f>'[1]수동분무기만 따로 분리'!N73</f>
        <v>2.1310498562484043E-2</v>
      </c>
      <c r="E7" s="1">
        <f t="shared" si="1"/>
        <v>1.7297482599418865E-2</v>
      </c>
      <c r="F7" s="41">
        <f t="shared" si="2"/>
        <v>3.4594965198837729E-2</v>
      </c>
      <c r="G7" s="50">
        <f t="shared" si="3"/>
        <v>3.261379416164726E-2</v>
      </c>
      <c r="H7">
        <v>3</v>
      </c>
      <c r="I7">
        <v>1.5</v>
      </c>
      <c r="J7">
        <v>1000</v>
      </c>
      <c r="K7" s="44">
        <f t="shared" si="0"/>
        <v>3.8438850220930809</v>
      </c>
    </row>
    <row r="8" spans="1:11">
      <c r="A8" s="48" t="str">
        <f>'[1]수동분무기만 따로 분리'!D74</f>
        <v>1004-1_10uL_F4</v>
      </c>
      <c r="B8" s="56"/>
      <c r="C8" s="57"/>
      <c r="D8" s="1">
        <f>'[1]수동분무기만 따로 분리'!N74</f>
        <v>3.0674882480748508E-2</v>
      </c>
      <c r="E8" s="1">
        <f t="shared" si="1"/>
        <v>2.4898443572036126E-2</v>
      </c>
      <c r="F8" s="41">
        <f t="shared" si="2"/>
        <v>4.9796887144072252E-2</v>
      </c>
      <c r="G8" s="50">
        <f t="shared" si="3"/>
        <v>6.3391273328532172E-2</v>
      </c>
      <c r="H8">
        <v>4</v>
      </c>
      <c r="I8">
        <v>1.5</v>
      </c>
      <c r="J8">
        <v>1000</v>
      </c>
      <c r="K8" s="44">
        <f t="shared" si="0"/>
        <v>4.1497405953393542</v>
      </c>
    </row>
    <row r="9" spans="1:11">
      <c r="A9" s="48" t="str">
        <f>'[1]수동분무기만 따로 분리'!D75</f>
        <v>1004-1_10uL_F5</v>
      </c>
      <c r="B9" s="56"/>
      <c r="C9" s="57"/>
      <c r="D9" s="1">
        <f>'[1]수동분무기만 따로 분리'!N75</f>
        <v>4.6559296666972387E-2</v>
      </c>
      <c r="E9" s="1">
        <f t="shared" si="1"/>
        <v>3.7791636905010056E-2</v>
      </c>
      <c r="F9" s="41">
        <f t="shared" si="2"/>
        <v>7.5583273810020113E-2</v>
      </c>
      <c r="G9" s="50">
        <f t="shared" si="3"/>
        <v>8.0971962972364503E-2</v>
      </c>
      <c r="H9">
        <v>5</v>
      </c>
      <c r="I9">
        <v>1.5</v>
      </c>
      <c r="J9">
        <v>1000</v>
      </c>
      <c r="K9" s="44">
        <f t="shared" si="0"/>
        <v>5.0388849206680071</v>
      </c>
    </row>
    <row r="10" spans="1:11">
      <c r="A10" s="48" t="str">
        <f>'[1]수동분무기만 따로 분리'!D76</f>
        <v>1004-1_10uL_F6</v>
      </c>
      <c r="B10" s="56"/>
      <c r="C10" s="57"/>
      <c r="D10" s="1">
        <f>'[1]수동분무기만 따로 분리'!N76</f>
        <v>6.3428456416079498E-2</v>
      </c>
      <c r="E10" s="1">
        <f t="shared" si="1"/>
        <v>5.1484136701363231E-2</v>
      </c>
      <c r="F10" s="41">
        <f t="shared" si="2"/>
        <v>0.10296827340272646</v>
      </c>
      <c r="G10" s="50">
        <f t="shared" si="3"/>
        <v>0.11828219089705798</v>
      </c>
      <c r="H10">
        <v>6</v>
      </c>
      <c r="I10">
        <v>1.5</v>
      </c>
      <c r="J10">
        <v>1000</v>
      </c>
      <c r="K10" s="44">
        <f t="shared" si="0"/>
        <v>5.7204596334848032</v>
      </c>
    </row>
    <row r="11" spans="1:11">
      <c r="A11" s="48" t="str">
        <f>'[1]수동분무기만 따로 분리'!D77</f>
        <v>1004-1_10uL_F7</v>
      </c>
      <c r="B11" s="56"/>
      <c r="C11" s="57"/>
      <c r="D11" s="1">
        <f>'[1]수동분무기만 따로 분리'!N77</f>
        <v>6.8772507989607379E-2</v>
      </c>
      <c r="E11" s="1">
        <f t="shared" si="1"/>
        <v>5.582184090065534E-2</v>
      </c>
      <c r="F11" s="41">
        <f t="shared" si="2"/>
        <v>0.11164368180131068</v>
      </c>
      <c r="G11" s="50">
        <f t="shared" si="3"/>
        <v>0.10912472435617482</v>
      </c>
      <c r="H11">
        <v>7</v>
      </c>
      <c r="I11">
        <v>1.5</v>
      </c>
      <c r="J11">
        <v>1000</v>
      </c>
      <c r="K11" s="44">
        <f t="shared" si="0"/>
        <v>5.316365800062413</v>
      </c>
    </row>
    <row r="12" spans="1:11">
      <c r="A12" s="48" t="str">
        <f>'[1]수동분무기만 따로 분리'!D78</f>
        <v>1004-1_10uL_F8</v>
      </c>
      <c r="B12" s="56"/>
      <c r="C12" s="57"/>
      <c r="D12" s="1">
        <f>'[1]수동분무기만 따로 분리'!N78</f>
        <v>0.64596011710340751</v>
      </c>
      <c r="F12" s="41"/>
      <c r="G12" s="50">
        <f t="shared" si="3"/>
        <v>0.1322482252203902</v>
      </c>
      <c r="H12">
        <v>8</v>
      </c>
      <c r="I12">
        <v>1.5</v>
      </c>
      <c r="J12">
        <v>1000</v>
      </c>
      <c r="K12" s="44">
        <f t="shared" si="0"/>
        <v>0</v>
      </c>
    </row>
    <row r="13" spans="1:11">
      <c r="A13" s="48" t="str">
        <f>'[1]수동분무기만 따로 분리'!D79</f>
        <v>1004-1_10uL_F10</v>
      </c>
      <c r="B13" s="56"/>
      <c r="C13" s="57"/>
      <c r="D13" s="1">
        <f>'[1]수동분무기만 따로 분리'!N79</f>
        <v>8.1757526337000855E-2</v>
      </c>
      <c r="E13" s="1">
        <f t="shared" si="1"/>
        <v>6.6361628520292898E-2</v>
      </c>
      <c r="F13" s="41">
        <f t="shared" si="2"/>
        <v>0.1327232570405858</v>
      </c>
      <c r="G13" s="50">
        <f t="shared" si="3"/>
        <v>0.13646942111614746</v>
      </c>
      <c r="H13">
        <v>10</v>
      </c>
      <c r="I13">
        <v>1.5</v>
      </c>
      <c r="J13">
        <v>1000</v>
      </c>
      <c r="K13" s="44">
        <f t="shared" si="0"/>
        <v>4.4241085680195269</v>
      </c>
    </row>
    <row r="14" spans="1:11">
      <c r="A14" s="48" t="str">
        <f>'[1]수동분무기만 따로 분리'!D80</f>
        <v>1004-1_10uL_F12</v>
      </c>
      <c r="B14" s="56"/>
      <c r="C14" s="57"/>
      <c r="D14" s="1">
        <f>'[1]수동분무기만 따로 분리'!N80</f>
        <v>0.12732674854504999</v>
      </c>
      <c r="E14" s="1">
        <f t="shared" si="1"/>
        <v>0.10334963355929383</v>
      </c>
      <c r="F14" s="41">
        <f t="shared" si="2"/>
        <v>0.20669926711858766</v>
      </c>
      <c r="G14" s="50">
        <f t="shared" si="3"/>
        <v>0.12914090194754838</v>
      </c>
      <c r="H14">
        <v>12</v>
      </c>
      <c r="I14">
        <v>1.5</v>
      </c>
      <c r="J14">
        <v>1000</v>
      </c>
      <c r="K14" s="44">
        <f t="shared" si="0"/>
        <v>5.7416463088496572</v>
      </c>
    </row>
    <row r="15" spans="1:11">
      <c r="A15" s="32"/>
      <c r="B15" s="32"/>
      <c r="C15" s="37"/>
      <c r="K15" s="44"/>
    </row>
    <row r="16" spans="1:11">
      <c r="A16" s="32" t="str">
        <f>'[1]수동분무기만 따로 분리'!D82</f>
        <v>1004-2_10uL_F1</v>
      </c>
      <c r="B16" s="52">
        <v>1250</v>
      </c>
      <c r="C16" s="53">
        <f>$B$2/B16</f>
        <v>1</v>
      </c>
      <c r="D16" s="1">
        <f>'[1]수동분무기만 따로 분리'!N82</f>
        <v>1.8258523836581095E-2</v>
      </c>
      <c r="E16" s="41">
        <f>D16*$C$16</f>
        <v>1.8258523836581095E-2</v>
      </c>
      <c r="H16">
        <v>1</v>
      </c>
      <c r="I16">
        <v>1.5</v>
      </c>
      <c r="J16">
        <v>1000</v>
      </c>
      <c r="K16" s="44">
        <f t="shared" ref="K16:K23" si="4">E16/(H16*I16)*J16</f>
        <v>12.172349224387396</v>
      </c>
    </row>
    <row r="17" spans="1:11">
      <c r="A17" s="32" t="str">
        <f>'[1]수동분무기만 따로 분리'!D83</f>
        <v>1004-2_10uL_F2</v>
      </c>
      <c r="B17" s="52"/>
      <c r="C17" s="53"/>
      <c r="D17" s="1">
        <f>'[1]수동분무기만 따로 분리'!N83</f>
        <v>1.8981331384975299E-2</v>
      </c>
      <c r="E17" s="41">
        <f t="shared" ref="E17:E24" si="5">D17*$C$16</f>
        <v>1.8981331384975299E-2</v>
      </c>
      <c r="H17">
        <v>2</v>
      </c>
      <c r="I17">
        <v>1.5</v>
      </c>
      <c r="J17">
        <v>1000</v>
      </c>
      <c r="K17" s="44">
        <f t="shared" si="4"/>
        <v>6.3271104616584335</v>
      </c>
    </row>
    <row r="18" spans="1:11">
      <c r="A18" s="32" t="str">
        <f>'[1]수동분무기만 따로 분리'!D84</f>
        <v>1004-2_10uL_F3</v>
      </c>
      <c r="B18" s="52"/>
      <c r="C18" s="53"/>
      <c r="D18" s="1">
        <f>'[1]수동분무기만 따로 분리'!N84</f>
        <v>4.904600941717252E-2</v>
      </c>
      <c r="E18" s="41">
        <f t="shared" si="5"/>
        <v>4.904600941717252E-2</v>
      </c>
      <c r="H18">
        <v>3</v>
      </c>
      <c r="I18">
        <v>1.5</v>
      </c>
      <c r="J18">
        <v>1000</v>
      </c>
      <c r="K18" s="44">
        <f t="shared" si="4"/>
        <v>10.899113203816116</v>
      </c>
    </row>
    <row r="19" spans="1:11">
      <c r="A19" s="32" t="str">
        <f>'[1]수동분무기만 따로 분리'!D85</f>
        <v>1004-2_10uL_F4</v>
      </c>
      <c r="B19" s="52"/>
      <c r="C19" s="53"/>
      <c r="D19" s="1">
        <f>'[1]수동분무기만 따로 분리'!N85</f>
        <v>5.2836555413074422E-2</v>
      </c>
      <c r="E19" s="41">
        <f t="shared" si="5"/>
        <v>5.2836555413074422E-2</v>
      </c>
      <c r="H19">
        <v>4</v>
      </c>
      <c r="I19">
        <v>1.5</v>
      </c>
      <c r="J19">
        <v>1000</v>
      </c>
      <c r="K19" s="44">
        <f t="shared" si="4"/>
        <v>8.8060925688457381</v>
      </c>
    </row>
    <row r="20" spans="1:11">
      <c r="A20" s="32" t="str">
        <f>'[1]수동분무기만 따로 분리'!D86</f>
        <v>1004-2_10uL_F5</v>
      </c>
      <c r="B20" s="52"/>
      <c r="C20" s="53"/>
      <c r="D20" s="1">
        <f>'[1]수동분무기만 따로 분리'!N86</f>
        <v>7.5099293930800309E-2</v>
      </c>
      <c r="E20" s="41">
        <f t="shared" si="5"/>
        <v>7.5099293930800309E-2</v>
      </c>
      <c r="H20">
        <v>5</v>
      </c>
      <c r="I20">
        <v>1.5</v>
      </c>
      <c r="J20">
        <v>1000</v>
      </c>
      <c r="K20" s="44">
        <f t="shared" si="4"/>
        <v>10.013239190773374</v>
      </c>
    </row>
    <row r="21" spans="1:11">
      <c r="A21" s="32" t="str">
        <f>'[1]수동분무기만 따로 분리'!D87</f>
        <v>1004-2_10uL_F6</v>
      </c>
      <c r="B21" s="52"/>
      <c r="C21" s="53"/>
      <c r="D21" s="1">
        <f>'[1]수동분무기만 따로 분리'!N87</f>
        <v>0.12962523593214689</v>
      </c>
      <c r="E21" s="41">
        <f t="shared" si="5"/>
        <v>0.12962523593214689</v>
      </c>
      <c r="H21">
        <v>6</v>
      </c>
      <c r="I21">
        <v>1.5</v>
      </c>
      <c r="J21">
        <v>1000</v>
      </c>
      <c r="K21" s="44">
        <f t="shared" si="4"/>
        <v>14.402803992460765</v>
      </c>
    </row>
    <row r="22" spans="1:11">
      <c r="A22" s="32" t="str">
        <f>'[1]수동분무기만 따로 분리'!D88</f>
        <v>1004-2_10uL_F7</v>
      </c>
      <c r="B22" s="52"/>
      <c r="C22" s="53"/>
      <c r="D22" s="1">
        <f>'[1]수동분무기만 따로 분리'!N88</f>
        <v>9.6642262376124222E-2</v>
      </c>
      <c r="E22" s="41">
        <f t="shared" si="5"/>
        <v>9.6642262376124222E-2</v>
      </c>
      <c r="H22">
        <v>7</v>
      </c>
      <c r="I22">
        <v>1.5</v>
      </c>
      <c r="J22">
        <v>1000</v>
      </c>
      <c r="K22" s="44">
        <f t="shared" si="4"/>
        <v>9.2040249882023062</v>
      </c>
    </row>
    <row r="23" spans="1:11">
      <c r="A23" s="32" t="str">
        <f>'[1]수동분무기만 따로 분리'!D89</f>
        <v>1004-2_10uL_F8</v>
      </c>
      <c r="B23" s="52"/>
      <c r="C23" s="53"/>
      <c r="D23" s="1">
        <f>'[1]수동분무기만 따로 분리'!N89</f>
        <v>0.13700680565409368</v>
      </c>
      <c r="E23" s="41">
        <f t="shared" si="5"/>
        <v>0.13700680565409368</v>
      </c>
      <c r="H23">
        <v>8</v>
      </c>
      <c r="I23">
        <v>1.5</v>
      </c>
      <c r="J23">
        <v>1000</v>
      </c>
      <c r="K23" s="44">
        <f t="shared" si="4"/>
        <v>11.417233804507806</v>
      </c>
    </row>
    <row r="24" spans="1:11">
      <c r="A24" s="32" t="str">
        <f>'[1]수동분무기만 따로 분리'!D90</f>
        <v>1004-2_10uL_F10</v>
      </c>
      <c r="B24" s="52"/>
      <c r="C24" s="53"/>
      <c r="D24" s="1">
        <f>'[1]수동분무기만 따로 분리'!N90</f>
        <v>0.22641424742776625</v>
      </c>
      <c r="E24" s="41">
        <f t="shared" si="5"/>
        <v>0.22641424742776625</v>
      </c>
      <c r="H24">
        <v>10</v>
      </c>
      <c r="I24">
        <v>1.5</v>
      </c>
      <c r="J24">
        <v>1000</v>
      </c>
      <c r="K24" s="44"/>
    </row>
    <row r="25" spans="1:11">
      <c r="A25" s="32" t="str">
        <f>'[1]수동분무기만 따로 분리'!D91</f>
        <v>1004-2_10uL_F12</v>
      </c>
      <c r="B25" s="52"/>
      <c r="C25" s="53"/>
      <c r="E25" s="41"/>
      <c r="H25">
        <v>12</v>
      </c>
      <c r="I25">
        <v>1.5</v>
      </c>
      <c r="J25">
        <v>1000</v>
      </c>
      <c r="K25" s="44">
        <f>E25/(H25*I25)*J25</f>
        <v>0</v>
      </c>
    </row>
    <row r="26" spans="1:11">
      <c r="A26" s="32">
        <f>'[1]수동분무기만 따로 분리'!D92</f>
        <v>0</v>
      </c>
      <c r="B26" s="32"/>
      <c r="C26" s="37"/>
      <c r="K26" s="44"/>
    </row>
    <row r="27" spans="1:11">
      <c r="A27" s="32" t="str">
        <f>'[1]수동분무기만 따로 분리'!D93</f>
        <v>1004-3_10uL_F1</v>
      </c>
      <c r="B27" s="52">
        <v>1060</v>
      </c>
      <c r="C27" s="53">
        <f>$B$2/B27</f>
        <v>1.179245283018868</v>
      </c>
      <c r="D27" s="1">
        <f>'[1]수동분무기만 따로 분리'!N93</f>
        <v>0.35218979198168354</v>
      </c>
      <c r="F27" s="41"/>
      <c r="H27">
        <v>1</v>
      </c>
      <c r="I27">
        <v>1.5</v>
      </c>
      <c r="J27">
        <v>1000</v>
      </c>
      <c r="K27" s="44">
        <f>F27/(H27*I27)*J27</f>
        <v>0</v>
      </c>
    </row>
    <row r="28" spans="1:11">
      <c r="A28" s="32" t="str">
        <f>'[1]수동분무기만 따로 분리'!D94</f>
        <v>1004-3_10uL_F2</v>
      </c>
      <c r="B28" s="52"/>
      <c r="C28" s="53"/>
      <c r="D28" s="1">
        <f>'[1]수동분무기만 따로 분리'!N94</f>
        <v>0.59709337891076264</v>
      </c>
      <c r="F28" s="41"/>
      <c r="H28">
        <v>2</v>
      </c>
      <c r="I28">
        <v>1.5</v>
      </c>
      <c r="J28">
        <v>1000</v>
      </c>
      <c r="K28" s="44">
        <f t="shared" ref="K28:K35" si="6">F28/(H28*I28)*J28</f>
        <v>0</v>
      </c>
    </row>
    <row r="29" spans="1:11">
      <c r="A29" s="32" t="str">
        <f>'[1]수동분무기만 따로 분리'!D95</f>
        <v>1004-3_10uL_F3</v>
      </c>
      <c r="B29" s="52"/>
      <c r="C29" s="53"/>
      <c r="D29" s="1">
        <f>'[1]수동분무기만 따로 분리'!N95</f>
        <v>4.5109512044878425E-2</v>
      </c>
      <c r="E29" s="1">
        <f t="shared" ref="E29:E36" si="7">D29*$C$27</f>
        <v>5.3195179298205691E-2</v>
      </c>
      <c r="F29" s="41">
        <f t="shared" ref="F29:F36" si="8">E29/2</f>
        <v>2.6597589649102846E-2</v>
      </c>
      <c r="H29">
        <v>3</v>
      </c>
      <c r="I29">
        <v>1.5</v>
      </c>
      <c r="J29">
        <v>1000</v>
      </c>
      <c r="K29" s="44">
        <f t="shared" si="6"/>
        <v>5.9105754775784103</v>
      </c>
    </row>
    <row r="30" spans="1:11">
      <c r="A30" s="32" t="str">
        <f>'[1]수동분무기만 따로 분리'!D96</f>
        <v>1004-3_10uL_F4</v>
      </c>
      <c r="B30" s="52"/>
      <c r="C30" s="53"/>
      <c r="D30" s="1">
        <f>'[1]수동분무기만 따로 분리'!N96</f>
        <v>8.2568282103234553E-2</v>
      </c>
      <c r="E30" s="1">
        <f t="shared" si="7"/>
        <v>9.7368257197210567E-2</v>
      </c>
      <c r="F30" s="41">
        <f t="shared" si="8"/>
        <v>4.8684128598605284E-2</v>
      </c>
      <c r="H30">
        <v>4</v>
      </c>
      <c r="I30">
        <v>1.5</v>
      </c>
      <c r="J30">
        <v>1000</v>
      </c>
      <c r="K30" s="44">
        <f t="shared" si="6"/>
        <v>8.1140214331008806</v>
      </c>
    </row>
    <row r="31" spans="1:11">
      <c r="A31" s="32" t="str">
        <f>'[1]수동분무기만 따로 분리'!D97</f>
        <v>1004-3_10uL_F5</v>
      </c>
      <c r="B31" s="52"/>
      <c r="C31" s="53"/>
      <c r="D31" s="1">
        <f>'[1]수동분무기만 따로 분리'!N97</f>
        <v>0.18438852998604716</v>
      </c>
      <c r="E31" s="1">
        <f t="shared" si="7"/>
        <v>0.21743930422882921</v>
      </c>
      <c r="F31" s="41">
        <f t="shared" si="8"/>
        <v>0.1087196521144146</v>
      </c>
      <c r="H31">
        <v>5</v>
      </c>
      <c r="I31">
        <v>1.5</v>
      </c>
      <c r="J31">
        <v>1000</v>
      </c>
      <c r="K31" s="44">
        <f t="shared" si="6"/>
        <v>14.49595361525528</v>
      </c>
    </row>
    <row r="32" spans="1:11">
      <c r="A32" s="32" t="str">
        <f>'[1]수동분무기만 따로 분리'!D98</f>
        <v>1004-3_10uL_F6</v>
      </c>
      <c r="B32" s="52"/>
      <c r="C32" s="53"/>
      <c r="D32" s="1">
        <f>'[1]수동분무기만 따로 분리'!N98</f>
        <v>0.2073411954522858</v>
      </c>
      <c r="E32" s="1">
        <f t="shared" si="7"/>
        <v>0.24450612671260119</v>
      </c>
      <c r="F32" s="41">
        <f t="shared" si="8"/>
        <v>0.1222530633563006</v>
      </c>
      <c r="H32">
        <v>6</v>
      </c>
      <c r="I32">
        <v>1.5</v>
      </c>
      <c r="J32">
        <v>1000</v>
      </c>
      <c r="K32" s="44">
        <f t="shared" si="6"/>
        <v>13.58367370625562</v>
      </c>
    </row>
    <row r="33" spans="1:11">
      <c r="A33" s="32" t="str">
        <f>'[1]수동분무기만 따로 분리'!D99</f>
        <v>1004-3_10uL_F7</v>
      </c>
      <c r="B33" s="52"/>
      <c r="C33" s="53"/>
      <c r="D33" s="1">
        <f>'[1]수동분무기만 따로 분리'!N99</f>
        <v>6.500173836554865E-2</v>
      </c>
      <c r="F33" s="41"/>
      <c r="H33">
        <v>7</v>
      </c>
      <c r="I33">
        <v>1.5</v>
      </c>
      <c r="J33">
        <v>1000</v>
      </c>
      <c r="K33" s="44">
        <f t="shared" si="6"/>
        <v>0</v>
      </c>
    </row>
    <row r="34" spans="1:11">
      <c r="A34" s="32" t="str">
        <f>'[1]수동분무기만 따로 분리'!D100</f>
        <v>1004-3_10uL_F8</v>
      </c>
      <c r="B34" s="52"/>
      <c r="C34" s="53"/>
      <c r="D34" s="1">
        <f>'[1]수동분무기만 따로 분리'!N100</f>
        <v>5.3159808696498959E-2</v>
      </c>
      <c r="F34" s="41"/>
      <c r="H34">
        <v>8</v>
      </c>
      <c r="I34">
        <v>1.5</v>
      </c>
      <c r="J34">
        <v>1000</v>
      </c>
      <c r="K34" s="44">
        <f t="shared" si="6"/>
        <v>0</v>
      </c>
    </row>
    <row r="35" spans="1:11">
      <c r="A35" s="32" t="str">
        <f>'[1]수동분무기만 따로 분리'!D101</f>
        <v>1004-3_10uL_F10</v>
      </c>
      <c r="B35" s="52"/>
      <c r="C35" s="53"/>
      <c r="D35" s="1">
        <f>'[1]수동분무기만 따로 분리'!N101</f>
        <v>0.24341891259498286</v>
      </c>
      <c r="E35" s="1">
        <f t="shared" si="7"/>
        <v>0.28705060447521563</v>
      </c>
      <c r="F35" s="41">
        <f t="shared" si="8"/>
        <v>0.14352530223760782</v>
      </c>
      <c r="H35">
        <v>10</v>
      </c>
      <c r="I35">
        <v>1.5</v>
      </c>
      <c r="J35">
        <v>1000</v>
      </c>
      <c r="K35" s="44">
        <f t="shared" si="6"/>
        <v>9.5683534825071863</v>
      </c>
    </row>
    <row r="36" spans="1:11">
      <c r="A36" s="32" t="str">
        <f>'[1]수동분무기만 따로 분리'!D102</f>
        <v>1004-3_10uL_F12</v>
      </c>
      <c r="B36" s="52"/>
      <c r="C36" s="53"/>
      <c r="D36" s="1">
        <f>'[1]수동분무기만 따로 분리'!N102</f>
        <v>0.17811959900989546</v>
      </c>
      <c r="E36" s="1">
        <f t="shared" si="7"/>
        <v>0.21004669694563147</v>
      </c>
      <c r="F36" s="41">
        <f t="shared" si="8"/>
        <v>0.10502334847281573</v>
      </c>
      <c r="H36">
        <v>12</v>
      </c>
      <c r="I36">
        <v>1.5</v>
      </c>
      <c r="J36">
        <v>1000</v>
      </c>
      <c r="K36" s="44"/>
    </row>
    <row r="37" spans="1:11">
      <c r="A37" s="47">
        <f>'[1]수동분무기만 따로 분리'!D103</f>
        <v>0</v>
      </c>
      <c r="B37" s="32"/>
      <c r="C37" s="37"/>
      <c r="K37" s="44"/>
    </row>
    <row r="38" spans="1:11">
      <c r="A38" s="32" t="str">
        <f>'[1]수동분무기만 따로 분리'!D104</f>
        <v>1006-1_10uL_F1</v>
      </c>
      <c r="B38" s="52">
        <v>1260</v>
      </c>
      <c r="C38" s="53">
        <f>$B$2/B38</f>
        <v>0.99206349206349209</v>
      </c>
      <c r="D38" s="1">
        <f>'[1]수동분무기만 따로 분리'!N104</f>
        <v>2.4167842014111155E-2</v>
      </c>
      <c r="E38" s="1">
        <f>D38*$C$38</f>
        <v>2.3976033744157892E-2</v>
      </c>
      <c r="F38" s="41">
        <f>E38*1.5</f>
        <v>3.5964050616236837E-2</v>
      </c>
      <c r="H38">
        <v>1</v>
      </c>
      <c r="I38">
        <v>1.5</v>
      </c>
      <c r="J38">
        <v>1000</v>
      </c>
      <c r="K38" s="44">
        <f t="shared" ref="K38:K45" si="9">E38/(H38*I38)*J38</f>
        <v>15.984022496105261</v>
      </c>
    </row>
    <row r="39" spans="1:11">
      <c r="A39" s="32" t="str">
        <f>'[1]수동분무기만 따로 분리'!D105</f>
        <v>1006-1_10uL_F2</v>
      </c>
      <c r="B39" s="52"/>
      <c r="C39" s="53"/>
      <c r="D39" s="1">
        <f>'[1]수동분무기만 따로 분리'!N105</f>
        <v>5.9527933832370226E-2</v>
      </c>
      <c r="E39" s="1">
        <f t="shared" ref="E39:E47" si="10">D39*$C$38</f>
        <v>5.9055489913065702E-2</v>
      </c>
      <c r="F39" s="41">
        <f t="shared" ref="F39:F47" si="11">E39*1.5</f>
        <v>8.8583234869598557E-2</v>
      </c>
      <c r="H39">
        <v>2</v>
      </c>
      <c r="I39">
        <v>1.5</v>
      </c>
      <c r="J39">
        <v>1000</v>
      </c>
      <c r="K39" s="44">
        <f t="shared" si="9"/>
        <v>19.685163304355235</v>
      </c>
    </row>
    <row r="40" spans="1:11">
      <c r="A40" s="32" t="str">
        <f>'[1]수동분무기만 따로 분리'!D106</f>
        <v>1006-1_10uL_F3</v>
      </c>
      <c r="B40" s="52"/>
      <c r="C40" s="53"/>
      <c r="D40" s="1">
        <f>'[1]수동분무기만 따로 분리'!N106</f>
        <v>0.35029719490928768</v>
      </c>
      <c r="F40" s="41"/>
      <c r="H40">
        <v>3</v>
      </c>
      <c r="I40">
        <v>1.5</v>
      </c>
      <c r="J40">
        <v>1000</v>
      </c>
      <c r="K40" s="44">
        <f t="shared" si="9"/>
        <v>0</v>
      </c>
    </row>
    <row r="41" spans="1:11">
      <c r="A41" s="32" t="str">
        <f>'[1]수동분무기만 따로 분리'!D107</f>
        <v>1006-1_10uL_F4</v>
      </c>
      <c r="B41" s="52"/>
      <c r="C41" s="53"/>
      <c r="D41" s="1">
        <f>'[1]수동분무기만 따로 분리'!N107</f>
        <v>0.46452265337031984</v>
      </c>
      <c r="F41" s="41"/>
      <c r="H41">
        <v>4</v>
      </c>
      <c r="I41">
        <v>1.5</v>
      </c>
      <c r="J41">
        <v>1000</v>
      </c>
      <c r="K41" s="44">
        <f t="shared" si="9"/>
        <v>0</v>
      </c>
    </row>
    <row r="42" spans="1:11">
      <c r="A42" s="32" t="str">
        <f>'[1]수동분무기만 따로 분리'!D108</f>
        <v>1006-1_10uL_F5</v>
      </c>
      <c r="B42" s="52"/>
      <c r="C42" s="53"/>
      <c r="D42" s="1">
        <f>'[1]수동분무기만 따로 분리'!N108</f>
        <v>0.23218818555347998</v>
      </c>
      <c r="F42" s="41"/>
      <c r="H42">
        <v>5</v>
      </c>
      <c r="I42">
        <v>1.5</v>
      </c>
      <c r="J42">
        <v>1000</v>
      </c>
      <c r="K42" s="44">
        <f t="shared" si="9"/>
        <v>0</v>
      </c>
    </row>
    <row r="43" spans="1:11">
      <c r="A43" s="32" t="str">
        <f>'[1]수동분무기만 따로 분리'!D109</f>
        <v>1006-1_10uL_F6</v>
      </c>
      <c r="B43" s="52"/>
      <c r="C43" s="53"/>
      <c r="D43" s="1">
        <f>'[1]수동분무기만 따로 분리'!N109</f>
        <v>0.15242417461231747</v>
      </c>
      <c r="F43" s="41"/>
      <c r="H43">
        <v>6</v>
      </c>
      <c r="I43">
        <v>1.5</v>
      </c>
      <c r="J43">
        <v>1000</v>
      </c>
      <c r="K43" s="44">
        <f t="shared" si="9"/>
        <v>0</v>
      </c>
    </row>
    <row r="44" spans="1:11">
      <c r="A44" s="32" t="str">
        <f>'[1]수동분무기만 따로 분리'!D110</f>
        <v>1006-1_10uL_F7</v>
      </c>
      <c r="B44" s="52"/>
      <c r="C44" s="53"/>
      <c r="D44" s="1">
        <f>'[1]수동분무기만 따로 분리'!N110</f>
        <v>8.0027289814812191E-2</v>
      </c>
      <c r="E44" s="1">
        <f t="shared" si="10"/>
        <v>7.9392152594059712E-2</v>
      </c>
      <c r="F44" s="41">
        <f t="shared" si="11"/>
        <v>0.11908822889108957</v>
      </c>
      <c r="H44">
        <v>7</v>
      </c>
      <c r="I44">
        <v>1.5</v>
      </c>
      <c r="J44">
        <v>1000</v>
      </c>
      <c r="K44" s="44">
        <f t="shared" si="9"/>
        <v>7.5611573899104485</v>
      </c>
    </row>
    <row r="45" spans="1:11">
      <c r="A45" s="32" t="str">
        <f>'[1]수동분무기만 따로 분리'!D111</f>
        <v>1006-1_10uL_F8</v>
      </c>
      <c r="B45" s="52"/>
      <c r="C45" s="53"/>
      <c r="D45" s="1">
        <f>'[1]수동분무기만 따로 분리'!N111</f>
        <v>8.0880072746147419E-2</v>
      </c>
      <c r="E45" s="1">
        <f t="shared" si="10"/>
        <v>8.0238167406892283E-2</v>
      </c>
      <c r="F45" s="41">
        <f t="shared" si="11"/>
        <v>0.12035725111033843</v>
      </c>
      <c r="H45">
        <v>8</v>
      </c>
      <c r="I45">
        <v>1.5</v>
      </c>
      <c r="J45">
        <v>1000</v>
      </c>
      <c r="K45" s="44">
        <f t="shared" si="9"/>
        <v>6.6865139505743567</v>
      </c>
    </row>
    <row r="46" spans="1:11">
      <c r="A46" s="32" t="str">
        <f>'[1]수동분무기만 따로 분리'!D112</f>
        <v>1006-1_10uL_F10</v>
      </c>
      <c r="B46" s="52"/>
      <c r="C46" s="53"/>
      <c r="D46" s="1">
        <f>'[1]수동분무기만 따로 분리'!N112</f>
        <v>7.6131780522320794E-2</v>
      </c>
      <c r="E46" s="1">
        <f t="shared" si="10"/>
        <v>7.5527560041984923E-2</v>
      </c>
      <c r="F46" s="41">
        <f t="shared" si="11"/>
        <v>0.11329134006297739</v>
      </c>
      <c r="H46">
        <v>10</v>
      </c>
      <c r="I46">
        <v>1.5</v>
      </c>
      <c r="J46">
        <v>1000</v>
      </c>
      <c r="K46" s="44"/>
    </row>
    <row r="47" spans="1:11">
      <c r="A47" s="32" t="str">
        <f>'[1]수동분무기만 따로 분리'!D113</f>
        <v>1006-1_10uL_F12</v>
      </c>
      <c r="B47" s="52"/>
      <c r="C47" s="53"/>
      <c r="D47" s="1">
        <f>'[1]수동분무기만 따로 분리'!N113</f>
        <v>8.0427100789507155E-2</v>
      </c>
      <c r="E47" s="1">
        <f t="shared" si="10"/>
        <v>7.9788790465780912E-2</v>
      </c>
      <c r="F47" s="41">
        <f t="shared" si="11"/>
        <v>0.11968318569867137</v>
      </c>
      <c r="H47">
        <v>12</v>
      </c>
      <c r="I47">
        <v>1.5</v>
      </c>
      <c r="J47">
        <v>1000</v>
      </c>
      <c r="K47" s="44"/>
    </row>
    <row r="48" spans="1:11">
      <c r="A48" s="32">
        <f>'[1]수동분무기만 따로 분리'!D114</f>
        <v>0</v>
      </c>
      <c r="B48" s="32"/>
      <c r="C48" s="37"/>
      <c r="K48" s="44"/>
    </row>
    <row r="49" spans="1:11">
      <c r="A49" s="32" t="str">
        <f>'[1]수동분무기만 따로 분리'!D115</f>
        <v>1006-2_10uL_F1</v>
      </c>
      <c r="B49" s="52">
        <v>1180</v>
      </c>
      <c r="C49" s="53">
        <f>$B$2/B49</f>
        <v>1.0593220338983051</v>
      </c>
      <c r="D49" s="1">
        <f>'[1]수동분무기만 따로 분리'!N115</f>
        <v>7.347473817582692E-2</v>
      </c>
      <c r="F49" s="41"/>
      <c r="H49">
        <v>1</v>
      </c>
      <c r="I49">
        <v>1.5</v>
      </c>
      <c r="J49">
        <v>1000</v>
      </c>
      <c r="K49" s="44">
        <f>F49/(H49*I49)*J49</f>
        <v>0</v>
      </c>
    </row>
    <row r="50" spans="1:11">
      <c r="A50" s="32" t="str">
        <f>'[1]수동분무기만 따로 분리'!D116</f>
        <v>1006-2_10uL_F2</v>
      </c>
      <c r="B50" s="52"/>
      <c r="C50" s="53"/>
      <c r="D50" s="1">
        <f>'[1]수동분무기만 따로 분리'!N116</f>
        <v>5.1539233324495136E-2</v>
      </c>
      <c r="F50" s="41"/>
      <c r="H50">
        <v>2</v>
      </c>
      <c r="I50">
        <v>1.5</v>
      </c>
      <c r="J50">
        <v>1000</v>
      </c>
      <c r="K50" s="44"/>
    </row>
    <row r="51" spans="1:11">
      <c r="A51" s="32" t="str">
        <f>'[1]수동분무기만 따로 분리'!D117</f>
        <v>1006-2_10uL_F3</v>
      </c>
      <c r="B51" s="52"/>
      <c r="C51" s="53"/>
      <c r="D51" s="1">
        <f>'[1]수동분무기만 따로 분리'!N117</f>
        <v>4.389430880266057E-2</v>
      </c>
      <c r="E51" s="1">
        <f t="shared" ref="E51:E56" si="12">D51*$C$49</f>
        <v>4.6498208477394672E-2</v>
      </c>
      <c r="F51" s="41">
        <f t="shared" ref="F51:F56" si="13">E51/2.3</f>
        <v>2.0216612381475946E-2</v>
      </c>
      <c r="H51">
        <v>3</v>
      </c>
      <c r="I51">
        <v>1.5</v>
      </c>
      <c r="J51">
        <v>1000</v>
      </c>
      <c r="K51" s="44">
        <f t="shared" ref="K51:K58" si="14">F51/(H51*I51)*J51</f>
        <v>4.4925805292168777</v>
      </c>
    </row>
    <row r="52" spans="1:11">
      <c r="A52" s="32" t="str">
        <f>'[1]수동분무기만 따로 분리'!D118</f>
        <v>1006-2_10uL_F4</v>
      </c>
      <c r="B52" s="52"/>
      <c r="C52" s="53"/>
      <c r="D52" s="1">
        <f>'[1]수동분무기만 따로 분리'!N118</f>
        <v>1.8156461253773282E-2</v>
      </c>
      <c r="F52" s="41"/>
      <c r="H52">
        <v>4</v>
      </c>
      <c r="I52">
        <v>1.5</v>
      </c>
      <c r="J52">
        <v>1000</v>
      </c>
      <c r="K52" s="44">
        <f t="shared" si="14"/>
        <v>0</v>
      </c>
    </row>
    <row r="53" spans="1:11">
      <c r="A53" s="32" t="str">
        <f>'[1]수동분무기만 따로 분리'!D119</f>
        <v>1006-2_10uL_F5</v>
      </c>
      <c r="B53" s="52"/>
      <c r="C53" s="53"/>
      <c r="D53" s="1">
        <f>'[1]수동분무기만 따로 분리'!N119</f>
        <v>0.14001120427270497</v>
      </c>
      <c r="E53" s="1">
        <f t="shared" si="12"/>
        <v>0.14831695367871289</v>
      </c>
      <c r="F53" s="41">
        <f t="shared" si="13"/>
        <v>6.4485632034223E-2</v>
      </c>
      <c r="H53">
        <v>5</v>
      </c>
      <c r="I53">
        <v>1.5</v>
      </c>
      <c r="J53">
        <v>1000</v>
      </c>
      <c r="K53" s="44">
        <f t="shared" si="14"/>
        <v>8.5980842712297338</v>
      </c>
    </row>
    <row r="54" spans="1:11">
      <c r="A54" s="32" t="str">
        <f>'[1]수동분무기만 따로 분리'!D120</f>
        <v>1006-2_10uL_F6</v>
      </c>
      <c r="B54" s="52"/>
      <c r="C54" s="53"/>
      <c r="D54" s="1">
        <f>'[1]수동분무기만 따로 분리'!N120</f>
        <v>0.44849852679516433</v>
      </c>
      <c r="F54" s="41"/>
      <c r="H54">
        <v>6</v>
      </c>
      <c r="I54">
        <v>1.5</v>
      </c>
      <c r="J54">
        <v>1000</v>
      </c>
      <c r="K54" s="44">
        <f t="shared" si="14"/>
        <v>0</v>
      </c>
    </row>
    <row r="55" spans="1:11">
      <c r="A55" s="32" t="str">
        <f>'[1]수동분무기만 따로 분리'!D121</f>
        <v>1006-2_10uL_F7</v>
      </c>
      <c r="B55" s="52"/>
      <c r="C55" s="53"/>
      <c r="D55" s="1">
        <f>'[1]수동분무기만 따로 분리'!N121</f>
        <v>1.1088948305372928</v>
      </c>
      <c r="F55" s="41"/>
      <c r="H55">
        <v>7</v>
      </c>
      <c r="I55">
        <v>1.5</v>
      </c>
      <c r="J55">
        <v>1000</v>
      </c>
      <c r="K55" s="44">
        <f t="shared" si="14"/>
        <v>0</v>
      </c>
    </row>
    <row r="56" spans="1:11">
      <c r="A56" s="32" t="str">
        <f>'[1]수동분무기만 따로 분리'!D122</f>
        <v>1006-2_10uL_F8</v>
      </c>
      <c r="B56" s="52"/>
      <c r="C56" s="53"/>
      <c r="D56" s="1">
        <f>'[1]수동분무기만 따로 분리'!N122</f>
        <v>0.32740512048695691</v>
      </c>
      <c r="E56" s="1">
        <f t="shared" si="12"/>
        <v>0.34682745814296284</v>
      </c>
      <c r="F56" s="41">
        <f t="shared" si="13"/>
        <v>0.1507945470186795</v>
      </c>
      <c r="H56">
        <v>8</v>
      </c>
      <c r="I56">
        <v>1.5</v>
      </c>
      <c r="J56">
        <v>1000</v>
      </c>
      <c r="K56" s="44">
        <f t="shared" si="14"/>
        <v>12.566212251556625</v>
      </c>
    </row>
    <row r="57" spans="1:11">
      <c r="A57" s="32" t="str">
        <f>'[1]수동분무기만 따로 분리'!D123</f>
        <v>1006-2_10uL_F10</v>
      </c>
      <c r="B57" s="52"/>
      <c r="C57" s="53"/>
      <c r="D57" s="1">
        <f>'[1]수동분무기만 따로 분리'!N123</f>
        <v>0.99488611543865368</v>
      </c>
      <c r="F57" s="41"/>
      <c r="H57">
        <v>10</v>
      </c>
      <c r="I57">
        <v>1.5</v>
      </c>
      <c r="J57">
        <v>1000</v>
      </c>
      <c r="K57" s="44">
        <f t="shared" si="14"/>
        <v>0</v>
      </c>
    </row>
    <row r="58" spans="1:11">
      <c r="A58" s="32" t="str">
        <f>'[1]수동분무기만 따로 분리'!D124</f>
        <v>1006-2_10uL_F12</v>
      </c>
      <c r="B58" s="52"/>
      <c r="C58" s="53"/>
      <c r="D58" s="1">
        <f>'[1]수동분무기만 따로 분리'!N124</f>
        <v>4.3850533068696615E-2</v>
      </c>
      <c r="F58" s="41"/>
      <c r="H58">
        <v>12</v>
      </c>
      <c r="I58">
        <v>1.5</v>
      </c>
      <c r="J58">
        <v>1000</v>
      </c>
      <c r="K58" s="44">
        <f t="shared" si="14"/>
        <v>0</v>
      </c>
    </row>
    <row r="59" spans="1:11">
      <c r="A59" s="32">
        <f>'[1]수동분무기만 따로 분리'!D125</f>
        <v>0</v>
      </c>
      <c r="B59" s="32"/>
      <c r="C59" s="37"/>
      <c r="K59" s="1"/>
    </row>
    <row r="60" spans="1:11">
      <c r="A60" s="32" t="str">
        <f>'[1]수동분무기만 따로 분리'!D126</f>
        <v>1006-3_10uL_F1</v>
      </c>
      <c r="B60" s="52">
        <v>955</v>
      </c>
      <c r="C60" s="53">
        <f>$B$2/B60</f>
        <v>1.3089005235602094</v>
      </c>
      <c r="D60" s="1">
        <f>'[1]수동분무기만 따로 분리'!N126</f>
        <v>3.5773615034003822E-2</v>
      </c>
      <c r="E60" s="41">
        <f>$C$60*D60</f>
        <v>4.6824103447648979E-2</v>
      </c>
      <c r="K60" s="1"/>
    </row>
    <row r="61" spans="1:11">
      <c r="A61" s="32" t="str">
        <f>'[1]수동분무기만 따로 분리'!D127</f>
        <v>1006-3_10uL_F2</v>
      </c>
      <c r="B61" s="52"/>
      <c r="C61" s="53"/>
      <c r="D61" s="1">
        <f>'[1]수동분무기만 따로 분리'!N127</f>
        <v>17.064538569174402</v>
      </c>
      <c r="E61" s="41"/>
      <c r="K61" s="1"/>
    </row>
    <row r="62" spans="1:11">
      <c r="A62" s="32" t="str">
        <f>'[1]수동분무기만 따로 분리'!D128</f>
        <v>1006-3_10uL_F3</v>
      </c>
      <c r="B62" s="52"/>
      <c r="C62" s="53"/>
      <c r="D62" s="1">
        <f>'[1]수동분무기만 따로 분리'!N128</f>
        <v>0.10690367150832392</v>
      </c>
      <c r="E62" s="41"/>
      <c r="K62" s="1"/>
    </row>
    <row r="63" spans="1:11">
      <c r="A63" s="32" t="str">
        <f>'[1]수동분무기만 따로 분리'!D129</f>
        <v>1006-3_10uL_F4</v>
      </c>
      <c r="B63" s="52"/>
      <c r="C63" s="53"/>
      <c r="D63" s="1">
        <f>'[1]수동분무기만 따로 분리'!N129</f>
        <v>7.8117106928999855E-2</v>
      </c>
      <c r="E63" s="41">
        <f t="shared" ref="E63:E69" si="15">$C$60*D63</f>
        <v>0.10224752215837676</v>
      </c>
      <c r="K63" s="1"/>
    </row>
    <row r="64" spans="1:11">
      <c r="A64" s="32" t="str">
        <f>'[1]수동분무기만 따로 분리'!D130</f>
        <v>1006-3_10uL_F5</v>
      </c>
      <c r="B64" s="52"/>
      <c r="C64" s="53"/>
      <c r="D64" s="1">
        <f>'[1]수동분무기만 따로 분리'!N130</f>
        <v>0.34438453790030776</v>
      </c>
      <c r="E64" s="41"/>
      <c r="K64" s="1"/>
    </row>
    <row r="65" spans="1:11">
      <c r="A65" s="32" t="str">
        <f>'[1]수동분무기만 따로 분리'!D131</f>
        <v>1006-3_10uL_F6</v>
      </c>
      <c r="B65" s="52"/>
      <c r="C65" s="53"/>
      <c r="D65" s="1">
        <f>'[1]수동분무기만 따로 분리'!N131</f>
        <v>5.3414508212764486E-2</v>
      </c>
      <c r="E65" s="41"/>
      <c r="K65" s="1"/>
    </row>
    <row r="66" spans="1:11">
      <c r="A66" s="32" t="str">
        <f>'[1]수동분무기만 따로 분리'!D132</f>
        <v>1006-3_10uL_F7</v>
      </c>
      <c r="B66" s="52"/>
      <c r="C66" s="53"/>
      <c r="D66" s="1">
        <f>'[1]수동분무기만 따로 분리'!N132</f>
        <v>2.0863277730720806E-2</v>
      </c>
      <c r="E66" s="41"/>
      <c r="K66" s="1"/>
    </row>
    <row r="67" spans="1:11">
      <c r="A67" s="32" t="str">
        <f>'[1]수동분무기만 따로 분리'!D133</f>
        <v>1006-3_10uL_F8</v>
      </c>
      <c r="B67" s="52"/>
      <c r="C67" s="53"/>
      <c r="D67" s="1">
        <f>'[1]수동분무기만 따로 분리'!N133</f>
        <v>9.231740298321521E-2</v>
      </c>
      <c r="E67" s="41">
        <f t="shared" si="15"/>
        <v>0.12083429709844923</v>
      </c>
      <c r="K67" s="1"/>
    </row>
    <row r="68" spans="1:11">
      <c r="A68" s="32" t="str">
        <f>'[1]수동분무기만 따로 분리'!D134</f>
        <v>1006-3_10uL_F10</v>
      </c>
      <c r="B68" s="52"/>
      <c r="C68" s="53"/>
      <c r="D68" s="1">
        <f>'[1]수동분무기만 따로 분리'!N134</f>
        <v>5.0724220532215217E-2</v>
      </c>
      <c r="E68" s="41">
        <f t="shared" si="15"/>
        <v>6.6392958811800018E-2</v>
      </c>
      <c r="K68" s="1"/>
    </row>
    <row r="69" spans="1:11">
      <c r="A69" s="32" t="str">
        <f>'[1]수동분무기만 따로 분리'!D135</f>
        <v>1006-3_10uL_F12</v>
      </c>
      <c r="B69" s="52"/>
      <c r="C69" s="53"/>
      <c r="D69" s="1">
        <f>'[1]수동분무기만 따로 분리'!N135</f>
        <v>6.5060564166090712E-2</v>
      </c>
      <c r="E69" s="41">
        <f t="shared" si="15"/>
        <v>8.5157806500118727E-2</v>
      </c>
      <c r="K69" s="1"/>
    </row>
    <row r="70" spans="1:11">
      <c r="A70" s="32"/>
      <c r="B70" s="32"/>
      <c r="C70" s="37"/>
      <c r="K70" s="1"/>
    </row>
    <row r="71" spans="1:11">
      <c r="A71" s="32"/>
      <c r="B71" s="52"/>
      <c r="C71" s="53"/>
      <c r="K71" s="1"/>
    </row>
    <row r="72" spans="1:11">
      <c r="A72" s="32"/>
      <c r="B72" s="52"/>
      <c r="C72" s="53"/>
      <c r="K72" s="1"/>
    </row>
    <row r="73" spans="1:11">
      <c r="A73" s="32"/>
      <c r="B73" s="52"/>
      <c r="C73" s="53"/>
      <c r="K73" s="1"/>
    </row>
    <row r="74" spans="1:11">
      <c r="A74" s="32"/>
      <c r="B74" s="52"/>
      <c r="C74" s="53"/>
      <c r="K74" s="1"/>
    </row>
    <row r="75" spans="1:11">
      <c r="A75" s="32"/>
      <c r="B75" s="52"/>
      <c r="C75" s="53"/>
      <c r="K75" s="1"/>
    </row>
    <row r="76" spans="1:11">
      <c r="A76" s="32"/>
      <c r="B76" s="52"/>
      <c r="C76" s="53"/>
      <c r="K76" s="1"/>
    </row>
    <row r="77" spans="1:11">
      <c r="A77" s="32"/>
      <c r="B77" s="52"/>
      <c r="C77" s="53"/>
      <c r="K77" s="1"/>
    </row>
    <row r="78" spans="1:11">
      <c r="A78" s="32"/>
      <c r="B78" s="52"/>
      <c r="C78" s="53"/>
      <c r="K78" s="1"/>
    </row>
    <row r="79" spans="1:11">
      <c r="A79" s="32"/>
      <c r="B79" s="52"/>
      <c r="C79" s="53"/>
      <c r="K79" s="1"/>
    </row>
    <row r="80" spans="1:11">
      <c r="A80" s="32"/>
      <c r="B80" s="52"/>
      <c r="C80" s="53"/>
      <c r="K80" s="1"/>
    </row>
    <row r="81" spans="1:11">
      <c r="A81" s="32"/>
      <c r="B81" s="32"/>
      <c r="C81" s="37"/>
      <c r="K81" s="1"/>
    </row>
    <row r="82" spans="1:11">
      <c r="A82" s="32"/>
      <c r="B82" s="54"/>
      <c r="C82" s="53"/>
      <c r="K82" s="1"/>
    </row>
    <row r="83" spans="1:11">
      <c r="A83" s="32"/>
      <c r="B83" s="54"/>
      <c r="C83" s="53"/>
      <c r="K83" s="1"/>
    </row>
    <row r="84" spans="1:11">
      <c r="A84" s="32"/>
      <c r="B84" s="54"/>
      <c r="C84" s="53"/>
      <c r="K84" s="1"/>
    </row>
    <row r="85" spans="1:11">
      <c r="A85" s="32"/>
      <c r="B85" s="54"/>
      <c r="C85" s="53"/>
      <c r="K85" s="1"/>
    </row>
    <row r="86" spans="1:11">
      <c r="A86" s="32"/>
      <c r="B86" s="54"/>
      <c r="C86" s="53"/>
      <c r="K86" s="1"/>
    </row>
    <row r="87" spans="1:11">
      <c r="A87" s="32"/>
      <c r="B87" s="54"/>
      <c r="C87" s="53"/>
      <c r="K87" s="1"/>
    </row>
    <row r="88" spans="1:11">
      <c r="A88" s="32"/>
      <c r="B88" s="54"/>
      <c r="C88" s="53"/>
      <c r="K88" s="1"/>
    </row>
    <row r="89" spans="1:11">
      <c r="A89" s="32"/>
      <c r="B89" s="54"/>
      <c r="C89" s="53"/>
      <c r="K89" s="1"/>
    </row>
    <row r="90" spans="1:11">
      <c r="A90" s="32"/>
      <c r="B90" s="54"/>
      <c r="C90" s="53"/>
      <c r="K90" s="1"/>
    </row>
    <row r="91" spans="1:11">
      <c r="A91" s="32"/>
      <c r="B91" s="54"/>
      <c r="C91" s="53"/>
      <c r="K91" s="1"/>
    </row>
    <row r="92" spans="1:11">
      <c r="B92" s="32"/>
      <c r="C92" s="37"/>
      <c r="K92" s="1"/>
    </row>
    <row r="93" spans="1:11">
      <c r="A93" s="32"/>
      <c r="B93" s="55"/>
      <c r="C93" s="53"/>
      <c r="K93" s="1"/>
    </row>
    <row r="94" spans="1:11">
      <c r="A94" s="32"/>
      <c r="B94" s="55"/>
      <c r="C94" s="53"/>
      <c r="K94" s="1"/>
    </row>
    <row r="95" spans="1:11">
      <c r="A95" s="32"/>
      <c r="B95" s="55"/>
      <c r="C95" s="53"/>
      <c r="K95" s="1"/>
    </row>
    <row r="96" spans="1:11">
      <c r="A96" s="32"/>
      <c r="B96" s="55"/>
      <c r="C96" s="53"/>
      <c r="K96" s="1"/>
    </row>
    <row r="97" spans="1:11">
      <c r="A97" s="32"/>
      <c r="B97" s="55"/>
      <c r="C97" s="53"/>
      <c r="K97" s="1"/>
    </row>
    <row r="98" spans="1:11">
      <c r="A98" s="32"/>
      <c r="B98" s="55"/>
      <c r="C98" s="53"/>
      <c r="K98" s="1"/>
    </row>
    <row r="99" spans="1:11">
      <c r="A99" s="32"/>
      <c r="B99" s="55"/>
      <c r="C99" s="53"/>
      <c r="K99" s="1"/>
    </row>
    <row r="100" spans="1:11">
      <c r="A100" s="32"/>
      <c r="B100" s="55"/>
      <c r="C100" s="53"/>
      <c r="K100" s="1"/>
    </row>
    <row r="101" spans="1:11">
      <c r="A101" s="32"/>
      <c r="B101" s="55"/>
      <c r="C101" s="53"/>
      <c r="K101" s="1"/>
    </row>
    <row r="102" spans="1:11">
      <c r="A102" s="32"/>
      <c r="B102" s="55"/>
      <c r="C102" s="53"/>
      <c r="K102" s="1"/>
    </row>
  </sheetData>
  <mergeCells count="18">
    <mergeCell ref="B5:B14"/>
    <mergeCell ref="C5:C14"/>
    <mergeCell ref="B16:B25"/>
    <mergeCell ref="C16:C25"/>
    <mergeCell ref="B27:B36"/>
    <mergeCell ref="C27:C36"/>
    <mergeCell ref="B38:B47"/>
    <mergeCell ref="C38:C47"/>
    <mergeCell ref="B49:B58"/>
    <mergeCell ref="C49:C58"/>
    <mergeCell ref="B60:B69"/>
    <mergeCell ref="C60:C69"/>
    <mergeCell ref="B71:B80"/>
    <mergeCell ref="C71:C80"/>
    <mergeCell ref="B82:B91"/>
    <mergeCell ref="C82:C91"/>
    <mergeCell ref="B93:B102"/>
    <mergeCell ref="C93:C10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전면부 자동분무기 normalization 데이터</vt:lpstr>
      <vt:lpstr>Sheet4</vt:lpstr>
      <vt:lpstr>전면부 자동분무기 error bar 데이터</vt:lpstr>
      <vt:lpstr>후면부 자동분무기 normalization 데이터</vt:lpstr>
      <vt:lpstr>Sheet3</vt:lpstr>
      <vt:lpstr>후면부 자동분무기 error bar 데이터 </vt:lpstr>
      <vt:lpstr>전면부 수동분무기 normalization 데이터</vt:lpstr>
      <vt:lpstr>Sheet2</vt:lpstr>
      <vt:lpstr>전면부 수동분무기 error bar 데이터</vt:lpstr>
      <vt:lpstr>후면부 수동분무기 normalization 데이터</vt:lpstr>
      <vt:lpstr>Sheet1</vt:lpstr>
      <vt:lpstr>후면부 수동분무기 error bar 데이터</vt:lpstr>
      <vt:lpstr>parameter 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Martin</dc:creator>
  <cp:lastModifiedBy>최은우</cp:lastModifiedBy>
  <dcterms:created xsi:type="dcterms:W3CDTF">2023-11-27T09:34:50Z</dcterms:created>
  <dcterms:modified xsi:type="dcterms:W3CDTF">2023-12-19T09:27:55Z</dcterms:modified>
</cp:coreProperties>
</file>