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HO\"/>
    </mc:Choice>
  </mc:AlternateContent>
  <bookViews>
    <workbookView xWindow="0" yWindow="0" windowWidth="15750" windowHeight="21585" firstSheet="1" activeTab="6"/>
  </bookViews>
  <sheets>
    <sheet name="연산자" sheetId="1" r:id="rId1"/>
    <sheet name="수식 입력과 수정" sheetId="5" r:id="rId2"/>
    <sheet name="자동 합계 도구" sheetId="8" r:id="rId3"/>
    <sheet name="참조(1)" sheetId="4" r:id="rId4"/>
    <sheet name="참조(2)" sheetId="7" r:id="rId5"/>
    <sheet name="이름정의" sheetId="9" r:id="rId6"/>
    <sheet name="IF" sheetId="15" r:id="rId7"/>
    <sheet name="연간" sheetId="16" r:id="rId8"/>
    <sheet name="1분기" sheetId="17" r:id="rId9"/>
    <sheet name="2분기" sheetId="18" r:id="rId10"/>
    <sheet name="3분기" sheetId="19" r:id="rId11"/>
    <sheet name="4분기" sheetId="20" r:id="rId12"/>
    <sheet name="수식" sheetId="21" r:id="rId13"/>
    <sheet name="급여계산" sheetId="22" r:id="rId14"/>
    <sheet name="이자계산" sheetId="23" r:id="rId15"/>
  </sheets>
  <externalReferences>
    <externalReference r:id="rId16"/>
  </externalReferences>
  <definedNames>
    <definedName name="가맹점명">이름정의!$B$12:$B$23</definedName>
    <definedName name="가족수당">급여계산!$I$2:$I$11</definedName>
    <definedName name="구분">이름정의!$D$12:$D$23</definedName>
    <definedName name="금액">이름정의!$C$12:$C$23</definedName>
    <definedName name="기본급">급여계산!$D$2:$D$11</definedName>
    <definedName name="반지름">수식!$B$1</definedName>
    <definedName name="부서명">급여계산!$B$2:$B$11</definedName>
    <definedName name="부양가족">급여계산!$H$2:$H$11</definedName>
    <definedName name="성명">급여계산!$A$2:$A$11</definedName>
    <definedName name="시간외수당">급여계산!$G$2:$G$11</definedName>
    <definedName name="원주율">3.141592</definedName>
    <definedName name="인원수">SUM([1]등급분석!$C$4:$C$8)</definedName>
    <definedName name="일자">이름정의!$A$12:$A$23</definedName>
    <definedName name="직급">급여계산!$C$2:$C$11</definedName>
    <definedName name="직급수당">급여계산!$E$2:$E$11</definedName>
    <definedName name="차이">급여계산!$K$2:$K$11</definedName>
    <definedName name="초과근무">급여계산!$F$2:$F$11</definedName>
    <definedName name="총액">급여계산!$J$2:$J$11</definedName>
    <definedName name="판매액">이름정의!$A$3:$A$6</definedName>
    <definedName name="포인트">이름정의!$E$12:$E$23</definedName>
    <definedName name="환율">이름정의!$B$1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2" i="15"/>
  <c r="B3" i="21"/>
  <c r="B2" i="21"/>
  <c r="E3" i="15" l="1"/>
  <c r="E4" i="15"/>
  <c r="E8" i="23" l="1"/>
  <c r="E9" i="23"/>
  <c r="E10" i="23"/>
  <c r="E11" i="23"/>
  <c r="E12" i="23"/>
  <c r="E13" i="23"/>
  <c r="E14" i="23"/>
  <c r="E15" i="23"/>
  <c r="E16" i="23"/>
  <c r="E17" i="23"/>
  <c r="E18" i="23"/>
  <c r="E7" i="23"/>
  <c r="D8" i="23"/>
  <c r="D9" i="23"/>
  <c r="D10" i="23"/>
  <c r="D11" i="23"/>
  <c r="D12" i="23"/>
  <c r="D13" i="23"/>
  <c r="D14" i="23"/>
  <c r="D15" i="23"/>
  <c r="D16" i="23"/>
  <c r="D17" i="23"/>
  <c r="D18" i="23"/>
  <c r="D7" i="23"/>
  <c r="J16" i="22"/>
  <c r="J2" i="22"/>
  <c r="J3" i="22"/>
  <c r="J4" i="22"/>
  <c r="J5" i="22"/>
  <c r="J6" i="22"/>
  <c r="J7" i="22"/>
  <c r="J8" i="22"/>
  <c r="J9" i="22"/>
  <c r="J10" i="22"/>
  <c r="J11" i="22"/>
  <c r="I3" i="22"/>
  <c r="I4" i="22"/>
  <c r="I5" i="22"/>
  <c r="I6" i="22"/>
  <c r="I7" i="22"/>
  <c r="I8" i="22"/>
  <c r="I9" i="22"/>
  <c r="I10" i="22"/>
  <c r="I11" i="22"/>
  <c r="I2" i="22"/>
  <c r="G3" i="22"/>
  <c r="G4" i="22"/>
  <c r="G5" i="22"/>
  <c r="G6" i="22"/>
  <c r="G7" i="22"/>
  <c r="G8" i="22"/>
  <c r="G9" i="22"/>
  <c r="G10" i="22"/>
  <c r="G11" i="22"/>
  <c r="G2" i="22"/>
  <c r="L5" i="21"/>
  <c r="L6" i="21"/>
  <c r="L4" i="21"/>
  <c r="K5" i="21"/>
  <c r="K6" i="21"/>
  <c r="K7" i="21"/>
  <c r="K4" i="21"/>
  <c r="F5" i="21"/>
  <c r="F6" i="21"/>
  <c r="F7" i="21"/>
  <c r="F4" i="21"/>
  <c r="B7" i="21"/>
  <c r="I7" i="21"/>
  <c r="J7" i="21"/>
  <c r="J15" i="22" l="1"/>
  <c r="J13" i="22"/>
  <c r="J14" i="22" s="1"/>
  <c r="F4" i="16"/>
  <c r="F5" i="16"/>
  <c r="F6" i="16"/>
  <c r="F3" i="16"/>
  <c r="E4" i="16"/>
  <c r="E5" i="16"/>
  <c r="E6" i="16"/>
  <c r="E3" i="16"/>
  <c r="D4" i="16"/>
  <c r="D5" i="16"/>
  <c r="D6" i="16"/>
  <c r="D3" i="16"/>
  <c r="F4" i="18"/>
  <c r="F5" i="18"/>
  <c r="F6" i="18"/>
  <c r="F4" i="19"/>
  <c r="F5" i="19"/>
  <c r="F6" i="19"/>
  <c r="F4" i="20"/>
  <c r="F5" i="20"/>
  <c r="F6" i="20"/>
  <c r="F4" i="17"/>
  <c r="F5" i="17"/>
  <c r="F6" i="17"/>
  <c r="F3" i="18"/>
  <c r="F3" i="19"/>
  <c r="F3" i="20"/>
  <c r="F3" i="17"/>
  <c r="K4" i="22" l="1"/>
  <c r="K2" i="22"/>
  <c r="K5" i="22"/>
  <c r="K8" i="22"/>
  <c r="K6" i="22"/>
  <c r="K10" i="22"/>
  <c r="K9" i="22"/>
  <c r="K3" i="22"/>
  <c r="K11" i="22"/>
  <c r="K7" i="22"/>
  <c r="E2" i="15"/>
  <c r="D3" i="15"/>
  <c r="D4" i="15"/>
  <c r="D2" i="15"/>
  <c r="E12" i="9"/>
  <c r="E13" i="9"/>
  <c r="E14" i="9"/>
  <c r="E15" i="9"/>
  <c r="E16" i="9"/>
  <c r="E17" i="9"/>
  <c r="E18" i="9"/>
  <c r="E19" i="9"/>
  <c r="E20" i="9"/>
  <c r="E21" i="9"/>
  <c r="E22" i="9"/>
  <c r="E23" i="9"/>
  <c r="K13" i="9"/>
  <c r="B4" i="9"/>
  <c r="B5" i="9"/>
  <c r="B6" i="9"/>
  <c r="B3" i="9"/>
  <c r="B10" i="7"/>
  <c r="B11" i="7"/>
  <c r="C11" i="7"/>
  <c r="D11" i="7"/>
  <c r="B12" i="7"/>
  <c r="C12" i="7"/>
  <c r="D12" i="7"/>
  <c r="C10" i="7"/>
  <c r="D10" i="7"/>
  <c r="C4" i="7"/>
  <c r="C5" i="7"/>
  <c r="C3" i="7"/>
  <c r="I1" i="8"/>
  <c r="I2" i="8"/>
  <c r="C9" i="8"/>
  <c r="D9" i="8"/>
  <c r="E9" i="8"/>
  <c r="F9" i="8"/>
  <c r="B9" i="8"/>
  <c r="C8" i="8"/>
  <c r="D8" i="8"/>
  <c r="E8" i="8"/>
  <c r="F8" i="8"/>
  <c r="B8" i="8"/>
  <c r="C7" i="8"/>
  <c r="D7" i="8"/>
  <c r="E7" i="8"/>
  <c r="F7" i="8"/>
  <c r="B7" i="8"/>
  <c r="F3" i="8"/>
  <c r="F4" i="8"/>
  <c r="F5" i="8"/>
  <c r="F6" i="8"/>
  <c r="G2" i="8"/>
  <c r="F2" i="8"/>
  <c r="C6" i="5"/>
  <c r="C2" i="5"/>
  <c r="E3" i="4" l="1"/>
  <c r="G3" i="4"/>
  <c r="H3" i="4"/>
  <c r="H2" i="4"/>
  <c r="G2" i="4"/>
  <c r="E2" i="4"/>
  <c r="D3" i="4"/>
  <c r="D2" i="4"/>
  <c r="D2" i="1" l="1"/>
</calcChain>
</file>

<file path=xl/sharedStrings.xml><?xml version="1.0" encoding="utf-8"?>
<sst xmlns="http://schemas.openxmlformats.org/spreadsheetml/2006/main" count="218" uniqueCount="174">
  <si>
    <t>할인율</t>
    <phoneticPr fontId="2" type="noConversion"/>
  </si>
  <si>
    <t>멤버할인</t>
    <phoneticPr fontId="2" type="noConversion"/>
  </si>
  <si>
    <t>정상가</t>
    <phoneticPr fontId="2" type="noConversion"/>
  </si>
  <si>
    <t>할인가</t>
    <phoneticPr fontId="2" type="noConversion"/>
  </si>
  <si>
    <t>판매액(\)</t>
    <phoneticPr fontId="2" type="noConversion"/>
  </si>
  <si>
    <t>가격($)</t>
    <phoneticPr fontId="2" type="noConversion"/>
  </si>
  <si>
    <t>환율</t>
    <phoneticPr fontId="2" type="noConversion"/>
  </si>
  <si>
    <t>상대참조</t>
    <phoneticPr fontId="2" type="noConversion"/>
  </si>
  <si>
    <t>절대참조</t>
    <phoneticPr fontId="2" type="noConversion"/>
  </si>
  <si>
    <t>데이터</t>
    <phoneticPr fontId="2" type="noConversion"/>
  </si>
  <si>
    <t>판매액</t>
    <phoneticPr fontId="2" type="noConversion"/>
  </si>
  <si>
    <t>가격($)</t>
    <phoneticPr fontId="2" type="noConversion"/>
  </si>
  <si>
    <t>이름</t>
  </si>
  <si>
    <t>근무시간</t>
  </si>
  <si>
    <t>지급액</t>
  </si>
  <si>
    <t>정장인</t>
  </si>
  <si>
    <t>한일군</t>
  </si>
  <si>
    <t>최유식</t>
  </si>
  <si>
    <r>
      <rPr>
        <vertAlign val="subscript"/>
        <sz val="14"/>
        <color theme="1"/>
        <rFont val="맑은 고딕"/>
        <family val="3"/>
        <charset val="129"/>
      </rPr>
      <t>시급</t>
    </r>
    <r>
      <rPr>
        <sz val="14"/>
        <color theme="1"/>
        <rFont val="맑은 고딕"/>
        <family val="3"/>
        <charset val="129"/>
      </rPr>
      <t xml:space="preserve">   </t>
    </r>
    <r>
      <rPr>
        <vertAlign val="superscript"/>
        <sz val="14"/>
        <color theme="1"/>
        <rFont val="맑은 고딕"/>
        <family val="3"/>
        <charset val="129"/>
      </rPr>
      <t>시간</t>
    </r>
    <r>
      <rPr>
        <vertAlign val="subscript"/>
        <sz val="14"/>
        <color theme="1"/>
        <rFont val="맑은 고딕"/>
        <family val="3"/>
        <charset val="129"/>
      </rPr>
      <t xml:space="preserve"> </t>
    </r>
    <r>
      <rPr>
        <sz val="14"/>
        <color theme="1"/>
        <rFont val="맑은 고딕"/>
        <family val="3"/>
        <charset val="129"/>
      </rPr>
      <t xml:space="preserve">   </t>
    </r>
    <phoneticPr fontId="2" type="noConversion"/>
  </si>
  <si>
    <t>장한남</t>
    <phoneticPr fontId="2" type="noConversion"/>
  </si>
  <si>
    <t>나지성</t>
    <phoneticPr fontId="2" type="noConversion"/>
  </si>
  <si>
    <t>1분기</t>
    <phoneticPr fontId="2" type="noConversion"/>
  </si>
  <si>
    <t>2분기</t>
  </si>
  <si>
    <t>3분기</t>
  </si>
  <si>
    <t>4분기</t>
  </si>
  <si>
    <t>연매출액</t>
    <phoneticPr fontId="2" type="noConversion"/>
  </si>
  <si>
    <t>평균</t>
    <phoneticPr fontId="2" type="noConversion"/>
  </si>
  <si>
    <t>최고매출</t>
    <phoneticPr fontId="2" type="noConversion"/>
  </si>
  <si>
    <t>최저매출</t>
    <phoneticPr fontId="2" type="noConversion"/>
  </si>
  <si>
    <t>총인원</t>
    <phoneticPr fontId="2" type="noConversion"/>
  </si>
  <si>
    <t>총매출액</t>
    <phoneticPr fontId="2" type="noConversion"/>
  </si>
  <si>
    <t>일자</t>
  </si>
  <si>
    <t>금액</t>
  </si>
  <si>
    <t>구분</t>
  </si>
  <si>
    <t>주유</t>
  </si>
  <si>
    <t>쇼핑</t>
  </si>
  <si>
    <t/>
  </si>
  <si>
    <t>통신</t>
  </si>
  <si>
    <t>포인트</t>
    <phoneticPr fontId="2" type="noConversion"/>
  </si>
  <si>
    <t>가맹점명</t>
  </si>
  <si>
    <t>그린마트</t>
  </si>
  <si>
    <t>로또주유소</t>
  </si>
  <si>
    <t>세왕주유소</t>
  </si>
  <si>
    <t>모두식당</t>
    <phoneticPr fontId="2" type="noConversion"/>
  </si>
  <si>
    <t>피자로</t>
    <phoneticPr fontId="2" type="noConversion"/>
  </si>
  <si>
    <t>패션가</t>
    <phoneticPr fontId="2" type="noConversion"/>
  </si>
  <si>
    <t>잇카페</t>
    <phoneticPr fontId="2" type="noConversion"/>
  </si>
  <si>
    <t>경대주유소</t>
    <phoneticPr fontId="2" type="noConversion"/>
  </si>
  <si>
    <t>다대통신</t>
    <phoneticPr fontId="2" type="noConversion"/>
  </si>
  <si>
    <t>경대마트</t>
    <phoneticPr fontId="2" type="noConversion"/>
  </si>
  <si>
    <t>복현마트</t>
    <phoneticPr fontId="2" type="noConversion"/>
  </si>
  <si>
    <t>다유쇼핑</t>
    <phoneticPr fontId="2" type="noConversion"/>
  </si>
  <si>
    <t>&lt;표 3-1&gt; 연산자의 종류와 기능</t>
    <phoneticPr fontId="2" type="noConversion"/>
  </si>
  <si>
    <t>3.1 수식의 형식</t>
    <phoneticPr fontId="2" type="noConversion"/>
  </si>
  <si>
    <t>3.2 수식 입력과 수정</t>
    <phoneticPr fontId="2" type="noConversion"/>
  </si>
  <si>
    <t>3.3 자동합계 도구를 이용한 수식입력</t>
    <phoneticPr fontId="2" type="noConversion"/>
  </si>
  <si>
    <t>3.4 셀의 상대참조, 절대대참조, 혼합참조</t>
    <phoneticPr fontId="2" type="noConversion"/>
  </si>
  <si>
    <t>&lt;표3-2&gt;</t>
    <phoneticPr fontId="2" type="noConversion"/>
  </si>
  <si>
    <t>3.5이름정의</t>
    <phoneticPr fontId="2" type="noConversion"/>
  </si>
  <si>
    <t xml:space="preserve">   - 셀에 이름정의</t>
    <phoneticPr fontId="2" type="noConversion"/>
  </si>
  <si>
    <t xml:space="preserve">   - 범위에 이름정의</t>
    <phoneticPr fontId="2" type="noConversion"/>
  </si>
  <si>
    <t xml:space="preserve">   - 정의한 이름을 이용하여 수식 만들기</t>
    <phoneticPr fontId="2" type="noConversion"/>
  </si>
  <si>
    <t>: [홈]-[편집] 그룹-자동합계</t>
    <phoneticPr fontId="2" type="noConversion"/>
  </si>
  <si>
    <t>SUM, AVERAGE, COUNT, MIN, MAX</t>
    <phoneticPr fontId="2" type="noConversion"/>
  </si>
  <si>
    <t>연간 실적</t>
    <phoneticPr fontId="2" type="noConversion"/>
  </si>
  <si>
    <t>지역</t>
    <phoneticPr fontId="14" type="noConversion"/>
  </si>
  <si>
    <t>설계수</t>
    <phoneticPr fontId="14" type="noConversion"/>
  </si>
  <si>
    <t>설계액</t>
    <phoneticPr fontId="14" type="noConversion"/>
  </si>
  <si>
    <t>구성률</t>
    <phoneticPr fontId="14" type="noConversion"/>
  </si>
  <si>
    <t>강남</t>
    <phoneticPr fontId="2" type="noConversion"/>
  </si>
  <si>
    <t>강북</t>
    <phoneticPr fontId="2" type="noConversion"/>
  </si>
  <si>
    <t>강동</t>
    <phoneticPr fontId="2" type="noConversion"/>
  </si>
  <si>
    <t>강서</t>
    <phoneticPr fontId="2" type="noConversion"/>
  </si>
  <si>
    <t>1분기 실적</t>
    <phoneticPr fontId="2" type="noConversion"/>
  </si>
  <si>
    <t>2분기 실적</t>
    <phoneticPr fontId="2" type="noConversion"/>
  </si>
  <si>
    <t>3분기 실적</t>
    <phoneticPr fontId="2" type="noConversion"/>
  </si>
  <si>
    <t>점수</t>
  </si>
  <si>
    <t>결석</t>
  </si>
  <si>
    <t>출석판정</t>
  </si>
  <si>
    <t>결과</t>
    <phoneticPr fontId="2" type="noConversion"/>
  </si>
  <si>
    <t>IF 함수 사용법</t>
    <phoneticPr fontId="2" type="noConversion"/>
  </si>
  <si>
    <t>홍길동</t>
  </si>
  <si>
    <t>이몽룡</t>
  </si>
  <si>
    <t>김갑돌</t>
    <phoneticPr fontId="2" type="noConversion"/>
  </si>
  <si>
    <t xml:space="preserve">   - 수식에 이름정의하기</t>
    <phoneticPr fontId="2" type="noConversion"/>
  </si>
  <si>
    <t>강서</t>
    <phoneticPr fontId="2" type="noConversion"/>
  </si>
  <si>
    <t>강동</t>
    <phoneticPr fontId="2" type="noConversion"/>
  </si>
  <si>
    <t>강북</t>
    <phoneticPr fontId="2" type="noConversion"/>
  </si>
  <si>
    <t>구성률</t>
    <phoneticPr fontId="14" type="noConversion"/>
  </si>
  <si>
    <t>설계액</t>
    <phoneticPr fontId="14" type="noConversion"/>
  </si>
  <si>
    <t>강남</t>
    <phoneticPr fontId="2" type="noConversion"/>
  </si>
  <si>
    <t>구성률</t>
    <phoneticPr fontId="14" type="noConversion"/>
  </si>
  <si>
    <t>설계수</t>
    <phoneticPr fontId="14" type="noConversion"/>
  </si>
  <si>
    <t>강서</t>
    <phoneticPr fontId="2" type="noConversion"/>
  </si>
  <si>
    <t>강동</t>
    <phoneticPr fontId="2" type="noConversion"/>
  </si>
  <si>
    <t>강북</t>
    <phoneticPr fontId="2" type="noConversion"/>
  </si>
  <si>
    <t>구성률</t>
    <phoneticPr fontId="14" type="noConversion"/>
  </si>
  <si>
    <t>설계액</t>
    <phoneticPr fontId="14" type="noConversion"/>
  </si>
  <si>
    <t>설계수</t>
    <phoneticPr fontId="14" type="noConversion"/>
  </si>
  <si>
    <t>지역</t>
    <phoneticPr fontId="14" type="noConversion"/>
  </si>
  <si>
    <t>4분기 실적</t>
    <phoneticPr fontId="2" type="noConversion"/>
  </si>
  <si>
    <t>합계</t>
    <phoneticPr fontId="2" type="noConversion"/>
  </si>
  <si>
    <t>월이자</t>
    <phoneticPr fontId="2" type="noConversion"/>
  </si>
  <si>
    <t>강남</t>
    <phoneticPr fontId="2" type="noConversion"/>
  </si>
  <si>
    <t>연이율</t>
    <phoneticPr fontId="2" type="noConversion"/>
  </si>
  <si>
    <t>대출금</t>
  </si>
  <si>
    <t>강동</t>
    <phoneticPr fontId="2" type="noConversion"/>
  </si>
  <si>
    <t>구성률</t>
    <phoneticPr fontId="2" type="noConversion"/>
  </si>
  <si>
    <t>성장률</t>
    <phoneticPr fontId="2" type="noConversion"/>
  </si>
  <si>
    <t>하반기</t>
    <phoneticPr fontId="2" type="noConversion"/>
  </si>
  <si>
    <t>상반기</t>
    <phoneticPr fontId="2" type="noConversion"/>
  </si>
  <si>
    <t>지부</t>
    <phoneticPr fontId="2" type="noConversion"/>
  </si>
  <si>
    <t>백분율</t>
    <phoneticPr fontId="2" type="noConversion"/>
  </si>
  <si>
    <t>인원수</t>
    <phoneticPr fontId="2" type="noConversion"/>
  </si>
  <si>
    <t>응답</t>
    <phoneticPr fontId="2" type="noConversion"/>
  </si>
  <si>
    <t>구의 체적</t>
    <phoneticPr fontId="2" type="noConversion"/>
  </si>
  <si>
    <t>원의 면적</t>
    <phoneticPr fontId="2" type="noConversion"/>
  </si>
  <si>
    <t>상·하반기 실적 분석</t>
    <phoneticPr fontId="2" type="noConversion"/>
  </si>
  <si>
    <t>설문 응답 분석</t>
    <phoneticPr fontId="2" type="noConversion"/>
  </si>
  <si>
    <t>반지름</t>
    <phoneticPr fontId="2" type="noConversion"/>
  </si>
  <si>
    <t>총인원수</t>
    <phoneticPr fontId="18" type="noConversion"/>
  </si>
  <si>
    <t>최대급여</t>
    <phoneticPr fontId="18" type="noConversion"/>
  </si>
  <si>
    <t>평균급여</t>
    <phoneticPr fontId="18" type="noConversion"/>
  </si>
  <si>
    <t>급여총계</t>
    <phoneticPr fontId="18" type="noConversion"/>
  </si>
  <si>
    <t>사원</t>
  </si>
  <si>
    <t>인사</t>
  </si>
  <si>
    <t>유현빈</t>
  </si>
  <si>
    <t>영업</t>
  </si>
  <si>
    <t>문건영</t>
  </si>
  <si>
    <t>사원</t>
    <phoneticPr fontId="14" type="noConversion"/>
  </si>
  <si>
    <t>기획</t>
  </si>
  <si>
    <t>나원빈</t>
  </si>
  <si>
    <t>한가장</t>
    <phoneticPr fontId="2" type="noConversion"/>
  </si>
  <si>
    <t>사원</t>
    <phoneticPr fontId="18" type="noConversion"/>
  </si>
  <si>
    <t>최고수</t>
  </si>
  <si>
    <t>김해수</t>
  </si>
  <si>
    <t>대리</t>
  </si>
  <si>
    <t>오선지</t>
  </si>
  <si>
    <t>나태희</t>
  </si>
  <si>
    <t>과장</t>
  </si>
  <si>
    <t>송주기</t>
  </si>
  <si>
    <t>부장</t>
  </si>
  <si>
    <t>인사</t>
    <phoneticPr fontId="2" type="noConversion"/>
  </si>
  <si>
    <t>유아남</t>
  </si>
  <si>
    <t>차이</t>
    <phoneticPr fontId="18" type="noConversion"/>
  </si>
  <si>
    <t>총액</t>
    <phoneticPr fontId="18" type="noConversion"/>
  </si>
  <si>
    <t>가족수당</t>
    <phoneticPr fontId="18" type="noConversion"/>
  </si>
  <si>
    <t>부양가족</t>
    <phoneticPr fontId="18" type="noConversion"/>
  </si>
  <si>
    <t>시간외수당</t>
    <phoneticPr fontId="18" type="noConversion"/>
  </si>
  <si>
    <t>초과근무</t>
    <phoneticPr fontId="2" type="noConversion"/>
  </si>
  <si>
    <t>직급수당</t>
    <phoneticPr fontId="18" type="noConversion"/>
  </si>
  <si>
    <t>기본급</t>
    <phoneticPr fontId="18" type="noConversion"/>
  </si>
  <si>
    <t>직급</t>
    <phoneticPr fontId="18" type="noConversion"/>
  </si>
  <si>
    <t>부서명</t>
    <phoneticPr fontId="18" type="noConversion"/>
  </si>
  <si>
    <t>성명</t>
    <phoneticPr fontId="18" type="noConversion"/>
  </si>
  <si>
    <t>1회</t>
    <phoneticPr fontId="2" type="noConversion"/>
  </si>
  <si>
    <t>대출일 :</t>
    <phoneticPr fontId="2" type="noConversion"/>
  </si>
  <si>
    <t>납입이자</t>
    <phoneticPr fontId="18" type="noConversion"/>
  </si>
  <si>
    <t>대출일수</t>
    <phoneticPr fontId="18" type="noConversion"/>
  </si>
  <si>
    <t>이자납입일</t>
    <phoneticPr fontId="18" type="noConversion"/>
  </si>
  <si>
    <t>납입회수</t>
    <phoneticPr fontId="18" type="noConversion"/>
  </si>
  <si>
    <t>이자율</t>
    <phoneticPr fontId="18" type="noConversion"/>
  </si>
  <si>
    <t>원금</t>
    <phoneticPr fontId="18" type="noConversion"/>
  </si>
  <si>
    <t>2회</t>
  </si>
  <si>
    <t>3회</t>
  </si>
  <si>
    <t>4회</t>
  </si>
  <si>
    <t>5회</t>
  </si>
  <si>
    <t>6회</t>
  </si>
  <si>
    <t>7회</t>
  </si>
  <si>
    <t>8회</t>
  </si>
  <si>
    <t>9회</t>
  </si>
  <si>
    <t>10회</t>
  </si>
  <si>
    <t>11회</t>
  </si>
  <si>
    <t>12회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</si>
</sst>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26" formatCode="\$#,##0.00_);[Red]\(\$#,##0.00\)"/>
    <numFmt numFmtId="176" formatCode="&quot;₩&quot;#,##0_);[Red]\(&quot;₩&quot;#,##0\)"/>
    <numFmt numFmtId="177" formatCode="&quot;환율:&quot;\ #,###"/>
    <numFmt numFmtId="178" formatCode="&quot;시급:&quot;\ #,###&quot;원&quot;"/>
    <numFmt numFmtId="179" formatCode="0_ "/>
    <numFmt numFmtId="180" formatCode="0.0%"/>
    <numFmt numFmtId="181" formatCode="General&quot;명&quot;_)"/>
    <numFmt numFmtId="182" formatCode="#,##0_);[Red]\(#,##0\)"/>
    <numFmt numFmtId="183" formatCode="#,##0,&quot;천원&quot;"/>
    <numFmt numFmtId="184" formatCode="#,##0,&quot;천원&quot;;;&quot;-&quot;"/>
    <numFmt numFmtId="185" formatCode="General&quot;명&quot;;;&quot;-&quot;"/>
    <numFmt numFmtId="186" formatCode="General&quot;시간&quot;"/>
    <numFmt numFmtId="187" formatCode="@&quot;부&quot;"/>
    <numFmt numFmtId="188" formatCode="General\ &quot;월&quot;"/>
    <numFmt numFmtId="189" formatCode="#.#"/>
    <numFmt numFmtId="190" formatCode="[DBNum4][$-412]General&quot;원&quot;"/>
    <numFmt numFmtId="191" formatCode="yy\.\ mm\.\ dd\.\ \(aaa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4"/>
      <color theme="1"/>
      <name val="맑은 고딕"/>
      <family val="3"/>
      <charset val="129"/>
    </font>
    <font>
      <vertAlign val="subscript"/>
      <sz val="14"/>
      <color theme="1"/>
      <name val="맑은 고딕"/>
      <family val="3"/>
      <charset val="129"/>
    </font>
    <font>
      <vertAlign val="superscript"/>
      <sz val="14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theme="8" tint="-0.499984740745262"/>
      <name val="맑은 고딕"/>
      <family val="3"/>
      <charset val="129"/>
      <scheme val="minor"/>
    </font>
    <font>
      <sz val="8"/>
      <name val="돋움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0" tint="-0.499984740745262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indexed="64"/>
      </diagonal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 diagonalUp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11" fillId="0" borderId="0"/>
    <xf numFmtId="42" fontId="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41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1" fillId="2" borderId="1" xfId="2" applyBorder="1" applyAlignment="1">
      <alignment horizontal="center" vertical="center"/>
    </xf>
    <xf numFmtId="0" fontId="0" fillId="2" borderId="1" xfId="2" applyFont="1" applyBorder="1" applyAlignment="1">
      <alignment horizontal="center" vertical="center"/>
    </xf>
    <xf numFmtId="41" fontId="0" fillId="0" borderId="0" xfId="0" applyNumberFormat="1">
      <alignment vertical="center"/>
    </xf>
    <xf numFmtId="176" fontId="0" fillId="0" borderId="1" xfId="1" applyNumberFormat="1" applyFont="1" applyBorder="1">
      <alignment vertical="center"/>
    </xf>
    <xf numFmtId="26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9" borderId="1" xfId="7" applyNumberFormat="1" applyFill="1" applyBorder="1" applyAlignment="1">
      <alignment horizontal="center" vertical="center"/>
    </xf>
    <xf numFmtId="3" fontId="1" fillId="4" borderId="1" xfId="5" applyNumberForma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5" xfId="1" applyFont="1" applyFill="1" applyBorder="1">
      <alignment vertical="center"/>
    </xf>
    <xf numFmtId="41" fontId="0" fillId="0" borderId="5" xfId="0" applyNumberFormat="1" applyBorder="1">
      <alignment vertical="center"/>
    </xf>
    <xf numFmtId="0" fontId="1" fillId="3" borderId="1" xfId="3" applyBorder="1" applyAlignment="1">
      <alignment horizontal="center" vertical="center"/>
    </xf>
    <xf numFmtId="41" fontId="0" fillId="0" borderId="3" xfId="0" applyNumberFormat="1" applyBorder="1">
      <alignment vertical="center"/>
    </xf>
    <xf numFmtId="41" fontId="8" fillId="0" borderId="6" xfId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79" fontId="1" fillId="5" borderId="6" xfId="4" applyNumberFormat="1" applyBorder="1" applyAlignment="1">
      <alignment horizontal="center" vertical="center"/>
    </xf>
    <xf numFmtId="179" fontId="1" fillId="5" borderId="1" xfId="4" applyNumberForma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2" fillId="0" borderId="0" xfId="10" applyFont="1"/>
    <xf numFmtId="0" fontId="13" fillId="10" borderId="7" xfId="9" applyFont="1" applyAlignment="1">
      <alignment horizontal="center" vertical="center"/>
    </xf>
    <xf numFmtId="0" fontId="15" fillId="0" borderId="1" xfId="1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41" fontId="15" fillId="0" borderId="1" xfId="1" applyFont="1" applyFill="1" applyBorder="1" applyAlignment="1">
      <alignment horizontal="center" vertical="center"/>
    </xf>
    <xf numFmtId="180" fontId="15" fillId="0" borderId="1" xfId="8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10" applyFont="1" applyFill="1"/>
    <xf numFmtId="0" fontId="12" fillId="0" borderId="0" xfId="10" applyFont="1" applyFill="1" applyBorder="1"/>
    <xf numFmtId="6" fontId="0" fillId="0" borderId="1" xfId="0" applyNumberFormat="1" applyFill="1" applyBorder="1">
      <alignment vertical="center"/>
    </xf>
    <xf numFmtId="0" fontId="16" fillId="0" borderId="1" xfId="12" applyFont="1" applyFill="1" applyBorder="1" applyAlignment="1">
      <alignment horizontal="center" vertical="center"/>
    </xf>
    <xf numFmtId="41" fontId="16" fillId="0" borderId="1" xfId="1" applyFont="1" applyFill="1" applyBorder="1">
      <alignment vertical="center"/>
    </xf>
    <xf numFmtId="0" fontId="1" fillId="6" borderId="1" xfId="5" applyBorder="1" applyAlignment="1">
      <alignment horizontal="center" vertical="center"/>
    </xf>
    <xf numFmtId="0" fontId="0" fillId="0" borderId="0" xfId="0" applyBorder="1">
      <alignment vertical="center"/>
    </xf>
    <xf numFmtId="0" fontId="1" fillId="8" borderId="1" xfId="7" applyBorder="1" applyAlignment="1">
      <alignment horizontal="center" vertical="center"/>
    </xf>
    <xf numFmtId="0" fontId="1" fillId="14" borderId="1" xfId="15" applyBorder="1" applyAlignment="1">
      <alignment horizontal="center" vertical="center"/>
    </xf>
    <xf numFmtId="0" fontId="1" fillId="14" borderId="9" xfId="15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12" fillId="0" borderId="0" xfId="16" applyFont="1" applyAlignment="1">
      <alignment vertical="center"/>
    </xf>
    <xf numFmtId="0" fontId="12" fillId="0" borderId="0" xfId="16" applyFont="1" applyFill="1" applyAlignment="1">
      <alignment vertical="center"/>
    </xf>
    <xf numFmtId="181" fontId="16" fillId="15" borderId="1" xfId="17" applyNumberFormat="1" applyFont="1" applyFill="1" applyBorder="1" applyAlignment="1">
      <alignment vertical="center"/>
    </xf>
    <xf numFmtId="0" fontId="17" fillId="12" borderId="1" xfId="13" applyBorder="1" applyAlignment="1">
      <alignment horizontal="center" vertical="center"/>
    </xf>
    <xf numFmtId="176" fontId="12" fillId="15" borderId="1" xfId="17" applyNumberFormat="1" applyFont="1" applyFill="1" applyBorder="1" applyAlignment="1">
      <alignment vertical="center"/>
    </xf>
    <xf numFmtId="182" fontId="16" fillId="15" borderId="1" xfId="17" applyNumberFormat="1" applyFont="1" applyFill="1" applyBorder="1" applyAlignment="1">
      <alignment vertical="center"/>
    </xf>
    <xf numFmtId="183" fontId="16" fillId="15" borderId="1" xfId="17" applyNumberFormat="1" applyFont="1" applyFill="1" applyBorder="1" applyAlignment="1">
      <alignment vertical="center"/>
    </xf>
    <xf numFmtId="184" fontId="16" fillId="15" borderId="1" xfId="1" applyNumberFormat="1" applyFont="1" applyFill="1" applyBorder="1" applyAlignment="1">
      <alignment vertical="center"/>
    </xf>
    <xf numFmtId="185" fontId="16" fillId="0" borderId="1" xfId="17" applyNumberFormat="1" applyFont="1" applyBorder="1" applyAlignment="1">
      <alignment vertical="center"/>
    </xf>
    <xf numFmtId="183" fontId="16" fillId="15" borderId="1" xfId="1" applyNumberFormat="1" applyFont="1" applyFill="1" applyBorder="1" applyAlignment="1">
      <alignment vertical="center"/>
    </xf>
    <xf numFmtId="186" fontId="16" fillId="0" borderId="1" xfId="1" applyNumberFormat="1" applyFont="1" applyFill="1" applyBorder="1" applyAlignment="1">
      <alignment vertical="center"/>
    </xf>
    <xf numFmtId="42" fontId="16" fillId="0" borderId="1" xfId="1" applyNumberFormat="1" applyFont="1" applyFill="1" applyBorder="1" applyAlignment="1">
      <alignment vertical="center"/>
    </xf>
    <xf numFmtId="42" fontId="16" fillId="0" borderId="1" xfId="17" applyNumberFormat="1" applyFont="1" applyBorder="1" applyAlignment="1">
      <alignment vertical="center"/>
    </xf>
    <xf numFmtId="0" fontId="16" fillId="0" borderId="1" xfId="16" applyFont="1" applyBorder="1" applyAlignment="1">
      <alignment horizontal="center" vertical="center"/>
    </xf>
    <xf numFmtId="187" fontId="12" fillId="0" borderId="1" xfId="16" applyNumberFormat="1" applyFont="1" applyBorder="1" applyAlignment="1">
      <alignment horizontal="center" vertical="center"/>
    </xf>
    <xf numFmtId="0" fontId="12" fillId="0" borderId="1" xfId="16" applyFont="1" applyBorder="1" applyAlignment="1">
      <alignment horizontal="center" vertical="center"/>
    </xf>
    <xf numFmtId="42" fontId="12" fillId="0" borderId="0" xfId="16" applyNumberFormat="1" applyFon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41" fontId="16" fillId="0" borderId="0" xfId="18" applyFont="1" applyFill="1" applyBorder="1" applyAlignment="1">
      <alignment vertical="center"/>
    </xf>
    <xf numFmtId="41" fontId="16" fillId="0" borderId="10" xfId="18" applyFont="1" applyFill="1" applyBorder="1" applyAlignment="1">
      <alignment vertical="center"/>
    </xf>
    <xf numFmtId="41" fontId="16" fillId="0" borderId="11" xfId="18" applyNumberFormat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88" fontId="16" fillId="0" borderId="11" xfId="18" applyNumberFormat="1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16" fillId="0" borderId="15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15" borderId="16" xfId="0" applyNumberFormat="1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20" fillId="15" borderId="16" xfId="2" applyNumberFormat="1" applyFont="1" applyFill="1" applyBorder="1" applyAlignment="1">
      <alignment horizontal="right" vertical="center"/>
    </xf>
    <xf numFmtId="0" fontId="1" fillId="13" borderId="16" xfId="14" applyNumberForma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1" fontId="16" fillId="0" borderId="13" xfId="18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15" borderId="1" xfId="2" applyNumberFormat="1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189" fontId="0" fillId="15" borderId="1" xfId="0" applyNumberFormat="1" applyFill="1" applyBorder="1">
      <alignment vertical="center"/>
    </xf>
    <xf numFmtId="180" fontId="0" fillId="15" borderId="1" xfId="8" applyNumberFormat="1" applyFont="1" applyFill="1" applyBorder="1">
      <alignment vertical="center"/>
    </xf>
    <xf numFmtId="8" fontId="0" fillId="15" borderId="1" xfId="0" applyNumberFormat="1" applyFill="1" applyBorder="1">
      <alignment vertical="center"/>
    </xf>
    <xf numFmtId="9" fontId="16" fillId="15" borderId="1" xfId="8" applyFont="1" applyFill="1" applyBorder="1">
      <alignment vertical="center"/>
    </xf>
    <xf numFmtId="9" fontId="16" fillId="15" borderId="20" xfId="8" applyFont="1" applyFill="1" applyBorder="1">
      <alignment vertical="center"/>
    </xf>
    <xf numFmtId="190" fontId="16" fillId="0" borderId="1" xfId="11" applyNumberFormat="1" applyFont="1" applyFill="1" applyBorder="1" applyAlignment="1">
      <alignment vertical="center"/>
    </xf>
    <xf numFmtId="180" fontId="16" fillId="0" borderId="1" xfId="8" applyNumberFormat="1" applyFont="1" applyFill="1" applyBorder="1" applyAlignment="1">
      <alignment vertical="center"/>
    </xf>
    <xf numFmtId="191" fontId="20" fillId="15" borderId="16" xfId="2" applyNumberFormat="1" applyFont="1" applyFill="1" applyBorder="1" applyAlignment="1">
      <alignment horizontal="center" vertical="center"/>
    </xf>
    <xf numFmtId="191" fontId="12" fillId="0" borderId="16" xfId="2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176" fontId="16" fillId="0" borderId="15" xfId="1" applyNumberFormat="1" applyFont="1" applyFill="1" applyBorder="1" applyAlignment="1">
      <alignment vertical="center"/>
    </xf>
    <xf numFmtId="176" fontId="16" fillId="0" borderId="16" xfId="1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0" fontId="12" fillId="0" borderId="8" xfId="10" applyFont="1" applyBorder="1" applyAlignment="1">
      <alignment horizontal="center" vertical="center"/>
    </xf>
  </cellXfs>
  <cellStyles count="19">
    <cellStyle name="20% - 강조색1" xfId="2" builtinId="30"/>
    <cellStyle name="20% - 강조색2" xfId="5" builtinId="34"/>
    <cellStyle name="20% - 강조색3" xfId="6" builtinId="38"/>
    <cellStyle name="20% - 강조색5" xfId="7" builtinId="46"/>
    <cellStyle name="20% - 강조색6" xfId="3" builtinId="50"/>
    <cellStyle name="40% - 강조색1" xfId="4" builtinId="31"/>
    <cellStyle name="40% - 강조색2" xfId="14" builtinId="35"/>
    <cellStyle name="40% - 강조색3" xfId="15" builtinId="39"/>
    <cellStyle name="강조색1" xfId="12" builtinId="29"/>
    <cellStyle name="강조색2" xfId="13" builtinId="33"/>
    <cellStyle name="계산" xfId="9" builtinId="22"/>
    <cellStyle name="백분율" xfId="8" builtinId="5"/>
    <cellStyle name="쉼표 [0]" xfId="1" builtinId="6"/>
    <cellStyle name="쉼표 [0] 2" xfId="17"/>
    <cellStyle name="쉼표 [0] 3" xfId="18"/>
    <cellStyle name="통화 [0]" xfId="11" builtinId="7"/>
    <cellStyle name="표준" xfId="0" builtinId="0"/>
    <cellStyle name="표준 2" xfId="10"/>
    <cellStyle name="표준 2 2" xf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0</xdr:rowOff>
    </xdr:from>
    <xdr:to>
      <xdr:col>15</xdr:col>
      <xdr:colOff>47625</xdr:colOff>
      <xdr:row>18</xdr:row>
      <xdr:rowOff>127941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676400"/>
          <a:ext cx="6210300" cy="222344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</xdr:row>
      <xdr:rowOff>133350</xdr:rowOff>
    </xdr:from>
    <xdr:to>
      <xdr:col>4</xdr:col>
      <xdr:colOff>676275</xdr:colOff>
      <xdr:row>13</xdr:row>
      <xdr:rowOff>74456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809750"/>
          <a:ext cx="3343275" cy="9888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1</xdr:row>
      <xdr:rowOff>85726</xdr:rowOff>
    </xdr:from>
    <xdr:to>
      <xdr:col>15</xdr:col>
      <xdr:colOff>1</xdr:colOff>
      <xdr:row>9</xdr:row>
      <xdr:rowOff>69052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1" y="295276"/>
          <a:ext cx="6134100" cy="1659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581025</xdr:colOff>
      <xdr:row>3</xdr:row>
      <xdr:rowOff>38100</xdr:rowOff>
    </xdr:from>
    <xdr:ext cx="4381500" cy="580159"/>
    <xdr:sp macro="" textlink="">
      <xdr:nvSpPr>
        <xdr:cNvPr id="2" name="TextBox 1"/>
        <xdr:cNvSpPr txBox="1"/>
      </xdr:nvSpPr>
      <xdr:spPr>
        <a:xfrm>
          <a:off x="3667125" y="666750"/>
          <a:ext cx="4381500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= </a:t>
          </a:r>
          <a:r>
            <a:rPr lang="ko-KR" altLang="en-US" sz="1100"/>
            <a:t>수식입력</a:t>
          </a:r>
          <a:endParaRPr lang="en-US" altLang="ko-KR" sz="1100"/>
        </a:p>
        <a:p>
          <a:r>
            <a:rPr lang="en-US" altLang="ko-KR" sz="1100"/>
            <a:t> </a:t>
          </a:r>
          <a:r>
            <a:rPr lang="ko-KR" altLang="en-US" sz="1100"/>
            <a:t>더블클릭으로 주소 넣을수 있음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662609</xdr:colOff>
      <xdr:row>8</xdr:row>
      <xdr:rowOff>74543</xdr:rowOff>
    </xdr:from>
    <xdr:to>
      <xdr:col>13</xdr:col>
      <xdr:colOff>679174</xdr:colOff>
      <xdr:row>17</xdr:row>
      <xdr:rowOff>140804</xdr:rowOff>
    </xdr:to>
    <xdr:sp macro="" textlink="">
      <xdr:nvSpPr>
        <xdr:cNvPr id="2" name="TextBox 1"/>
        <xdr:cNvSpPr txBox="1"/>
      </xdr:nvSpPr>
      <xdr:spPr>
        <a:xfrm>
          <a:off x="5532783" y="1747630"/>
          <a:ext cx="5160065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=SUM(  -&gt; </a:t>
          </a:r>
          <a:r>
            <a:rPr lang="en-US" altLang="ko-KR" sz="1100" baseline="0"/>
            <a:t> ctrl+a </a:t>
          </a:r>
          <a:r>
            <a:rPr lang="ko-KR" altLang="en-US" sz="1100" baseline="0"/>
            <a:t>함수 인수 </a:t>
          </a:r>
          <a:r>
            <a:rPr lang="en-US" altLang="ko-KR" sz="1100" baseline="0"/>
            <a:t>(</a:t>
          </a:r>
          <a:r>
            <a:rPr lang="ko-KR" altLang="en-US" sz="1100" baseline="0"/>
            <a:t>함수 마법사</a:t>
          </a:r>
          <a:r>
            <a:rPr lang="en-US" altLang="ko-KR" sz="1100" baseline="0"/>
            <a:t>)</a:t>
          </a:r>
        </a:p>
        <a:p>
          <a:endParaRPr lang="en-US" altLang="ko-KR" sz="1100" baseline="0"/>
        </a:p>
        <a:p>
          <a:r>
            <a:rPr lang="en-US" altLang="ko-KR" sz="1100" baseline="0"/>
            <a:t>count </a:t>
          </a:r>
          <a:r>
            <a:rPr lang="ko-KR" altLang="en-US" sz="1100" baseline="0"/>
            <a:t>셀의 갯수 </a:t>
          </a:r>
          <a:r>
            <a:rPr lang="en-US" altLang="ko-KR" sz="1100" baseline="0"/>
            <a:t>x </a:t>
          </a:r>
          <a:r>
            <a:rPr lang="ko-KR" altLang="en-US" sz="1100" baseline="0"/>
            <a:t>숫자가 있는 셀의 개수</a:t>
          </a:r>
          <a:endParaRPr lang="en-US" altLang="ko-KR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3</xdr:row>
      <xdr:rowOff>76200</xdr:rowOff>
    </xdr:from>
    <xdr:to>
      <xdr:col>18</xdr:col>
      <xdr:colOff>76200</xdr:colOff>
      <xdr:row>11</xdr:row>
      <xdr:rowOff>199408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704850"/>
          <a:ext cx="6305550" cy="1799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19050</xdr:rowOff>
    </xdr:from>
    <xdr:to>
      <xdr:col>13</xdr:col>
      <xdr:colOff>285750</xdr:colOff>
      <xdr:row>11</xdr:row>
      <xdr:rowOff>104775</xdr:rowOff>
    </xdr:to>
    <xdr:sp macro="" textlink="">
      <xdr:nvSpPr>
        <xdr:cNvPr id="2" name="TextBox 1"/>
        <xdr:cNvSpPr txBox="1"/>
      </xdr:nvSpPr>
      <xdr:spPr>
        <a:xfrm>
          <a:off x="4124325" y="438150"/>
          <a:ext cx="6162675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#VALUE!</a:t>
          </a:r>
          <a:r>
            <a:rPr lang="en-US" altLang="ko-KR" sz="1100" baseline="0"/>
            <a:t> </a:t>
          </a:r>
          <a:r>
            <a:rPr lang="ko-KR" altLang="en-US" sz="1100" baseline="0"/>
            <a:t>지급액과 계산이됨</a:t>
          </a:r>
          <a:endParaRPr lang="en-US" altLang="ko-KR" sz="1100" baseline="0"/>
        </a:p>
        <a:p>
          <a:r>
            <a:rPr lang="ko-KR" altLang="en-US" sz="1100" baseline="0"/>
            <a:t>상대주소 </a:t>
          </a:r>
          <a:r>
            <a:rPr lang="en-US" altLang="ko-KR" sz="1100" baseline="0"/>
            <a:t>C5 = A5*C3</a:t>
          </a:r>
        </a:p>
        <a:p>
          <a:r>
            <a:rPr lang="en-US" altLang="ko-KR" sz="1100"/>
            <a:t>Function</a:t>
          </a:r>
          <a:r>
            <a:rPr lang="en-US" altLang="ko-KR" sz="1100" baseline="0"/>
            <a:t> 4 C1 $C1 C$1 $C$1</a:t>
          </a:r>
        </a:p>
        <a:p>
          <a:endParaRPr lang="en-US" altLang="ko-KR" sz="1100"/>
        </a:p>
        <a:p>
          <a:r>
            <a:rPr lang="ko-KR" altLang="en-US" sz="1100"/>
            <a:t>시간의 행과 시급의 열이 움직이면 안된다</a:t>
          </a:r>
          <a:endParaRPr lang="en-US" altLang="ko-KR" sz="1100"/>
        </a:p>
        <a:p>
          <a:r>
            <a:rPr lang="en-US" altLang="ko-KR" sz="1100"/>
            <a:t>=B</a:t>
          </a:r>
          <a:r>
            <a:rPr lang="en-US" altLang="ko-KR" sz="1100">
              <a:solidFill>
                <a:srgbClr val="FF0000"/>
              </a:solidFill>
            </a:rPr>
            <a:t>$9 </a:t>
          </a:r>
          <a:r>
            <a:rPr lang="en-US" altLang="ko-KR" sz="1100"/>
            <a:t>* </a:t>
          </a:r>
          <a:r>
            <a:rPr lang="en-US" altLang="ko-KR" sz="1100">
              <a:solidFill>
                <a:srgbClr val="FF0000"/>
              </a:solidFill>
            </a:rPr>
            <a:t>$A</a:t>
          </a:r>
          <a:r>
            <a:rPr lang="en-US" altLang="ko-KR" sz="1100"/>
            <a:t>10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</xdr:row>
      <xdr:rowOff>38100</xdr:rowOff>
    </xdr:from>
    <xdr:ext cx="4543425" cy="1067985"/>
    <xdr:sp macro="" textlink="">
      <xdr:nvSpPr>
        <xdr:cNvPr id="2" name="TextBox 1"/>
        <xdr:cNvSpPr txBox="1"/>
      </xdr:nvSpPr>
      <xdr:spPr>
        <a:xfrm>
          <a:off x="6810375" y="247650"/>
          <a:ext cx="4543425" cy="1067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셀에 이름정의 </a:t>
          </a:r>
          <a:r>
            <a:rPr lang="en-US" altLang="ko-KR" sz="1100"/>
            <a:t>- </a:t>
          </a:r>
          <a:r>
            <a:rPr lang="ko-KR" altLang="en-US" sz="1100"/>
            <a:t>셀 이름상자에 직접 넣기</a:t>
          </a:r>
          <a:endParaRPr lang="en-US" altLang="ko-KR" sz="1100"/>
        </a:p>
        <a:p>
          <a:r>
            <a:rPr lang="ko-KR" altLang="en-US" sz="1100"/>
            <a:t>범위에 이름정의 </a:t>
          </a:r>
          <a:r>
            <a:rPr lang="en-US" altLang="ko-KR" sz="1100"/>
            <a:t>- </a:t>
          </a:r>
        </a:p>
        <a:p>
          <a:r>
            <a:rPr lang="ko-KR" altLang="en-US" sz="1100"/>
            <a:t>수식에 이름정의하기</a:t>
          </a:r>
          <a:r>
            <a:rPr lang="en-US" altLang="ko-KR" sz="1100" baseline="0"/>
            <a:t> - </a:t>
          </a:r>
        </a:p>
        <a:p>
          <a:r>
            <a:rPr lang="ko-KR" altLang="en-US" sz="1100" baseline="0"/>
            <a:t>정의한 이름을 이용하여 수식 만들기 </a:t>
          </a:r>
          <a:r>
            <a:rPr lang="en-US" altLang="ko-KR" sz="1100" baseline="0"/>
            <a:t>- </a:t>
          </a:r>
          <a:endParaRPr lang="ko-KR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581026</xdr:colOff>
      <xdr:row>1</xdr:row>
      <xdr:rowOff>95250</xdr:rowOff>
    </xdr:from>
    <xdr:to>
      <xdr:col>16</xdr:col>
      <xdr:colOff>638175</xdr:colOff>
      <xdr:row>6</xdr:row>
      <xdr:rowOff>169328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6" y="304800"/>
          <a:ext cx="6915149" cy="11218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1</xdr:row>
      <xdr:rowOff>0</xdr:rowOff>
    </xdr:from>
    <xdr:ext cx="2286000" cy="737885"/>
    <xdr:sp macro="" textlink="">
      <xdr:nvSpPr>
        <xdr:cNvPr id="2" name="TextBox 1"/>
        <xdr:cNvSpPr txBox="1"/>
      </xdr:nvSpPr>
      <xdr:spPr>
        <a:xfrm>
          <a:off x="9020175" y="209550"/>
          <a:ext cx="2286000" cy="737885"/>
        </a:xfrm>
        <a:prstGeom prst="rect">
          <a:avLst/>
        </a:prstGeom>
        <a:solidFill>
          <a:srgbClr val="F9F9F9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ko-KR" altLang="ko-KR" sz="10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0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시트의 눈금선 숨기기</a:t>
          </a:r>
          <a:endParaRPr lang="en-US" altLang="ko-KR" sz="1000">
            <a:solidFill>
              <a:schemeClr val="accent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[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페이지 레이아웃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탭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-[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시트 옵션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눈금선의 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보기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체크 해제</a:t>
          </a:r>
          <a:endParaRPr lang="en-US" altLang="ko-K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YU\&#44368;&#50577;&#51204;&#49328;&#44368;&#50977;&#54617;&#48512;\2018-winter\Section_05\05_&#49892;&#49845;_18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업내용"/>
      <sheetName val="거래내역"/>
      <sheetName val="모임내역"/>
      <sheetName val="등급분석"/>
      <sheetName val="연간"/>
      <sheetName val="1분기"/>
      <sheetName val="2분기"/>
      <sheetName val="3분기"/>
      <sheetName val="4분기"/>
      <sheetName val="TODAY_NOW"/>
    </sheetNames>
    <sheetDataSet>
      <sheetData sheetId="0" refreshError="1"/>
      <sheetData sheetId="1" refreshError="1"/>
      <sheetData sheetId="2" refreshError="1"/>
      <sheetData sheetId="3">
        <row r="4">
          <cell r="C4">
            <v>12</v>
          </cell>
        </row>
        <row r="5">
          <cell r="C5">
            <v>29</v>
          </cell>
        </row>
        <row r="6">
          <cell r="C6">
            <v>19</v>
          </cell>
        </row>
        <row r="7">
          <cell r="C7">
            <v>8</v>
          </cell>
        </row>
        <row r="8">
          <cell r="C8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R19" sqref="R19"/>
    </sheetView>
  </sheetViews>
  <sheetFormatPr defaultRowHeight="16.5"/>
  <cols>
    <col min="1" max="4" width="9.125" customWidth="1"/>
  </cols>
  <sheetData>
    <row r="1" spans="1:7">
      <c r="A1" s="4" t="s">
        <v>2</v>
      </c>
      <c r="B1" s="3" t="s">
        <v>0</v>
      </c>
      <c r="C1" s="3" t="s">
        <v>1</v>
      </c>
      <c r="D1" s="4" t="s">
        <v>3</v>
      </c>
      <c r="G1" t="s">
        <v>52</v>
      </c>
    </row>
    <row r="2" spans="1:7">
      <c r="A2" s="1">
        <v>256000</v>
      </c>
      <c r="B2" s="2">
        <v>0.1</v>
      </c>
      <c r="C2" s="2">
        <v>0.05</v>
      </c>
      <c r="D2" s="1">
        <f>A2 - A2 * SUM(B2:C2)</f>
        <v>217600</v>
      </c>
    </row>
    <row r="8" spans="1:7">
      <c r="A8" t="s">
        <v>53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zoomScaleNormal="100" workbookViewId="0">
      <selection activeCell="H5" sqref="H5"/>
    </sheetView>
  </sheetViews>
  <sheetFormatPr defaultRowHeight="15.75" customHeight="1"/>
  <cols>
    <col min="1" max="1" width="4.5" style="47" customWidth="1"/>
    <col min="2" max="2" width="8.5" style="36" customWidth="1"/>
    <col min="3" max="4" width="7.625" style="36" customWidth="1"/>
    <col min="5" max="5" width="12.625" style="36" customWidth="1"/>
    <col min="6" max="6" width="11.5" style="36" customWidth="1"/>
    <col min="7" max="16384" width="9" style="36"/>
  </cols>
  <sheetData>
    <row r="1" spans="3:11" ht="16.5" customHeight="1">
      <c r="C1" s="115" t="s">
        <v>74</v>
      </c>
      <c r="D1" s="115"/>
      <c r="E1" s="115"/>
      <c r="F1" s="115"/>
    </row>
    <row r="2" spans="3:11" ht="15.75" customHeight="1">
      <c r="C2" s="37" t="s">
        <v>65</v>
      </c>
      <c r="D2" s="37" t="s">
        <v>66</v>
      </c>
      <c r="E2" s="37" t="s">
        <v>67</v>
      </c>
      <c r="F2" s="37" t="s">
        <v>68</v>
      </c>
      <c r="G2" s="36" ph="1"/>
      <c r="K2" s="36" ph="1"/>
    </row>
    <row r="3" spans="3:11" ht="15.75" customHeight="1">
      <c r="C3" s="38" t="s">
        <v>69</v>
      </c>
      <c r="D3" s="39">
        <v>84</v>
      </c>
      <c r="E3" s="40">
        <v>6720000</v>
      </c>
      <c r="F3" s="41">
        <f>E3/SUM(E$3:E$6)</f>
        <v>0.2256548018804567</v>
      </c>
    </row>
    <row r="4" spans="3:11" ht="15.75" customHeight="1">
      <c r="C4" s="38" t="s">
        <v>70</v>
      </c>
      <c r="D4" s="39">
        <v>60</v>
      </c>
      <c r="E4" s="40">
        <v>6800000</v>
      </c>
      <c r="F4" s="41">
        <f t="shared" ref="F4:F6" si="0">E4/SUM(E$3:E$6)</f>
        <v>0.22834116856950973</v>
      </c>
    </row>
    <row r="5" spans="3:11" ht="15.75" customHeight="1">
      <c r="C5" s="38" t="s">
        <v>71</v>
      </c>
      <c r="D5" s="42">
        <v>72</v>
      </c>
      <c r="E5" s="40">
        <v>9120000</v>
      </c>
      <c r="F5" s="41">
        <f t="shared" si="0"/>
        <v>0.30624580255204836</v>
      </c>
    </row>
    <row r="6" spans="3:11" ht="15.75" customHeight="1">
      <c r="C6" s="38" t="s">
        <v>72</v>
      </c>
      <c r="D6" s="42">
        <v>51</v>
      </c>
      <c r="E6" s="40">
        <v>7140000</v>
      </c>
      <c r="F6" s="41">
        <f t="shared" si="0"/>
        <v>0.23975822699798521</v>
      </c>
    </row>
    <row r="7" spans="3:11" ht="15.75" customHeight="1">
      <c r="H7" s="36" ph="1"/>
      <c r="I7" s="36" ph="1"/>
      <c r="J7" s="36" ph="1"/>
    </row>
    <row r="8" spans="3:11" ht="15.75" customHeight="1">
      <c r="H8" s="36" ph="1"/>
      <c r="I8" s="36" ph="1"/>
      <c r="J8" s="36" ph="1"/>
    </row>
  </sheetData>
  <mergeCells count="1">
    <mergeCell ref="C1:F1"/>
  </mergeCells>
  <phoneticPr fontId="2" type="noConversion"/>
  <conditionalFormatting sqref="F3: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{F2FB7DFF-6D25-4E20-A368-DBB040F3FBC2}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sDisplayed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B7DFF-6D25-4E20-A368-DBB040F3FB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zoomScaleNormal="100" workbookViewId="0">
      <selection activeCell="H5" sqref="H5"/>
    </sheetView>
  </sheetViews>
  <sheetFormatPr defaultRowHeight="15.75" customHeight="1"/>
  <cols>
    <col min="1" max="1" width="4.5" style="47" customWidth="1"/>
    <col min="2" max="2" width="8.5" style="36" customWidth="1"/>
    <col min="3" max="4" width="7.625" style="36" customWidth="1"/>
    <col min="5" max="5" width="12.625" style="36" customWidth="1"/>
    <col min="6" max="6" width="11.5" style="36" customWidth="1"/>
    <col min="7" max="16384" width="9" style="36"/>
  </cols>
  <sheetData>
    <row r="1" spans="3:11" ht="16.5" customHeight="1">
      <c r="C1" s="115" t="s">
        <v>75</v>
      </c>
      <c r="D1" s="115"/>
      <c r="E1" s="115"/>
      <c r="F1" s="115"/>
    </row>
    <row r="2" spans="3:11" ht="15.75" customHeight="1">
      <c r="C2" s="37" t="s">
        <v>65</v>
      </c>
      <c r="D2" s="37" t="s">
        <v>66</v>
      </c>
      <c r="E2" s="37" t="s">
        <v>67</v>
      </c>
      <c r="F2" s="37" t="s">
        <v>68</v>
      </c>
      <c r="G2" s="36" ph="1"/>
      <c r="K2" s="36" ph="1"/>
    </row>
    <row r="3" spans="3:11" ht="15.75" customHeight="1">
      <c r="C3" s="38" t="s">
        <v>69</v>
      </c>
      <c r="D3" s="39">
        <v>75</v>
      </c>
      <c r="E3" s="40">
        <v>6000000</v>
      </c>
      <c r="F3" s="41">
        <f>E3/SUM(E$3:E$6)</f>
        <v>0.18738288569643974</v>
      </c>
    </row>
    <row r="4" spans="3:11" ht="15.75" customHeight="1">
      <c r="C4" s="38" t="s">
        <v>70</v>
      </c>
      <c r="D4" s="39">
        <v>78</v>
      </c>
      <c r="E4" s="40">
        <v>8840000</v>
      </c>
      <c r="F4" s="41">
        <f t="shared" ref="F4:F6" si="0">E4/SUM(E$3:E$6)</f>
        <v>0.27607745159275454</v>
      </c>
    </row>
    <row r="5" spans="3:11" ht="15.75" customHeight="1">
      <c r="C5" s="38" t="s">
        <v>71</v>
      </c>
      <c r="D5" s="42">
        <v>66</v>
      </c>
      <c r="E5" s="40">
        <v>8360000</v>
      </c>
      <c r="F5" s="41">
        <f t="shared" si="0"/>
        <v>0.26108682073703937</v>
      </c>
    </row>
    <row r="6" spans="3:11" ht="15.75" customHeight="1">
      <c r="C6" s="38" t="s">
        <v>72</v>
      </c>
      <c r="D6" s="42">
        <v>63</v>
      </c>
      <c r="E6" s="40">
        <v>8820000</v>
      </c>
      <c r="F6" s="41">
        <f t="shared" si="0"/>
        <v>0.2754528419737664</v>
      </c>
    </row>
    <row r="7" spans="3:11" ht="15.75" customHeight="1">
      <c r="H7" s="36" ph="1"/>
      <c r="I7" s="36" ph="1"/>
      <c r="J7" s="36" ph="1"/>
    </row>
    <row r="8" spans="3:11" ht="15.75" customHeight="1">
      <c r="H8" s="36" ph="1"/>
      <c r="I8" s="36" ph="1"/>
      <c r="J8" s="36" ph="1"/>
    </row>
  </sheetData>
  <mergeCells count="1">
    <mergeCell ref="C1:F1"/>
  </mergeCells>
  <phoneticPr fontId="2" type="noConversion"/>
  <conditionalFormatting sqref="F3: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{EA879F54-923E-4076-8C8B-F9435941712F}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sDisplayed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879F54-923E-4076-8C8B-F943594171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zoomScaleNormal="100" workbookViewId="0">
      <selection activeCell="F4" sqref="F4"/>
    </sheetView>
  </sheetViews>
  <sheetFormatPr defaultRowHeight="15.75" customHeight="1"/>
  <cols>
    <col min="1" max="1" width="4.5" style="47" customWidth="1"/>
    <col min="2" max="2" width="8.5" style="36" customWidth="1"/>
    <col min="3" max="4" width="7.625" style="36" customWidth="1"/>
    <col min="5" max="5" width="12.625" style="36" customWidth="1"/>
    <col min="6" max="6" width="11.5" style="36" customWidth="1"/>
    <col min="7" max="16384" width="9" style="36"/>
  </cols>
  <sheetData>
    <row r="1" spans="3:11" ht="16.5" customHeight="1">
      <c r="C1" s="115" t="s">
        <v>100</v>
      </c>
      <c r="D1" s="115"/>
      <c r="E1" s="115"/>
      <c r="F1" s="115"/>
    </row>
    <row r="2" spans="3:11" ht="15.75" customHeight="1">
      <c r="C2" s="37" t="s">
        <v>99</v>
      </c>
      <c r="D2" s="37" t="s">
        <v>98</v>
      </c>
      <c r="E2" s="37" t="s">
        <v>97</v>
      </c>
      <c r="F2" s="37" t="s">
        <v>96</v>
      </c>
      <c r="G2" s="36" ph="1"/>
      <c r="K2" s="36" ph="1"/>
    </row>
    <row r="3" spans="3:11" ht="15.75" customHeight="1">
      <c r="C3" s="38" t="s">
        <v>90</v>
      </c>
      <c r="D3" s="39">
        <v>81</v>
      </c>
      <c r="E3" s="40">
        <v>6480000</v>
      </c>
      <c r="F3" s="41">
        <f>E3/SUM(E$3:E$6)</f>
        <v>0.16405063291139241</v>
      </c>
    </row>
    <row r="4" spans="3:11" ht="15.75" customHeight="1">
      <c r="C4" s="38" t="s">
        <v>95</v>
      </c>
      <c r="D4" s="39">
        <v>87</v>
      </c>
      <c r="E4" s="40">
        <v>9860000</v>
      </c>
      <c r="F4" s="41">
        <f t="shared" ref="F4:F6" si="0">E4/SUM(E$3:E$6)</f>
        <v>0.24962025316455697</v>
      </c>
    </row>
    <row r="5" spans="3:11" ht="15.75" customHeight="1">
      <c r="C5" s="38" t="s">
        <v>94</v>
      </c>
      <c r="D5" s="42">
        <v>90</v>
      </c>
      <c r="E5" s="40">
        <v>11400000</v>
      </c>
      <c r="F5" s="41">
        <f t="shared" si="0"/>
        <v>0.28860759493670884</v>
      </c>
    </row>
    <row r="6" spans="3:11" ht="15.75" customHeight="1">
      <c r="C6" s="38" t="s">
        <v>93</v>
      </c>
      <c r="D6" s="42">
        <v>84</v>
      </c>
      <c r="E6" s="40">
        <v>11760000</v>
      </c>
      <c r="F6" s="41">
        <f t="shared" si="0"/>
        <v>0.29772151898734178</v>
      </c>
    </row>
    <row r="7" spans="3:11" ht="15.75" customHeight="1">
      <c r="H7" s="36" ph="1"/>
      <c r="I7" s="36" ph="1"/>
      <c r="J7" s="36" ph="1"/>
    </row>
    <row r="8" spans="3:11" ht="15.75" customHeight="1">
      <c r="H8" s="36" ph="1"/>
      <c r="I8" s="36" ph="1"/>
      <c r="J8" s="36" ph="1"/>
    </row>
  </sheetData>
  <mergeCells count="1">
    <mergeCell ref="C1:F1"/>
  </mergeCells>
  <phoneticPr fontId="2" type="noConversion"/>
  <conditionalFormatting sqref="F3: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{1225D271-D68D-4C12-A9B0-F13D1A17AB6D}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sDisplayed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25D271-D68D-4C12-A9B0-F13D1A17A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workbookViewId="0">
      <selection activeCell="B7" sqref="B7"/>
    </sheetView>
  </sheetViews>
  <sheetFormatPr defaultRowHeight="16.5"/>
  <cols>
    <col min="1" max="1" width="9.75" customWidth="1"/>
    <col min="2" max="2" width="10.625" bestFit="1" customWidth="1"/>
    <col min="3" max="3" width="6.125" customWidth="1"/>
    <col min="4" max="4" width="5.25" bestFit="1" customWidth="1"/>
    <col min="5" max="6" width="7.125" bestFit="1" customWidth="1"/>
    <col min="7" max="7" width="6.125" customWidth="1"/>
    <col min="8" max="8" width="5.25" bestFit="1" customWidth="1"/>
    <col min="9" max="10" width="11.75" bestFit="1" customWidth="1"/>
    <col min="11" max="12" width="7.125" bestFit="1" customWidth="1"/>
    <col min="13" max="13" width="3.625" customWidth="1"/>
    <col min="14" max="14" width="9.5" bestFit="1" customWidth="1"/>
  </cols>
  <sheetData>
    <row r="1" spans="1:12">
      <c r="A1" s="55" t="s">
        <v>119</v>
      </c>
      <c r="B1" s="57">
        <v>7</v>
      </c>
      <c r="D1" s="113" t="s">
        <v>118</v>
      </c>
      <c r="E1" s="113"/>
      <c r="F1" s="113"/>
      <c r="H1" s="113" t="s">
        <v>117</v>
      </c>
      <c r="I1" s="113"/>
      <c r="J1" s="113"/>
      <c r="K1" s="113"/>
      <c r="L1" s="113"/>
    </row>
    <row r="2" spans="1:12">
      <c r="A2" s="56" t="s">
        <v>116</v>
      </c>
      <c r="B2" s="101">
        <f>3.14159*B1^2</f>
        <v>153.93790999999999</v>
      </c>
    </row>
    <row r="3" spans="1:12">
      <c r="A3" s="55" t="s">
        <v>115</v>
      </c>
      <c r="B3" s="101">
        <f>4/3*3.14159*B1^3</f>
        <v>1436.7538266666666</v>
      </c>
      <c r="D3" s="52" t="s">
        <v>114</v>
      </c>
      <c r="E3" s="52" t="s">
        <v>113</v>
      </c>
      <c r="F3" s="52" t="s">
        <v>112</v>
      </c>
      <c r="H3" s="54" t="s">
        <v>111</v>
      </c>
      <c r="I3" s="54" t="s">
        <v>110</v>
      </c>
      <c r="J3" s="54" t="s">
        <v>109</v>
      </c>
      <c r="K3" s="54" t="s">
        <v>108</v>
      </c>
      <c r="L3" s="54" t="s">
        <v>107</v>
      </c>
    </row>
    <row r="4" spans="1:12">
      <c r="A4" s="53"/>
      <c r="B4" s="53"/>
      <c r="D4" s="50">
        <v>1</v>
      </c>
      <c r="E4" s="51">
        <v>42</v>
      </c>
      <c r="F4" s="104">
        <f>E4/SUM(E$4:E$7)</f>
        <v>7.0000000000000007E-2</v>
      </c>
      <c r="H4" s="50" t="s">
        <v>106</v>
      </c>
      <c r="I4" s="49">
        <v>25000000</v>
      </c>
      <c r="J4" s="49">
        <v>23100000</v>
      </c>
      <c r="K4" s="104">
        <f>(J4-I4)/I4</f>
        <v>-7.5999999999999998E-2</v>
      </c>
      <c r="L4" s="104">
        <f>SUM(I4:J4)/SUM(I$4:J$6)</f>
        <v>0.30350832912670367</v>
      </c>
    </row>
    <row r="5" spans="1:12">
      <c r="A5" s="52" t="s">
        <v>105</v>
      </c>
      <c r="B5" s="49">
        <v>5000000</v>
      </c>
      <c r="D5" s="50">
        <v>2</v>
      </c>
      <c r="E5" s="51">
        <v>360</v>
      </c>
      <c r="F5" s="104">
        <f t="shared" ref="F5:F7" si="0">E5/SUM(E$4:E$7)</f>
        <v>0.6</v>
      </c>
      <c r="H5" s="50" t="s">
        <v>72</v>
      </c>
      <c r="I5" s="49">
        <v>27000000</v>
      </c>
      <c r="J5" s="49">
        <v>27980000</v>
      </c>
      <c r="K5" s="104">
        <f t="shared" ref="K5:K7" si="1">(J5-I5)/I5</f>
        <v>3.6296296296296299E-2</v>
      </c>
      <c r="L5" s="104">
        <f t="shared" ref="L5:L6" si="2">SUM(I5:J5)/SUM(I$4:J$6)</f>
        <v>0.34692074709742554</v>
      </c>
    </row>
    <row r="6" spans="1:12">
      <c r="A6" s="52" t="s">
        <v>104</v>
      </c>
      <c r="B6" s="102">
        <v>3.5000000000000003E-2</v>
      </c>
      <c r="D6" s="50">
        <v>3</v>
      </c>
      <c r="E6" s="51">
        <v>120</v>
      </c>
      <c r="F6" s="104">
        <f t="shared" si="0"/>
        <v>0.2</v>
      </c>
      <c r="H6" s="50" t="s">
        <v>103</v>
      </c>
      <c r="I6" s="49">
        <v>26500000</v>
      </c>
      <c r="J6" s="49">
        <v>28900000</v>
      </c>
      <c r="K6" s="104">
        <f t="shared" si="1"/>
        <v>9.056603773584905E-2</v>
      </c>
      <c r="L6" s="104">
        <f t="shared" si="2"/>
        <v>0.34957092377587079</v>
      </c>
    </row>
    <row r="7" spans="1:12">
      <c r="A7" s="52" t="s">
        <v>102</v>
      </c>
      <c r="B7" s="103">
        <f>B5*B6/12</f>
        <v>14583.333333333336</v>
      </c>
      <c r="D7" s="50">
        <v>3</v>
      </c>
      <c r="E7" s="51">
        <v>78</v>
      </c>
      <c r="F7" s="104">
        <f t="shared" si="0"/>
        <v>0.13</v>
      </c>
      <c r="H7" s="50" t="s">
        <v>101</v>
      </c>
      <c r="I7" s="49">
        <f>SUM(I4:I6)</f>
        <v>78500000</v>
      </c>
      <c r="J7" s="49">
        <f>SUM(J4:J6)</f>
        <v>79980000</v>
      </c>
      <c r="K7" s="104">
        <f t="shared" si="1"/>
        <v>1.8853503184713377E-2</v>
      </c>
      <c r="L7" s="105"/>
    </row>
  </sheetData>
  <mergeCells count="2">
    <mergeCell ref="H1:L1"/>
    <mergeCell ref="D1:F1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E15" sqref="E15:I26"/>
    </sheetView>
  </sheetViews>
  <sheetFormatPr defaultRowHeight="16.5"/>
  <cols>
    <col min="1" max="2" width="7.5" style="58" customWidth="1"/>
    <col min="3" max="3" width="6.25" style="58" customWidth="1"/>
    <col min="4" max="5" width="12.625" style="58" customWidth="1"/>
    <col min="6" max="6" width="8.875" style="58" customWidth="1"/>
    <col min="7" max="7" width="11.125" style="58" bestFit="1" customWidth="1"/>
    <col min="8" max="8" width="9" style="58" customWidth="1"/>
    <col min="9" max="9" width="9.375" style="58" bestFit="1" customWidth="1"/>
    <col min="10" max="10" width="13.5" style="58" bestFit="1" customWidth="1"/>
    <col min="11" max="11" width="10" style="58" customWidth="1"/>
    <col min="12" max="12" width="9" style="58"/>
    <col min="13" max="13" width="12.375" style="58" bestFit="1" customWidth="1"/>
    <col min="14" max="16384" width="9" style="58"/>
  </cols>
  <sheetData>
    <row r="1" spans="1:13">
      <c r="A1" s="75" t="s">
        <v>154</v>
      </c>
      <c r="B1" s="75" t="s">
        <v>153</v>
      </c>
      <c r="C1" s="75" t="s">
        <v>152</v>
      </c>
      <c r="D1" s="75" t="s">
        <v>151</v>
      </c>
      <c r="E1" s="75" t="s">
        <v>150</v>
      </c>
      <c r="F1" s="75" t="s">
        <v>149</v>
      </c>
      <c r="G1" s="75" t="s">
        <v>148</v>
      </c>
      <c r="H1" s="75" t="s">
        <v>147</v>
      </c>
      <c r="I1" s="75" t="s">
        <v>146</v>
      </c>
      <c r="J1" s="75" t="s">
        <v>145</v>
      </c>
      <c r="K1" s="75" t="s">
        <v>144</v>
      </c>
      <c r="L1" s="59"/>
      <c r="M1" s="59"/>
    </row>
    <row r="2" spans="1:13">
      <c r="A2" s="73" t="s">
        <v>143</v>
      </c>
      <c r="B2" s="72" t="s">
        <v>142</v>
      </c>
      <c r="C2" s="71" t="s">
        <v>141</v>
      </c>
      <c r="D2" s="70">
        <v>2800000</v>
      </c>
      <c r="E2" s="69">
        <v>300000</v>
      </c>
      <c r="F2" s="68">
        <v>7</v>
      </c>
      <c r="G2" s="67">
        <f t="shared" ref="G2:G11" si="0">초과근무*10000</f>
        <v>70000</v>
      </c>
      <c r="H2" s="66">
        <v>4</v>
      </c>
      <c r="I2" s="65">
        <f t="shared" ref="I2:I11" si="1">부양가족*30000</f>
        <v>120000</v>
      </c>
      <c r="J2" s="64">
        <f t="shared" ref="J2:J11" si="2">기본급+직급수당+시간외수당+가족수당</f>
        <v>3290000</v>
      </c>
      <c r="K2" s="63">
        <f t="shared" ref="K2:K11" si="3">총액-J$14</f>
        <v>1218000</v>
      </c>
      <c r="L2" s="59"/>
      <c r="M2" s="74"/>
    </row>
    <row r="3" spans="1:13">
      <c r="A3" s="73" t="s">
        <v>140</v>
      </c>
      <c r="B3" s="72" t="s">
        <v>127</v>
      </c>
      <c r="C3" s="71" t="s">
        <v>139</v>
      </c>
      <c r="D3" s="70">
        <v>2200000</v>
      </c>
      <c r="E3" s="69">
        <v>200000</v>
      </c>
      <c r="F3" s="68">
        <v>13</v>
      </c>
      <c r="G3" s="67">
        <f t="shared" si="0"/>
        <v>130000</v>
      </c>
      <c r="H3" s="66">
        <v>3</v>
      </c>
      <c r="I3" s="65">
        <f t="shared" si="1"/>
        <v>90000</v>
      </c>
      <c r="J3" s="64">
        <f t="shared" si="2"/>
        <v>2620000</v>
      </c>
      <c r="K3" s="63">
        <f t="shared" si="3"/>
        <v>548000</v>
      </c>
      <c r="L3" s="59"/>
    </row>
    <row r="4" spans="1:13">
      <c r="A4" s="73" t="s">
        <v>138</v>
      </c>
      <c r="B4" s="72" t="s">
        <v>125</v>
      </c>
      <c r="C4" s="71" t="s">
        <v>136</v>
      </c>
      <c r="D4" s="70">
        <v>1900000</v>
      </c>
      <c r="E4" s="69">
        <v>0</v>
      </c>
      <c r="F4" s="68">
        <v>10</v>
      </c>
      <c r="G4" s="67">
        <f t="shared" si="0"/>
        <v>100000</v>
      </c>
      <c r="H4" s="66">
        <v>2</v>
      </c>
      <c r="I4" s="65">
        <f t="shared" si="1"/>
        <v>60000</v>
      </c>
      <c r="J4" s="64">
        <f t="shared" si="2"/>
        <v>2060000</v>
      </c>
      <c r="K4" s="63">
        <f t="shared" si="3"/>
        <v>-12000</v>
      </c>
      <c r="L4" s="59"/>
    </row>
    <row r="5" spans="1:13">
      <c r="A5" s="73" t="s">
        <v>137</v>
      </c>
      <c r="B5" s="72" t="s">
        <v>130</v>
      </c>
      <c r="C5" s="71" t="s">
        <v>136</v>
      </c>
      <c r="D5" s="70">
        <v>1900000</v>
      </c>
      <c r="E5" s="69">
        <v>0</v>
      </c>
      <c r="F5" s="68">
        <v>0</v>
      </c>
      <c r="G5" s="67">
        <f t="shared" si="0"/>
        <v>0</v>
      </c>
      <c r="H5" s="66">
        <v>2</v>
      </c>
      <c r="I5" s="65">
        <f t="shared" si="1"/>
        <v>60000</v>
      </c>
      <c r="J5" s="64">
        <f t="shared" si="2"/>
        <v>1960000</v>
      </c>
      <c r="K5" s="63">
        <f t="shared" si="3"/>
        <v>-112000</v>
      </c>
      <c r="L5" s="59"/>
    </row>
    <row r="6" spans="1:13">
      <c r="A6" s="73" t="s">
        <v>135</v>
      </c>
      <c r="B6" s="72" t="s">
        <v>127</v>
      </c>
      <c r="C6" s="71" t="s">
        <v>124</v>
      </c>
      <c r="D6" s="70">
        <v>1850000</v>
      </c>
      <c r="E6" s="69">
        <v>0</v>
      </c>
      <c r="F6" s="68">
        <v>0</v>
      </c>
      <c r="G6" s="67">
        <f t="shared" si="0"/>
        <v>0</v>
      </c>
      <c r="H6" s="66">
        <v>1</v>
      </c>
      <c r="I6" s="65">
        <f t="shared" si="1"/>
        <v>30000</v>
      </c>
      <c r="J6" s="64">
        <f t="shared" si="2"/>
        <v>1880000</v>
      </c>
      <c r="K6" s="63">
        <f t="shared" si="3"/>
        <v>-192000</v>
      </c>
      <c r="L6" s="59"/>
    </row>
    <row r="7" spans="1:13">
      <c r="A7" s="73" t="s">
        <v>134</v>
      </c>
      <c r="B7" s="72" t="s">
        <v>125</v>
      </c>
      <c r="C7" s="71" t="s">
        <v>133</v>
      </c>
      <c r="D7" s="70">
        <v>1750000</v>
      </c>
      <c r="E7" s="69">
        <v>0</v>
      </c>
      <c r="F7" s="68">
        <v>10</v>
      </c>
      <c r="G7" s="67">
        <f t="shared" si="0"/>
        <v>100000</v>
      </c>
      <c r="H7" s="66">
        <v>3</v>
      </c>
      <c r="I7" s="65">
        <f t="shared" si="1"/>
        <v>90000</v>
      </c>
      <c r="J7" s="64">
        <f t="shared" si="2"/>
        <v>1940000</v>
      </c>
      <c r="K7" s="63">
        <f t="shared" si="3"/>
        <v>-132000</v>
      </c>
      <c r="L7" s="59"/>
    </row>
    <row r="8" spans="1:13">
      <c r="A8" s="73" t="s">
        <v>132</v>
      </c>
      <c r="B8" s="72" t="s">
        <v>130</v>
      </c>
      <c r="C8" s="71" t="s">
        <v>129</v>
      </c>
      <c r="D8" s="70">
        <v>1700000</v>
      </c>
      <c r="E8" s="69">
        <v>0</v>
      </c>
      <c r="F8" s="68">
        <v>12</v>
      </c>
      <c r="G8" s="67">
        <f t="shared" si="0"/>
        <v>120000</v>
      </c>
      <c r="H8" s="66">
        <v>0</v>
      </c>
      <c r="I8" s="65">
        <f t="shared" si="1"/>
        <v>0</v>
      </c>
      <c r="J8" s="64">
        <f t="shared" si="2"/>
        <v>1820000</v>
      </c>
      <c r="K8" s="63">
        <f t="shared" si="3"/>
        <v>-252000</v>
      </c>
      <c r="L8" s="59"/>
    </row>
    <row r="9" spans="1:13">
      <c r="A9" s="73" t="s">
        <v>131</v>
      </c>
      <c r="B9" s="72" t="s">
        <v>130</v>
      </c>
      <c r="C9" s="71" t="s">
        <v>129</v>
      </c>
      <c r="D9" s="70">
        <v>1550000</v>
      </c>
      <c r="E9" s="69">
        <v>0</v>
      </c>
      <c r="F9" s="68">
        <v>15</v>
      </c>
      <c r="G9" s="67">
        <f t="shared" si="0"/>
        <v>150000</v>
      </c>
      <c r="H9" s="66">
        <v>2</v>
      </c>
      <c r="I9" s="65">
        <f t="shared" si="1"/>
        <v>60000</v>
      </c>
      <c r="J9" s="64">
        <f t="shared" si="2"/>
        <v>1760000</v>
      </c>
      <c r="K9" s="63">
        <f t="shared" si="3"/>
        <v>-312000</v>
      </c>
      <c r="L9" s="59"/>
    </row>
    <row r="10" spans="1:13">
      <c r="A10" s="73" t="s">
        <v>128</v>
      </c>
      <c r="B10" s="72" t="s">
        <v>127</v>
      </c>
      <c r="C10" s="71" t="s">
        <v>124</v>
      </c>
      <c r="D10" s="70">
        <v>1550000</v>
      </c>
      <c r="E10" s="69">
        <v>0</v>
      </c>
      <c r="F10" s="68">
        <v>10</v>
      </c>
      <c r="G10" s="67">
        <f t="shared" si="0"/>
        <v>100000</v>
      </c>
      <c r="H10" s="66">
        <v>2</v>
      </c>
      <c r="I10" s="65">
        <f t="shared" si="1"/>
        <v>60000</v>
      </c>
      <c r="J10" s="64">
        <f t="shared" si="2"/>
        <v>1710000</v>
      </c>
      <c r="K10" s="63">
        <f t="shared" si="3"/>
        <v>-362000</v>
      </c>
      <c r="L10" s="59"/>
    </row>
    <row r="11" spans="1:13">
      <c r="A11" s="73" t="s">
        <v>126</v>
      </c>
      <c r="B11" s="72" t="s">
        <v>125</v>
      </c>
      <c r="C11" s="71" t="s">
        <v>124</v>
      </c>
      <c r="D11" s="70">
        <v>1550000</v>
      </c>
      <c r="E11" s="69">
        <v>0</v>
      </c>
      <c r="F11" s="68">
        <v>10</v>
      </c>
      <c r="G11" s="67">
        <f t="shared" si="0"/>
        <v>100000</v>
      </c>
      <c r="H11" s="66">
        <v>1</v>
      </c>
      <c r="I11" s="65">
        <f t="shared" si="1"/>
        <v>30000</v>
      </c>
      <c r="J11" s="64">
        <f t="shared" si="2"/>
        <v>1680000</v>
      </c>
      <c r="K11" s="63">
        <f t="shared" si="3"/>
        <v>-392000</v>
      </c>
      <c r="L11" s="59"/>
    </row>
    <row r="12" spans="1:13">
      <c r="A12" s="59"/>
      <c r="B12" s="59"/>
      <c r="C12" s="59"/>
      <c r="D12" s="59"/>
      <c r="E12"/>
      <c r="F12"/>
      <c r="G12"/>
      <c r="H12"/>
      <c r="I12" s="59"/>
      <c r="J12" s="59"/>
      <c r="K12" s="59"/>
      <c r="L12" s="59"/>
      <c r="M12" s="59"/>
    </row>
    <row r="13" spans="1:13">
      <c r="A13" s="59"/>
      <c r="B13" s="59"/>
      <c r="C13" s="59"/>
      <c r="D13" s="59"/>
      <c r="E13"/>
      <c r="F13"/>
      <c r="G13"/>
      <c r="H13"/>
      <c r="I13" s="61" t="s">
        <v>123</v>
      </c>
      <c r="J13" s="62">
        <f>SUM(총액)</f>
        <v>20720000</v>
      </c>
      <c r="K13" s="59"/>
      <c r="L13" s="59"/>
      <c r="M13" s="59"/>
    </row>
    <row r="14" spans="1:13">
      <c r="A14" s="59"/>
      <c r="B14" s="59"/>
      <c r="C14" s="59"/>
      <c r="D14" s="59"/>
      <c r="E14"/>
      <c r="F14"/>
      <c r="G14"/>
      <c r="H14"/>
      <c r="I14" s="61" t="s">
        <v>122</v>
      </c>
      <c r="J14" s="62">
        <f>J13/COUNT(기본급)</f>
        <v>2072000</v>
      </c>
      <c r="K14" s="59"/>
      <c r="L14" s="59"/>
      <c r="M14" s="59"/>
    </row>
    <row r="15" spans="1:13">
      <c r="A15" s="59"/>
      <c r="B15" s="59"/>
      <c r="C15" s="59"/>
      <c r="D15" s="59"/>
      <c r="E15"/>
      <c r="F15"/>
      <c r="G15"/>
      <c r="H15"/>
      <c r="I15" s="61" t="s">
        <v>121</v>
      </c>
      <c r="J15" s="62">
        <f>MAX(총액)</f>
        <v>3290000</v>
      </c>
      <c r="K15" s="59"/>
      <c r="L15" s="59"/>
      <c r="M15" s="59"/>
    </row>
    <row r="16" spans="1:13">
      <c r="A16" s="59"/>
      <c r="B16" s="59"/>
      <c r="C16" s="59"/>
      <c r="D16" s="59"/>
      <c r="E16"/>
      <c r="F16"/>
      <c r="G16"/>
      <c r="H16"/>
      <c r="I16" s="61" t="s">
        <v>120</v>
      </c>
      <c r="J16" s="60">
        <f>COUNT(기본급)</f>
        <v>10</v>
      </c>
      <c r="K16" s="59"/>
      <c r="L16" s="59"/>
      <c r="M16" s="59"/>
    </row>
    <row r="17" spans="1:13">
      <c r="A17" s="59"/>
      <c r="B17" s="59"/>
      <c r="C17" s="59"/>
      <c r="D17" s="59"/>
      <c r="E17"/>
      <c r="F17"/>
      <c r="G17"/>
      <c r="H17"/>
      <c r="I17" s="59"/>
      <c r="J17" s="59"/>
      <c r="K17" s="59"/>
      <c r="L17" s="59"/>
      <c r="M17" s="59"/>
    </row>
    <row r="18" spans="1:13">
      <c r="A18" s="59"/>
      <c r="B18" s="59"/>
      <c r="C18" s="59"/>
      <c r="D18" s="59"/>
      <c r="E18"/>
      <c r="F18"/>
      <c r="G18"/>
      <c r="H18"/>
      <c r="I18" s="59"/>
      <c r="J18" s="59"/>
      <c r="K18" s="59"/>
      <c r="L18" s="59"/>
      <c r="M18" s="59"/>
    </row>
    <row r="19" spans="1:13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</sheetData>
  <phoneticPr fontId="2" type="noConversion"/>
  <pageMargins left="0.7" right="0.7" top="0.75" bottom="0.75" header="0.3" footer="0.3"/>
  <pageSetup paperSize="9" orientation="portrait" horizontalDpi="4294967293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zoomScaleNormal="100" workbookViewId="0">
      <selection activeCell="N35" sqref="N35"/>
    </sheetView>
  </sheetViews>
  <sheetFormatPr defaultRowHeight="16.5"/>
  <cols>
    <col min="1" max="1" width="2.625" style="76" customWidth="1"/>
    <col min="2" max="2" width="8.625" style="76" customWidth="1"/>
    <col min="3" max="3" width="13.75" style="76" customWidth="1"/>
    <col min="4" max="4" width="10" style="76" customWidth="1"/>
    <col min="5" max="5" width="11.25" style="76" customWidth="1"/>
    <col min="6" max="6" width="2.625" style="76" customWidth="1"/>
    <col min="7" max="7" width="2.375" style="76" customWidth="1"/>
    <col min="8" max="8" width="8" style="76" customWidth="1"/>
    <col min="9" max="9" width="9.125" style="76" customWidth="1"/>
    <col min="10" max="10" width="5.75" style="76" bestFit="1" customWidth="1"/>
    <col min="11" max="11" width="3" style="76" customWidth="1"/>
    <col min="12" max="12" width="9" style="76" bestFit="1" customWidth="1"/>
    <col min="13" max="13" width="12.5" style="76" bestFit="1" customWidth="1"/>
    <col min="14" max="15" width="9" style="76" bestFit="1" customWidth="1"/>
    <col min="16" max="16" width="8.625" style="76" bestFit="1" customWidth="1"/>
    <col min="17" max="16384" width="9" style="76"/>
  </cols>
  <sheetData>
    <row r="1" spans="1:16" ht="17.100000000000001" customHeight="1">
      <c r="A1" s="100"/>
      <c r="B1" s="99"/>
      <c r="C1" s="99"/>
      <c r="D1" s="99"/>
      <c r="E1" s="99"/>
      <c r="F1" s="98"/>
      <c r="G1" s="77"/>
    </row>
    <row r="2" spans="1:16" ht="17.100000000000001" customHeight="1">
      <c r="A2" s="86"/>
      <c r="B2" s="97" t="s">
        <v>162</v>
      </c>
      <c r="C2" s="106">
        <v>4000000</v>
      </c>
      <c r="D2" s="77"/>
      <c r="E2" s="77"/>
      <c r="F2" s="85"/>
      <c r="G2" s="77"/>
      <c r="H2" s="88"/>
    </row>
    <row r="3" spans="1:16" ht="17.100000000000001" customHeight="1">
      <c r="A3" s="86"/>
      <c r="B3" s="97" t="s">
        <v>161</v>
      </c>
      <c r="C3" s="107">
        <v>3.5000000000000003E-2</v>
      </c>
      <c r="D3" s="77"/>
      <c r="E3" s="77"/>
      <c r="F3" s="85"/>
      <c r="G3" s="77"/>
      <c r="H3" s="88"/>
    </row>
    <row r="4" spans="1:16" ht="17.100000000000001" customHeight="1">
      <c r="A4" s="86"/>
      <c r="B4" s="96"/>
      <c r="C4" s="79"/>
      <c r="D4" s="95"/>
      <c r="E4" s="79"/>
      <c r="F4" s="94"/>
      <c r="G4" s="79"/>
      <c r="H4" s="88"/>
      <c r="K4" s="93"/>
      <c r="P4" s="79"/>
    </row>
    <row r="5" spans="1:16" ht="17.100000000000001" customHeight="1">
      <c r="A5" s="86"/>
      <c r="B5" s="92" t="s">
        <v>160</v>
      </c>
      <c r="C5" s="92" t="s">
        <v>159</v>
      </c>
      <c r="D5" s="92" t="s">
        <v>158</v>
      </c>
      <c r="E5" s="92" t="s">
        <v>157</v>
      </c>
      <c r="F5" s="85"/>
      <c r="G5" s="79"/>
      <c r="H5" s="79"/>
      <c r="I5" s="88"/>
    </row>
    <row r="6" spans="1:16" ht="17.100000000000001" customHeight="1">
      <c r="A6" s="86"/>
      <c r="B6" s="91" t="s">
        <v>156</v>
      </c>
      <c r="C6" s="108">
        <v>42064</v>
      </c>
      <c r="D6" s="90"/>
      <c r="E6" s="89"/>
      <c r="F6" s="85"/>
      <c r="G6" s="79"/>
      <c r="H6" s="79"/>
      <c r="I6" s="88"/>
    </row>
    <row r="7" spans="1:16" ht="17.100000000000001" customHeight="1">
      <c r="A7" s="86"/>
      <c r="B7" s="87" t="s">
        <v>155</v>
      </c>
      <c r="C7" s="109">
        <v>42095</v>
      </c>
      <c r="D7" s="87">
        <f>C7-C6</f>
        <v>31</v>
      </c>
      <c r="E7" s="111">
        <f>C$2*D7*C$3/365</f>
        <v>11890.410958904109</v>
      </c>
      <c r="F7" s="85"/>
      <c r="G7" s="79"/>
      <c r="H7" s="79"/>
      <c r="I7" s="78"/>
      <c r="J7" s="77"/>
      <c r="K7" s="77"/>
      <c r="L7" s="77"/>
      <c r="M7" s="77"/>
    </row>
    <row r="8" spans="1:16" ht="17.100000000000001" customHeight="1">
      <c r="A8" s="86"/>
      <c r="B8" s="87" t="s">
        <v>163</v>
      </c>
      <c r="C8" s="109">
        <v>42125</v>
      </c>
      <c r="D8" s="87">
        <f t="shared" ref="D8:D18" si="0">C8-C7</f>
        <v>30</v>
      </c>
      <c r="E8" s="111">
        <f t="shared" ref="E8:E18" si="1">C$2*D8*C$3/365</f>
        <v>11506.849315068494</v>
      </c>
      <c r="F8" s="85"/>
      <c r="G8" s="79"/>
      <c r="H8" s="79"/>
      <c r="I8" s="78"/>
      <c r="J8" s="77"/>
      <c r="K8" s="77"/>
      <c r="L8" s="77"/>
      <c r="M8" s="77"/>
    </row>
    <row r="9" spans="1:16" ht="17.100000000000001" customHeight="1">
      <c r="A9" s="86"/>
      <c r="B9" s="87" t="s">
        <v>164</v>
      </c>
      <c r="C9" s="109">
        <v>42156</v>
      </c>
      <c r="D9" s="87">
        <f t="shared" si="0"/>
        <v>31</v>
      </c>
      <c r="E9" s="111">
        <f t="shared" si="1"/>
        <v>11890.410958904109</v>
      </c>
      <c r="F9" s="85"/>
      <c r="G9" s="79"/>
      <c r="H9" s="79"/>
      <c r="I9" s="78"/>
      <c r="J9" s="77"/>
      <c r="K9" s="77"/>
      <c r="L9" s="77"/>
      <c r="M9" s="77"/>
    </row>
    <row r="10" spans="1:16" ht="17.100000000000001" customHeight="1">
      <c r="A10" s="86"/>
      <c r="B10" s="87" t="s">
        <v>165</v>
      </c>
      <c r="C10" s="109">
        <v>42186</v>
      </c>
      <c r="D10" s="87">
        <f t="shared" si="0"/>
        <v>30</v>
      </c>
      <c r="E10" s="111">
        <f t="shared" si="1"/>
        <v>11506.849315068494</v>
      </c>
      <c r="F10" s="85"/>
      <c r="G10" s="79"/>
      <c r="H10" s="79"/>
      <c r="I10" s="78"/>
      <c r="J10" s="77"/>
      <c r="K10" s="77"/>
      <c r="L10" s="77"/>
      <c r="M10" s="77"/>
    </row>
    <row r="11" spans="1:16" ht="17.100000000000001" customHeight="1">
      <c r="A11" s="86"/>
      <c r="B11" s="87" t="s">
        <v>166</v>
      </c>
      <c r="C11" s="109">
        <v>42217</v>
      </c>
      <c r="D11" s="87">
        <f t="shared" si="0"/>
        <v>31</v>
      </c>
      <c r="E11" s="111">
        <f t="shared" si="1"/>
        <v>11890.410958904109</v>
      </c>
      <c r="F11" s="85"/>
      <c r="G11" s="79"/>
      <c r="H11" s="79"/>
      <c r="I11" s="78"/>
      <c r="J11" s="77"/>
      <c r="K11" s="77"/>
      <c r="L11" s="77"/>
      <c r="M11" s="77"/>
    </row>
    <row r="12" spans="1:16" ht="17.100000000000001" customHeight="1">
      <c r="A12" s="86"/>
      <c r="B12" s="87" t="s">
        <v>167</v>
      </c>
      <c r="C12" s="109">
        <v>42248</v>
      </c>
      <c r="D12" s="87">
        <f t="shared" si="0"/>
        <v>31</v>
      </c>
      <c r="E12" s="111">
        <f t="shared" si="1"/>
        <v>11890.410958904109</v>
      </c>
      <c r="F12" s="85"/>
      <c r="G12" s="79"/>
      <c r="H12" s="79"/>
      <c r="I12" s="78"/>
      <c r="J12" s="77"/>
      <c r="K12" s="77"/>
      <c r="L12" s="77"/>
      <c r="M12" s="77"/>
    </row>
    <row r="13" spans="1:16" ht="17.100000000000001" customHeight="1">
      <c r="A13" s="86"/>
      <c r="B13" s="87" t="s">
        <v>168</v>
      </c>
      <c r="C13" s="109">
        <v>42278</v>
      </c>
      <c r="D13" s="87">
        <f t="shared" si="0"/>
        <v>30</v>
      </c>
      <c r="E13" s="111">
        <f t="shared" si="1"/>
        <v>11506.849315068494</v>
      </c>
      <c r="F13" s="85"/>
      <c r="G13" s="79"/>
      <c r="H13" s="79"/>
      <c r="I13" s="78"/>
      <c r="J13" s="77"/>
      <c r="K13" s="77"/>
      <c r="L13" s="77"/>
      <c r="M13" s="77"/>
    </row>
    <row r="14" spans="1:16" ht="17.100000000000001" customHeight="1">
      <c r="A14" s="86"/>
      <c r="B14" s="87" t="s">
        <v>169</v>
      </c>
      <c r="C14" s="109">
        <v>42309</v>
      </c>
      <c r="D14" s="87">
        <f t="shared" si="0"/>
        <v>31</v>
      </c>
      <c r="E14" s="111">
        <f t="shared" si="1"/>
        <v>11890.410958904109</v>
      </c>
      <c r="F14" s="85"/>
      <c r="G14" s="79"/>
      <c r="H14" s="79"/>
      <c r="I14" s="78"/>
      <c r="J14" s="77"/>
      <c r="K14" s="77"/>
      <c r="L14" s="77"/>
      <c r="M14" s="77"/>
    </row>
    <row r="15" spans="1:16" ht="17.100000000000001" customHeight="1">
      <c r="A15" s="86"/>
      <c r="B15" s="87" t="s">
        <v>170</v>
      </c>
      <c r="C15" s="109">
        <v>42339</v>
      </c>
      <c r="D15" s="87">
        <f t="shared" si="0"/>
        <v>30</v>
      </c>
      <c r="E15" s="111">
        <f t="shared" si="1"/>
        <v>11506.849315068494</v>
      </c>
      <c r="F15" s="85"/>
      <c r="G15" s="79"/>
      <c r="H15" s="79"/>
      <c r="I15" s="78"/>
      <c r="J15" s="77"/>
      <c r="K15" s="77"/>
      <c r="L15" s="77"/>
      <c r="M15" s="77"/>
    </row>
    <row r="16" spans="1:16" ht="17.100000000000001" customHeight="1">
      <c r="A16" s="86"/>
      <c r="B16" s="87" t="s">
        <v>171</v>
      </c>
      <c r="C16" s="109">
        <v>42370</v>
      </c>
      <c r="D16" s="87">
        <f t="shared" si="0"/>
        <v>31</v>
      </c>
      <c r="E16" s="111">
        <f t="shared" si="1"/>
        <v>11890.410958904109</v>
      </c>
      <c r="F16" s="85"/>
      <c r="G16" s="79"/>
      <c r="H16" s="79"/>
      <c r="I16" s="78"/>
      <c r="J16" s="77"/>
      <c r="K16" s="77"/>
      <c r="L16" s="77"/>
      <c r="M16" s="77"/>
    </row>
    <row r="17" spans="1:13" ht="17.100000000000001" customHeight="1">
      <c r="A17" s="86"/>
      <c r="B17" s="87" t="s">
        <v>172</v>
      </c>
      <c r="C17" s="109">
        <v>42401</v>
      </c>
      <c r="D17" s="87">
        <f t="shared" si="0"/>
        <v>31</v>
      </c>
      <c r="E17" s="111">
        <f t="shared" si="1"/>
        <v>11890.410958904109</v>
      </c>
      <c r="F17" s="85"/>
      <c r="G17" s="79"/>
      <c r="H17" s="79"/>
      <c r="I17" s="78"/>
      <c r="J17" s="77"/>
      <c r="K17" s="77"/>
      <c r="L17" s="77"/>
      <c r="M17" s="77"/>
    </row>
    <row r="18" spans="1:13" ht="17.100000000000001" customHeight="1">
      <c r="A18" s="86"/>
      <c r="B18" s="110" t="s">
        <v>173</v>
      </c>
      <c r="C18" s="109">
        <v>42430</v>
      </c>
      <c r="D18" s="110">
        <f t="shared" si="0"/>
        <v>29</v>
      </c>
      <c r="E18" s="112">
        <f t="shared" si="1"/>
        <v>11123.287671232878</v>
      </c>
      <c r="F18" s="85"/>
      <c r="G18" s="79"/>
      <c r="H18" s="79"/>
      <c r="I18" s="78"/>
      <c r="J18" s="77"/>
      <c r="K18" s="77"/>
      <c r="L18" s="77"/>
      <c r="M18" s="77"/>
    </row>
    <row r="19" spans="1:13" ht="17.100000000000001" customHeight="1" thickBot="1">
      <c r="A19" s="84"/>
      <c r="B19" s="82"/>
      <c r="C19" s="83"/>
      <c r="D19" s="82"/>
      <c r="E19" s="81"/>
      <c r="F19" s="80"/>
      <c r="G19" s="79"/>
      <c r="H19" s="79"/>
      <c r="I19" s="78"/>
      <c r="J19" s="77"/>
      <c r="K19" s="77"/>
      <c r="L19" s="77"/>
      <c r="M19" s="77"/>
    </row>
    <row r="20" spans="1:13">
      <c r="A20" s="77"/>
      <c r="B20" s="78"/>
      <c r="C20" s="78"/>
      <c r="D20" s="78"/>
      <c r="E20" s="78"/>
      <c r="F20" s="78"/>
      <c r="G20" s="78"/>
      <c r="H20" s="79"/>
      <c r="I20" s="78"/>
      <c r="J20" s="77"/>
      <c r="K20" s="77"/>
      <c r="L20" s="77"/>
      <c r="M20" s="77"/>
    </row>
    <row r="21" spans="1:13">
      <c r="A21" s="77"/>
      <c r="B21" s="78"/>
      <c r="C21" s="78"/>
      <c r="D21" s="78"/>
      <c r="E21" s="78"/>
      <c r="F21" s="78"/>
      <c r="G21" s="78"/>
      <c r="H21" s="79"/>
      <c r="I21" s="78"/>
      <c r="J21" s="77"/>
      <c r="K21" s="77"/>
      <c r="L21" s="77"/>
      <c r="M21" s="77"/>
    </row>
    <row r="22" spans="1:1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7"/>
      <c r="L22" s="77"/>
      <c r="M22" s="77"/>
    </row>
    <row r="23" spans="1:13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7"/>
      <c r="L23" s="77"/>
      <c r="M23" s="77"/>
    </row>
    <row r="24" spans="1:13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7"/>
      <c r="L24" s="77"/>
      <c r="M24" s="77"/>
    </row>
    <row r="25" spans="1:13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activeCell="F8" sqref="F8"/>
    </sheetView>
  </sheetViews>
  <sheetFormatPr defaultRowHeight="16.5"/>
  <cols>
    <col min="1" max="1" width="9.75" bestFit="1" customWidth="1"/>
    <col min="2" max="3" width="10.875" bestFit="1" customWidth="1"/>
  </cols>
  <sheetData>
    <row r="1" spans="1:6">
      <c r="A1" s="4" t="s">
        <v>2</v>
      </c>
      <c r="B1" s="3" t="s">
        <v>0</v>
      </c>
      <c r="C1" s="4" t="s">
        <v>3</v>
      </c>
      <c r="F1" t="s">
        <v>54</v>
      </c>
    </row>
    <row r="2" spans="1:6">
      <c r="A2" s="1">
        <v>256000</v>
      </c>
      <c r="B2" s="2">
        <v>0.1</v>
      </c>
      <c r="C2" s="6">
        <f>A2 - A2*B2</f>
        <v>230400</v>
      </c>
    </row>
    <row r="3" spans="1:6">
      <c r="C3" s="5"/>
    </row>
    <row r="5" spans="1:6">
      <c r="A5" s="4" t="s">
        <v>4</v>
      </c>
      <c r="B5" s="4" t="s">
        <v>6</v>
      </c>
      <c r="C5" s="4" t="s">
        <v>5</v>
      </c>
    </row>
    <row r="6" spans="1:6">
      <c r="A6" s="6">
        <v>256000</v>
      </c>
      <c r="B6" s="6">
        <v>1125</v>
      </c>
      <c r="C6" s="7">
        <f>A6/B6</f>
        <v>227.55555555555554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zoomScale="115" zoomScaleNormal="115" workbookViewId="0">
      <selection activeCell="E16" sqref="E16"/>
    </sheetView>
  </sheetViews>
  <sheetFormatPr defaultRowHeight="16.5"/>
  <cols>
    <col min="2" max="6" width="11" customWidth="1"/>
    <col min="7" max="7" width="12" bestFit="1" customWidth="1"/>
    <col min="9" max="9" width="11.375" customWidth="1"/>
    <col min="10" max="10" width="8" customWidth="1"/>
  </cols>
  <sheetData>
    <row r="1" spans="1:9">
      <c r="A1" s="3" t="s">
        <v>12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H1" s="27" t="s">
        <v>29</v>
      </c>
      <c r="I1" s="8">
        <f>COUNT(B2:B6)</f>
        <v>5</v>
      </c>
    </row>
    <row r="2" spans="1:9">
      <c r="A2" s="12" t="s">
        <v>15</v>
      </c>
      <c r="B2" s="18">
        <v>1536000</v>
      </c>
      <c r="C2" s="1">
        <v>1892000</v>
      </c>
      <c r="D2" s="19">
        <v>1702800</v>
      </c>
      <c r="E2" s="19">
        <v>1843200</v>
      </c>
      <c r="F2" s="1">
        <f>SUM(B2:E2)</f>
        <v>6974000</v>
      </c>
      <c r="G2" s="5">
        <f>SUM(B2:F2)</f>
        <v>13948000</v>
      </c>
      <c r="H2" s="27" t="s">
        <v>30</v>
      </c>
      <c r="I2" s="19">
        <f>SUM(F2:F6)</f>
        <v>42115150</v>
      </c>
    </row>
    <row r="3" spans="1:9">
      <c r="A3" s="12" t="s">
        <v>16</v>
      </c>
      <c r="B3" s="18">
        <v>1894000</v>
      </c>
      <c r="C3" s="1">
        <v>2325000</v>
      </c>
      <c r="D3" s="19">
        <v>2790000</v>
      </c>
      <c r="E3" s="19">
        <v>1856120</v>
      </c>
      <c r="F3" s="1">
        <f t="shared" ref="F3:F6" si="0">SUM(B3:E3)</f>
        <v>8865120</v>
      </c>
    </row>
    <row r="4" spans="1:9">
      <c r="A4" s="12" t="s">
        <v>17</v>
      </c>
      <c r="B4" s="18">
        <v>1987000</v>
      </c>
      <c r="C4" s="1">
        <v>2506000</v>
      </c>
      <c r="D4" s="19">
        <v>2455880</v>
      </c>
      <c r="E4" s="19">
        <v>2583100</v>
      </c>
      <c r="F4" s="1">
        <f t="shared" si="0"/>
        <v>9531980</v>
      </c>
    </row>
    <row r="5" spans="1:9">
      <c r="A5" s="20" t="s">
        <v>19</v>
      </c>
      <c r="B5" s="18">
        <v>2156000</v>
      </c>
      <c r="C5" s="1">
        <v>2012000</v>
      </c>
      <c r="D5" s="19">
        <v>2615600</v>
      </c>
      <c r="E5" s="19">
        <v>1832600</v>
      </c>
      <c r="F5" s="1">
        <f t="shared" si="0"/>
        <v>8616200</v>
      </c>
      <c r="H5" t="s">
        <v>55</v>
      </c>
    </row>
    <row r="6" spans="1:9" ht="17.25" thickBot="1">
      <c r="A6" s="23" t="s">
        <v>20</v>
      </c>
      <c r="B6" s="24">
        <v>1897000</v>
      </c>
      <c r="C6" s="25">
        <v>2035000</v>
      </c>
      <c r="D6" s="26">
        <v>1729750</v>
      </c>
      <c r="E6" s="26">
        <v>2466100</v>
      </c>
      <c r="F6" s="1">
        <f t="shared" si="0"/>
        <v>8127850</v>
      </c>
      <c r="H6" s="35" t="s">
        <v>62</v>
      </c>
    </row>
    <row r="7" spans="1:9" ht="17.25" thickTop="1">
      <c r="A7" s="22" t="s">
        <v>26</v>
      </c>
      <c r="B7" s="28">
        <f>AVERAGE(B2:B6)</f>
        <v>1894000</v>
      </c>
      <c r="C7" s="28">
        <f t="shared" ref="C7:F7" si="1">AVERAGE(C2:C6)</f>
        <v>2154000</v>
      </c>
      <c r="D7" s="28">
        <f t="shared" si="1"/>
        <v>2258806</v>
      </c>
      <c r="E7" s="28">
        <f t="shared" si="1"/>
        <v>2116224</v>
      </c>
      <c r="F7" s="28">
        <f t="shared" si="1"/>
        <v>8423030</v>
      </c>
      <c r="H7" s="35" t="s">
        <v>63</v>
      </c>
    </row>
    <row r="8" spans="1:9">
      <c r="A8" s="21" t="s">
        <v>27</v>
      </c>
      <c r="B8" s="19">
        <f>MAX(B2:B6)</f>
        <v>2156000</v>
      </c>
      <c r="C8" s="19">
        <f t="shared" ref="C8:F8" si="2">MAX(C2:C6)</f>
        <v>2506000</v>
      </c>
      <c r="D8" s="19">
        <f t="shared" si="2"/>
        <v>2790000</v>
      </c>
      <c r="E8" s="19">
        <f t="shared" si="2"/>
        <v>2583100</v>
      </c>
      <c r="F8" s="19">
        <f t="shared" si="2"/>
        <v>9531980</v>
      </c>
    </row>
    <row r="9" spans="1:9">
      <c r="A9" s="21" t="s">
        <v>28</v>
      </c>
      <c r="B9" s="19">
        <f>MIN(B2:B6)</f>
        <v>1536000</v>
      </c>
      <c r="C9" s="19">
        <f t="shared" ref="C9:F9" si="3">MIN(C2:C6)</f>
        <v>1892000</v>
      </c>
      <c r="D9" s="19">
        <f t="shared" si="3"/>
        <v>1702800</v>
      </c>
      <c r="E9" s="19">
        <f t="shared" si="3"/>
        <v>1832600</v>
      </c>
      <c r="F9" s="19">
        <f t="shared" si="3"/>
        <v>6974000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GridLines="0" zoomScale="115" zoomScaleNormal="115" workbookViewId="0">
      <selection activeCell="E15" sqref="E15"/>
    </sheetView>
  </sheetViews>
  <sheetFormatPr defaultRowHeight="16.5"/>
  <cols>
    <col min="1" max="2" width="4.25" customWidth="1"/>
    <col min="3" max="3" width="4.125" customWidth="1"/>
    <col min="4" max="5" width="6.25" customWidth="1"/>
    <col min="6" max="6" width="4.125" customWidth="1"/>
    <col min="7" max="8" width="6.25" customWidth="1"/>
  </cols>
  <sheetData>
    <row r="1" spans="1:10">
      <c r="A1" s="113" t="s">
        <v>9</v>
      </c>
      <c r="B1" s="113"/>
      <c r="D1" s="114" t="s">
        <v>7</v>
      </c>
      <c r="E1" s="114"/>
      <c r="G1" s="114" t="s">
        <v>8</v>
      </c>
      <c r="H1" s="114"/>
      <c r="J1" t="s">
        <v>56</v>
      </c>
    </row>
    <row r="2" spans="1:10">
      <c r="A2" s="9">
        <v>1</v>
      </c>
      <c r="B2" s="8">
        <v>2</v>
      </c>
      <c r="D2" s="8">
        <f>A2*10</f>
        <v>10</v>
      </c>
      <c r="E2" s="8">
        <f>B2*10</f>
        <v>20</v>
      </c>
      <c r="G2" s="8">
        <f>$A$2*10</f>
        <v>10</v>
      </c>
      <c r="H2" s="8">
        <f>$A$2*10</f>
        <v>10</v>
      </c>
    </row>
    <row r="3" spans="1:10">
      <c r="A3" s="8">
        <v>3</v>
      </c>
      <c r="B3" s="8">
        <v>4</v>
      </c>
      <c r="D3" s="8">
        <f>A3*10</f>
        <v>30</v>
      </c>
      <c r="E3" s="8">
        <f>B3*10</f>
        <v>40</v>
      </c>
      <c r="G3" s="8">
        <f>$A$2*10</f>
        <v>10</v>
      </c>
      <c r="H3" s="8">
        <f>$A$2*10</f>
        <v>10</v>
      </c>
      <c r="J3" t="s">
        <v>57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B10" sqref="B10"/>
    </sheetView>
  </sheetViews>
  <sheetFormatPr defaultRowHeight="16.5"/>
  <cols>
    <col min="1" max="1" width="10.5" customWidth="1"/>
    <col min="2" max="4" width="13.25" customWidth="1"/>
  </cols>
  <sheetData>
    <row r="1" spans="1:4">
      <c r="C1" s="11">
        <v>9500</v>
      </c>
    </row>
    <row r="2" spans="1:4">
      <c r="A2" s="3" t="s">
        <v>12</v>
      </c>
      <c r="B2" s="3" t="s">
        <v>13</v>
      </c>
      <c r="C2" s="3" t="s">
        <v>14</v>
      </c>
    </row>
    <row r="3" spans="1:4" ht="19.5" customHeight="1">
      <c r="A3" s="12" t="s">
        <v>15</v>
      </c>
      <c r="B3" s="1">
        <v>80</v>
      </c>
      <c r="C3" s="1">
        <f>$B3*$C$1</f>
        <v>760000</v>
      </c>
    </row>
    <row r="4" spans="1:4" ht="19.5" customHeight="1">
      <c r="A4" s="12" t="s">
        <v>16</v>
      </c>
      <c r="B4" s="1">
        <v>65</v>
      </c>
      <c r="C4" s="1">
        <f t="shared" ref="C4:C5" si="0">$B4*$C$1</f>
        <v>617500</v>
      </c>
    </row>
    <row r="5" spans="1:4" ht="19.5" customHeight="1">
      <c r="A5" s="12" t="s">
        <v>17</v>
      </c>
      <c r="B5" s="1">
        <v>52</v>
      </c>
      <c r="C5" s="1">
        <f t="shared" si="0"/>
        <v>494000</v>
      </c>
    </row>
    <row r="9" spans="1:4" ht="21.75" customHeight="1">
      <c r="A9" s="17" t="s">
        <v>18</v>
      </c>
      <c r="B9" s="13">
        <v>40</v>
      </c>
      <c r="C9" s="13">
        <v>60</v>
      </c>
      <c r="D9" s="13">
        <v>80</v>
      </c>
    </row>
    <row r="10" spans="1:4" ht="19.5" customHeight="1">
      <c r="A10" s="14">
        <v>6000</v>
      </c>
      <c r="B10" s="15">
        <f>B$9*$A10</f>
        <v>240000</v>
      </c>
      <c r="C10" s="15">
        <f t="shared" ref="C10:D12" si="1">C$9*$A10</f>
        <v>360000</v>
      </c>
      <c r="D10" s="15">
        <f t="shared" si="1"/>
        <v>480000</v>
      </c>
    </row>
    <row r="11" spans="1:4" ht="19.5" customHeight="1">
      <c r="A11" s="14">
        <v>7000</v>
      </c>
      <c r="B11" s="15">
        <f t="shared" ref="B11:B12" si="2">B$9*$A11</f>
        <v>280000</v>
      </c>
      <c r="C11" s="15">
        <f t="shared" si="1"/>
        <v>420000</v>
      </c>
      <c r="D11" s="15">
        <f t="shared" si="1"/>
        <v>560000</v>
      </c>
    </row>
    <row r="12" spans="1:4" ht="19.5" customHeight="1">
      <c r="A12" s="16">
        <v>8000</v>
      </c>
      <c r="B12" s="15">
        <f t="shared" si="2"/>
        <v>320000</v>
      </c>
      <c r="C12" s="15">
        <f t="shared" si="1"/>
        <v>480000</v>
      </c>
      <c r="D12" s="15">
        <f t="shared" si="1"/>
        <v>640000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>
      <selection activeCell="I23" sqref="I23"/>
    </sheetView>
  </sheetViews>
  <sheetFormatPr defaultRowHeight="16.5"/>
  <cols>
    <col min="1" max="1" width="11.125" bestFit="1" customWidth="1"/>
    <col min="2" max="2" width="11" bestFit="1" customWidth="1"/>
  </cols>
  <sheetData>
    <row r="1" spans="1:11">
      <c r="B1" s="10">
        <v>1125</v>
      </c>
      <c r="F1" t="s">
        <v>58</v>
      </c>
    </row>
    <row r="2" spans="1:11">
      <c r="A2" s="4" t="s">
        <v>10</v>
      </c>
      <c r="B2" s="4" t="s">
        <v>11</v>
      </c>
      <c r="F2" t="s">
        <v>59</v>
      </c>
    </row>
    <row r="3" spans="1:11">
      <c r="A3" s="6">
        <v>256000</v>
      </c>
      <c r="B3" s="7">
        <f>A3/환율</f>
        <v>227.55555555555554</v>
      </c>
      <c r="F3" t="s">
        <v>60</v>
      </c>
    </row>
    <row r="4" spans="1:11">
      <c r="A4" s="6">
        <v>356000</v>
      </c>
      <c r="B4" s="7">
        <f>A4/환율</f>
        <v>316.44444444444446</v>
      </c>
      <c r="F4" t="s">
        <v>84</v>
      </c>
    </row>
    <row r="5" spans="1:11">
      <c r="A5" s="6">
        <v>452000</v>
      </c>
      <c r="B5" s="7">
        <f>A5/환율</f>
        <v>401.77777777777777</v>
      </c>
      <c r="F5" t="s">
        <v>61</v>
      </c>
    </row>
    <row r="6" spans="1:11">
      <c r="A6" s="6">
        <v>165000</v>
      </c>
      <c r="B6" s="7">
        <f>A6/환율</f>
        <v>146.66666666666666</v>
      </c>
    </row>
    <row r="11" spans="1:11">
      <c r="A11" s="33" t="s">
        <v>31</v>
      </c>
      <c r="B11" s="34" t="s">
        <v>39</v>
      </c>
      <c r="C11" s="33" t="s">
        <v>32</v>
      </c>
      <c r="D11" s="33" t="s">
        <v>33</v>
      </c>
      <c r="E11" s="33" t="s">
        <v>38</v>
      </c>
    </row>
    <row r="12" spans="1:11">
      <c r="A12" s="31">
        <v>42174</v>
      </c>
      <c r="B12" s="32" t="s">
        <v>47</v>
      </c>
      <c r="C12" s="29">
        <v>70000</v>
      </c>
      <c r="D12" s="30" t="s">
        <v>34</v>
      </c>
      <c r="E12" s="29">
        <f t="shared" ref="E12:E23" si="0">금액/5</f>
        <v>14000</v>
      </c>
    </row>
    <row r="13" spans="1:11">
      <c r="A13" s="31">
        <v>42169</v>
      </c>
      <c r="B13" s="32" t="s">
        <v>49</v>
      </c>
      <c r="C13" s="29">
        <v>75400</v>
      </c>
      <c r="D13" s="30" t="s">
        <v>35</v>
      </c>
      <c r="E13" s="29">
        <f t="shared" si="0"/>
        <v>15080</v>
      </c>
      <c r="K13">
        <f>5^2*원주율</f>
        <v>78.5398</v>
      </c>
    </row>
    <row r="14" spans="1:11">
      <c r="A14" s="31">
        <v>42138</v>
      </c>
      <c r="B14" s="32" t="s">
        <v>43</v>
      </c>
      <c r="C14" s="29">
        <v>30000</v>
      </c>
      <c r="D14" s="30" t="s">
        <v>36</v>
      </c>
      <c r="E14" s="29">
        <f t="shared" si="0"/>
        <v>6000</v>
      </c>
    </row>
    <row r="15" spans="1:11">
      <c r="A15" s="31">
        <v>42137</v>
      </c>
      <c r="B15" s="32" t="s">
        <v>44</v>
      </c>
      <c r="C15" s="29">
        <v>51150</v>
      </c>
      <c r="D15" s="30" t="s">
        <v>36</v>
      </c>
      <c r="E15" s="29">
        <f t="shared" si="0"/>
        <v>10230</v>
      </c>
    </row>
    <row r="16" spans="1:11">
      <c r="A16" s="31">
        <v>42137</v>
      </c>
      <c r="B16" s="32" t="s">
        <v>40</v>
      </c>
      <c r="C16" s="29">
        <v>43540</v>
      </c>
      <c r="D16" s="30" t="s">
        <v>35</v>
      </c>
      <c r="E16" s="29">
        <f t="shared" si="0"/>
        <v>8708</v>
      </c>
    </row>
    <row r="17" spans="1:5">
      <c r="A17" s="31">
        <v>42137</v>
      </c>
      <c r="B17" s="32" t="s">
        <v>48</v>
      </c>
      <c r="C17" s="29">
        <v>177390</v>
      </c>
      <c r="D17" s="30" t="s">
        <v>37</v>
      </c>
      <c r="E17" s="29">
        <f t="shared" si="0"/>
        <v>35478</v>
      </c>
    </row>
    <row r="18" spans="1:5">
      <c r="A18" s="31">
        <v>42135</v>
      </c>
      <c r="B18" s="32" t="s">
        <v>41</v>
      </c>
      <c r="C18" s="29">
        <v>60000</v>
      </c>
      <c r="D18" s="30" t="s">
        <v>34</v>
      </c>
      <c r="E18" s="29">
        <f t="shared" si="0"/>
        <v>12000</v>
      </c>
    </row>
    <row r="19" spans="1:5">
      <c r="A19" s="31">
        <v>42132</v>
      </c>
      <c r="B19" s="32" t="s">
        <v>50</v>
      </c>
      <c r="C19" s="29">
        <v>8300</v>
      </c>
      <c r="D19" s="30" t="s">
        <v>35</v>
      </c>
      <c r="E19" s="29">
        <f t="shared" si="0"/>
        <v>1660</v>
      </c>
    </row>
    <row r="20" spans="1:5">
      <c r="A20" s="31">
        <v>42127</v>
      </c>
      <c r="B20" s="32" t="s">
        <v>42</v>
      </c>
      <c r="C20" s="29">
        <v>96000</v>
      </c>
      <c r="D20" s="30" t="s">
        <v>34</v>
      </c>
      <c r="E20" s="29">
        <f t="shared" si="0"/>
        <v>19200</v>
      </c>
    </row>
    <row r="21" spans="1:5">
      <c r="A21" s="31">
        <v>42124</v>
      </c>
      <c r="B21" s="32" t="s">
        <v>45</v>
      </c>
      <c r="C21" s="29">
        <v>49900</v>
      </c>
      <c r="D21" s="30" t="s">
        <v>36</v>
      </c>
      <c r="E21" s="29">
        <f t="shared" si="0"/>
        <v>9980</v>
      </c>
    </row>
    <row r="22" spans="1:5">
      <c r="A22" s="31">
        <v>42103</v>
      </c>
      <c r="B22" s="32" t="s">
        <v>51</v>
      </c>
      <c r="C22" s="29">
        <v>147890</v>
      </c>
      <c r="D22" s="30" t="s">
        <v>35</v>
      </c>
      <c r="E22" s="29">
        <f t="shared" si="0"/>
        <v>29578</v>
      </c>
    </row>
    <row r="23" spans="1:5">
      <c r="A23" s="31">
        <v>42097</v>
      </c>
      <c r="B23" s="32" t="s">
        <v>46</v>
      </c>
      <c r="C23" s="29">
        <v>27000</v>
      </c>
      <c r="D23" s="30" t="s">
        <v>36</v>
      </c>
      <c r="E23" s="29">
        <f t="shared" si="0"/>
        <v>5400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J11" sqref="J11"/>
    </sheetView>
  </sheetViews>
  <sheetFormatPr defaultRowHeight="16.5"/>
  <sheetData>
    <row r="1" spans="1:8">
      <c r="A1" s="43" t="s">
        <v>12</v>
      </c>
      <c r="B1" s="43" t="s">
        <v>76</v>
      </c>
      <c r="C1" s="43" t="s">
        <v>77</v>
      </c>
      <c r="D1" s="43" t="s">
        <v>78</v>
      </c>
      <c r="E1" s="43"/>
      <c r="F1" s="43" t="s">
        <v>79</v>
      </c>
      <c r="H1" t="s">
        <v>80</v>
      </c>
    </row>
    <row r="2" spans="1:8">
      <c r="A2" s="44" t="s">
        <v>81</v>
      </c>
      <c r="B2" s="44">
        <v>75</v>
      </c>
      <c r="C2" s="44">
        <v>5</v>
      </c>
      <c r="D2" s="45" t="str">
        <f>IF(C2&gt;=4,"부","가")</f>
        <v>부</v>
      </c>
      <c r="E2" s="45" t="str">
        <f>IF(C2&gt;=4,"부","")</f>
        <v>부</v>
      </c>
      <c r="F2" s="45" t="str">
        <f>IF(D2="부", "불합격", "합격")</f>
        <v>불합격</v>
      </c>
    </row>
    <row r="3" spans="1:8">
      <c r="A3" s="44" t="s">
        <v>82</v>
      </c>
      <c r="B3" s="44">
        <v>87</v>
      </c>
      <c r="C3" s="44">
        <v>2</v>
      </c>
      <c r="D3" s="45" t="str">
        <f t="shared" ref="D3:D4" si="0">IF(C3&gt;=4,"부","가")</f>
        <v>가</v>
      </c>
      <c r="E3" s="45" t="str">
        <f t="shared" ref="E3:E4" si="1">IF(C3&gt;=4,"부","")</f>
        <v/>
      </c>
      <c r="F3" s="45" t="str">
        <f t="shared" ref="F3:F4" si="2">IF(D3="부", "불합격", "합격")</f>
        <v>합격</v>
      </c>
    </row>
    <row r="4" spans="1:8">
      <c r="A4" s="46" t="s">
        <v>83</v>
      </c>
      <c r="B4" s="46">
        <v>98</v>
      </c>
      <c r="C4" s="46">
        <v>0</v>
      </c>
      <c r="D4" s="45" t="str">
        <f t="shared" si="0"/>
        <v>가</v>
      </c>
      <c r="E4" s="45" t="str">
        <f t="shared" si="1"/>
        <v/>
      </c>
      <c r="F4" s="45" t="str">
        <f t="shared" si="2"/>
        <v>합격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zoomScaleNormal="100" workbookViewId="0">
      <selection activeCell="I8" sqref="I8"/>
    </sheetView>
  </sheetViews>
  <sheetFormatPr defaultRowHeight="15.75" customHeight="1"/>
  <cols>
    <col min="1" max="1" width="7.625" style="47" customWidth="1"/>
    <col min="2" max="4" width="7.625" style="36" customWidth="1"/>
    <col min="5" max="5" width="12.625" style="36" customWidth="1"/>
    <col min="6" max="6" width="11.5" style="36" customWidth="1"/>
    <col min="7" max="16384" width="9" style="36"/>
  </cols>
  <sheetData>
    <row r="1" spans="3:11" ht="16.5" customHeight="1">
      <c r="C1" s="115" t="s">
        <v>64</v>
      </c>
      <c r="D1" s="115"/>
      <c r="E1" s="115"/>
      <c r="F1" s="115"/>
    </row>
    <row r="2" spans="3:11" ht="15.75" customHeight="1">
      <c r="C2" s="37" t="s">
        <v>65</v>
      </c>
      <c r="D2" s="37" t="s">
        <v>66</v>
      </c>
      <c r="E2" s="37" t="s">
        <v>89</v>
      </c>
      <c r="F2" s="37" t="s">
        <v>88</v>
      </c>
      <c r="G2" s="36" ph="1"/>
      <c r="K2" s="36" ph="1"/>
    </row>
    <row r="3" spans="3:11" ht="15.75" customHeight="1">
      <c r="C3" s="38" t="s">
        <v>69</v>
      </c>
      <c r="D3" s="39">
        <f>SUM('1분기'!D3,'2분기'!D3,'3분기'!D3,'4분기'!D3)</f>
        <v>322</v>
      </c>
      <c r="E3" s="39">
        <f>SUM('1분기'!E3,'2분기'!E3,'3분기'!E3,'4분기'!E3)</f>
        <v>25760000</v>
      </c>
      <c r="F3" s="41">
        <f>E3/SUM(E$3:E$6)</f>
        <v>0.18684267788496409</v>
      </c>
    </row>
    <row r="4" spans="3:11" ht="15.75" customHeight="1">
      <c r="C4" s="38" t="s">
        <v>87</v>
      </c>
      <c r="D4" s="39">
        <f>SUM('1분기'!D4,'2분기'!D4,'3분기'!D4,'4분기'!D4)</f>
        <v>303</v>
      </c>
      <c r="E4" s="39">
        <f>SUM('1분기'!E4,'2분기'!E4,'3분기'!E4,'4분기'!E4)</f>
        <v>34340000</v>
      </c>
      <c r="F4" s="41">
        <f t="shared" ref="F4:F6" si="0">E4/SUM(E$3:E$6)</f>
        <v>0.24907521578298397</v>
      </c>
    </row>
    <row r="5" spans="3:11" ht="15.75" customHeight="1">
      <c r="C5" s="38" t="s">
        <v>86</v>
      </c>
      <c r="D5" s="39">
        <f>SUM('1분기'!D5,'2분기'!D5,'3분기'!D5,'4분기'!D5)</f>
        <v>320</v>
      </c>
      <c r="E5" s="39">
        <f>SUM('1분기'!E5,'2분기'!E5,'3분기'!E5,'4분기'!E5)</f>
        <v>40530000</v>
      </c>
      <c r="F5" s="41">
        <f t="shared" si="0"/>
        <v>0.29397258286791905</v>
      </c>
    </row>
    <row r="6" spans="3:11" ht="15.75" customHeight="1">
      <c r="C6" s="38" t="s">
        <v>85</v>
      </c>
      <c r="D6" s="39">
        <f>SUM('1분기'!D6,'2분기'!D6,'3분기'!D6,'4분기'!D6)</f>
        <v>266</v>
      </c>
      <c r="E6" s="39">
        <f>SUM('1분기'!E6,'2분기'!E6,'3분기'!E6,'4분기'!E6)</f>
        <v>37240000</v>
      </c>
      <c r="F6" s="41">
        <f t="shared" si="0"/>
        <v>0.27010952346413286</v>
      </c>
    </row>
    <row r="7" spans="3:11" ht="15.75" customHeight="1">
      <c r="H7" s="36" ph="1"/>
      <c r="I7" s="36" ph="1"/>
      <c r="J7" s="36" ph="1"/>
    </row>
    <row r="8" spans="3:11" ht="15.75" customHeight="1">
      <c r="H8" s="36" ph="1"/>
      <c r="I8" s="36" ph="1"/>
      <c r="J8" s="36" ph="1"/>
    </row>
  </sheetData>
  <mergeCells count="1">
    <mergeCell ref="C1:F1"/>
  </mergeCells>
  <phoneticPr fontId="2" type="noConversion"/>
  <conditionalFormatting sqref="F3: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{A443B5E9-EC80-43B7-82D0-FA2A0D917828}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sDisplayed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3B5E9-EC80-43B7-82D0-FA2A0D9178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Normal="100" workbookViewId="0">
      <selection activeCell="E3" sqref="E3"/>
    </sheetView>
  </sheetViews>
  <sheetFormatPr defaultRowHeight="15.75" customHeight="1"/>
  <cols>
    <col min="1" max="1" width="4.5" style="48" customWidth="1"/>
    <col min="2" max="2" width="8.5" style="36" customWidth="1"/>
    <col min="3" max="4" width="7.625" style="36" customWidth="1"/>
    <col min="5" max="5" width="12.625" style="36" customWidth="1"/>
    <col min="6" max="6" width="11.5" style="36" customWidth="1"/>
    <col min="7" max="7" width="3.125" style="36" customWidth="1"/>
    <col min="8" max="16384" width="9" style="36"/>
  </cols>
  <sheetData>
    <row r="1" spans="3:12" ht="16.5" customHeight="1">
      <c r="C1" s="115" t="s">
        <v>73</v>
      </c>
      <c r="D1" s="115"/>
      <c r="E1" s="115"/>
      <c r="F1" s="115"/>
    </row>
    <row r="2" spans="3:12" ht="15.75" customHeight="1">
      <c r="C2" s="37" t="s">
        <v>65</v>
      </c>
      <c r="D2" s="37" t="s">
        <v>92</v>
      </c>
      <c r="E2" s="37" t="s">
        <v>67</v>
      </c>
      <c r="F2" s="37" t="s">
        <v>91</v>
      </c>
      <c r="G2" s="36" ph="1"/>
      <c r="K2" s="36" ph="1"/>
      <c r="L2" s="36" ph="1"/>
    </row>
    <row r="3" spans="3:12" ht="15.75" customHeight="1">
      <c r="C3" s="38" t="s">
        <v>90</v>
      </c>
      <c r="D3" s="39">
        <v>82</v>
      </c>
      <c r="E3" s="40">
        <v>6560000</v>
      </c>
      <c r="F3" s="41">
        <f>E3/SUM(E$3:E$6)</f>
        <v>0.17938200710965271</v>
      </c>
    </row>
    <row r="4" spans="3:12" ht="15.75" customHeight="1">
      <c r="C4" s="38" t="s">
        <v>70</v>
      </c>
      <c r="D4" s="39">
        <v>78</v>
      </c>
      <c r="E4" s="40">
        <v>8840000</v>
      </c>
      <c r="F4" s="41">
        <f t="shared" ref="F4:F6" si="0">E4/SUM(E$3:E$6)</f>
        <v>0.24172819250751981</v>
      </c>
    </row>
    <row r="5" spans="3:12" ht="15.75" customHeight="1">
      <c r="C5" s="38" t="s">
        <v>71</v>
      </c>
      <c r="D5" s="42">
        <v>92</v>
      </c>
      <c r="E5" s="40">
        <v>11650000</v>
      </c>
      <c r="F5" s="41">
        <f t="shared" si="0"/>
        <v>0.31856713152857535</v>
      </c>
    </row>
    <row r="6" spans="3:12" ht="15.75" customHeight="1">
      <c r="C6" s="38" t="s">
        <v>72</v>
      </c>
      <c r="D6" s="42">
        <v>68</v>
      </c>
      <c r="E6" s="40">
        <v>9520000</v>
      </c>
      <c r="F6" s="41">
        <f t="shared" si="0"/>
        <v>0.26032266885425209</v>
      </c>
    </row>
    <row r="7" spans="3:12" ht="15.75" customHeight="1">
      <c r="H7" s="36" ph="1"/>
      <c r="I7" s="36" ph="1"/>
      <c r="J7" s="36" ph="1"/>
    </row>
    <row r="8" spans="3:12" ht="15.75" customHeight="1">
      <c r="H8" s="36" ph="1"/>
      <c r="I8" s="36" ph="1"/>
      <c r="J8" s="36" ph="1"/>
    </row>
  </sheetData>
  <mergeCells count="1">
    <mergeCell ref="C1:F1"/>
  </mergeCells>
  <phoneticPr fontId="2" type="noConversion"/>
  <conditionalFormatting sqref="F3: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{8788C7CA-C36E-48B0-BC9B-11B8D22F4257}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sDisplayed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88C7CA-C36E-48B0-BC9B-11B8D22F42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19</vt:i4>
      </vt:variant>
    </vt:vector>
  </HeadingPairs>
  <TitlesOfParts>
    <vt:vector size="34" baseType="lpstr">
      <vt:lpstr>연산자</vt:lpstr>
      <vt:lpstr>수식 입력과 수정</vt:lpstr>
      <vt:lpstr>자동 합계 도구</vt:lpstr>
      <vt:lpstr>참조(1)</vt:lpstr>
      <vt:lpstr>참조(2)</vt:lpstr>
      <vt:lpstr>이름정의</vt:lpstr>
      <vt:lpstr>IF</vt:lpstr>
      <vt:lpstr>연간</vt:lpstr>
      <vt:lpstr>1분기</vt:lpstr>
      <vt:lpstr>2분기</vt:lpstr>
      <vt:lpstr>3분기</vt:lpstr>
      <vt:lpstr>4분기</vt:lpstr>
      <vt:lpstr>수식</vt:lpstr>
      <vt:lpstr>급여계산</vt:lpstr>
      <vt:lpstr>이자계산</vt:lpstr>
      <vt:lpstr>가맹점명</vt:lpstr>
      <vt:lpstr>가족수당</vt:lpstr>
      <vt:lpstr>구분</vt:lpstr>
      <vt:lpstr>금액</vt:lpstr>
      <vt:lpstr>기본급</vt:lpstr>
      <vt:lpstr>반지름</vt:lpstr>
      <vt:lpstr>부서명</vt:lpstr>
      <vt:lpstr>부양가족</vt:lpstr>
      <vt:lpstr>성명</vt:lpstr>
      <vt:lpstr>시간외수당</vt:lpstr>
      <vt:lpstr>일자</vt:lpstr>
      <vt:lpstr>직급</vt:lpstr>
      <vt:lpstr>직급수당</vt:lpstr>
      <vt:lpstr>차이</vt:lpstr>
      <vt:lpstr>초과근무</vt:lpstr>
      <vt:lpstr>총액</vt:lpstr>
      <vt:lpstr>판매액</vt:lpstr>
      <vt:lpstr>포인트</vt:lpstr>
      <vt:lpstr>환율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2015-12-14T06:12:28Z</dcterms:created>
  <dcterms:modified xsi:type="dcterms:W3CDTF">2018-12-28T02:31:59Z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9602307b-53a3-4afa-a6d5-0b068b5cda9c</vt:lpwstr>
  </property>
</Properties>
</file>