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8870" windowHeight="11565" firstSheet="3" activeTab="9"/>
  </bookViews>
  <sheets>
    <sheet name="급여지급명세서" sheetId="5" r:id="rId1"/>
    <sheet name="2016-1" sheetId="19" r:id="rId2"/>
    <sheet name="2016-2" sheetId="20" r:id="rId3"/>
    <sheet name="2016-3" sheetId="21" r:id="rId4"/>
    <sheet name="13장_인쇄" sheetId="22" r:id="rId5"/>
    <sheet name="INDEX_MATCH" sheetId="16" r:id="rId6"/>
    <sheet name="사원명부" sheetId="23" r:id="rId7"/>
    <sheet name="증명서 " sheetId="24" r:id="rId8"/>
    <sheet name="월별실적" sheetId="25" r:id="rId9"/>
    <sheet name="판매실적" sheetId="26" r:id="rId10"/>
  </sheets>
  <definedNames>
    <definedName name="_10월">월별실적!$L$4:$L$16</definedName>
    <definedName name="_11월">월별실적!$M$4:$M$16</definedName>
    <definedName name="_12월">월별실적!$N$4:$N$16</definedName>
    <definedName name="_1월">월별실적!$C$4:$C$16</definedName>
    <definedName name="_2016_1">'2016-1'!$A$4:$U$29</definedName>
    <definedName name="_2016_2">'2016-2'!$A$4:$U$29</definedName>
    <definedName name="_2016_3">'2016-3'!$A$4:$U$29</definedName>
    <definedName name="_2월">월별실적!$D$4:$D$16</definedName>
    <definedName name="_3월">월별실적!$E$4:$E$16</definedName>
    <definedName name="_4월">월별실적!$F$4:$F$16</definedName>
    <definedName name="_5월">월별실적!$G$4:$G$16</definedName>
    <definedName name="_6월">월별실적!$H$4:$H$16</definedName>
    <definedName name="_7월">월별실적!$I$4:$I$16</definedName>
    <definedName name="_8월">월별실적!$J$4:$J$16</definedName>
    <definedName name="_9월">월별실적!$K$4:$K$16</definedName>
    <definedName name="_xlnm.Print_Titles" localSheetId="4">'13장_인쇄'!$1:$1</definedName>
    <definedName name="가족수">'2016-1'!$F$4:$F$29</definedName>
    <definedName name="가족수당">'2016-1'!$I$4:$I$29</definedName>
    <definedName name="건강보험">'2016-1'!$P$4:$P$29</definedName>
    <definedName name="고용보험">'2016-1'!$O$4:$O$29</definedName>
    <definedName name="공제총액">'2016-1'!$T$4:$T$29</definedName>
    <definedName name="국민연금">'2016-1'!$N$4:$N$29</definedName>
    <definedName name="급여총액">'2016-1'!$M$4:$M$29</definedName>
    <definedName name="기본급">'2016-1'!$G$4:$G$29</definedName>
    <definedName name="기타수당">'2016-1'!$L$4:$L$29</definedName>
    <definedName name="나이">사원명부!$I$5:$I$16</definedName>
    <definedName name="부서">사원명부!$D$5:$D$16</definedName>
    <definedName name="사번" localSheetId="6">사원명부!$B$5:$B$16</definedName>
    <definedName name="사번">'2016-1'!$A$4:$A$29</definedName>
    <definedName name="사원">월별실적!$B$4:$B$16</definedName>
    <definedName name="사원명부">사원명부!$B$5:$I$16</definedName>
    <definedName name="사원항목">사원명부!$B$4:$I$4</definedName>
    <definedName name="상여금">'2016-1'!$K$4:$K$29</definedName>
    <definedName name="생년월일">사원명부!$H$5:$H$16</definedName>
    <definedName name="성명" localSheetId="6">사원명부!$C$5:$C$16</definedName>
    <definedName name="성명">'2016-1'!$B$4:$B$29</definedName>
    <definedName name="소득세">'2016-1'!$R$4:$R$29</definedName>
    <definedName name="소속">'2016-1'!$C$4:$C$29</definedName>
    <definedName name="식대">'2016-1'!$J$4:$J$29</definedName>
    <definedName name="실지급액">'2016-1'!$U$4:$U$29</definedName>
    <definedName name="월목록">월별실적!$C$3:$N$3</definedName>
    <definedName name="입사일">사원명부!$F$5:$F$16</definedName>
    <definedName name="장기요양보험">'2016-1'!$Q$4:$Q$29</definedName>
    <definedName name="주민등록번호">사원명부!$G$5:$G$16</definedName>
    <definedName name="주민세">'2016-1'!$S$4:$S$29</definedName>
    <definedName name="직급" localSheetId="6">사원명부!$E$5:$E$16</definedName>
    <definedName name="직급">'2016-1'!$D$4:$D$29</definedName>
    <definedName name="직급수당">'2016-1'!$H$4:$H$29</definedName>
    <definedName name="판매실적">월별실적!$C$4:$N$16</definedName>
    <definedName name="항목">'2016-1'!$A$3:$U$3</definedName>
    <definedName name="호봉">'2016-1'!$E$4:$E$29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4" l="1"/>
  <c r="G8" i="26"/>
  <c r="D10" i="26"/>
  <c r="G5" i="26"/>
  <c r="D6" i="26"/>
  <c r="D12" i="26"/>
  <c r="D5" i="26"/>
  <c r="D13" i="26"/>
  <c r="D11" i="26"/>
  <c r="D14" i="26"/>
  <c r="D15" i="26"/>
  <c r="D9" i="26"/>
  <c r="D4" i="26"/>
  <c r="D7" i="26"/>
  <c r="D8" i="26"/>
  <c r="D16" i="26" l="1"/>
  <c r="H5" i="26"/>
  <c r="H8" i="26"/>
  <c r="F7" i="24" l="1"/>
  <c r="D7" i="24"/>
  <c r="F6" i="24"/>
  <c r="D6" i="24"/>
  <c r="F5" i="24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C13" i="24"/>
  <c r="H5" i="23"/>
  <c r="I5" i="23"/>
  <c r="H6" i="23"/>
  <c r="I6" i="23" s="1"/>
  <c r="H7" i="23"/>
  <c r="I7" i="23" s="1"/>
  <c r="H8" i="23"/>
  <c r="I8" i="23"/>
  <c r="H9" i="23"/>
  <c r="I9" i="23" s="1"/>
  <c r="H10" i="23"/>
  <c r="I10" i="23" s="1"/>
  <c r="H11" i="23"/>
  <c r="I11" i="23" s="1"/>
  <c r="H12" i="23"/>
  <c r="I12" i="23"/>
  <c r="H13" i="23"/>
  <c r="I13" i="23" s="1"/>
  <c r="H14" i="23"/>
  <c r="I14" i="23"/>
  <c r="H15" i="23"/>
  <c r="I15" i="23" s="1"/>
  <c r="H16" i="23"/>
  <c r="I16" i="23"/>
  <c r="C10" i="24" l="1"/>
  <c r="I9" i="16"/>
  <c r="I2" i="16" l="1"/>
  <c r="F23" i="16"/>
  <c r="I15" i="16"/>
  <c r="I16" i="16"/>
  <c r="I13" i="16"/>
  <c r="E10" i="5"/>
  <c r="E12" i="5"/>
  <c r="E14" i="5"/>
  <c r="E15" i="5"/>
  <c r="E17" i="5"/>
  <c r="H6" i="5"/>
  <c r="C7" i="5"/>
  <c r="F6" i="5"/>
  <c r="E18" i="5"/>
  <c r="F7" i="5"/>
  <c r="G6" i="5"/>
  <c r="E19" i="5"/>
  <c r="E20" i="5"/>
  <c r="E11" i="5"/>
  <c r="L9" i="5"/>
  <c r="C6" i="5"/>
  <c r="I6" i="5"/>
  <c r="E21" i="5"/>
  <c r="J6" i="5"/>
  <c r="E13" i="5"/>
  <c r="E22" i="5" l="1"/>
  <c r="E16" i="5"/>
  <c r="A1" i="21"/>
  <c r="A1" i="20"/>
  <c r="A1" i="19"/>
  <c r="E23" i="5" l="1"/>
  <c r="F17" i="16"/>
  <c r="E17" i="16"/>
  <c r="D17" i="16"/>
  <c r="C17" i="16"/>
  <c r="F16" i="16"/>
  <c r="E16" i="16"/>
  <c r="D16" i="16"/>
  <c r="C16" i="16"/>
  <c r="F15" i="16"/>
  <c r="E15" i="16"/>
  <c r="D15" i="16"/>
  <c r="C15" i="16"/>
  <c r="F14" i="16"/>
  <c r="E14" i="16"/>
  <c r="D14" i="16"/>
  <c r="C14" i="16"/>
  <c r="F13" i="16"/>
  <c r="E13" i="16"/>
  <c r="D13" i="16"/>
  <c r="C13" i="16"/>
  <c r="F12" i="16"/>
  <c r="E12" i="16"/>
  <c r="D12" i="16"/>
  <c r="C12" i="16"/>
  <c r="F11" i="16"/>
  <c r="E11" i="16"/>
  <c r="D11" i="16"/>
  <c r="C11" i="16"/>
  <c r="F10" i="16"/>
  <c r="E10" i="16"/>
  <c r="D10" i="16"/>
  <c r="C10" i="16"/>
  <c r="F9" i="16"/>
  <c r="E9" i="16"/>
  <c r="D9" i="16"/>
  <c r="C9" i="16"/>
  <c r="F8" i="16"/>
  <c r="E8" i="16"/>
  <c r="D8" i="16"/>
  <c r="C8" i="16"/>
</calcChain>
</file>

<file path=xl/sharedStrings.xml><?xml version="1.0" encoding="utf-8"?>
<sst xmlns="http://schemas.openxmlformats.org/spreadsheetml/2006/main" count="804" uniqueCount="496">
  <si>
    <t>영업부</t>
  </si>
  <si>
    <t>인사부</t>
  </si>
  <si>
    <t>기본급</t>
  </si>
  <si>
    <t>기본급</t>
    <phoneticPr fontId="1" type="noConversion"/>
  </si>
  <si>
    <t>직급수당</t>
    <phoneticPr fontId="1" type="noConversion"/>
  </si>
  <si>
    <t>가족수당</t>
    <phoneticPr fontId="1" type="noConversion"/>
  </si>
  <si>
    <t>식대</t>
    <phoneticPr fontId="1" type="noConversion"/>
  </si>
  <si>
    <t>고용보험</t>
    <phoneticPr fontId="1" type="noConversion"/>
  </si>
  <si>
    <t>주민세</t>
    <phoneticPr fontId="1" type="noConversion"/>
  </si>
  <si>
    <t>직급</t>
    <phoneticPr fontId="1" type="noConversion"/>
  </si>
  <si>
    <t>국민연금</t>
    <phoneticPr fontId="1" type="noConversion"/>
  </si>
  <si>
    <t>항목</t>
    <phoneticPr fontId="1" type="noConversion"/>
  </si>
  <si>
    <t>건강보험</t>
    <phoneticPr fontId="1" type="noConversion"/>
  </si>
  <si>
    <t>소득세</t>
    <phoneticPr fontId="1" type="noConversion"/>
  </si>
  <si>
    <t>사번</t>
    <phoneticPr fontId="1" type="noConversion"/>
  </si>
  <si>
    <t>성명</t>
    <phoneticPr fontId="1" type="noConversion"/>
  </si>
  <si>
    <t>B1011</t>
    <phoneticPr fontId="1" type="noConversion"/>
  </si>
  <si>
    <t>상여금</t>
    <phoneticPr fontId="1" type="noConversion"/>
  </si>
  <si>
    <t>구분</t>
    <phoneticPr fontId="1" type="noConversion"/>
  </si>
  <si>
    <t>금액</t>
    <phoneticPr fontId="1" type="noConversion"/>
  </si>
  <si>
    <t>지급내역</t>
    <phoneticPr fontId="1" type="noConversion"/>
  </si>
  <si>
    <t>공제내역</t>
    <phoneticPr fontId="1" type="noConversion"/>
  </si>
  <si>
    <t>실수령액</t>
    <phoneticPr fontId="1" type="noConversion"/>
  </si>
  <si>
    <t>공제합계</t>
    <phoneticPr fontId="1" type="noConversion"/>
  </si>
  <si>
    <t>지급합계</t>
    <phoneticPr fontId="1" type="noConversion"/>
  </si>
  <si>
    <t>기타수당</t>
    <phoneticPr fontId="1" type="noConversion"/>
  </si>
  <si>
    <t>소속</t>
    <phoneticPr fontId="1" type="noConversion"/>
  </si>
  <si>
    <t>B1017</t>
    <phoneticPr fontId="1" type="noConversion"/>
  </si>
  <si>
    <t>B1029</t>
    <phoneticPr fontId="1" type="noConversion"/>
  </si>
  <si>
    <t>B1030</t>
    <phoneticPr fontId="1" type="noConversion"/>
  </si>
  <si>
    <t>B1033</t>
    <phoneticPr fontId="1" type="noConversion"/>
  </si>
  <si>
    <t>G1013</t>
    <phoneticPr fontId="1" type="noConversion"/>
  </si>
  <si>
    <t>G1023</t>
    <phoneticPr fontId="1" type="noConversion"/>
  </si>
  <si>
    <t>G1035</t>
    <phoneticPr fontId="1" type="noConversion"/>
  </si>
  <si>
    <t>H1015</t>
    <phoneticPr fontId="1" type="noConversion"/>
  </si>
  <si>
    <t>H1020</t>
    <phoneticPr fontId="1" type="noConversion"/>
  </si>
  <si>
    <t>H1034</t>
    <phoneticPr fontId="1" type="noConversion"/>
  </si>
  <si>
    <t>M1014</t>
    <phoneticPr fontId="1" type="noConversion"/>
  </si>
  <si>
    <t>M1022</t>
    <phoneticPr fontId="1" type="noConversion"/>
  </si>
  <si>
    <t>M1025</t>
    <phoneticPr fontId="1" type="noConversion"/>
  </si>
  <si>
    <t>M1027</t>
    <phoneticPr fontId="1" type="noConversion"/>
  </si>
  <si>
    <t>M1032</t>
    <phoneticPr fontId="1" type="noConversion"/>
  </si>
  <si>
    <t>M1036</t>
    <phoneticPr fontId="1" type="noConversion"/>
  </si>
  <si>
    <t>P1012</t>
    <phoneticPr fontId="1" type="noConversion"/>
  </si>
  <si>
    <t>P1016</t>
    <phoneticPr fontId="1" type="noConversion"/>
  </si>
  <si>
    <t>P1021</t>
    <phoneticPr fontId="1" type="noConversion"/>
  </si>
  <si>
    <t>P1026</t>
    <phoneticPr fontId="1" type="noConversion"/>
  </si>
  <si>
    <t>R1018</t>
    <phoneticPr fontId="1" type="noConversion"/>
  </si>
  <si>
    <t>R1019</t>
    <phoneticPr fontId="1" type="noConversion"/>
  </si>
  <si>
    <t>R1024</t>
    <phoneticPr fontId="1" type="noConversion"/>
  </si>
  <si>
    <t>R1028</t>
    <phoneticPr fontId="1" type="noConversion"/>
  </si>
  <si>
    <t>R1031</t>
    <phoneticPr fontId="1" type="noConversion"/>
  </si>
  <si>
    <t xml:space="preserve"> 급여지급명세서</t>
    <phoneticPr fontId="1" type="noConversion"/>
  </si>
  <si>
    <t>연식</t>
    <phoneticPr fontId="1" type="noConversion"/>
  </si>
  <si>
    <t>1년</t>
    <phoneticPr fontId="1" type="noConversion"/>
  </si>
  <si>
    <t>2년</t>
    <phoneticPr fontId="1" type="noConversion"/>
  </si>
  <si>
    <t>3년</t>
    <phoneticPr fontId="1" type="noConversion"/>
  </si>
  <si>
    <t>4년</t>
  </si>
  <si>
    <t>5년</t>
  </si>
  <si>
    <t>차 연식</t>
    <phoneticPr fontId="1" type="noConversion"/>
  </si>
  <si>
    <t>세율</t>
    <phoneticPr fontId="1" type="noConversion"/>
  </si>
  <si>
    <t>자동차 배기량과 연식에 따른 자동차세</t>
    <phoneticPr fontId="1" type="noConversion"/>
  </si>
  <si>
    <t xml:space="preserve">         연식
배기량</t>
    <phoneticPr fontId="1" type="noConversion"/>
  </si>
  <si>
    <t>자동차세 조회</t>
    <phoneticPr fontId="1" type="noConversion"/>
  </si>
  <si>
    <t>100%(세율)</t>
    <phoneticPr fontId="1" type="noConversion"/>
  </si>
  <si>
    <t>배기량</t>
    <phoneticPr fontId="1" type="noConversion"/>
  </si>
  <si>
    <t>자동차세</t>
    <phoneticPr fontId="1" type="noConversion"/>
  </si>
  <si>
    <t>성명</t>
  </si>
  <si>
    <t>성명</t>
    <phoneticPr fontId="1" type="noConversion"/>
  </si>
  <si>
    <t>소속</t>
  </si>
  <si>
    <t>직급</t>
  </si>
  <si>
    <t>호봉</t>
  </si>
  <si>
    <t>가족수</t>
  </si>
  <si>
    <t>직급수당</t>
  </si>
  <si>
    <t>가족수당</t>
  </si>
  <si>
    <t>식대</t>
  </si>
  <si>
    <t>상여금</t>
  </si>
  <si>
    <t>기타수당</t>
  </si>
  <si>
    <t>급여총액</t>
  </si>
  <si>
    <t>국민연금</t>
  </si>
  <si>
    <t>고용보험</t>
  </si>
  <si>
    <t>건강보험</t>
  </si>
  <si>
    <t>장기요양보험</t>
  </si>
  <si>
    <t>소득세</t>
  </si>
  <si>
    <t>주민세</t>
  </si>
  <si>
    <t>공제총액</t>
  </si>
  <si>
    <t>실지급액</t>
  </si>
  <si>
    <t>송영호</t>
  </si>
  <si>
    <t>상무</t>
  </si>
  <si>
    <t>이상호</t>
  </si>
  <si>
    <t>차장</t>
  </si>
  <si>
    <t>조아라</t>
  </si>
  <si>
    <t>대리</t>
  </si>
  <si>
    <t>박철민</t>
  </si>
  <si>
    <t>사원</t>
  </si>
  <si>
    <t>조민성</t>
  </si>
  <si>
    <t>김영보</t>
  </si>
  <si>
    <t>총무부</t>
  </si>
  <si>
    <t>부장</t>
  </si>
  <si>
    <t>이영민</t>
  </si>
  <si>
    <t>과장</t>
  </si>
  <si>
    <t>김초롱</t>
  </si>
  <si>
    <t>박경철</t>
  </si>
  <si>
    <t>김신협</t>
  </si>
  <si>
    <t>문정수</t>
  </si>
  <si>
    <t>강순영</t>
  </si>
  <si>
    <t>생산부</t>
  </si>
  <si>
    <t>최정순</t>
  </si>
  <si>
    <t>민형진</t>
  </si>
  <si>
    <t>하수영</t>
  </si>
  <si>
    <t>유소현</t>
  </si>
  <si>
    <t>정영숙</t>
  </si>
  <si>
    <t>박종호</t>
  </si>
  <si>
    <t>기획부</t>
  </si>
  <si>
    <t>김성민</t>
  </si>
  <si>
    <t>김원숙</t>
  </si>
  <si>
    <t>신이현</t>
  </si>
  <si>
    <t>정수호</t>
  </si>
  <si>
    <t>개발부</t>
  </si>
  <si>
    <t>노자훈</t>
  </si>
  <si>
    <t>최시은</t>
  </si>
  <si>
    <t>유정석</t>
  </si>
  <si>
    <t>정나리</t>
  </si>
  <si>
    <t>사번</t>
  </si>
  <si>
    <t>B1011</t>
  </si>
  <si>
    <t>B1017</t>
  </si>
  <si>
    <t>B1029</t>
  </si>
  <si>
    <t>B1030</t>
  </si>
  <si>
    <t>B1033</t>
  </si>
  <si>
    <t>G1013</t>
  </si>
  <si>
    <t>G1023</t>
  </si>
  <si>
    <t>G1035</t>
  </si>
  <si>
    <t>H1015</t>
  </si>
  <si>
    <t>H1020</t>
  </si>
  <si>
    <t>H1034</t>
  </si>
  <si>
    <t>M1014</t>
  </si>
  <si>
    <t>M1022</t>
  </si>
  <si>
    <t>M1025</t>
  </si>
  <si>
    <t>M1027</t>
  </si>
  <si>
    <t>M1032</t>
  </si>
  <si>
    <t>M1036</t>
  </si>
  <si>
    <t>P1012</t>
  </si>
  <si>
    <t>P1016</t>
  </si>
  <si>
    <t>P1021</t>
  </si>
  <si>
    <t>P1026</t>
  </si>
  <si>
    <t>R1018</t>
  </si>
  <si>
    <t>R1019</t>
  </si>
  <si>
    <t>R1024</t>
  </si>
  <si>
    <t>R1028</t>
  </si>
  <si>
    <t>R1031</t>
  </si>
  <si>
    <t>거래처명</t>
    <phoneticPr fontId="23" type="noConversion"/>
  </si>
  <si>
    <t>대표</t>
    <phoneticPr fontId="23" type="noConversion"/>
  </si>
  <si>
    <t>사업자등록번호</t>
    <phoneticPr fontId="23" type="noConversion"/>
  </si>
  <si>
    <t>주소</t>
    <phoneticPr fontId="23" type="noConversion"/>
  </si>
  <si>
    <t>전화</t>
    <phoneticPr fontId="23" type="noConversion"/>
  </si>
  <si>
    <t>팩스</t>
    <phoneticPr fontId="23" type="noConversion"/>
  </si>
  <si>
    <t>담당자</t>
    <phoneticPr fontId="23" type="noConversion"/>
  </si>
  <si>
    <t>담당자전화</t>
    <phoneticPr fontId="23" type="noConversion"/>
  </si>
  <si>
    <t>강산대학</t>
    <phoneticPr fontId="1" type="noConversion"/>
  </si>
  <si>
    <t>배영원</t>
    <phoneticPr fontId="1" type="noConversion"/>
  </si>
  <si>
    <t>169-73-52201</t>
  </si>
  <si>
    <t>서울 중구 무교로 26</t>
    <phoneticPr fontId="1" type="noConversion"/>
  </si>
  <si>
    <t>1831-1911</t>
  </si>
  <si>
    <t>1831-1912</t>
  </si>
  <si>
    <t>이한라</t>
    <phoneticPr fontId="1" type="noConversion"/>
  </si>
  <si>
    <t>010-3395-7812</t>
  </si>
  <si>
    <t>페이지 레이아웃</t>
    <phoneticPr fontId="1" type="noConversion"/>
  </si>
  <si>
    <t>강산중학교</t>
    <phoneticPr fontId="1" type="noConversion"/>
  </si>
  <si>
    <t>장수인</t>
    <phoneticPr fontId="1" type="noConversion"/>
  </si>
  <si>
    <t>250-75-65979</t>
  </si>
  <si>
    <t>서울 중구 을지로 29</t>
  </si>
  <si>
    <t>1471-6514</t>
  </si>
  <si>
    <t>1471-6515</t>
  </si>
  <si>
    <t>이여수</t>
  </si>
  <si>
    <t>010-3402-6083</t>
    <phoneticPr fontId="1" type="noConversion"/>
  </si>
  <si>
    <t>&gt; 인쇄미리보기</t>
    <phoneticPr fontId="1" type="noConversion"/>
  </si>
  <si>
    <t>강산초등학교</t>
    <phoneticPr fontId="1" type="noConversion"/>
  </si>
  <si>
    <t>이백두</t>
    <phoneticPr fontId="1" type="noConversion"/>
  </si>
  <si>
    <t>322-50-26272</t>
  </si>
  <si>
    <t>서울 송파구 석촌호수로 93</t>
    <phoneticPr fontId="1" type="noConversion"/>
  </si>
  <si>
    <t>8158-4284</t>
  </si>
  <si>
    <t>8158-4285</t>
  </si>
  <si>
    <t>허진영</t>
  </si>
  <si>
    <t>010-2514-2314</t>
  </si>
  <si>
    <t>&gt; 인쇄제목설정</t>
    <phoneticPr fontId="1" type="noConversion"/>
  </si>
  <si>
    <t>국제무역</t>
    <phoneticPr fontId="1" type="noConversion"/>
  </si>
  <si>
    <t>김채연</t>
  </si>
  <si>
    <t>402-72-30127</t>
  </si>
  <si>
    <t>서울 강남구 테헤란로1길 48</t>
    <phoneticPr fontId="1" type="noConversion"/>
  </si>
  <si>
    <t>1861-1411</t>
  </si>
  <si>
    <t>1861-1412</t>
  </si>
  <si>
    <t>조영상</t>
  </si>
  <si>
    <t>010-1211-2369</t>
  </si>
  <si>
    <t>&gt; 페이지 설정</t>
    <phoneticPr fontId="1" type="noConversion"/>
  </si>
  <si>
    <t>남한초등학교</t>
    <phoneticPr fontId="1" type="noConversion"/>
  </si>
  <si>
    <t>진기인</t>
    <phoneticPr fontId="1" type="noConversion"/>
  </si>
  <si>
    <t>501-71-50092</t>
  </si>
  <si>
    <t>서울 강남구 논현로 557</t>
    <phoneticPr fontId="1" type="noConversion"/>
  </si>
  <si>
    <t>2752-8828</t>
    <phoneticPr fontId="1" type="noConversion"/>
  </si>
  <si>
    <t>2752-8829</t>
    <phoneticPr fontId="1" type="noConversion"/>
  </si>
  <si>
    <t>이유명</t>
    <phoneticPr fontId="1" type="noConversion"/>
  </si>
  <si>
    <t>010-4535-5412</t>
    <phoneticPr fontId="1" type="noConversion"/>
  </si>
  <si>
    <t>&gt; 강제로 페이지나누기 / 페이지 미리나누기에서 지정</t>
    <phoneticPr fontId="1" type="noConversion"/>
  </si>
  <si>
    <t>다익상사</t>
    <phoneticPr fontId="1" type="noConversion"/>
  </si>
  <si>
    <t>박군도</t>
    <phoneticPr fontId="1" type="noConversion"/>
  </si>
  <si>
    <t>659-02-40270</t>
  </si>
  <si>
    <t>서울 중구 무교로 17</t>
    <phoneticPr fontId="1" type="noConversion"/>
  </si>
  <si>
    <t>2902-7928</t>
  </si>
  <si>
    <t>2902-7929</t>
  </si>
  <si>
    <t>김지희</t>
  </si>
  <si>
    <t>010-6408-7834</t>
  </si>
  <si>
    <t>&gt; 인쇄영역 설정 및 해제</t>
    <phoneticPr fontId="1" type="noConversion"/>
  </si>
  <si>
    <t>달성초등학교</t>
    <phoneticPr fontId="1" type="noConversion"/>
  </si>
  <si>
    <t>이상호</t>
    <phoneticPr fontId="1" type="noConversion"/>
  </si>
  <si>
    <t>745-22-81169</t>
  </si>
  <si>
    <t>서울 강남구 논현로 559</t>
    <phoneticPr fontId="1" type="noConversion"/>
  </si>
  <si>
    <t>2132-5925</t>
  </si>
  <si>
    <t>2132-5926</t>
  </si>
  <si>
    <t>이문주</t>
    <phoneticPr fontId="1" type="noConversion"/>
  </si>
  <si>
    <t>010-5336-8981</t>
  </si>
  <si>
    <t>&gt; 눈금보기 / 시트의 행열 머리글 인쇄</t>
    <phoneticPr fontId="1" type="noConversion"/>
  </si>
  <si>
    <t>대성학원</t>
    <phoneticPr fontId="1" type="noConversion"/>
  </si>
  <si>
    <t>강대성</t>
    <phoneticPr fontId="1" type="noConversion"/>
  </si>
  <si>
    <t>809-20-50529</t>
  </si>
  <si>
    <t>서울 중구 을지로 50</t>
  </si>
  <si>
    <t>2352-6425</t>
  </si>
  <si>
    <t>2352-6426</t>
  </si>
  <si>
    <t>구한동</t>
  </si>
  <si>
    <t>010-8016-7886</t>
  </si>
  <si>
    <t>&gt; 통합문서보기/머리글 바닥글</t>
    <phoneticPr fontId="1" type="noConversion"/>
  </si>
  <si>
    <t>대한대학교</t>
    <phoneticPr fontId="1" type="noConversion"/>
  </si>
  <si>
    <t>이대한</t>
    <phoneticPr fontId="1" type="noConversion"/>
  </si>
  <si>
    <t>922-71-62971</t>
  </si>
  <si>
    <t>서울 중구 을지로 6</t>
  </si>
  <si>
    <t>3773-2532</t>
  </si>
  <si>
    <t>3773-2533</t>
  </si>
  <si>
    <t>김진익</t>
  </si>
  <si>
    <t>010-8551-8965</t>
  </si>
  <si>
    <t>동해고등학교</t>
    <phoneticPr fontId="1" type="noConversion"/>
  </si>
  <si>
    <t>윤지수</t>
  </si>
  <si>
    <t>365-10-36210</t>
  </si>
  <si>
    <t>서울 중구 무교로 24</t>
    <phoneticPr fontId="1" type="noConversion"/>
  </si>
  <si>
    <t>3603-2739</t>
  </si>
  <si>
    <t>3603-2738</t>
    <phoneticPr fontId="1" type="noConversion"/>
  </si>
  <si>
    <t>김수준</t>
    <phoneticPr fontId="1" type="noConversion"/>
  </si>
  <si>
    <t>010-5325-8968</t>
  </si>
  <si>
    <t>동해중학교</t>
    <phoneticPr fontId="1" type="noConversion"/>
  </si>
  <si>
    <t>박도진</t>
    <phoneticPr fontId="1" type="noConversion"/>
  </si>
  <si>
    <t>175-97-22569</t>
  </si>
  <si>
    <t>서울 강남구 청담동 110</t>
    <phoneticPr fontId="1" type="noConversion"/>
  </si>
  <si>
    <t>3913-8235</t>
  </si>
  <si>
    <t>3913-8236</t>
  </si>
  <si>
    <t>송이목</t>
  </si>
  <si>
    <t>010-6362-8936</t>
  </si>
  <si>
    <t>동해초등학교</t>
    <phoneticPr fontId="1" type="noConversion"/>
  </si>
  <si>
    <t>이정병</t>
  </si>
  <si>
    <t>272-65-80925</t>
  </si>
  <si>
    <t>서울 강남구 논현로 549</t>
    <phoneticPr fontId="1" type="noConversion"/>
  </si>
  <si>
    <t>3213-6035</t>
  </si>
  <si>
    <t>3213-6036</t>
  </si>
  <si>
    <t>박이익</t>
  </si>
  <si>
    <t>010-2328-2330</t>
  </si>
  <si>
    <t>럭키마트</t>
    <phoneticPr fontId="1" type="noConversion"/>
  </si>
  <si>
    <t>김수지</t>
  </si>
  <si>
    <t>390-77-56222</t>
  </si>
  <si>
    <t>서울 중구 을지로 23</t>
  </si>
  <si>
    <t>8538-1684</t>
  </si>
  <si>
    <t>8538-1685</t>
  </si>
  <si>
    <t>박수인</t>
    <phoneticPr fontId="1" type="noConversion"/>
  </si>
  <si>
    <t>010-2440-2349</t>
  </si>
  <si>
    <t>마니마트</t>
    <phoneticPr fontId="1" type="noConversion"/>
  </si>
  <si>
    <t>홍강호</t>
  </si>
  <si>
    <t>429-75-61790</t>
  </si>
  <si>
    <t>서울 강남구 테헤란로1길 44</t>
    <phoneticPr fontId="1" type="noConversion"/>
  </si>
  <si>
    <t>4894-2648</t>
    <phoneticPr fontId="1" type="noConversion"/>
  </si>
  <si>
    <t>4894-2649</t>
    <phoneticPr fontId="1" type="noConversion"/>
  </si>
  <si>
    <t>송이수</t>
  </si>
  <si>
    <t>010-4945-8916</t>
    <phoneticPr fontId="1" type="noConversion"/>
  </si>
  <si>
    <t>만세학원</t>
    <phoneticPr fontId="1" type="noConversion"/>
  </si>
  <si>
    <t>백만세</t>
    <phoneticPr fontId="1" type="noConversion"/>
  </si>
  <si>
    <t>924-51-72372</t>
    <phoneticPr fontId="1" type="noConversion"/>
  </si>
  <si>
    <t>서울 중구 을지로 28</t>
    <phoneticPr fontId="1" type="noConversion"/>
  </si>
  <si>
    <t>1472-8282</t>
    <phoneticPr fontId="1" type="noConversion"/>
  </si>
  <si>
    <t>1472-8283</t>
    <phoneticPr fontId="1" type="noConversion"/>
  </si>
  <si>
    <t>백만수</t>
    <phoneticPr fontId="1" type="noConversion"/>
  </si>
  <si>
    <t>010-8431-9907</t>
    <phoneticPr fontId="1" type="noConversion"/>
  </si>
  <si>
    <t>명성학원</t>
    <phoneticPr fontId="1" type="noConversion"/>
  </si>
  <si>
    <t>이장인</t>
    <phoneticPr fontId="1" type="noConversion"/>
  </si>
  <si>
    <t>521-55-20729</t>
  </si>
  <si>
    <t>서울 강남구 논현로 545</t>
    <phoneticPr fontId="1" type="noConversion"/>
  </si>
  <si>
    <t>4334-2345</t>
  </si>
  <si>
    <t>4334-2346</t>
  </si>
  <si>
    <t>김이한</t>
    <phoneticPr fontId="1" type="noConversion"/>
  </si>
  <si>
    <t>010-4189-7849</t>
  </si>
  <si>
    <t>미래대학교</t>
    <phoneticPr fontId="1" type="noConversion"/>
  </si>
  <si>
    <t>이소인</t>
    <phoneticPr fontId="1" type="noConversion"/>
  </si>
  <si>
    <t>641-79-35062</t>
  </si>
  <si>
    <t>서울 송파구 올림픽로 25</t>
    <phoneticPr fontId="1" type="noConversion"/>
  </si>
  <si>
    <t>4894-5946</t>
  </si>
  <si>
    <t>4894-5947</t>
  </si>
  <si>
    <t>강황주</t>
  </si>
  <si>
    <t>010-4816-2365</t>
  </si>
  <si>
    <t>사방무역</t>
    <phoneticPr fontId="1" type="noConversion"/>
  </si>
  <si>
    <t>최권기</t>
  </si>
  <si>
    <t>701-67-51102</t>
  </si>
  <si>
    <t>서울 강남구 강남대로98길 11</t>
    <phoneticPr fontId="1" type="noConversion"/>
  </si>
  <si>
    <t>4164-1643</t>
  </si>
  <si>
    <t>4164-1644</t>
  </si>
  <si>
    <t>장호형</t>
  </si>
  <si>
    <t>010-1852-5311</t>
    <phoneticPr fontId="1" type="noConversion"/>
  </si>
  <si>
    <t>성공학원</t>
    <phoneticPr fontId="1" type="noConversion"/>
  </si>
  <si>
    <t>한구원</t>
  </si>
  <si>
    <t>809-90-42225</t>
  </si>
  <si>
    <t>서울 강남구 청담동 115</t>
  </si>
  <si>
    <t>5825-7456</t>
    <phoneticPr fontId="1" type="noConversion"/>
  </si>
  <si>
    <t>5825-7457</t>
    <phoneticPr fontId="1" type="noConversion"/>
  </si>
  <si>
    <t>이신영</t>
  </si>
  <si>
    <t>010-3163-7885</t>
  </si>
  <si>
    <t>성사대학교</t>
    <phoneticPr fontId="1" type="noConversion"/>
  </si>
  <si>
    <t>강홍해</t>
  </si>
  <si>
    <t>921-02-85197</t>
  </si>
  <si>
    <t>서울 송파구 잠실로 15</t>
    <phoneticPr fontId="1" type="noConversion"/>
  </si>
  <si>
    <t>5145-1557</t>
    <phoneticPr fontId="1" type="noConversion"/>
  </si>
  <si>
    <t>5145-1558</t>
    <phoneticPr fontId="1" type="noConversion"/>
  </si>
  <si>
    <t>윤가연</t>
  </si>
  <si>
    <t>010-4949-2394</t>
  </si>
  <si>
    <t>우리마트</t>
    <phoneticPr fontId="1" type="noConversion"/>
  </si>
  <si>
    <t>장군수</t>
    <phoneticPr fontId="1" type="noConversion"/>
  </si>
  <si>
    <t>226-50-50927</t>
  </si>
  <si>
    <t>서울 중구 무교로 32</t>
    <phoneticPr fontId="1" type="noConversion"/>
  </si>
  <si>
    <t>9069-6998</t>
  </si>
  <si>
    <t>9069-6999</t>
  </si>
  <si>
    <t>이재수</t>
    <phoneticPr fontId="1" type="noConversion"/>
  </si>
  <si>
    <t>010-4626-7733</t>
    <phoneticPr fontId="1" type="noConversion"/>
  </si>
  <si>
    <t>조아마트</t>
    <phoneticPr fontId="1" type="noConversion"/>
  </si>
  <si>
    <t>여이주</t>
  </si>
  <si>
    <t>176-20-67521</t>
  </si>
  <si>
    <t>서울 강남구 테헤란로1길 42</t>
    <phoneticPr fontId="1" type="noConversion"/>
  </si>
  <si>
    <t>5165-2251</t>
  </si>
  <si>
    <t>5165-2252</t>
  </si>
  <si>
    <t>김정구</t>
    <phoneticPr fontId="1" type="noConversion"/>
  </si>
  <si>
    <t>010-5112-8962</t>
  </si>
  <si>
    <t>중앙초등학교</t>
    <phoneticPr fontId="1" type="noConversion"/>
  </si>
  <si>
    <t>김주영</t>
  </si>
  <si>
    <t>295-12-32910</t>
  </si>
  <si>
    <t>서울 강남구 논현로 553</t>
    <phoneticPr fontId="1" type="noConversion"/>
  </si>
  <si>
    <t>5085-7059</t>
  </si>
  <si>
    <t>5085-7058</t>
    <phoneticPr fontId="1" type="noConversion"/>
  </si>
  <si>
    <t>이서해</t>
  </si>
  <si>
    <t>010-6061-8948</t>
  </si>
  <si>
    <t>지성대학교</t>
    <phoneticPr fontId="1" type="noConversion"/>
  </si>
  <si>
    <t>이수진</t>
    <phoneticPr fontId="1" type="noConversion"/>
  </si>
  <si>
    <t>357-65-29171</t>
  </si>
  <si>
    <t>서울 강남구 강남대로98길 9</t>
    <phoneticPr fontId="1" type="noConversion"/>
  </si>
  <si>
    <t>6636-7866</t>
  </si>
  <si>
    <t>6636-7867</t>
  </si>
  <si>
    <t>정영재</t>
  </si>
  <si>
    <t>010-8319-8961</t>
  </si>
  <si>
    <t>지성학원</t>
    <phoneticPr fontId="1" type="noConversion"/>
  </si>
  <si>
    <t>이정준</t>
    <phoneticPr fontId="1" type="noConversion"/>
  </si>
  <si>
    <t>447-75-82597</t>
  </si>
  <si>
    <t>서울 송파구 잠실로 62</t>
    <phoneticPr fontId="1" type="noConversion"/>
  </si>
  <si>
    <t>6606-6465</t>
  </si>
  <si>
    <t>6606-6466</t>
  </si>
  <si>
    <t>김채성</t>
  </si>
  <si>
    <t>010-5593-6679</t>
    <phoneticPr fontId="1" type="noConversion"/>
  </si>
  <si>
    <t>탑학원</t>
    <phoneticPr fontId="1" type="noConversion"/>
  </si>
  <si>
    <t>고한남</t>
    <phoneticPr fontId="1" type="noConversion"/>
  </si>
  <si>
    <t>557-75-50960</t>
  </si>
  <si>
    <t>서울 송파구 한가람로 65</t>
    <phoneticPr fontId="1" type="noConversion"/>
  </si>
  <si>
    <t>6246-4864</t>
  </si>
  <si>
    <t>6246-4865</t>
  </si>
  <si>
    <t>권하명</t>
    <phoneticPr fontId="1" type="noConversion"/>
  </si>
  <si>
    <t>010-4843-2332</t>
  </si>
  <si>
    <t>퓨처리서치</t>
    <phoneticPr fontId="1" type="noConversion"/>
  </si>
  <si>
    <t>김정종</t>
  </si>
  <si>
    <t>615-79-62156</t>
  </si>
  <si>
    <t>서울 송파구 석촌호수로 103</t>
    <phoneticPr fontId="1" type="noConversion"/>
  </si>
  <si>
    <t>9869-9394</t>
  </si>
  <si>
    <t>9869-9395</t>
  </si>
  <si>
    <t>유이광</t>
  </si>
  <si>
    <t>010-4639-2365</t>
  </si>
  <si>
    <t>해운고등학교</t>
    <phoneticPr fontId="1" type="noConversion"/>
  </si>
  <si>
    <t>강신동</t>
    <phoneticPr fontId="1" type="noConversion"/>
  </si>
  <si>
    <t>717-65-20956</t>
  </si>
  <si>
    <t>서울 중구 을지로 16</t>
  </si>
  <si>
    <t>6896-3567</t>
  </si>
  <si>
    <t>6896-3568</t>
  </si>
  <si>
    <t>이정창</t>
  </si>
  <si>
    <t>010-6248-8941</t>
  </si>
  <si>
    <t>해운대학</t>
    <phoneticPr fontId="1" type="noConversion"/>
  </si>
  <si>
    <t>김상태</t>
    <phoneticPr fontId="1" type="noConversion"/>
  </si>
  <si>
    <t>895-97-37002</t>
  </si>
  <si>
    <t>서울 송파구 올림픽로 99</t>
    <phoneticPr fontId="1" type="noConversion"/>
  </si>
  <si>
    <t>7737-8775</t>
  </si>
  <si>
    <t>7737-8776</t>
  </si>
  <si>
    <t>황이해</t>
    <phoneticPr fontId="1" type="noConversion"/>
  </si>
  <si>
    <t>010-4425-6034</t>
    <phoneticPr fontId="1" type="noConversion"/>
  </si>
  <si>
    <t>해운중학교</t>
    <phoneticPr fontId="1" type="noConversion"/>
  </si>
  <si>
    <t>이정환</t>
  </si>
  <si>
    <t>961-57-59667</t>
  </si>
  <si>
    <t>서울 중구 무교로 19</t>
    <phoneticPr fontId="1" type="noConversion"/>
  </si>
  <si>
    <t>7627-5673</t>
    <phoneticPr fontId="1" type="noConversion"/>
  </si>
  <si>
    <t>7627-5674</t>
    <phoneticPr fontId="1" type="noConversion"/>
  </si>
  <si>
    <t>이서정</t>
  </si>
  <si>
    <t>010-5105-8948</t>
  </si>
  <si>
    <t>3년</t>
  </si>
  <si>
    <t>컨트롤+c 컨트롤 +v 오른쪽 밑 옵션 ~~</t>
    <phoneticPr fontId="1" type="noConversion"/>
  </si>
  <si>
    <t>3년</t>
    <phoneticPr fontId="1" type="noConversion"/>
  </si>
  <si>
    <t>3년</t>
    <phoneticPr fontId="1" type="noConversion"/>
  </si>
  <si>
    <t>과장</t>
    <phoneticPr fontId="1" type="noConversion"/>
  </si>
  <si>
    <t>총무부</t>
    <phoneticPr fontId="1" type="noConversion"/>
  </si>
  <si>
    <t>은희진</t>
    <phoneticPr fontId="1" type="noConversion"/>
  </si>
  <si>
    <t>과장</t>
    <phoneticPr fontId="1" type="noConversion"/>
  </si>
  <si>
    <t>개발부</t>
    <phoneticPr fontId="1" type="noConversion"/>
  </si>
  <si>
    <t>김경남</t>
    <phoneticPr fontId="1" type="noConversion"/>
  </si>
  <si>
    <t>기술부</t>
    <phoneticPr fontId="1" type="noConversion"/>
  </si>
  <si>
    <t>박순희</t>
    <phoneticPr fontId="1" type="noConversion"/>
  </si>
  <si>
    <t>영업부</t>
    <phoneticPr fontId="1" type="noConversion"/>
  </si>
  <si>
    <t>홍기정</t>
    <phoneticPr fontId="1" type="noConversion"/>
  </si>
  <si>
    <t>인사부</t>
    <phoneticPr fontId="1" type="noConversion"/>
  </si>
  <si>
    <t>정소민</t>
    <phoneticPr fontId="1" type="noConversion"/>
  </si>
  <si>
    <t>박영수</t>
    <phoneticPr fontId="1" type="noConversion"/>
  </si>
  <si>
    <t>인사부</t>
    <phoneticPr fontId="1" type="noConversion"/>
  </si>
  <si>
    <t>초연호</t>
    <phoneticPr fontId="1" type="noConversion"/>
  </si>
  <si>
    <t>기획부</t>
    <phoneticPr fontId="1" type="noConversion"/>
  </si>
  <si>
    <t>하정렬</t>
    <phoneticPr fontId="1" type="noConversion"/>
  </si>
  <si>
    <t>대리</t>
    <phoneticPr fontId="1" type="noConversion"/>
  </si>
  <si>
    <t>영업부</t>
    <phoneticPr fontId="1" type="noConversion"/>
  </si>
  <si>
    <t>오상진</t>
    <phoneticPr fontId="1" type="noConversion"/>
  </si>
  <si>
    <t>김영춘</t>
    <phoneticPr fontId="1" type="noConversion"/>
  </si>
  <si>
    <t>기획부</t>
    <phoneticPr fontId="1" type="noConversion"/>
  </si>
  <si>
    <t>박은영</t>
    <phoneticPr fontId="1" type="noConversion"/>
  </si>
  <si>
    <t>총무부</t>
    <phoneticPr fontId="1" type="noConversion"/>
  </si>
  <si>
    <t>김순남</t>
    <phoneticPr fontId="1" type="noConversion"/>
  </si>
  <si>
    <t>나이</t>
    <phoneticPr fontId="1" type="noConversion"/>
  </si>
  <si>
    <t>생년월일</t>
    <phoneticPr fontId="1" type="noConversion"/>
  </si>
  <si>
    <t>주민등록번호</t>
    <phoneticPr fontId="1" type="noConversion"/>
  </si>
  <si>
    <t>입사일</t>
    <phoneticPr fontId="1" type="noConversion"/>
  </si>
  <si>
    <t>직급</t>
    <phoneticPr fontId="1" type="noConversion"/>
  </si>
  <si>
    <t>부서</t>
    <phoneticPr fontId="1" type="noConversion"/>
  </si>
  <si>
    <t xml:space="preserve">[ 사원명부 ] </t>
    <phoneticPr fontId="1" type="noConversion"/>
  </si>
  <si>
    <t>(인)</t>
    <phoneticPr fontId="1" type="noConversion"/>
  </si>
  <si>
    <t>홍 길 동</t>
    <phoneticPr fontId="1" type="noConversion"/>
  </si>
  <si>
    <t xml:space="preserve">대표이사 : </t>
    <phoneticPr fontId="1" type="noConversion"/>
  </si>
  <si>
    <t>○○○○○○</t>
    <phoneticPr fontId="1" type="noConversion"/>
  </si>
  <si>
    <t>회사명 :</t>
    <phoneticPr fontId="1" type="noConversion"/>
  </si>
  <si>
    <t>○○○○○○</t>
  </si>
  <si>
    <t xml:space="preserve">주소 : </t>
    <phoneticPr fontId="1" type="noConversion"/>
  </si>
  <si>
    <t>재직기간</t>
    <phoneticPr fontId="1" type="noConversion"/>
  </si>
  <si>
    <t>직급</t>
    <phoneticPr fontId="1" type="noConversion"/>
  </si>
  <si>
    <t>입사일</t>
    <phoneticPr fontId="1" type="noConversion"/>
  </si>
  <si>
    <t>부서</t>
    <phoneticPr fontId="1" type="noConversion"/>
  </si>
  <si>
    <t>사번</t>
    <phoneticPr fontId="1" type="noConversion"/>
  </si>
  <si>
    <t>성명</t>
    <phoneticPr fontId="1" type="noConversion"/>
  </si>
  <si>
    <t>재직 증명서</t>
    <phoneticPr fontId="1" type="noConversion"/>
  </si>
  <si>
    <t>이규성</t>
    <phoneticPr fontId="1" type="noConversion"/>
  </si>
  <si>
    <t>손영호</t>
    <phoneticPr fontId="1" type="noConversion"/>
  </si>
  <si>
    <t>나경희</t>
    <phoneticPr fontId="1" type="noConversion"/>
  </si>
  <si>
    <t>김을신</t>
    <phoneticPr fontId="1" type="noConversion"/>
  </si>
  <si>
    <t>정민수</t>
    <phoneticPr fontId="1" type="noConversion"/>
  </si>
  <si>
    <t>우연희</t>
    <phoneticPr fontId="1" type="noConversion"/>
  </si>
  <si>
    <t>오기성</t>
    <phoneticPr fontId="1" type="noConversion"/>
  </si>
  <si>
    <t>김영희</t>
    <phoneticPr fontId="1" type="noConversion"/>
  </si>
  <si>
    <t>조민성</t>
    <phoneticPr fontId="1" type="noConversion"/>
  </si>
  <si>
    <t>박철민</t>
    <phoneticPr fontId="1" type="noConversion"/>
  </si>
  <si>
    <t>조아라</t>
    <phoneticPr fontId="1" type="noConversion"/>
  </si>
  <si>
    <t>이상호</t>
    <phoneticPr fontId="1" type="noConversion"/>
  </si>
  <si>
    <t>송영호</t>
    <phoneticPr fontId="1" type="noConversion"/>
  </si>
  <si>
    <t>합계</t>
    <phoneticPr fontId="1" type="noConversion"/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</si>
  <si>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</si>
  <si>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</si>
  <si>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</si>
  <si>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</si>
  <si>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</si>
  <si>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</si>
  <si>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</si>
  <si>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</si>
  <si>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</si>
  <si>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</si>
  <si>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</si>
  <si>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1" type="noConversion"/>
  </si>
  <si>
    <t>( 단위 : 천원 )</t>
    <phoneticPr fontId="1" type="noConversion"/>
  </si>
  <si>
    <t xml:space="preserve">2015년 월별 영업실적  </t>
    <phoneticPr fontId="1" type="noConversion"/>
  </si>
  <si>
    <t>합계</t>
    <phoneticPr fontId="1" type="noConversion"/>
  </si>
  <si>
    <t>월별 최저 실적자</t>
    <phoneticPr fontId="1" type="noConversion"/>
  </si>
  <si>
    <t>최저판매실적</t>
    <phoneticPr fontId="1" type="noConversion"/>
  </si>
  <si>
    <t>월 선택</t>
    <phoneticPr fontId="1" type="noConversion"/>
  </si>
  <si>
    <t>월별 최고 실적자</t>
    <phoneticPr fontId="1" type="noConversion"/>
  </si>
  <si>
    <t>최고판매실적</t>
    <phoneticPr fontId="1" type="noConversion"/>
  </si>
  <si>
    <t>월 선택</t>
    <phoneticPr fontId="1" type="noConversion"/>
  </si>
  <si>
    <t>사원선택</t>
    <phoneticPr fontId="1" type="noConversion"/>
  </si>
  <si>
    <t>월별 판매실적 현황</t>
    <phoneticPr fontId="1" type="noConversion"/>
  </si>
  <si>
    <t>개인별 판매실적 검색</t>
    <phoneticPr fontId="1" type="noConversion"/>
  </si>
  <si>
    <t>1월</t>
  </si>
  <si>
    <t>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</si>
</sst>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yyyy&quot;년&quot;\ mm&quot;월&quot;\ \ &quot;직&quot;&quot;원&quot;&quot;급&quot;&quot;여&quot;&quot;대&quot;&quot;장&quot;"/>
    <numFmt numFmtId="177" formatCode="General&quot;월&quot;"/>
    <numFmt numFmtId="178" formatCode="&quot;₩&quot;??,???,???;&quot;₩&quot;\-??,???,???;???\-"/>
    <numFmt numFmtId="179" formatCode="#,##0_ "/>
    <numFmt numFmtId="180" formatCode="General&quot;년&quot;"/>
    <numFmt numFmtId="181" formatCode="&quot;₩&quot;??,???,???;\-&quot;₩&quot;??,???,???;??,???,???\-"/>
    <numFmt numFmtId="182" formatCode="000000\-0000000"/>
    <numFmt numFmtId="183" formatCode="yyyy&quot;년&quot;\ m&quot;월&quot;\ d&quot;일&quot;;@"/>
    <numFmt numFmtId="184" formatCode="yyyy&quot;年&quot;\ m&quot;月&quot;\ d&quot;日&quot;;@"/>
    <numFmt numFmtId="185" formatCode="#,##0&quot;천원&quot;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8" tint="-0.499984740745262"/>
      <name val="맑은 고딕"/>
      <family val="2"/>
      <charset val="129"/>
      <scheme val="minor"/>
    </font>
    <font>
      <sz val="11"/>
      <color theme="8" tint="-0.499984740745262"/>
      <name val="맑은 고딕"/>
      <family val="3"/>
      <charset val="129"/>
      <scheme val="minor"/>
    </font>
    <font>
      <sz val="14"/>
      <color theme="5" tint="-0.249977111117893"/>
      <name val="맑은 고딕"/>
      <family val="2"/>
      <charset val="129"/>
      <scheme val="minor"/>
    </font>
    <font>
      <sz val="14"/>
      <color theme="5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8" tint="-0.249977111117893"/>
      <name val="맑은 고딕"/>
      <family val="2"/>
      <charset val="129"/>
      <scheme val="minor"/>
    </font>
    <font>
      <sz val="12"/>
      <color theme="8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5" tint="-0.49998474074526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b/>
      <sz val="2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 style="thin">
        <color theme="1" tint="0.499984740745262"/>
      </diagonal>
    </border>
    <border>
      <left/>
      <right/>
      <top/>
      <bottom style="thin">
        <color indexed="64"/>
      </bottom>
      <diagonal/>
    </border>
    <border diagonalDown="1"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 style="thin">
        <color theme="1" tint="0.499984740745262"/>
      </diagonal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1" fontId="0" fillId="0" borderId="13" xfId="3" applyFont="1" applyBorder="1">
      <alignment vertical="center"/>
    </xf>
    <xf numFmtId="0" fontId="0" fillId="0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41" fontId="0" fillId="0" borderId="13" xfId="3" applyNumberFormat="1" applyFont="1" applyBorder="1">
      <alignment vertical="center"/>
    </xf>
    <xf numFmtId="0" fontId="8" fillId="2" borderId="2" xfId="0" applyFont="1" applyFill="1" applyBorder="1" applyAlignment="1">
      <alignment horizontal="distributed" vertical="center" justifyLastLine="1"/>
    </xf>
    <xf numFmtId="0" fontId="7" fillId="2" borderId="3" xfId="0" applyFont="1" applyFill="1" applyBorder="1" applyAlignment="1">
      <alignment horizontal="distributed" vertical="center" justifyLastLine="1"/>
    </xf>
    <xf numFmtId="0" fontId="7" fillId="0" borderId="3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distributed" vertical="center" justifyLastLine="1"/>
    </xf>
    <xf numFmtId="0" fontId="7" fillId="2" borderId="8" xfId="0" applyFont="1" applyFill="1" applyBorder="1" applyAlignment="1">
      <alignment horizontal="distributed" vertical="center" justifyLastLine="1"/>
    </xf>
    <xf numFmtId="0" fontId="7" fillId="3" borderId="2" xfId="0" applyFont="1" applyFill="1" applyBorder="1" applyAlignment="1">
      <alignment horizontal="distributed" vertical="center" indent="1"/>
    </xf>
    <xf numFmtId="179" fontId="11" fillId="5" borderId="13" xfId="3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79" fontId="12" fillId="5" borderId="13" xfId="3" applyNumberFormat="1" applyFont="1" applyFill="1" applyBorder="1" applyAlignment="1">
      <alignment horizontal="center" vertical="center"/>
    </xf>
    <xf numFmtId="9" fontId="0" fillId="7" borderId="13" xfId="0" applyNumberFormat="1" applyFill="1" applyBorder="1" applyAlignment="1">
      <alignment horizontal="center" vertical="center"/>
    </xf>
    <xf numFmtId="9" fontId="0" fillId="0" borderId="13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6" borderId="13" xfId="4" applyFont="1" applyFill="1" applyBorder="1" applyAlignment="1">
      <alignment horizontal="left" vertical="center"/>
    </xf>
    <xf numFmtId="41" fontId="19" fillId="0" borderId="13" xfId="3" applyFont="1" applyFill="1" applyBorder="1">
      <alignment vertical="center"/>
    </xf>
    <xf numFmtId="179" fontId="20" fillId="9" borderId="13" xfId="3" applyNumberFormat="1" applyFont="1" applyFill="1" applyBorder="1" applyAlignment="1">
      <alignment horizontal="center" vertical="center"/>
    </xf>
    <xf numFmtId="0" fontId="19" fillId="6" borderId="13" xfId="4" applyFont="1" applyFill="1" applyBorder="1" applyAlignment="1">
      <alignment horizontal="left" vertical="center"/>
    </xf>
    <xf numFmtId="0" fontId="19" fillId="0" borderId="13" xfId="0" applyNumberFormat="1" applyFont="1" applyFill="1" applyBorder="1" applyAlignment="1">
      <alignment horizontal="right" vertical="center"/>
    </xf>
    <xf numFmtId="179" fontId="20" fillId="5" borderId="13" xfId="3" applyNumberFormat="1" applyFont="1" applyFill="1" applyBorder="1" applyAlignment="1">
      <alignment horizontal="center" vertical="center"/>
    </xf>
    <xf numFmtId="41" fontId="0" fillId="5" borderId="13" xfId="3" applyFont="1" applyFill="1" applyBorder="1">
      <alignment vertical="center"/>
    </xf>
    <xf numFmtId="180" fontId="21" fillId="0" borderId="0" xfId="0" applyNumberFormat="1" applyFont="1">
      <alignment vertical="center"/>
    </xf>
    <xf numFmtId="177" fontId="21" fillId="0" borderId="0" xfId="0" applyNumberFormat="1" applyFont="1">
      <alignment vertical="center"/>
    </xf>
    <xf numFmtId="0" fontId="7" fillId="0" borderId="3" xfId="0" applyFont="1" applyBorder="1" applyAlignment="1">
      <alignment horizontal="center" vertical="center"/>
    </xf>
    <xf numFmtId="0" fontId="22" fillId="10" borderId="13" xfId="5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19" fillId="0" borderId="13" xfId="0" applyFont="1" applyBorder="1" applyAlignment="1">
      <alignment horizontal="left" vertical="center" indent="1"/>
    </xf>
    <xf numFmtId="0" fontId="0" fillId="0" borderId="13" xfId="0" applyFont="1" applyBorder="1" applyAlignment="1">
      <alignment horizontal="left" vertical="center" indent="1"/>
    </xf>
    <xf numFmtId="9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6" borderId="23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25" fillId="0" borderId="9" xfId="0" applyNumberFormat="1" applyFont="1" applyBorder="1" applyAlignment="1">
      <alignment horizontal="center" vertical="center"/>
    </xf>
    <xf numFmtId="14" fontId="25" fillId="0" borderId="24" xfId="0" applyNumberFormat="1" applyFont="1" applyBorder="1" applyAlignment="1">
      <alignment horizontal="center" vertical="center"/>
    </xf>
    <xf numFmtId="182" fontId="25" fillId="0" borderId="8" xfId="0" applyNumberFormat="1" applyFont="1" applyFill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7" xfId="3" applyNumberFormat="1" applyFont="1" applyBorder="1" applyAlignment="1">
      <alignment horizontal="center" vertical="center"/>
    </xf>
    <xf numFmtId="0" fontId="25" fillId="0" borderId="6" xfId="0" applyNumberFormat="1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82" fontId="25" fillId="0" borderId="1" xfId="0" applyNumberFormat="1" applyFont="1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5" xfId="3" applyNumberFormat="1" applyFont="1" applyBorder="1" applyAlignment="1">
      <alignment horizontal="center" vertical="center"/>
    </xf>
    <xf numFmtId="182" fontId="25" fillId="0" borderId="1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0" xfId="0" applyFont="1" applyBorder="1">
      <alignment vertical="center"/>
    </xf>
    <xf numFmtId="0" fontId="28" fillId="0" borderId="0" xfId="0" applyFont="1" applyBorder="1" applyAlignment="1">
      <alignment vertical="center"/>
    </xf>
    <xf numFmtId="0" fontId="15" fillId="0" borderId="30" xfId="0" applyFont="1" applyBorder="1">
      <alignment vertical="center"/>
    </xf>
    <xf numFmtId="0" fontId="29" fillId="0" borderId="0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84" fontId="15" fillId="0" borderId="0" xfId="0" applyNumberFormat="1" applyFont="1">
      <alignment vertical="center"/>
    </xf>
    <xf numFmtId="0" fontId="0" fillId="0" borderId="0" xfId="0" applyFont="1">
      <alignment vertical="center"/>
    </xf>
    <xf numFmtId="0" fontId="19" fillId="8" borderId="1" xfId="0" applyFont="1" applyFill="1" applyBorder="1" applyAlignment="1">
      <alignment horizontal="distributed" vertical="center" indent="1"/>
    </xf>
    <xf numFmtId="182" fontId="19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distributed" vertical="center" indent="1"/>
    </xf>
    <xf numFmtId="18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distributed" vertical="center" indent="2"/>
    </xf>
    <xf numFmtId="0" fontId="19" fillId="0" borderId="1" xfId="0" applyFont="1" applyBorder="1" applyAlignment="1">
      <alignment horizontal="center" vertical="center"/>
    </xf>
    <xf numFmtId="0" fontId="15" fillId="0" borderId="32" xfId="0" applyFont="1" applyBorder="1">
      <alignment vertical="center"/>
    </xf>
    <xf numFmtId="0" fontId="15" fillId="0" borderId="33" xfId="0" applyFont="1" applyBorder="1">
      <alignment vertical="center"/>
    </xf>
    <xf numFmtId="0" fontId="15" fillId="0" borderId="34" xfId="0" applyFont="1" applyBorder="1">
      <alignment vertical="center"/>
    </xf>
    <xf numFmtId="41" fontId="0" fillId="0" borderId="13" xfId="0" applyNumberFormat="1" applyBorder="1">
      <alignment vertical="center"/>
    </xf>
    <xf numFmtId="41" fontId="0" fillId="0" borderId="19" xfId="3" applyFont="1" applyBorder="1" applyAlignment="1">
      <alignment horizontal="right" vertical="center"/>
    </xf>
    <xf numFmtId="41" fontId="0" fillId="0" borderId="13" xfId="3" applyFont="1" applyBorder="1" applyAlignment="1">
      <alignment horizontal="right" vertical="center"/>
    </xf>
    <xf numFmtId="41" fontId="24" fillId="0" borderId="13" xfId="3" applyFont="1" applyFill="1" applyBorder="1" applyAlignment="1">
      <alignment horizontal="right" vertical="center"/>
    </xf>
    <xf numFmtId="0" fontId="24" fillId="3" borderId="13" xfId="6" applyFont="1" applyFill="1" applyBorder="1" applyAlignment="1">
      <alignment horizontal="center" vertical="center"/>
    </xf>
    <xf numFmtId="0" fontId="24" fillId="0" borderId="0" xfId="6" applyFont="1" applyFill="1">
      <alignment vertical="center"/>
    </xf>
    <xf numFmtId="0" fontId="0" fillId="3" borderId="13" xfId="0" applyFill="1" applyBorder="1" applyAlignment="1">
      <alignment horizontal="center" vertical="center"/>
    </xf>
    <xf numFmtId="41" fontId="24" fillId="0" borderId="19" xfId="3" applyFon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/>
    </xf>
    <xf numFmtId="0" fontId="24" fillId="0" borderId="13" xfId="6" applyFont="1" applyFill="1" applyBorder="1">
      <alignment vertical="center"/>
    </xf>
    <xf numFmtId="0" fontId="31" fillId="11" borderId="0" xfId="0" applyFont="1" applyFill="1">
      <alignment vertical="center"/>
    </xf>
    <xf numFmtId="0" fontId="32" fillId="11" borderId="0" xfId="6" applyFont="1" applyFill="1">
      <alignment vertical="center"/>
    </xf>
    <xf numFmtId="185" fontId="0" fillId="0" borderId="13" xfId="0" applyNumberFormat="1" applyBorder="1">
      <alignment vertical="center"/>
    </xf>
    <xf numFmtId="0" fontId="0" fillId="2" borderId="13" xfId="0" applyFill="1" applyBorder="1">
      <alignment vertical="center"/>
    </xf>
    <xf numFmtId="185" fontId="0" fillId="0" borderId="13" xfId="3" applyNumberFormat="1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distributed" vertical="center" indent="1"/>
    </xf>
    <xf numFmtId="178" fontId="0" fillId="0" borderId="0" xfId="0" applyNumberFormat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distributed" vertical="center" indent="2"/>
    </xf>
    <xf numFmtId="0" fontId="7" fillId="2" borderId="1" xfId="0" applyFont="1" applyFill="1" applyBorder="1" applyAlignment="1">
      <alignment horizontal="distributed" vertical="center" indent="2"/>
    </xf>
    <xf numFmtId="181" fontId="7" fillId="0" borderId="10" xfId="0" applyNumberFormat="1" applyFont="1" applyBorder="1" applyAlignment="1">
      <alignment horizontal="center" vertical="center"/>
    </xf>
    <xf numFmtId="181" fontId="7" fillId="0" borderId="11" xfId="0" applyNumberFormat="1" applyFont="1" applyBorder="1" applyAlignment="1">
      <alignment horizontal="center" vertical="center"/>
    </xf>
    <xf numFmtId="181" fontId="7" fillId="0" borderId="1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3" xfId="0" applyFont="1" applyFill="1" applyBorder="1" applyAlignment="1">
      <alignment horizontal="distributed" vertical="center" indent="1"/>
    </xf>
    <xf numFmtId="0" fontId="7" fillId="3" borderId="3" xfId="0" applyFont="1" applyFill="1" applyBorder="1" applyAlignment="1">
      <alignment horizontal="distributed" vertical="center" indent="3"/>
    </xf>
    <xf numFmtId="0" fontId="7" fillId="3" borderId="4" xfId="0" applyFont="1" applyFill="1" applyBorder="1" applyAlignment="1">
      <alignment horizontal="distributed" vertical="center" indent="3"/>
    </xf>
    <xf numFmtId="0" fontId="7" fillId="2" borderId="7" xfId="0" applyFont="1" applyFill="1" applyBorder="1" applyAlignment="1">
      <alignment horizontal="distributed" vertical="center" indent="2"/>
    </xf>
    <xf numFmtId="0" fontId="7" fillId="2" borderId="8" xfId="0" applyFont="1" applyFill="1" applyBorder="1" applyAlignment="1">
      <alignment horizontal="distributed" vertical="center" indent="2"/>
    </xf>
    <xf numFmtId="181" fontId="9" fillId="0" borderId="1" xfId="0" applyNumberFormat="1" applyFont="1" applyBorder="1" applyAlignment="1">
      <alignment horizontal="center" vertical="center"/>
    </xf>
    <xf numFmtId="181" fontId="9" fillId="0" borderId="6" xfId="0" applyNumberFormat="1" applyFont="1" applyBorder="1" applyAlignment="1">
      <alignment horizontal="center" vertical="center"/>
    </xf>
    <xf numFmtId="181" fontId="9" fillId="0" borderId="8" xfId="0" applyNumberFormat="1" applyFont="1" applyBorder="1" applyAlignment="1">
      <alignment horizontal="center" vertical="center"/>
    </xf>
    <xf numFmtId="181" fontId="9" fillId="0" borderId="9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distributed" vertical="center" indent="1"/>
    </xf>
    <xf numFmtId="176" fontId="5" fillId="0" borderId="0" xfId="0" applyNumberFormat="1" applyFont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8" borderId="15" xfId="0" applyFont="1" applyFill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30" fillId="0" borderId="0" xfId="0" applyFont="1" applyBorder="1" applyAlignment="1">
      <alignment horizontal="distributed" vertical="center" indent="5"/>
    </xf>
    <xf numFmtId="183" fontId="19" fillId="0" borderId="10" xfId="0" applyNumberFormat="1" applyFont="1" applyBorder="1" applyAlignment="1">
      <alignment horizontal="center" vertical="center"/>
    </xf>
    <xf numFmtId="183" fontId="19" fillId="0" borderId="11" xfId="0" applyNumberFormat="1" applyFont="1" applyBorder="1" applyAlignment="1">
      <alignment horizontal="center" vertical="center"/>
    </xf>
    <xf numFmtId="183" fontId="19" fillId="0" borderId="3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3" fontId="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2" fillId="7" borderId="0" xfId="0" applyFont="1" applyFill="1" applyAlignment="1">
      <alignment horizontal="left" vertical="center"/>
    </xf>
  </cellXfs>
  <cellStyles count="7">
    <cellStyle name="60% - 강조색1" xfId="4" builtinId="32"/>
    <cellStyle name="강조색6" xfId="5" builtinId="49"/>
    <cellStyle name="쉼표 [0]" xfId="3" builtinId="6"/>
    <cellStyle name="쉼표 [0] 2" xfId="2"/>
    <cellStyle name="표준" xfId="0" builtinId="0"/>
    <cellStyle name="표준 2" xfId="1"/>
    <cellStyle name="표준 3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2" fmlaLink="#REF!" max="2100" min="2000" page="10" val="2016"/>
</file>

<file path=xl/ctrlProps/ctrlProp2.xml><?xml version="1.0" encoding="utf-8"?>
<formControlPr xmlns="http://schemas.microsoft.com/office/spreadsheetml/2009/9/main" objectType="Spin" dx="22" fmlaLink="$C$1" max="2100" min="2010" page="10" val="2016"/>
</file>

<file path=xl/ctrlProps/ctrlProp3.xml><?xml version="1.0" encoding="utf-8"?>
<formControlPr xmlns="http://schemas.microsoft.com/office/spreadsheetml/2009/9/main" objectType="Spin" dx="22" fmlaLink="$D$1" max="12" min="1" page="10" val="3"/>
</file>

<file path=xl/ctrlProps/ctrlProp4.xml><?xml version="1.0" encoding="utf-8"?>
<formControlPr xmlns="http://schemas.microsoft.com/office/spreadsheetml/2009/9/main" objectType="Drop" dropLines="20" dropStyle="combo" dx="16" fmlaLink="$K$1" fmlaRange="'2016-1'!$B$4:$B$29" noThreeD="1" sel="7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1057275</xdr:colOff>
          <xdr:row>0</xdr:row>
          <xdr:rowOff>0</xdr:rowOff>
        </xdr:from>
        <xdr:to>
          <xdr:col>2</xdr:col>
          <xdr:colOff>171450</xdr:colOff>
          <xdr:row>0</xdr:row>
          <xdr:rowOff>0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0</xdr:row>
          <xdr:rowOff>9525</xdr:rowOff>
        </xdr:from>
        <xdr:to>
          <xdr:col>3</xdr:col>
          <xdr:colOff>276225</xdr:colOff>
          <xdr:row>0</xdr:row>
          <xdr:rowOff>428625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0</xdr:row>
          <xdr:rowOff>19050</xdr:rowOff>
        </xdr:from>
        <xdr:to>
          <xdr:col>4</xdr:col>
          <xdr:colOff>276225</xdr:colOff>
          <xdr:row>0</xdr:row>
          <xdr:rowOff>438150</xdr:rowOff>
        </xdr:to>
        <xdr:sp macro="" textlink="">
          <xdr:nvSpPr>
            <xdr:cNvPr id="4102" name="Spinne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47625</xdr:rowOff>
        </xdr:from>
        <xdr:to>
          <xdr:col>9</xdr:col>
          <xdr:colOff>323850</xdr:colOff>
          <xdr:row>0</xdr:row>
          <xdr:rowOff>457200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313765</xdr:colOff>
      <xdr:row>0</xdr:row>
      <xdr:rowOff>280147</xdr:rowOff>
    </xdr:from>
    <xdr:to>
      <xdr:col>24</xdr:col>
      <xdr:colOff>33618</xdr:colOff>
      <xdr:row>10</xdr:row>
      <xdr:rowOff>358588</xdr:rowOff>
    </xdr:to>
    <xdr:sp macro="" textlink="">
      <xdr:nvSpPr>
        <xdr:cNvPr id="2" name="TextBox 1"/>
        <xdr:cNvSpPr txBox="1"/>
      </xdr:nvSpPr>
      <xdr:spPr>
        <a:xfrm>
          <a:off x="7799294" y="280147"/>
          <a:ext cx="7239000" cy="3630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변수 </a:t>
          </a:r>
          <a:r>
            <a:rPr lang="en-US" altLang="ko-KR" sz="1100"/>
            <a:t>- </a:t>
          </a:r>
          <a:r>
            <a:rPr lang="ko-KR" altLang="en-US" sz="1100"/>
            <a:t>숫자로시작 </a:t>
          </a:r>
          <a:r>
            <a:rPr lang="en-US" altLang="ko-KR" sz="1100"/>
            <a:t>X </a:t>
          </a:r>
          <a:r>
            <a:rPr lang="ko-KR" altLang="en-US" sz="1100"/>
            <a:t>범위이름 </a:t>
          </a:r>
          <a:r>
            <a:rPr lang="en-US" altLang="ko-KR" sz="1100"/>
            <a:t>:</a:t>
          </a:r>
          <a:r>
            <a:rPr lang="en-US" altLang="ko-KR" sz="1100" baseline="0"/>
            <a:t> _2016_1</a:t>
          </a:r>
        </a:p>
        <a:p>
          <a:endParaRPr lang="en-US" altLang="ko-K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114301</xdr:rowOff>
    </xdr:from>
    <xdr:to>
      <xdr:col>20</xdr:col>
      <xdr:colOff>124962</xdr:colOff>
      <xdr:row>6</xdr:row>
      <xdr:rowOff>47626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114301"/>
          <a:ext cx="6973437" cy="12763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6</xdr:row>
      <xdr:rowOff>66675</xdr:rowOff>
    </xdr:from>
    <xdr:to>
      <xdr:col>20</xdr:col>
      <xdr:colOff>133350</xdr:colOff>
      <xdr:row>18</xdr:row>
      <xdr:rowOff>166947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1409700"/>
          <a:ext cx="6962775" cy="2405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O23"/>
  <sheetViews>
    <sheetView topLeftCell="A4" zoomScale="85" zoomScaleNormal="85" zoomScalePageLayoutView="70" workbookViewId="0">
      <selection activeCell="L23" sqref="L23"/>
    </sheetView>
  </sheetViews>
  <sheetFormatPr defaultRowHeight="16.5"/>
  <cols>
    <col min="1" max="1" width="2.625" customWidth="1"/>
    <col min="2" max="2" width="13.875" customWidth="1"/>
    <col min="3" max="4" width="11.5" customWidth="1"/>
    <col min="5" max="5" width="14" customWidth="1"/>
    <col min="6" max="6" width="4.5" customWidth="1"/>
    <col min="7" max="7" width="4.75" customWidth="1"/>
    <col min="8" max="8" width="4.875" customWidth="1"/>
    <col min="9" max="10" width="4.75" customWidth="1"/>
    <col min="11" max="11" width="3.5" customWidth="1"/>
    <col min="12" max="12" width="8.875" bestFit="1" customWidth="1"/>
    <col min="13" max="13" width="9" customWidth="1"/>
  </cols>
  <sheetData>
    <row r="1" spans="2:15" ht="36.75" customHeight="1">
      <c r="C1" s="34">
        <v>2016</v>
      </c>
      <c r="D1" s="35">
        <v>3</v>
      </c>
      <c r="F1" t="s">
        <v>68</v>
      </c>
      <c r="K1">
        <v>7</v>
      </c>
    </row>
    <row r="2" spans="2:15" ht="13.5" customHeight="1" thickBot="1"/>
    <row r="3" spans="2:15" ht="29.25" customHeight="1">
      <c r="B3" s="108" t="s">
        <v>52</v>
      </c>
      <c r="C3" s="109"/>
      <c r="D3" s="109"/>
      <c r="E3" s="109"/>
      <c r="F3" s="109"/>
      <c r="G3" s="109"/>
      <c r="H3" s="109"/>
      <c r="I3" s="109"/>
      <c r="J3" s="110"/>
    </row>
    <row r="4" spans="2:15" ht="13.5" customHeight="1" thickBot="1">
      <c r="B4" s="111"/>
      <c r="C4" s="112"/>
      <c r="D4" s="112"/>
      <c r="E4" s="112"/>
      <c r="F4" s="112"/>
      <c r="G4" s="112"/>
      <c r="H4" s="112"/>
      <c r="I4" s="112"/>
      <c r="J4" s="113"/>
    </row>
    <row r="5" spans="2:15" ht="19.5" customHeight="1" thickBot="1">
      <c r="B5" s="119"/>
      <c r="C5" s="119"/>
      <c r="D5" s="119"/>
      <c r="E5" s="119"/>
      <c r="F5" s="119"/>
      <c r="G5" s="119"/>
      <c r="H5" s="119"/>
      <c r="I5" s="119"/>
      <c r="J5" s="119"/>
    </row>
    <row r="6" spans="2:15" ht="40.5" customHeight="1" thickBot="1">
      <c r="B6" s="14" t="s">
        <v>15</v>
      </c>
      <c r="C6" s="104" t="str">
        <f ca="1">INDEX(INDIRECT(B6),$K$1)</f>
        <v>이영민</v>
      </c>
      <c r="D6" s="105"/>
      <c r="E6" s="15" t="s">
        <v>14</v>
      </c>
      <c r="F6" s="16" t="str">
        <f ca="1">MID(INDEX(INDIRECT($E$6),$K$1),COLUMN(A1),1)</f>
        <v>G</v>
      </c>
      <c r="G6" s="36" t="str">
        <f t="shared" ref="G6:J6" ca="1" si="0">MID(INDEX(INDIRECT($E$6),$K$1),COLUMN(B1),1)</f>
        <v>1</v>
      </c>
      <c r="H6" s="36" t="str">
        <f t="shared" ca="1" si="0"/>
        <v>0</v>
      </c>
      <c r="I6" s="36" t="str">
        <f t="shared" ca="1" si="0"/>
        <v>2</v>
      </c>
      <c r="J6" s="36" t="str">
        <f t="shared" ca="1" si="0"/>
        <v>3</v>
      </c>
    </row>
    <row r="7" spans="2:15" ht="40.5" customHeight="1" thickBot="1">
      <c r="B7" s="17" t="s">
        <v>26</v>
      </c>
      <c r="C7" s="104" t="str">
        <f ca="1">INDEX(INDIRECT(B7),$K$1)</f>
        <v>총무부</v>
      </c>
      <c r="D7" s="105"/>
      <c r="E7" s="18" t="s">
        <v>9</v>
      </c>
      <c r="F7" s="106" t="str">
        <f ca="1">INDEX(INDIRECT(E7),$K$1)</f>
        <v>과장</v>
      </c>
      <c r="G7" s="106"/>
      <c r="H7" s="106"/>
      <c r="I7" s="106"/>
      <c r="J7" s="107"/>
      <c r="K7" s="1"/>
    </row>
    <row r="8" spans="2:15" s="2" customFormat="1" ht="19.5" customHeight="1" thickBot="1">
      <c r="B8" s="129"/>
      <c r="C8" s="129"/>
      <c r="D8" s="129"/>
      <c r="E8" s="129"/>
      <c r="F8" s="129"/>
      <c r="G8" s="129"/>
      <c r="H8" s="129"/>
      <c r="I8" s="129"/>
      <c r="J8" s="129"/>
      <c r="K8" s="3"/>
      <c r="L8" s="3"/>
      <c r="M8" s="4"/>
    </row>
    <row r="9" spans="2:15" ht="33.75" customHeight="1">
      <c r="B9" s="19" t="s">
        <v>18</v>
      </c>
      <c r="C9" s="120" t="s">
        <v>11</v>
      </c>
      <c r="D9" s="120"/>
      <c r="E9" s="121" t="s">
        <v>19</v>
      </c>
      <c r="F9" s="121"/>
      <c r="G9" s="121"/>
      <c r="H9" s="121"/>
      <c r="I9" s="121"/>
      <c r="J9" s="122"/>
      <c r="L9">
        <f ca="1">INDEX(INDIRECT("_"&amp;$C$1&amp;"_"&amp;$D$1),$K$1,MATCH(C10,항목,0))</f>
        <v>2263000</v>
      </c>
      <c r="O9" s="5"/>
    </row>
    <row r="10" spans="2:15" ht="33.75" customHeight="1">
      <c r="B10" s="101" t="s">
        <v>20</v>
      </c>
      <c r="C10" s="102" t="s">
        <v>3</v>
      </c>
      <c r="D10" s="102"/>
      <c r="E10" s="116">
        <f t="shared" ref="E10:E15" ca="1" si="1">INDEX(INDIRECT("_"&amp;$C$1&amp;"_"&amp;$D$1),$K$1,MATCH(C10,항목,0))</f>
        <v>2263000</v>
      </c>
      <c r="F10" s="117"/>
      <c r="G10" s="117"/>
      <c r="H10" s="117"/>
      <c r="I10" s="117"/>
      <c r="J10" s="118"/>
    </row>
    <row r="11" spans="2:15" ht="33.75" customHeight="1">
      <c r="B11" s="101"/>
      <c r="C11" s="102" t="s">
        <v>17</v>
      </c>
      <c r="D11" s="102"/>
      <c r="E11" s="116">
        <f t="shared" ca="1" si="1"/>
        <v>1131500</v>
      </c>
      <c r="F11" s="117"/>
      <c r="G11" s="117"/>
      <c r="H11" s="117"/>
      <c r="I11" s="117"/>
      <c r="J11" s="118"/>
    </row>
    <row r="12" spans="2:15" ht="33.75" customHeight="1">
      <c r="B12" s="101"/>
      <c r="C12" s="102" t="s">
        <v>4</v>
      </c>
      <c r="D12" s="102"/>
      <c r="E12" s="116">
        <f t="shared" ca="1" si="1"/>
        <v>500000</v>
      </c>
      <c r="F12" s="117"/>
      <c r="G12" s="117"/>
      <c r="H12" s="117"/>
      <c r="I12" s="117"/>
      <c r="J12" s="118"/>
    </row>
    <row r="13" spans="2:15" ht="33.75" customHeight="1">
      <c r="B13" s="101"/>
      <c r="C13" s="102" t="s">
        <v>5</v>
      </c>
      <c r="D13" s="102"/>
      <c r="E13" s="116">
        <f t="shared" ca="1" si="1"/>
        <v>200000</v>
      </c>
      <c r="F13" s="117"/>
      <c r="G13" s="117"/>
      <c r="H13" s="117"/>
      <c r="I13" s="117"/>
      <c r="J13" s="118"/>
    </row>
    <row r="14" spans="2:15" ht="33.75" customHeight="1">
      <c r="B14" s="101"/>
      <c r="C14" s="102" t="s">
        <v>6</v>
      </c>
      <c r="D14" s="102"/>
      <c r="E14" s="116">
        <f t="shared" ca="1" si="1"/>
        <v>150000</v>
      </c>
      <c r="F14" s="117"/>
      <c r="G14" s="117"/>
      <c r="H14" s="117"/>
      <c r="I14" s="117"/>
      <c r="J14" s="118"/>
    </row>
    <row r="15" spans="2:15" ht="33.75" customHeight="1">
      <c r="B15" s="101"/>
      <c r="C15" s="130" t="s">
        <v>25</v>
      </c>
      <c r="D15" s="130"/>
      <c r="E15" s="116">
        <f t="shared" ca="1" si="1"/>
        <v>0</v>
      </c>
      <c r="F15" s="117"/>
      <c r="G15" s="117"/>
      <c r="H15" s="117"/>
      <c r="I15" s="117"/>
      <c r="J15" s="118"/>
    </row>
    <row r="16" spans="2:15" ht="33.75" customHeight="1">
      <c r="B16" s="114" t="s">
        <v>24</v>
      </c>
      <c r="C16" s="115"/>
      <c r="D16" s="115"/>
      <c r="E16" s="116">
        <f ca="1">SUM(E10:J15)</f>
        <v>4244500</v>
      </c>
      <c r="F16" s="117"/>
      <c r="G16" s="117"/>
      <c r="H16" s="117"/>
      <c r="I16" s="117"/>
      <c r="J16" s="118"/>
      <c r="M16" s="103"/>
      <c r="N16" s="103"/>
    </row>
    <row r="17" spans="2:10" ht="33.75" customHeight="1">
      <c r="B17" s="101" t="s">
        <v>21</v>
      </c>
      <c r="C17" s="102" t="s">
        <v>10</v>
      </c>
      <c r="D17" s="102"/>
      <c r="E17" s="116">
        <f ca="1">INDEX(INDIRECT("_"&amp;$C$1&amp;"_"&amp;$D$1),$K$1,MATCH(C17,항목,0))</f>
        <v>191002.5</v>
      </c>
      <c r="F17" s="117"/>
      <c r="G17" s="117"/>
      <c r="H17" s="117"/>
      <c r="I17" s="117"/>
      <c r="J17" s="118"/>
    </row>
    <row r="18" spans="2:10" ht="33.75" customHeight="1">
      <c r="B18" s="101"/>
      <c r="C18" s="102" t="s">
        <v>12</v>
      </c>
      <c r="D18" s="102"/>
      <c r="E18" s="116">
        <f ca="1">INDEX(INDIRECT("_"&amp;$C$1&amp;"_"&amp;$D$1),$K$1,MATCH(C18,항목,0))</f>
        <v>128820.575</v>
      </c>
      <c r="F18" s="117"/>
      <c r="G18" s="117"/>
      <c r="H18" s="117"/>
      <c r="I18" s="117"/>
      <c r="J18" s="118"/>
    </row>
    <row r="19" spans="2:10" ht="33.75" customHeight="1">
      <c r="B19" s="101"/>
      <c r="C19" s="102" t="s">
        <v>7</v>
      </c>
      <c r="D19" s="102"/>
      <c r="E19" s="116">
        <f ca="1">INDEX(INDIRECT("_"&amp;$C$1&amp;"_"&amp;$D$1),$K$1,MATCH(C19,항목,0))</f>
        <v>27589.25</v>
      </c>
      <c r="F19" s="117"/>
      <c r="G19" s="117"/>
      <c r="H19" s="117"/>
      <c r="I19" s="117"/>
      <c r="J19" s="118"/>
    </row>
    <row r="20" spans="2:10" ht="33.75" customHeight="1">
      <c r="B20" s="101"/>
      <c r="C20" s="102" t="s">
        <v>13</v>
      </c>
      <c r="D20" s="102"/>
      <c r="E20" s="116">
        <f ca="1">INDEX(INDIRECT("_"&amp;$C$1&amp;"_"&amp;$D$1),$K$1,MATCH(C20,항목,0))</f>
        <v>137010</v>
      </c>
      <c r="F20" s="117"/>
      <c r="G20" s="117"/>
      <c r="H20" s="117"/>
      <c r="I20" s="117"/>
      <c r="J20" s="118"/>
    </row>
    <row r="21" spans="2:10" ht="33.75" customHeight="1">
      <c r="B21" s="101"/>
      <c r="C21" s="102" t="s">
        <v>8</v>
      </c>
      <c r="D21" s="102"/>
      <c r="E21" s="116">
        <f ca="1">INDEX(INDIRECT("_"&amp;$C$1&amp;"_"&amp;$D$1),$K$1,MATCH(C21,항목,0))</f>
        <v>13700</v>
      </c>
      <c r="F21" s="117"/>
      <c r="G21" s="117"/>
      <c r="H21" s="117"/>
      <c r="I21" s="117"/>
      <c r="J21" s="118"/>
    </row>
    <row r="22" spans="2:10" ht="33.75" customHeight="1">
      <c r="B22" s="114" t="s">
        <v>23</v>
      </c>
      <c r="C22" s="115"/>
      <c r="D22" s="115"/>
      <c r="E22" s="125">
        <f ca="1">SUM(E17:J21)</f>
        <v>498122.32500000001</v>
      </c>
      <c r="F22" s="125"/>
      <c r="G22" s="125"/>
      <c r="H22" s="125"/>
      <c r="I22" s="125"/>
      <c r="J22" s="126"/>
    </row>
    <row r="23" spans="2:10" ht="33.75" customHeight="1" thickBot="1">
      <c r="B23" s="123" t="s">
        <v>22</v>
      </c>
      <c r="C23" s="124"/>
      <c r="D23" s="124"/>
      <c r="E23" s="127">
        <f ca="1">E16-E22</f>
        <v>3746377.6749999998</v>
      </c>
      <c r="F23" s="127"/>
      <c r="G23" s="127"/>
      <c r="H23" s="127"/>
      <c r="I23" s="127"/>
      <c r="J23" s="128"/>
    </row>
  </sheetData>
  <mergeCells count="39">
    <mergeCell ref="B23:D23"/>
    <mergeCell ref="E16:J16"/>
    <mergeCell ref="E22:J22"/>
    <mergeCell ref="E23:J23"/>
    <mergeCell ref="B8:J8"/>
    <mergeCell ref="C21:D21"/>
    <mergeCell ref="B17:B21"/>
    <mergeCell ref="E15:J15"/>
    <mergeCell ref="E17:J17"/>
    <mergeCell ref="E18:J18"/>
    <mergeCell ref="E19:J19"/>
    <mergeCell ref="E20:J20"/>
    <mergeCell ref="E21:J21"/>
    <mergeCell ref="C18:D18"/>
    <mergeCell ref="C19:D19"/>
    <mergeCell ref="C15:D15"/>
    <mergeCell ref="B3:J4"/>
    <mergeCell ref="B16:D16"/>
    <mergeCell ref="B22:D22"/>
    <mergeCell ref="C20:D20"/>
    <mergeCell ref="E14:J14"/>
    <mergeCell ref="B5:J5"/>
    <mergeCell ref="C9:D9"/>
    <mergeCell ref="C10:D10"/>
    <mergeCell ref="C12:D12"/>
    <mergeCell ref="C13:D13"/>
    <mergeCell ref="C11:D11"/>
    <mergeCell ref="E9:J9"/>
    <mergeCell ref="E10:J10"/>
    <mergeCell ref="E11:J11"/>
    <mergeCell ref="E12:J12"/>
    <mergeCell ref="E13:J13"/>
    <mergeCell ref="B10:B15"/>
    <mergeCell ref="C17:D17"/>
    <mergeCell ref="M16:N16"/>
    <mergeCell ref="C6:D6"/>
    <mergeCell ref="C7:D7"/>
    <mergeCell ref="F7:J7"/>
    <mergeCell ref="C14:D14"/>
  </mergeCells>
  <phoneticPr fontId="1" type="noConversion"/>
  <pageMargins left="0.70866141732283472" right="0.43307086614173229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Spinner 4">
              <controlPr defaultSize="0" autoPict="0">
                <anchor moveWithCells="1" sizeWithCells="1">
                  <from>
                    <xdr:col>1</xdr:col>
                    <xdr:colOff>1057275</xdr:colOff>
                    <xdr:row>0</xdr:row>
                    <xdr:rowOff>0</xdr:rowOff>
                  </from>
                  <to>
                    <xdr:col>2</xdr:col>
                    <xdr:colOff>171450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Spinner 5">
              <controlPr defaultSize="0" autoPict="0">
                <anchor moveWithCells="1" sizeWithCells="1">
                  <from>
                    <xdr:col>3</xdr:col>
                    <xdr:colOff>19050</xdr:colOff>
                    <xdr:row>0</xdr:row>
                    <xdr:rowOff>9525</xdr:rowOff>
                  </from>
                  <to>
                    <xdr:col>3</xdr:col>
                    <xdr:colOff>276225</xdr:colOff>
                    <xdr:row>0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Spinner 6">
              <controlPr defaultSize="0" autoPict="0">
                <anchor moveWithCells="1" sizeWithCells="1">
                  <from>
                    <xdr:col>4</xdr:col>
                    <xdr:colOff>19050</xdr:colOff>
                    <xdr:row>0</xdr:row>
                    <xdr:rowOff>19050</xdr:rowOff>
                  </from>
                  <to>
                    <xdr:col>4</xdr:col>
                    <xdr:colOff>276225</xdr:colOff>
                    <xdr:row>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Drop Down 7">
              <controlPr defaultSize="0" autoLine="0" autoPict="0">
                <anchor moveWithCells="1">
                  <from>
                    <xdr:col>6</xdr:col>
                    <xdr:colOff>19050</xdr:colOff>
                    <xdr:row>0</xdr:row>
                    <xdr:rowOff>47625</xdr:rowOff>
                  </from>
                  <to>
                    <xdr:col>9</xdr:col>
                    <xdr:colOff>323850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showGridLines="0" tabSelected="1" workbookViewId="0">
      <selection activeCell="H8" sqref="H8"/>
    </sheetView>
  </sheetViews>
  <sheetFormatPr defaultRowHeight="16.5"/>
  <cols>
    <col min="2" max="2" width="3.5" customWidth="1"/>
    <col min="3" max="3" width="5.5" customWidth="1"/>
    <col min="4" max="4" width="10.625" bestFit="1" customWidth="1"/>
    <col min="5" max="5" width="6.5" customWidth="1"/>
    <col min="7" max="7" width="13.25" customWidth="1"/>
    <col min="8" max="8" width="15.625" customWidth="1"/>
  </cols>
  <sheetData>
    <row r="2" spans="1:8">
      <c r="A2" s="147" t="s">
        <v>493</v>
      </c>
      <c r="B2" s="147"/>
      <c r="C2" s="147"/>
      <c r="D2" s="147"/>
      <c r="F2" s="147" t="s">
        <v>492</v>
      </c>
      <c r="G2" s="147"/>
      <c r="H2" s="147"/>
    </row>
    <row r="4" spans="1:8">
      <c r="A4" s="99" t="s">
        <v>491</v>
      </c>
      <c r="C4" s="99" t="s">
        <v>481</v>
      </c>
      <c r="D4" s="98">
        <f t="shared" ref="D4:D15" ca="1" si="0">INDEX(INDIRECT("_"&amp;C4),MATCH($A$5,사원,0))</f>
        <v>1201</v>
      </c>
      <c r="F4" s="11" t="s">
        <v>490</v>
      </c>
      <c r="G4" s="99" t="s">
        <v>489</v>
      </c>
      <c r="H4" s="99" t="s">
        <v>488</v>
      </c>
    </row>
    <row r="5" spans="1:8">
      <c r="A5" s="12" t="s">
        <v>89</v>
      </c>
      <c r="C5" s="99" t="s">
        <v>480</v>
      </c>
      <c r="D5" s="98">
        <f t="shared" ca="1" si="0"/>
        <v>2001</v>
      </c>
      <c r="F5" s="8" t="s">
        <v>480</v>
      </c>
      <c r="G5" s="100">
        <f ca="1">MAX(INDIRECT("_"&amp;F5))</f>
        <v>3100</v>
      </c>
      <c r="H5" s="8" t="str">
        <f ca="1">INDEX(사원,MATCH(G5,INDIRECT("_"&amp;F5),0))</f>
        <v>김영희</v>
      </c>
    </row>
    <row r="6" spans="1:8">
      <c r="C6" s="99" t="s">
        <v>479</v>
      </c>
      <c r="D6" s="98">
        <f t="shared" ca="1" si="0"/>
        <v>1059</v>
      </c>
      <c r="F6" s="1"/>
    </row>
    <row r="7" spans="1:8">
      <c r="C7" s="99" t="s">
        <v>478</v>
      </c>
      <c r="D7" s="98">
        <f t="shared" ca="1" si="0"/>
        <v>2050</v>
      </c>
      <c r="F7" s="11" t="s">
        <v>487</v>
      </c>
      <c r="G7" s="99" t="s">
        <v>486</v>
      </c>
      <c r="H7" s="99" t="s">
        <v>485</v>
      </c>
    </row>
    <row r="8" spans="1:8">
      <c r="C8" s="99" t="s">
        <v>477</v>
      </c>
      <c r="D8" s="98">
        <f t="shared" ca="1" si="0"/>
        <v>3100</v>
      </c>
      <c r="F8" s="8" t="s">
        <v>494</v>
      </c>
      <c r="G8" s="100">
        <f ca="1">MIN(INDIRECT("_"&amp;F8))</f>
        <v>1080</v>
      </c>
      <c r="H8" s="8" t="str">
        <f ca="1">INDEX(사원,MATCH(G8,INDIRECT("_"&amp;F8),0))</f>
        <v>손영호</v>
      </c>
    </row>
    <row r="9" spans="1:8">
      <c r="C9" s="99" t="s">
        <v>476</v>
      </c>
      <c r="D9" s="98">
        <f t="shared" ca="1" si="0"/>
        <v>1920</v>
      </c>
    </row>
    <row r="10" spans="1:8">
      <c r="C10" s="99" t="s">
        <v>475</v>
      </c>
      <c r="D10" s="98">
        <f t="shared" ca="1" si="0"/>
        <v>3120</v>
      </c>
    </row>
    <row r="11" spans="1:8">
      <c r="C11" s="99" t="s">
        <v>474</v>
      </c>
      <c r="D11" s="98">
        <f t="shared" ca="1" si="0"/>
        <v>1890</v>
      </c>
    </row>
    <row r="12" spans="1:8">
      <c r="C12" s="99" t="s">
        <v>473</v>
      </c>
      <c r="D12" s="98">
        <f t="shared" ca="1" si="0"/>
        <v>2420</v>
      </c>
    </row>
    <row r="13" spans="1:8">
      <c r="C13" s="99" t="s">
        <v>472</v>
      </c>
      <c r="D13" s="98">
        <f t="shared" ca="1" si="0"/>
        <v>1020</v>
      </c>
    </row>
    <row r="14" spans="1:8">
      <c r="C14" s="99" t="s">
        <v>471</v>
      </c>
      <c r="D14" s="98">
        <f t="shared" ca="1" si="0"/>
        <v>3120</v>
      </c>
    </row>
    <row r="15" spans="1:8">
      <c r="C15" s="99" t="s">
        <v>470</v>
      </c>
      <c r="D15" s="98">
        <f t="shared" ca="1" si="0"/>
        <v>1500</v>
      </c>
    </row>
    <row r="16" spans="1:8">
      <c r="C16" s="12" t="s">
        <v>484</v>
      </c>
      <c r="D16" s="98">
        <f ca="1">SUM(D4:D15)</f>
        <v>24401</v>
      </c>
    </row>
  </sheetData>
  <mergeCells count="2">
    <mergeCell ref="F2:H2"/>
    <mergeCell ref="A2:D2"/>
  </mergeCells>
  <phoneticPr fontId="1" type="noConversion"/>
  <dataValidations count="2">
    <dataValidation type="list" allowBlank="1" showInputMessage="1" showErrorMessage="1" sqref="A5">
      <formula1>사원</formula1>
    </dataValidation>
    <dataValidation type="list" allowBlank="1" showInputMessage="1" showErrorMessage="1" sqref="F5 F8">
      <formula1>월목록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3" sqref="A3:U3"/>
    </sheetView>
  </sheetViews>
  <sheetFormatPr defaultRowHeight="16.5"/>
  <cols>
    <col min="6" max="8" width="10.875" bestFit="1" customWidth="1"/>
    <col min="12" max="13" width="10.875" bestFit="1" customWidth="1"/>
    <col min="20" max="21" width="10.875" bestFit="1" customWidth="1"/>
  </cols>
  <sheetData>
    <row r="1" spans="1:21" ht="26.25">
      <c r="A1" s="131">
        <f>DATE(2016,1,20)</f>
        <v>42389</v>
      </c>
      <c r="B1" s="131"/>
      <c r="C1" s="131"/>
      <c r="D1" s="131"/>
      <c r="E1" s="131"/>
      <c r="F1" s="131"/>
    </row>
    <row r="3" spans="1:21" ht="33">
      <c r="A3" s="6" t="s">
        <v>14</v>
      </c>
      <c r="B3" s="6" t="s">
        <v>67</v>
      </c>
      <c r="C3" s="6" t="s">
        <v>69</v>
      </c>
      <c r="D3" s="6" t="s">
        <v>70</v>
      </c>
      <c r="E3" s="6" t="s">
        <v>71</v>
      </c>
      <c r="F3" s="6" t="s">
        <v>72</v>
      </c>
      <c r="G3" s="6" t="s">
        <v>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  <c r="M3" s="6" t="s">
        <v>78</v>
      </c>
      <c r="N3" s="6" t="s">
        <v>79</v>
      </c>
      <c r="O3" s="6" t="s">
        <v>80</v>
      </c>
      <c r="P3" s="6" t="s">
        <v>81</v>
      </c>
      <c r="Q3" s="7" t="s">
        <v>82</v>
      </c>
      <c r="R3" s="6" t="s">
        <v>83</v>
      </c>
      <c r="S3" s="6" t="s">
        <v>84</v>
      </c>
      <c r="T3" s="6" t="s">
        <v>85</v>
      </c>
      <c r="U3" s="6" t="s">
        <v>86</v>
      </c>
    </row>
    <row r="4" spans="1:21">
      <c r="A4" s="8" t="s">
        <v>16</v>
      </c>
      <c r="B4" s="8" t="s">
        <v>87</v>
      </c>
      <c r="C4" s="8" t="s">
        <v>0</v>
      </c>
      <c r="D4" s="8" t="s">
        <v>88</v>
      </c>
      <c r="E4" s="8">
        <v>5</v>
      </c>
      <c r="F4" s="8">
        <v>5</v>
      </c>
      <c r="G4" s="9">
        <v>3042000</v>
      </c>
      <c r="H4" s="9">
        <v>2000000</v>
      </c>
      <c r="I4" s="9">
        <v>250000</v>
      </c>
      <c r="J4" s="9">
        <v>150000</v>
      </c>
      <c r="K4" s="9">
        <v>0</v>
      </c>
      <c r="L4" s="9">
        <v>0</v>
      </c>
      <c r="M4" s="9">
        <v>5442000</v>
      </c>
      <c r="N4" s="9">
        <v>244890</v>
      </c>
      <c r="O4" s="9">
        <v>35373</v>
      </c>
      <c r="P4" s="9">
        <v>165164.69999999998</v>
      </c>
      <c r="Q4" s="9">
        <v>10884</v>
      </c>
      <c r="R4" s="9">
        <v>275560</v>
      </c>
      <c r="S4" s="9">
        <v>27550</v>
      </c>
      <c r="T4" s="9">
        <v>759421.7</v>
      </c>
      <c r="U4" s="9">
        <v>4682578.3</v>
      </c>
    </row>
    <row r="5" spans="1:21">
      <c r="A5" s="8" t="s">
        <v>27</v>
      </c>
      <c r="B5" s="8" t="s">
        <v>89</v>
      </c>
      <c r="C5" s="8" t="s">
        <v>0</v>
      </c>
      <c r="D5" s="8" t="s">
        <v>90</v>
      </c>
      <c r="E5" s="8">
        <v>18</v>
      </c>
      <c r="F5" s="8">
        <v>4</v>
      </c>
      <c r="G5" s="9">
        <v>2509000</v>
      </c>
      <c r="H5" s="9">
        <v>700000</v>
      </c>
      <c r="I5" s="9">
        <v>200000</v>
      </c>
      <c r="J5" s="9">
        <v>150000</v>
      </c>
      <c r="K5" s="9">
        <v>0</v>
      </c>
      <c r="L5" s="9">
        <v>0</v>
      </c>
      <c r="M5" s="9">
        <v>3559000</v>
      </c>
      <c r="N5" s="9">
        <v>160155</v>
      </c>
      <c r="O5" s="9">
        <v>23133.5</v>
      </c>
      <c r="P5" s="9">
        <v>108015.65</v>
      </c>
      <c r="Q5" s="9">
        <v>7118</v>
      </c>
      <c r="R5" s="9">
        <v>62960</v>
      </c>
      <c r="S5" s="9">
        <v>6290</v>
      </c>
      <c r="T5" s="9">
        <v>367672.15</v>
      </c>
      <c r="U5" s="9">
        <v>3191327.85</v>
      </c>
    </row>
    <row r="6" spans="1:21">
      <c r="A6" s="8" t="s">
        <v>28</v>
      </c>
      <c r="B6" s="8" t="s">
        <v>91</v>
      </c>
      <c r="C6" s="8" t="s">
        <v>0</v>
      </c>
      <c r="D6" s="8" t="s">
        <v>92</v>
      </c>
      <c r="E6" s="8">
        <v>25</v>
      </c>
      <c r="F6" s="8">
        <v>3</v>
      </c>
      <c r="G6" s="9">
        <v>2222000</v>
      </c>
      <c r="H6" s="9">
        <v>300000</v>
      </c>
      <c r="I6" s="9">
        <v>150000</v>
      </c>
      <c r="J6" s="9">
        <v>150000</v>
      </c>
      <c r="K6" s="9">
        <v>0</v>
      </c>
      <c r="L6" s="9">
        <v>125000</v>
      </c>
      <c r="M6" s="9">
        <v>2947000</v>
      </c>
      <c r="N6" s="9">
        <v>132615</v>
      </c>
      <c r="O6" s="9">
        <v>19155.5</v>
      </c>
      <c r="P6" s="9">
        <v>89441.45</v>
      </c>
      <c r="Q6" s="9">
        <v>5894</v>
      </c>
      <c r="R6" s="9">
        <v>29800</v>
      </c>
      <c r="S6" s="9">
        <v>2980</v>
      </c>
      <c r="T6" s="9">
        <v>279885.95</v>
      </c>
      <c r="U6" s="9">
        <v>2667114.0499999998</v>
      </c>
    </row>
    <row r="7" spans="1:21">
      <c r="A7" s="8" t="s">
        <v>29</v>
      </c>
      <c r="B7" s="8" t="s">
        <v>93</v>
      </c>
      <c r="C7" s="8" t="s">
        <v>0</v>
      </c>
      <c r="D7" s="8" t="s">
        <v>94</v>
      </c>
      <c r="E7" s="8">
        <v>27</v>
      </c>
      <c r="F7" s="10">
        <v>2</v>
      </c>
      <c r="G7" s="9">
        <v>2140000</v>
      </c>
      <c r="H7" s="9">
        <v>0</v>
      </c>
      <c r="I7" s="9">
        <v>100000</v>
      </c>
      <c r="J7" s="9">
        <v>150000</v>
      </c>
      <c r="K7" s="9">
        <v>0</v>
      </c>
      <c r="L7" s="9">
        <v>0</v>
      </c>
      <c r="M7" s="9">
        <v>2390000</v>
      </c>
      <c r="N7" s="9">
        <v>107550</v>
      </c>
      <c r="O7" s="9">
        <v>15535</v>
      </c>
      <c r="P7" s="9">
        <v>72536.5</v>
      </c>
      <c r="Q7" s="9">
        <v>4780</v>
      </c>
      <c r="R7" s="9">
        <v>25050</v>
      </c>
      <c r="S7" s="9">
        <v>2500</v>
      </c>
      <c r="T7" s="9">
        <v>227951.5</v>
      </c>
      <c r="U7" s="9">
        <v>2162048.5</v>
      </c>
    </row>
    <row r="8" spans="1:21">
      <c r="A8" s="8" t="s">
        <v>30</v>
      </c>
      <c r="B8" s="8" t="s">
        <v>95</v>
      </c>
      <c r="C8" s="8" t="s">
        <v>0</v>
      </c>
      <c r="D8" s="8" t="s">
        <v>94</v>
      </c>
      <c r="E8" s="8">
        <v>29</v>
      </c>
      <c r="F8" s="10">
        <v>1</v>
      </c>
      <c r="G8" s="9">
        <v>2058000</v>
      </c>
      <c r="H8" s="9">
        <v>0</v>
      </c>
      <c r="I8" s="9">
        <v>50000</v>
      </c>
      <c r="J8" s="9">
        <v>150000</v>
      </c>
      <c r="K8" s="9">
        <v>0</v>
      </c>
      <c r="L8" s="9">
        <v>113000</v>
      </c>
      <c r="M8" s="9">
        <v>2371000</v>
      </c>
      <c r="N8" s="9">
        <v>106695</v>
      </c>
      <c r="O8" s="9">
        <v>15411.5</v>
      </c>
      <c r="P8" s="9">
        <v>71959.849999999991</v>
      </c>
      <c r="Q8" s="9">
        <v>4742</v>
      </c>
      <c r="R8" s="9">
        <v>31410</v>
      </c>
      <c r="S8" s="9">
        <v>3140</v>
      </c>
      <c r="T8" s="9">
        <v>233358.34999999998</v>
      </c>
      <c r="U8" s="9">
        <v>2137641.65</v>
      </c>
    </row>
    <row r="9" spans="1:21">
      <c r="A9" s="8" t="s">
        <v>31</v>
      </c>
      <c r="B9" s="8" t="s">
        <v>96</v>
      </c>
      <c r="C9" s="8" t="s">
        <v>97</v>
      </c>
      <c r="D9" s="8" t="s">
        <v>98</v>
      </c>
      <c r="E9" s="8">
        <v>10</v>
      </c>
      <c r="F9" s="10">
        <v>4</v>
      </c>
      <c r="G9" s="9">
        <v>2837000</v>
      </c>
      <c r="H9" s="9">
        <v>1000000</v>
      </c>
      <c r="I9" s="9">
        <v>200000</v>
      </c>
      <c r="J9" s="9">
        <v>150000</v>
      </c>
      <c r="K9" s="9">
        <v>0</v>
      </c>
      <c r="L9" s="9">
        <v>0</v>
      </c>
      <c r="M9" s="9">
        <v>4187000</v>
      </c>
      <c r="N9" s="9">
        <v>188415</v>
      </c>
      <c r="O9" s="9">
        <v>27215.5</v>
      </c>
      <c r="P9" s="9">
        <v>127075.45</v>
      </c>
      <c r="Q9" s="9">
        <v>8374</v>
      </c>
      <c r="R9" s="9">
        <v>129270</v>
      </c>
      <c r="S9" s="9">
        <v>12920</v>
      </c>
      <c r="T9" s="9">
        <v>493269.95</v>
      </c>
      <c r="U9" s="9">
        <v>3693730.05</v>
      </c>
    </row>
    <row r="10" spans="1:21">
      <c r="A10" s="8" t="s">
        <v>32</v>
      </c>
      <c r="B10" s="8" t="s">
        <v>99</v>
      </c>
      <c r="C10" s="8" t="s">
        <v>97</v>
      </c>
      <c r="D10" s="8" t="s">
        <v>100</v>
      </c>
      <c r="E10" s="8">
        <v>24</v>
      </c>
      <c r="F10" s="10">
        <v>4</v>
      </c>
      <c r="G10" s="9">
        <v>2263000</v>
      </c>
      <c r="H10" s="9">
        <v>500000</v>
      </c>
      <c r="I10" s="9">
        <v>200000</v>
      </c>
      <c r="J10" s="9">
        <v>150000</v>
      </c>
      <c r="K10" s="9">
        <v>0</v>
      </c>
      <c r="L10" s="9">
        <v>0</v>
      </c>
      <c r="M10" s="9">
        <v>3113000</v>
      </c>
      <c r="N10" s="9">
        <v>140085</v>
      </c>
      <c r="O10" s="9">
        <v>20234.5</v>
      </c>
      <c r="P10" s="9">
        <v>94479.549999999988</v>
      </c>
      <c r="Q10" s="9">
        <v>6226</v>
      </c>
      <c r="R10" s="9">
        <v>29990</v>
      </c>
      <c r="S10" s="9">
        <v>2990</v>
      </c>
      <c r="T10" s="9">
        <v>294005.05</v>
      </c>
      <c r="U10" s="9">
        <v>2818994.95</v>
      </c>
    </row>
    <row r="11" spans="1:21">
      <c r="A11" s="8" t="s">
        <v>33</v>
      </c>
      <c r="B11" s="8" t="s">
        <v>101</v>
      </c>
      <c r="C11" s="8" t="s">
        <v>97</v>
      </c>
      <c r="D11" s="8" t="s">
        <v>94</v>
      </c>
      <c r="E11" s="8">
        <v>30</v>
      </c>
      <c r="F11" s="10">
        <v>1</v>
      </c>
      <c r="G11" s="9">
        <v>2017000</v>
      </c>
      <c r="H11" s="9">
        <v>0</v>
      </c>
      <c r="I11" s="9">
        <v>50000</v>
      </c>
      <c r="J11" s="9">
        <v>150000</v>
      </c>
      <c r="K11" s="9">
        <v>0</v>
      </c>
      <c r="L11" s="9">
        <v>0</v>
      </c>
      <c r="M11" s="9">
        <v>2217000</v>
      </c>
      <c r="N11" s="9">
        <v>99765</v>
      </c>
      <c r="O11" s="9">
        <v>14410.5</v>
      </c>
      <c r="P11" s="9">
        <v>67285.95</v>
      </c>
      <c r="Q11" s="9">
        <v>4434</v>
      </c>
      <c r="R11" s="9">
        <v>26270</v>
      </c>
      <c r="S11" s="9">
        <v>2620</v>
      </c>
      <c r="T11" s="9">
        <v>214785.45</v>
      </c>
      <c r="U11" s="9">
        <v>2002214.55</v>
      </c>
    </row>
    <row r="12" spans="1:21">
      <c r="A12" s="8" t="s">
        <v>34</v>
      </c>
      <c r="B12" s="8" t="s">
        <v>102</v>
      </c>
      <c r="C12" s="8" t="s">
        <v>1</v>
      </c>
      <c r="D12" s="8" t="s">
        <v>90</v>
      </c>
      <c r="E12" s="8">
        <v>15</v>
      </c>
      <c r="F12" s="10">
        <v>6</v>
      </c>
      <c r="G12" s="9">
        <v>2632000</v>
      </c>
      <c r="H12" s="9">
        <v>700000</v>
      </c>
      <c r="I12" s="9">
        <v>250000</v>
      </c>
      <c r="J12" s="9">
        <v>150000</v>
      </c>
      <c r="K12" s="9">
        <v>0</v>
      </c>
      <c r="L12" s="9">
        <v>0</v>
      </c>
      <c r="M12" s="9">
        <v>3732000</v>
      </c>
      <c r="N12" s="9">
        <v>167940</v>
      </c>
      <c r="O12" s="9">
        <v>24258</v>
      </c>
      <c r="P12" s="9">
        <v>113266.2</v>
      </c>
      <c r="Q12" s="9">
        <v>7464</v>
      </c>
      <c r="R12" s="9">
        <v>50800</v>
      </c>
      <c r="S12" s="9">
        <v>5080</v>
      </c>
      <c r="T12" s="9">
        <v>368808.2</v>
      </c>
      <c r="U12" s="9">
        <v>3363191.8</v>
      </c>
    </row>
    <row r="13" spans="1:21">
      <c r="A13" s="8" t="s">
        <v>35</v>
      </c>
      <c r="B13" s="8" t="s">
        <v>103</v>
      </c>
      <c r="C13" s="8" t="s">
        <v>1</v>
      </c>
      <c r="D13" s="8" t="s">
        <v>100</v>
      </c>
      <c r="E13" s="8">
        <v>23</v>
      </c>
      <c r="F13" s="10">
        <v>4</v>
      </c>
      <c r="G13" s="9">
        <v>2304000</v>
      </c>
      <c r="H13" s="9">
        <v>500000</v>
      </c>
      <c r="I13" s="9">
        <v>200000</v>
      </c>
      <c r="J13" s="9">
        <v>150000</v>
      </c>
      <c r="K13" s="9">
        <v>0</v>
      </c>
      <c r="L13" s="9">
        <v>0</v>
      </c>
      <c r="M13" s="9">
        <v>3154000</v>
      </c>
      <c r="N13" s="9">
        <v>141930</v>
      </c>
      <c r="O13" s="9">
        <v>20501</v>
      </c>
      <c r="P13" s="9">
        <v>95723.9</v>
      </c>
      <c r="Q13" s="9">
        <v>6308</v>
      </c>
      <c r="R13" s="9">
        <v>31310</v>
      </c>
      <c r="S13" s="9">
        <v>3130</v>
      </c>
      <c r="T13" s="9">
        <v>298902.90000000002</v>
      </c>
      <c r="U13" s="9">
        <v>2855097.1</v>
      </c>
    </row>
    <row r="14" spans="1:21">
      <c r="A14" s="8" t="s">
        <v>36</v>
      </c>
      <c r="B14" s="8" t="s">
        <v>104</v>
      </c>
      <c r="C14" s="8" t="s">
        <v>1</v>
      </c>
      <c r="D14" s="8" t="s">
        <v>94</v>
      </c>
      <c r="E14" s="8">
        <v>28</v>
      </c>
      <c r="F14" s="10">
        <v>3</v>
      </c>
      <c r="G14" s="9">
        <v>2099000</v>
      </c>
      <c r="H14" s="9">
        <v>0</v>
      </c>
      <c r="I14" s="9">
        <v>150000</v>
      </c>
      <c r="J14" s="9">
        <v>150000</v>
      </c>
      <c r="K14" s="9">
        <v>0</v>
      </c>
      <c r="L14" s="9">
        <v>109500</v>
      </c>
      <c r="M14" s="9">
        <v>2508500</v>
      </c>
      <c r="N14" s="9">
        <v>112882.5</v>
      </c>
      <c r="O14" s="9">
        <v>16305.25</v>
      </c>
      <c r="P14" s="9">
        <v>76132.974999999991</v>
      </c>
      <c r="Q14" s="9">
        <v>5017</v>
      </c>
      <c r="R14" s="9">
        <v>16530</v>
      </c>
      <c r="S14" s="9">
        <v>1650</v>
      </c>
      <c r="T14" s="9">
        <v>228517.72499999998</v>
      </c>
      <c r="U14" s="9">
        <v>2279982.2749999999</v>
      </c>
    </row>
    <row r="15" spans="1:21">
      <c r="A15" s="8" t="s">
        <v>37</v>
      </c>
      <c r="B15" s="8" t="s">
        <v>105</v>
      </c>
      <c r="C15" s="8" t="s">
        <v>106</v>
      </c>
      <c r="D15" s="8" t="s">
        <v>90</v>
      </c>
      <c r="E15" s="8">
        <v>14</v>
      </c>
      <c r="F15" s="10">
        <v>4</v>
      </c>
      <c r="G15" s="9">
        <v>2673000</v>
      </c>
      <c r="H15" s="9">
        <v>700000</v>
      </c>
      <c r="I15" s="9">
        <v>200000</v>
      </c>
      <c r="J15" s="9">
        <v>150000</v>
      </c>
      <c r="K15" s="9">
        <v>0</v>
      </c>
      <c r="L15" s="9">
        <v>0</v>
      </c>
      <c r="M15" s="9">
        <v>3723000</v>
      </c>
      <c r="N15" s="9">
        <v>167535</v>
      </c>
      <c r="O15" s="9">
        <v>24199.5</v>
      </c>
      <c r="P15" s="9">
        <v>112993.04999999999</v>
      </c>
      <c r="Q15" s="9">
        <v>7446</v>
      </c>
      <c r="R15" s="9">
        <v>77050</v>
      </c>
      <c r="S15" s="9">
        <v>7700</v>
      </c>
      <c r="T15" s="9">
        <v>396923.55</v>
      </c>
      <c r="U15" s="9">
        <v>3326076.45</v>
      </c>
    </row>
    <row r="16" spans="1:21">
      <c r="A16" s="8" t="s">
        <v>38</v>
      </c>
      <c r="B16" s="8" t="s">
        <v>107</v>
      </c>
      <c r="C16" s="8" t="s">
        <v>106</v>
      </c>
      <c r="D16" s="8" t="s">
        <v>100</v>
      </c>
      <c r="E16" s="8">
        <v>24</v>
      </c>
      <c r="F16" s="10">
        <v>3</v>
      </c>
      <c r="G16" s="9">
        <v>2263000</v>
      </c>
      <c r="H16" s="9">
        <v>500000</v>
      </c>
      <c r="I16" s="9">
        <v>150000</v>
      </c>
      <c r="J16" s="9">
        <v>150000</v>
      </c>
      <c r="K16" s="9">
        <v>0</v>
      </c>
      <c r="L16" s="9">
        <v>0</v>
      </c>
      <c r="M16" s="9">
        <v>3063000</v>
      </c>
      <c r="N16" s="9">
        <v>137835</v>
      </c>
      <c r="O16" s="9">
        <v>19909.5</v>
      </c>
      <c r="P16" s="9">
        <v>92962.049999999988</v>
      </c>
      <c r="Q16" s="9">
        <v>6126</v>
      </c>
      <c r="R16" s="9">
        <v>37440</v>
      </c>
      <c r="S16" s="9">
        <v>3740</v>
      </c>
      <c r="T16" s="9">
        <v>298012.55</v>
      </c>
      <c r="U16" s="9">
        <v>2764987.45</v>
      </c>
    </row>
    <row r="17" spans="1:21">
      <c r="A17" s="8" t="s">
        <v>39</v>
      </c>
      <c r="B17" s="8" t="s">
        <v>108</v>
      </c>
      <c r="C17" s="8" t="s">
        <v>106</v>
      </c>
      <c r="D17" s="8" t="s">
        <v>92</v>
      </c>
      <c r="E17" s="8">
        <v>26</v>
      </c>
      <c r="F17" s="10">
        <v>3</v>
      </c>
      <c r="G17" s="9">
        <v>2181000</v>
      </c>
      <c r="H17" s="9">
        <v>300000</v>
      </c>
      <c r="I17" s="9">
        <v>150000</v>
      </c>
      <c r="J17" s="9">
        <v>150000</v>
      </c>
      <c r="K17" s="9">
        <v>0</v>
      </c>
      <c r="L17" s="9">
        <v>156000</v>
      </c>
      <c r="M17" s="9">
        <v>2937000</v>
      </c>
      <c r="N17" s="9">
        <v>132165</v>
      </c>
      <c r="O17" s="9">
        <v>19090.5</v>
      </c>
      <c r="P17" s="9">
        <v>89137.95</v>
      </c>
      <c r="Q17" s="9">
        <v>5874</v>
      </c>
      <c r="R17" s="9">
        <v>29470</v>
      </c>
      <c r="S17" s="9">
        <v>2940</v>
      </c>
      <c r="T17" s="9">
        <v>278677.45</v>
      </c>
      <c r="U17" s="9">
        <v>2658322.5499999998</v>
      </c>
    </row>
    <row r="18" spans="1:21">
      <c r="A18" s="8" t="s">
        <v>40</v>
      </c>
      <c r="B18" s="8" t="s">
        <v>109</v>
      </c>
      <c r="C18" s="8" t="s">
        <v>106</v>
      </c>
      <c r="D18" s="8" t="s">
        <v>92</v>
      </c>
      <c r="E18" s="8">
        <v>26</v>
      </c>
      <c r="F18" s="10">
        <v>3</v>
      </c>
      <c r="G18" s="9">
        <v>2181000</v>
      </c>
      <c r="H18" s="9">
        <v>300000</v>
      </c>
      <c r="I18" s="9">
        <v>150000</v>
      </c>
      <c r="J18" s="9">
        <v>150000</v>
      </c>
      <c r="K18" s="9">
        <v>0</v>
      </c>
      <c r="L18" s="9">
        <v>89000</v>
      </c>
      <c r="M18" s="9">
        <v>2870000</v>
      </c>
      <c r="N18" s="9">
        <v>129150</v>
      </c>
      <c r="O18" s="9">
        <v>18655</v>
      </c>
      <c r="P18" s="9">
        <v>87104.5</v>
      </c>
      <c r="Q18" s="9">
        <v>5740</v>
      </c>
      <c r="R18" s="9">
        <v>27490</v>
      </c>
      <c r="S18" s="9">
        <v>2740</v>
      </c>
      <c r="T18" s="9">
        <v>270879.5</v>
      </c>
      <c r="U18" s="9">
        <v>2599120.5</v>
      </c>
    </row>
    <row r="19" spans="1:21">
      <c r="A19" s="8" t="s">
        <v>41</v>
      </c>
      <c r="B19" s="8" t="s">
        <v>110</v>
      </c>
      <c r="C19" s="8" t="s">
        <v>106</v>
      </c>
      <c r="D19" s="8" t="s">
        <v>94</v>
      </c>
      <c r="E19" s="8">
        <v>28</v>
      </c>
      <c r="F19" s="10">
        <v>2</v>
      </c>
      <c r="G19" s="9">
        <v>2099000</v>
      </c>
      <c r="H19" s="9">
        <v>0</v>
      </c>
      <c r="I19" s="9">
        <v>100000</v>
      </c>
      <c r="J19" s="9">
        <v>150000</v>
      </c>
      <c r="K19" s="9">
        <v>0</v>
      </c>
      <c r="L19" s="9">
        <v>0</v>
      </c>
      <c r="M19" s="9">
        <v>2349000</v>
      </c>
      <c r="N19" s="9">
        <v>105705</v>
      </c>
      <c r="O19" s="9">
        <v>15268.5</v>
      </c>
      <c r="P19" s="9">
        <v>71292.149999999994</v>
      </c>
      <c r="Q19" s="9">
        <v>4698</v>
      </c>
      <c r="R19" s="9">
        <v>23450</v>
      </c>
      <c r="S19" s="9">
        <v>2340</v>
      </c>
      <c r="T19" s="9">
        <v>222753.65</v>
      </c>
      <c r="U19" s="9">
        <v>2126246.35</v>
      </c>
    </row>
    <row r="20" spans="1:21">
      <c r="A20" s="10" t="s">
        <v>42</v>
      </c>
      <c r="B20" s="10" t="s">
        <v>111</v>
      </c>
      <c r="C20" s="8" t="s">
        <v>106</v>
      </c>
      <c r="D20" s="8" t="s">
        <v>94</v>
      </c>
      <c r="E20" s="8">
        <v>29</v>
      </c>
      <c r="F20" s="10">
        <v>1</v>
      </c>
      <c r="G20" s="9">
        <v>2058000</v>
      </c>
      <c r="H20" s="9">
        <v>0</v>
      </c>
      <c r="I20" s="9">
        <v>50000</v>
      </c>
      <c r="J20" s="9">
        <v>150000</v>
      </c>
      <c r="K20" s="9">
        <v>0</v>
      </c>
      <c r="L20" s="9">
        <v>0</v>
      </c>
      <c r="M20" s="9">
        <v>2258000</v>
      </c>
      <c r="N20" s="9">
        <v>101610</v>
      </c>
      <c r="O20" s="9">
        <v>14677</v>
      </c>
      <c r="P20" s="9">
        <v>68530.3</v>
      </c>
      <c r="Q20" s="9">
        <v>4516</v>
      </c>
      <c r="R20" s="9">
        <v>27560</v>
      </c>
      <c r="S20" s="9">
        <v>2750</v>
      </c>
      <c r="T20" s="9">
        <v>219643.3</v>
      </c>
      <c r="U20" s="9">
        <v>2038356.7</v>
      </c>
    </row>
    <row r="21" spans="1:21">
      <c r="A21" s="8" t="s">
        <v>43</v>
      </c>
      <c r="B21" s="8" t="s">
        <v>112</v>
      </c>
      <c r="C21" s="8" t="s">
        <v>113</v>
      </c>
      <c r="D21" s="8" t="s">
        <v>88</v>
      </c>
      <c r="E21" s="8">
        <v>6</v>
      </c>
      <c r="F21" s="10">
        <v>5</v>
      </c>
      <c r="G21" s="9">
        <v>3001000</v>
      </c>
      <c r="H21" s="9">
        <v>2000000</v>
      </c>
      <c r="I21" s="9">
        <v>250000</v>
      </c>
      <c r="J21" s="9">
        <v>150000</v>
      </c>
      <c r="K21" s="9">
        <v>0</v>
      </c>
      <c r="L21" s="9">
        <v>0</v>
      </c>
      <c r="M21" s="9">
        <v>5401000</v>
      </c>
      <c r="N21" s="9">
        <v>243045</v>
      </c>
      <c r="O21" s="9">
        <v>35106.5</v>
      </c>
      <c r="P21" s="9">
        <v>163920.35</v>
      </c>
      <c r="Q21" s="9">
        <v>10802</v>
      </c>
      <c r="R21" s="9">
        <v>270400</v>
      </c>
      <c r="S21" s="9">
        <v>27040</v>
      </c>
      <c r="T21" s="9">
        <v>750313.85</v>
      </c>
      <c r="U21" s="9">
        <v>4650686.1500000004</v>
      </c>
    </row>
    <row r="22" spans="1:21">
      <c r="A22" s="8" t="s">
        <v>44</v>
      </c>
      <c r="B22" s="8" t="s">
        <v>114</v>
      </c>
      <c r="C22" s="8" t="s">
        <v>113</v>
      </c>
      <c r="D22" s="8" t="s">
        <v>90</v>
      </c>
      <c r="E22" s="8">
        <v>18</v>
      </c>
      <c r="F22" s="10">
        <v>4</v>
      </c>
      <c r="G22" s="9">
        <v>2509000</v>
      </c>
      <c r="H22" s="9">
        <v>700000</v>
      </c>
      <c r="I22" s="9">
        <v>200000</v>
      </c>
      <c r="J22" s="9">
        <v>150000</v>
      </c>
      <c r="K22" s="9">
        <v>0</v>
      </c>
      <c r="L22" s="9">
        <v>0</v>
      </c>
      <c r="M22" s="9">
        <v>3559000</v>
      </c>
      <c r="N22" s="9">
        <v>160155</v>
      </c>
      <c r="O22" s="9">
        <v>23133.5</v>
      </c>
      <c r="P22" s="9">
        <v>108015.65</v>
      </c>
      <c r="Q22" s="9">
        <v>7118</v>
      </c>
      <c r="R22" s="9">
        <v>62960</v>
      </c>
      <c r="S22" s="9">
        <v>6290</v>
      </c>
      <c r="T22" s="9">
        <v>367672.15</v>
      </c>
      <c r="U22" s="9">
        <v>3191327.85</v>
      </c>
    </row>
    <row r="23" spans="1:21">
      <c r="A23" s="8" t="s">
        <v>45</v>
      </c>
      <c r="B23" s="8" t="s">
        <v>115</v>
      </c>
      <c r="C23" s="8" t="s">
        <v>113</v>
      </c>
      <c r="D23" s="8" t="s">
        <v>100</v>
      </c>
      <c r="E23" s="8">
        <v>23</v>
      </c>
      <c r="F23" s="10">
        <v>3</v>
      </c>
      <c r="G23" s="9">
        <v>2304000</v>
      </c>
      <c r="H23" s="9">
        <v>500000</v>
      </c>
      <c r="I23" s="9">
        <v>150000</v>
      </c>
      <c r="J23" s="9">
        <v>150000</v>
      </c>
      <c r="K23" s="9">
        <v>0</v>
      </c>
      <c r="L23" s="9">
        <v>0</v>
      </c>
      <c r="M23" s="9">
        <v>3104000</v>
      </c>
      <c r="N23" s="9">
        <v>139680</v>
      </c>
      <c r="O23" s="9">
        <v>20176</v>
      </c>
      <c r="P23" s="9">
        <v>94206.399999999994</v>
      </c>
      <c r="Q23" s="9">
        <v>6208</v>
      </c>
      <c r="R23" s="9">
        <v>40730</v>
      </c>
      <c r="S23" s="9">
        <v>4070</v>
      </c>
      <c r="T23" s="9">
        <v>305070.40000000002</v>
      </c>
      <c r="U23" s="9">
        <v>2798929.6</v>
      </c>
    </row>
    <row r="24" spans="1:21">
      <c r="A24" s="8" t="s">
        <v>46</v>
      </c>
      <c r="B24" s="8" t="s">
        <v>116</v>
      </c>
      <c r="C24" s="8" t="s">
        <v>113</v>
      </c>
      <c r="D24" s="8" t="s">
        <v>92</v>
      </c>
      <c r="E24" s="8">
        <v>26</v>
      </c>
      <c r="F24" s="10">
        <v>3</v>
      </c>
      <c r="G24" s="9">
        <v>2181000</v>
      </c>
      <c r="H24" s="9">
        <v>300000</v>
      </c>
      <c r="I24" s="9">
        <v>150000</v>
      </c>
      <c r="J24" s="9">
        <v>150000</v>
      </c>
      <c r="K24" s="9">
        <v>0</v>
      </c>
      <c r="L24" s="9">
        <v>134500</v>
      </c>
      <c r="M24" s="9">
        <v>2915500</v>
      </c>
      <c r="N24" s="9">
        <v>131197.5</v>
      </c>
      <c r="O24" s="9">
        <v>18950.75</v>
      </c>
      <c r="P24" s="9">
        <v>88485.425000000003</v>
      </c>
      <c r="Q24" s="9">
        <v>5831</v>
      </c>
      <c r="R24" s="9">
        <v>28810</v>
      </c>
      <c r="S24" s="9">
        <v>2880</v>
      </c>
      <c r="T24" s="9">
        <v>276154.67499999999</v>
      </c>
      <c r="U24" s="9">
        <v>2639345.3250000002</v>
      </c>
    </row>
    <row r="25" spans="1:21">
      <c r="A25" s="8" t="s">
        <v>47</v>
      </c>
      <c r="B25" s="8" t="s">
        <v>117</v>
      </c>
      <c r="C25" s="8" t="s">
        <v>118</v>
      </c>
      <c r="D25" s="8" t="s">
        <v>98</v>
      </c>
      <c r="E25" s="8">
        <v>11</v>
      </c>
      <c r="F25" s="10">
        <v>4</v>
      </c>
      <c r="G25" s="9">
        <v>2796000</v>
      </c>
      <c r="H25" s="9">
        <v>1000000</v>
      </c>
      <c r="I25" s="9">
        <v>200000</v>
      </c>
      <c r="J25" s="9">
        <v>150000</v>
      </c>
      <c r="K25" s="9">
        <v>0</v>
      </c>
      <c r="L25" s="9">
        <v>0</v>
      </c>
      <c r="M25" s="9">
        <v>4146000</v>
      </c>
      <c r="N25" s="9">
        <v>186570</v>
      </c>
      <c r="O25" s="9">
        <v>26949</v>
      </c>
      <c r="P25" s="9">
        <v>125831.09999999999</v>
      </c>
      <c r="Q25" s="9">
        <v>8292</v>
      </c>
      <c r="R25" s="9">
        <v>124110</v>
      </c>
      <c r="S25" s="9">
        <v>12410</v>
      </c>
      <c r="T25" s="9">
        <v>484162.1</v>
      </c>
      <c r="U25" s="9">
        <v>3661837.9</v>
      </c>
    </row>
    <row r="26" spans="1:21">
      <c r="A26" s="8" t="s">
        <v>48</v>
      </c>
      <c r="B26" s="8" t="s">
        <v>119</v>
      </c>
      <c r="C26" s="8" t="s">
        <v>118</v>
      </c>
      <c r="D26" s="8" t="s">
        <v>90</v>
      </c>
      <c r="E26" s="8">
        <v>21</v>
      </c>
      <c r="F26" s="10">
        <v>4</v>
      </c>
      <c r="G26" s="9">
        <v>2386000</v>
      </c>
      <c r="H26" s="9">
        <v>700000</v>
      </c>
      <c r="I26" s="9">
        <v>200000</v>
      </c>
      <c r="J26" s="9">
        <v>150000</v>
      </c>
      <c r="K26" s="9">
        <v>0</v>
      </c>
      <c r="L26" s="9">
        <v>0</v>
      </c>
      <c r="M26" s="9">
        <v>3436000</v>
      </c>
      <c r="N26" s="9">
        <v>154620</v>
      </c>
      <c r="O26" s="9">
        <v>22334</v>
      </c>
      <c r="P26" s="9">
        <v>104282.59999999999</v>
      </c>
      <c r="Q26" s="9">
        <v>6872</v>
      </c>
      <c r="R26" s="9">
        <v>53580</v>
      </c>
      <c r="S26" s="9">
        <v>5350</v>
      </c>
      <c r="T26" s="9">
        <v>347038.6</v>
      </c>
      <c r="U26" s="9">
        <v>3088961.4</v>
      </c>
    </row>
    <row r="27" spans="1:21">
      <c r="A27" s="8" t="s">
        <v>49</v>
      </c>
      <c r="B27" s="8" t="s">
        <v>120</v>
      </c>
      <c r="C27" s="8" t="s">
        <v>118</v>
      </c>
      <c r="D27" s="8" t="s">
        <v>100</v>
      </c>
      <c r="E27" s="8">
        <v>25</v>
      </c>
      <c r="F27" s="10">
        <v>3</v>
      </c>
      <c r="G27" s="9">
        <v>2222000</v>
      </c>
      <c r="H27" s="9">
        <v>500000</v>
      </c>
      <c r="I27" s="9">
        <v>150000</v>
      </c>
      <c r="J27" s="9">
        <v>150000</v>
      </c>
      <c r="K27" s="9">
        <v>0</v>
      </c>
      <c r="L27" s="9">
        <v>105000</v>
      </c>
      <c r="M27" s="9">
        <v>3127000</v>
      </c>
      <c r="N27" s="9">
        <v>140715</v>
      </c>
      <c r="O27" s="9">
        <v>20325.5</v>
      </c>
      <c r="P27" s="9">
        <v>94904.45</v>
      </c>
      <c r="Q27" s="9">
        <v>6254</v>
      </c>
      <c r="R27" s="9">
        <v>42380</v>
      </c>
      <c r="S27" s="9">
        <v>4230</v>
      </c>
      <c r="T27" s="9">
        <v>308808.95</v>
      </c>
      <c r="U27" s="9">
        <v>2818191.05</v>
      </c>
    </row>
    <row r="28" spans="1:21">
      <c r="A28" s="8" t="s">
        <v>50</v>
      </c>
      <c r="B28" s="8" t="s">
        <v>121</v>
      </c>
      <c r="C28" s="8" t="s">
        <v>118</v>
      </c>
      <c r="D28" s="8" t="s">
        <v>92</v>
      </c>
      <c r="E28" s="8">
        <v>25</v>
      </c>
      <c r="F28" s="10">
        <v>2</v>
      </c>
      <c r="G28" s="9">
        <v>2222000</v>
      </c>
      <c r="H28" s="9">
        <v>300000</v>
      </c>
      <c r="I28" s="9">
        <v>100000</v>
      </c>
      <c r="J28" s="9">
        <v>150000</v>
      </c>
      <c r="K28" s="9">
        <v>0</v>
      </c>
      <c r="L28" s="9">
        <v>116000</v>
      </c>
      <c r="M28" s="9">
        <v>2888000</v>
      </c>
      <c r="N28" s="9">
        <v>129960</v>
      </c>
      <c r="O28" s="9">
        <v>18772</v>
      </c>
      <c r="P28" s="9">
        <v>87650.8</v>
      </c>
      <c r="Q28" s="9">
        <v>5776</v>
      </c>
      <c r="R28" s="9">
        <v>56650</v>
      </c>
      <c r="S28" s="9">
        <v>5660</v>
      </c>
      <c r="T28" s="9">
        <v>304468.8</v>
      </c>
      <c r="U28" s="9">
        <v>2583531.2000000002</v>
      </c>
    </row>
    <row r="29" spans="1:21">
      <c r="A29" s="8" t="s">
        <v>51</v>
      </c>
      <c r="B29" s="8" t="s">
        <v>122</v>
      </c>
      <c r="C29" s="8" t="s">
        <v>118</v>
      </c>
      <c r="D29" s="8" t="s">
        <v>94</v>
      </c>
      <c r="E29" s="8">
        <v>27</v>
      </c>
      <c r="F29" s="10">
        <v>2</v>
      </c>
      <c r="G29" s="9">
        <v>2140000</v>
      </c>
      <c r="H29" s="9">
        <v>0</v>
      </c>
      <c r="I29" s="9">
        <v>100000</v>
      </c>
      <c r="J29" s="9">
        <v>150000</v>
      </c>
      <c r="K29" s="9">
        <v>0</v>
      </c>
      <c r="L29" s="9">
        <v>0</v>
      </c>
      <c r="M29" s="9">
        <v>2390000</v>
      </c>
      <c r="N29" s="9">
        <v>107550</v>
      </c>
      <c r="O29" s="9">
        <v>15535</v>
      </c>
      <c r="P29" s="9">
        <v>72536.5</v>
      </c>
      <c r="Q29" s="9">
        <v>4780</v>
      </c>
      <c r="R29" s="9">
        <v>25050</v>
      </c>
      <c r="S29" s="9">
        <v>2500</v>
      </c>
      <c r="T29" s="9">
        <v>227951.5</v>
      </c>
      <c r="U29" s="9">
        <v>2162048.5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B8" sqref="B8:I8"/>
    </sheetView>
  </sheetViews>
  <sheetFormatPr defaultRowHeight="16.5"/>
  <cols>
    <col min="7" max="8" width="10.875" bestFit="1" customWidth="1"/>
    <col min="13" max="13" width="10.875" bestFit="1" customWidth="1"/>
    <col min="21" max="21" width="10.875" bestFit="1" customWidth="1"/>
  </cols>
  <sheetData>
    <row r="1" spans="1:21" ht="26.25">
      <c r="A1" s="131">
        <f>DATE(2016,2,20)</f>
        <v>42420</v>
      </c>
      <c r="B1" s="131"/>
      <c r="C1" s="131"/>
      <c r="D1" s="131"/>
      <c r="E1" s="131"/>
      <c r="F1" s="131"/>
    </row>
    <row r="3" spans="1:21" ht="33">
      <c r="A3" s="6" t="s">
        <v>123</v>
      </c>
      <c r="B3" s="6" t="s">
        <v>67</v>
      </c>
      <c r="C3" s="6" t="s">
        <v>69</v>
      </c>
      <c r="D3" s="6" t="s">
        <v>70</v>
      </c>
      <c r="E3" s="6" t="s">
        <v>71</v>
      </c>
      <c r="F3" s="6" t="s">
        <v>72</v>
      </c>
      <c r="G3" s="6" t="s">
        <v>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  <c r="M3" s="6" t="s">
        <v>78</v>
      </c>
      <c r="N3" s="6" t="s">
        <v>79</v>
      </c>
      <c r="O3" s="6" t="s">
        <v>80</v>
      </c>
      <c r="P3" s="6" t="s">
        <v>81</v>
      </c>
      <c r="Q3" s="7" t="s">
        <v>82</v>
      </c>
      <c r="R3" s="6" t="s">
        <v>83</v>
      </c>
      <c r="S3" s="6" t="s">
        <v>84</v>
      </c>
      <c r="T3" s="6" t="s">
        <v>85</v>
      </c>
      <c r="U3" s="6" t="s">
        <v>86</v>
      </c>
    </row>
    <row r="4" spans="1:21">
      <c r="A4" s="8" t="s">
        <v>124</v>
      </c>
      <c r="B4" s="8" t="s">
        <v>87</v>
      </c>
      <c r="C4" s="8" t="s">
        <v>0</v>
      </c>
      <c r="D4" s="8" t="s">
        <v>88</v>
      </c>
      <c r="E4" s="8">
        <v>5</v>
      </c>
      <c r="F4" s="8">
        <v>5</v>
      </c>
      <c r="G4" s="9">
        <v>3042000</v>
      </c>
      <c r="H4" s="9">
        <v>2000000</v>
      </c>
      <c r="I4" s="9">
        <v>250000</v>
      </c>
      <c r="J4" s="9">
        <v>150000</v>
      </c>
      <c r="K4" s="9">
        <v>0</v>
      </c>
      <c r="L4" s="13">
        <v>0</v>
      </c>
      <c r="M4" s="9">
        <v>5442000</v>
      </c>
      <c r="N4" s="9">
        <v>244890</v>
      </c>
      <c r="O4" s="9">
        <v>35373</v>
      </c>
      <c r="P4" s="9">
        <v>165164.69999999998</v>
      </c>
      <c r="Q4" s="9">
        <v>10884</v>
      </c>
      <c r="R4" s="9">
        <v>275560</v>
      </c>
      <c r="S4" s="9">
        <v>27550</v>
      </c>
      <c r="T4" s="9">
        <v>759421.7</v>
      </c>
      <c r="U4" s="9">
        <v>4682578.3</v>
      </c>
    </row>
    <row r="5" spans="1:21">
      <c r="A5" s="8" t="s">
        <v>125</v>
      </c>
      <c r="B5" s="8" t="s">
        <v>89</v>
      </c>
      <c r="C5" s="8" t="s">
        <v>0</v>
      </c>
      <c r="D5" s="8" t="s">
        <v>90</v>
      </c>
      <c r="E5" s="8">
        <v>18</v>
      </c>
      <c r="F5" s="8">
        <v>4</v>
      </c>
      <c r="G5" s="9">
        <v>2509000</v>
      </c>
      <c r="H5" s="9">
        <v>700000</v>
      </c>
      <c r="I5" s="9">
        <v>200000</v>
      </c>
      <c r="J5" s="9">
        <v>150000</v>
      </c>
      <c r="K5" s="9">
        <v>0</v>
      </c>
      <c r="L5" s="13">
        <v>0</v>
      </c>
      <c r="M5" s="9">
        <v>3559000</v>
      </c>
      <c r="N5" s="9">
        <v>160155</v>
      </c>
      <c r="O5" s="9">
        <v>23133.5</v>
      </c>
      <c r="P5" s="9">
        <v>108015.65</v>
      </c>
      <c r="Q5" s="9">
        <v>7118</v>
      </c>
      <c r="R5" s="9">
        <v>62960</v>
      </c>
      <c r="S5" s="9">
        <v>6290</v>
      </c>
      <c r="T5" s="9">
        <v>367672.15</v>
      </c>
      <c r="U5" s="9">
        <v>3191327.85</v>
      </c>
    </row>
    <row r="6" spans="1:21">
      <c r="A6" s="8" t="s">
        <v>126</v>
      </c>
      <c r="B6" s="8" t="s">
        <v>91</v>
      </c>
      <c r="C6" s="8" t="s">
        <v>0</v>
      </c>
      <c r="D6" s="8" t="s">
        <v>92</v>
      </c>
      <c r="E6" s="8">
        <v>25</v>
      </c>
      <c r="F6" s="8">
        <v>3</v>
      </c>
      <c r="G6" s="9">
        <v>2222000</v>
      </c>
      <c r="H6" s="9">
        <v>300000</v>
      </c>
      <c r="I6" s="9">
        <v>150000</v>
      </c>
      <c r="J6" s="9">
        <v>150000</v>
      </c>
      <c r="K6" s="9">
        <v>0</v>
      </c>
      <c r="L6" s="9">
        <v>109000</v>
      </c>
      <c r="M6" s="9">
        <v>2931000</v>
      </c>
      <c r="N6" s="9">
        <v>131895</v>
      </c>
      <c r="O6" s="9">
        <v>19051.5</v>
      </c>
      <c r="P6" s="9">
        <v>88955.849999999991</v>
      </c>
      <c r="Q6" s="9">
        <v>5862</v>
      </c>
      <c r="R6" s="9">
        <v>29470</v>
      </c>
      <c r="S6" s="9">
        <v>2940</v>
      </c>
      <c r="T6" s="9">
        <v>278174.34999999998</v>
      </c>
      <c r="U6" s="9">
        <v>2652825.65</v>
      </c>
    </row>
    <row r="7" spans="1:21">
      <c r="A7" s="8" t="s">
        <v>127</v>
      </c>
      <c r="B7" s="8" t="s">
        <v>93</v>
      </c>
      <c r="C7" s="8" t="s">
        <v>0</v>
      </c>
      <c r="D7" s="8" t="s">
        <v>94</v>
      </c>
      <c r="E7" s="8">
        <v>27</v>
      </c>
      <c r="F7" s="10">
        <v>2</v>
      </c>
      <c r="G7" s="9">
        <v>2140000</v>
      </c>
      <c r="H7" s="9">
        <v>0</v>
      </c>
      <c r="I7" s="9">
        <v>100000</v>
      </c>
      <c r="J7" s="9">
        <v>150000</v>
      </c>
      <c r="K7" s="9">
        <v>0</v>
      </c>
      <c r="L7" s="9">
        <v>89000</v>
      </c>
      <c r="M7" s="9">
        <v>2479000</v>
      </c>
      <c r="N7" s="9">
        <v>111555</v>
      </c>
      <c r="O7" s="9">
        <v>16113.5</v>
      </c>
      <c r="P7" s="9">
        <v>75237.649999999994</v>
      </c>
      <c r="Q7" s="9">
        <v>4958</v>
      </c>
      <c r="R7" s="9">
        <v>27630</v>
      </c>
      <c r="S7" s="9">
        <v>2760</v>
      </c>
      <c r="T7" s="9">
        <v>238254.15</v>
      </c>
      <c r="U7" s="9">
        <v>2240745.85</v>
      </c>
    </row>
    <row r="8" spans="1:21">
      <c r="A8" s="8" t="s">
        <v>128</v>
      </c>
      <c r="B8" s="8" t="s">
        <v>95</v>
      </c>
      <c r="C8" s="8" t="s">
        <v>0</v>
      </c>
      <c r="D8" s="8" t="s">
        <v>94</v>
      </c>
      <c r="E8" s="8">
        <v>29</v>
      </c>
      <c r="F8" s="10">
        <v>1</v>
      </c>
      <c r="G8" s="9">
        <v>2058000</v>
      </c>
      <c r="H8" s="9">
        <v>0</v>
      </c>
      <c r="I8" s="9">
        <v>50000</v>
      </c>
      <c r="J8" s="9">
        <v>150000</v>
      </c>
      <c r="K8" s="9">
        <v>0</v>
      </c>
      <c r="L8" s="9">
        <v>95000</v>
      </c>
      <c r="M8" s="9">
        <v>2353000</v>
      </c>
      <c r="N8" s="9">
        <v>105885</v>
      </c>
      <c r="O8" s="9">
        <v>15294.5</v>
      </c>
      <c r="P8" s="9">
        <v>71413.55</v>
      </c>
      <c r="Q8" s="9">
        <v>4706</v>
      </c>
      <c r="R8" s="9">
        <v>30770</v>
      </c>
      <c r="S8" s="9">
        <v>3070</v>
      </c>
      <c r="T8" s="9">
        <v>231139.05</v>
      </c>
      <c r="U8" s="9">
        <v>2121860.9500000002</v>
      </c>
    </row>
    <row r="9" spans="1:21">
      <c r="A9" s="8" t="s">
        <v>129</v>
      </c>
      <c r="B9" s="8" t="s">
        <v>96</v>
      </c>
      <c r="C9" s="8" t="s">
        <v>97</v>
      </c>
      <c r="D9" s="8" t="s">
        <v>98</v>
      </c>
      <c r="E9" s="8">
        <v>10</v>
      </c>
      <c r="F9" s="10">
        <v>4</v>
      </c>
      <c r="G9" s="9">
        <v>2837000</v>
      </c>
      <c r="H9" s="9">
        <v>1000000</v>
      </c>
      <c r="I9" s="9">
        <v>200000</v>
      </c>
      <c r="J9" s="9">
        <v>150000</v>
      </c>
      <c r="K9" s="9">
        <v>0</v>
      </c>
      <c r="L9" s="13">
        <v>0</v>
      </c>
      <c r="M9" s="9">
        <v>4187000</v>
      </c>
      <c r="N9" s="9">
        <v>188415</v>
      </c>
      <c r="O9" s="9">
        <v>27215.5</v>
      </c>
      <c r="P9" s="9">
        <v>127075.45</v>
      </c>
      <c r="Q9" s="9">
        <v>8374</v>
      </c>
      <c r="R9" s="9">
        <v>129270</v>
      </c>
      <c r="S9" s="9">
        <v>12920</v>
      </c>
      <c r="T9" s="9">
        <v>493269.95</v>
      </c>
      <c r="U9" s="9">
        <v>3693730.05</v>
      </c>
    </row>
    <row r="10" spans="1:21">
      <c r="A10" s="8" t="s">
        <v>130</v>
      </c>
      <c r="B10" s="8" t="s">
        <v>99</v>
      </c>
      <c r="C10" s="8" t="s">
        <v>97</v>
      </c>
      <c r="D10" s="8" t="s">
        <v>100</v>
      </c>
      <c r="E10" s="8">
        <v>24</v>
      </c>
      <c r="F10" s="10">
        <v>4</v>
      </c>
      <c r="G10" s="9">
        <v>2263000</v>
      </c>
      <c r="H10" s="9">
        <v>500000</v>
      </c>
      <c r="I10" s="9">
        <v>200000</v>
      </c>
      <c r="J10" s="9">
        <v>150000</v>
      </c>
      <c r="K10" s="9">
        <v>0</v>
      </c>
      <c r="L10" s="13">
        <v>0</v>
      </c>
      <c r="M10" s="9">
        <v>3113000</v>
      </c>
      <c r="N10" s="9">
        <v>140085</v>
      </c>
      <c r="O10" s="9">
        <v>20234.5</v>
      </c>
      <c r="P10" s="9">
        <v>94479.549999999988</v>
      </c>
      <c r="Q10" s="9">
        <v>6226</v>
      </c>
      <c r="R10" s="9">
        <v>29990</v>
      </c>
      <c r="S10" s="9">
        <v>2990</v>
      </c>
      <c r="T10" s="9">
        <v>294005.05</v>
      </c>
      <c r="U10" s="9">
        <v>2818994.95</v>
      </c>
    </row>
    <row r="11" spans="1:21">
      <c r="A11" s="8" t="s">
        <v>131</v>
      </c>
      <c r="B11" s="8" t="s">
        <v>101</v>
      </c>
      <c r="C11" s="8" t="s">
        <v>97</v>
      </c>
      <c r="D11" s="8" t="s">
        <v>94</v>
      </c>
      <c r="E11" s="8">
        <v>30</v>
      </c>
      <c r="F11" s="10">
        <v>1</v>
      </c>
      <c r="G11" s="9">
        <v>2017000</v>
      </c>
      <c r="H11" s="9">
        <v>0</v>
      </c>
      <c r="I11" s="9">
        <v>50000</v>
      </c>
      <c r="J11" s="9">
        <v>150000</v>
      </c>
      <c r="K11" s="9">
        <v>0</v>
      </c>
      <c r="L11" s="13">
        <v>0</v>
      </c>
      <c r="M11" s="9">
        <v>2217000</v>
      </c>
      <c r="N11" s="9">
        <v>99765</v>
      </c>
      <c r="O11" s="9">
        <v>14410.5</v>
      </c>
      <c r="P11" s="9">
        <v>67285.95</v>
      </c>
      <c r="Q11" s="9">
        <v>4434</v>
      </c>
      <c r="R11" s="9">
        <v>26270</v>
      </c>
      <c r="S11" s="9">
        <v>2620</v>
      </c>
      <c r="T11" s="9">
        <v>214785.45</v>
      </c>
      <c r="U11" s="9">
        <v>2002214.55</v>
      </c>
    </row>
    <row r="12" spans="1:21">
      <c r="A12" s="8" t="s">
        <v>132</v>
      </c>
      <c r="B12" s="8" t="s">
        <v>102</v>
      </c>
      <c r="C12" s="8" t="s">
        <v>1</v>
      </c>
      <c r="D12" s="8" t="s">
        <v>90</v>
      </c>
      <c r="E12" s="8">
        <v>15</v>
      </c>
      <c r="F12" s="10">
        <v>6</v>
      </c>
      <c r="G12" s="9">
        <v>2632000</v>
      </c>
      <c r="H12" s="9">
        <v>700000</v>
      </c>
      <c r="I12" s="9">
        <v>250000</v>
      </c>
      <c r="J12" s="9">
        <v>150000</v>
      </c>
      <c r="K12" s="9">
        <v>0</v>
      </c>
      <c r="L12" s="13">
        <v>0</v>
      </c>
      <c r="M12" s="9">
        <v>3732000</v>
      </c>
      <c r="N12" s="9">
        <v>167940</v>
      </c>
      <c r="O12" s="9">
        <v>24258</v>
      </c>
      <c r="P12" s="9">
        <v>113266.2</v>
      </c>
      <c r="Q12" s="9">
        <v>7464</v>
      </c>
      <c r="R12" s="9">
        <v>50800</v>
      </c>
      <c r="S12" s="9">
        <v>5080</v>
      </c>
      <c r="T12" s="9">
        <v>368808.2</v>
      </c>
      <c r="U12" s="9">
        <v>3363191.8</v>
      </c>
    </row>
    <row r="13" spans="1:21">
      <c r="A13" s="8" t="s">
        <v>133</v>
      </c>
      <c r="B13" s="8" t="s">
        <v>103</v>
      </c>
      <c r="C13" s="8" t="s">
        <v>1</v>
      </c>
      <c r="D13" s="8" t="s">
        <v>100</v>
      </c>
      <c r="E13" s="8">
        <v>23</v>
      </c>
      <c r="F13" s="10">
        <v>4</v>
      </c>
      <c r="G13" s="9">
        <v>2304000</v>
      </c>
      <c r="H13" s="9">
        <v>500000</v>
      </c>
      <c r="I13" s="9">
        <v>200000</v>
      </c>
      <c r="J13" s="9">
        <v>150000</v>
      </c>
      <c r="K13" s="9">
        <v>0</v>
      </c>
      <c r="L13" s="13">
        <v>0</v>
      </c>
      <c r="M13" s="9">
        <v>3154000</v>
      </c>
      <c r="N13" s="9">
        <v>141930</v>
      </c>
      <c r="O13" s="9">
        <v>20501</v>
      </c>
      <c r="P13" s="9">
        <v>95723.9</v>
      </c>
      <c r="Q13" s="9">
        <v>6308</v>
      </c>
      <c r="R13" s="9">
        <v>31310</v>
      </c>
      <c r="S13" s="9">
        <v>3130</v>
      </c>
      <c r="T13" s="9">
        <v>298902.90000000002</v>
      </c>
      <c r="U13" s="9">
        <v>2855097.1</v>
      </c>
    </row>
    <row r="14" spans="1:21">
      <c r="A14" s="8" t="s">
        <v>134</v>
      </c>
      <c r="B14" s="8" t="s">
        <v>104</v>
      </c>
      <c r="C14" s="8" t="s">
        <v>1</v>
      </c>
      <c r="D14" s="8" t="s">
        <v>94</v>
      </c>
      <c r="E14" s="8">
        <v>28</v>
      </c>
      <c r="F14" s="10">
        <v>3</v>
      </c>
      <c r="G14" s="9">
        <v>2099000</v>
      </c>
      <c r="H14" s="9">
        <v>0</v>
      </c>
      <c r="I14" s="9">
        <v>150000</v>
      </c>
      <c r="J14" s="9">
        <v>150000</v>
      </c>
      <c r="K14" s="9">
        <v>0</v>
      </c>
      <c r="L14" s="9">
        <v>95000</v>
      </c>
      <c r="M14" s="9">
        <v>2494000</v>
      </c>
      <c r="N14" s="9">
        <v>112230</v>
      </c>
      <c r="O14" s="9">
        <v>16211</v>
      </c>
      <c r="P14" s="9">
        <v>75692.899999999994</v>
      </c>
      <c r="Q14" s="9">
        <v>4988</v>
      </c>
      <c r="R14" s="9">
        <v>16320</v>
      </c>
      <c r="S14" s="9">
        <v>1630</v>
      </c>
      <c r="T14" s="9">
        <v>227071.9</v>
      </c>
      <c r="U14" s="9">
        <v>2266928.1</v>
      </c>
    </row>
    <row r="15" spans="1:21">
      <c r="A15" s="8" t="s">
        <v>135</v>
      </c>
      <c r="B15" s="8" t="s">
        <v>105</v>
      </c>
      <c r="C15" s="8" t="s">
        <v>106</v>
      </c>
      <c r="D15" s="8" t="s">
        <v>90</v>
      </c>
      <c r="E15" s="8">
        <v>14</v>
      </c>
      <c r="F15" s="10">
        <v>4</v>
      </c>
      <c r="G15" s="9">
        <v>2673000</v>
      </c>
      <c r="H15" s="9">
        <v>700000</v>
      </c>
      <c r="I15" s="9">
        <v>200000</v>
      </c>
      <c r="J15" s="9">
        <v>150000</v>
      </c>
      <c r="K15" s="9">
        <v>0</v>
      </c>
      <c r="L15" s="13">
        <v>0</v>
      </c>
      <c r="M15" s="9">
        <v>3723000</v>
      </c>
      <c r="N15" s="9">
        <v>167535</v>
      </c>
      <c r="O15" s="9">
        <v>24199.5</v>
      </c>
      <c r="P15" s="9">
        <v>112993.04999999999</v>
      </c>
      <c r="Q15" s="9">
        <v>7446</v>
      </c>
      <c r="R15" s="9">
        <v>77050</v>
      </c>
      <c r="S15" s="9">
        <v>7700</v>
      </c>
      <c r="T15" s="9">
        <v>396923.55</v>
      </c>
      <c r="U15" s="9">
        <v>3326076.45</v>
      </c>
    </row>
    <row r="16" spans="1:21">
      <c r="A16" s="8" t="s">
        <v>136</v>
      </c>
      <c r="B16" s="8" t="s">
        <v>107</v>
      </c>
      <c r="C16" s="8" t="s">
        <v>106</v>
      </c>
      <c r="D16" s="8" t="s">
        <v>100</v>
      </c>
      <c r="E16" s="8">
        <v>24</v>
      </c>
      <c r="F16" s="10">
        <v>3</v>
      </c>
      <c r="G16" s="9">
        <v>2263000</v>
      </c>
      <c r="H16" s="9">
        <v>500000</v>
      </c>
      <c r="I16" s="9">
        <v>150000</v>
      </c>
      <c r="J16" s="9">
        <v>150000</v>
      </c>
      <c r="K16" s="9">
        <v>0</v>
      </c>
      <c r="L16" s="9">
        <v>110000</v>
      </c>
      <c r="M16" s="9">
        <v>3173000</v>
      </c>
      <c r="N16" s="9">
        <v>142785</v>
      </c>
      <c r="O16" s="9">
        <v>20624.5</v>
      </c>
      <c r="P16" s="9">
        <v>96300.549999999988</v>
      </c>
      <c r="Q16" s="9">
        <v>6346</v>
      </c>
      <c r="R16" s="9">
        <v>45680</v>
      </c>
      <c r="S16" s="9">
        <v>4560</v>
      </c>
      <c r="T16" s="9">
        <v>316296.05</v>
      </c>
      <c r="U16" s="9">
        <v>2856703.95</v>
      </c>
    </row>
    <row r="17" spans="1:21">
      <c r="A17" s="8" t="s">
        <v>137</v>
      </c>
      <c r="B17" s="8" t="s">
        <v>108</v>
      </c>
      <c r="C17" s="8" t="s">
        <v>106</v>
      </c>
      <c r="D17" s="8" t="s">
        <v>92</v>
      </c>
      <c r="E17" s="8">
        <v>26</v>
      </c>
      <c r="F17" s="10">
        <v>3</v>
      </c>
      <c r="G17" s="9">
        <v>2181000</v>
      </c>
      <c r="H17" s="9">
        <v>300000</v>
      </c>
      <c r="I17" s="9">
        <v>150000</v>
      </c>
      <c r="J17" s="9">
        <v>150000</v>
      </c>
      <c r="K17" s="9">
        <v>0</v>
      </c>
      <c r="L17" s="9">
        <v>145000</v>
      </c>
      <c r="M17" s="9">
        <v>2926000</v>
      </c>
      <c r="N17" s="9">
        <v>131670</v>
      </c>
      <c r="O17" s="9">
        <v>19019</v>
      </c>
      <c r="P17" s="9">
        <v>88804.099999999991</v>
      </c>
      <c r="Q17" s="9">
        <v>5852</v>
      </c>
      <c r="R17" s="9">
        <v>29140</v>
      </c>
      <c r="S17" s="9">
        <v>2910</v>
      </c>
      <c r="T17" s="9">
        <v>277395.09999999998</v>
      </c>
      <c r="U17" s="9">
        <v>2648604.9</v>
      </c>
    </row>
    <row r="18" spans="1:21">
      <c r="A18" s="8" t="s">
        <v>138</v>
      </c>
      <c r="B18" s="8" t="s">
        <v>109</v>
      </c>
      <c r="C18" s="8" t="s">
        <v>106</v>
      </c>
      <c r="D18" s="8" t="s">
        <v>92</v>
      </c>
      <c r="E18" s="8">
        <v>26</v>
      </c>
      <c r="F18" s="10">
        <v>3</v>
      </c>
      <c r="G18" s="9">
        <v>2181000</v>
      </c>
      <c r="H18" s="9">
        <v>300000</v>
      </c>
      <c r="I18" s="9">
        <v>150000</v>
      </c>
      <c r="J18" s="9">
        <v>150000</v>
      </c>
      <c r="K18" s="9">
        <v>0</v>
      </c>
      <c r="L18" s="9">
        <v>132000</v>
      </c>
      <c r="M18" s="9">
        <v>2913000</v>
      </c>
      <c r="N18" s="9">
        <v>131085</v>
      </c>
      <c r="O18" s="9">
        <v>18934.5</v>
      </c>
      <c r="P18" s="9">
        <v>88409.55</v>
      </c>
      <c r="Q18" s="9">
        <v>5826</v>
      </c>
      <c r="R18" s="9">
        <v>28810</v>
      </c>
      <c r="S18" s="9">
        <v>2880</v>
      </c>
      <c r="T18" s="9">
        <v>275945.05</v>
      </c>
      <c r="U18" s="9">
        <v>2637054.9500000002</v>
      </c>
    </row>
    <row r="19" spans="1:21">
      <c r="A19" s="8" t="s">
        <v>139</v>
      </c>
      <c r="B19" s="8" t="s">
        <v>110</v>
      </c>
      <c r="C19" s="8" t="s">
        <v>106</v>
      </c>
      <c r="D19" s="8" t="s">
        <v>94</v>
      </c>
      <c r="E19" s="8">
        <v>28</v>
      </c>
      <c r="F19" s="10">
        <v>2</v>
      </c>
      <c r="G19" s="9">
        <v>2099000</v>
      </c>
      <c r="H19" s="9">
        <v>0</v>
      </c>
      <c r="I19" s="9">
        <v>100000</v>
      </c>
      <c r="J19" s="9">
        <v>150000</v>
      </c>
      <c r="K19" s="9">
        <v>0</v>
      </c>
      <c r="L19" s="9">
        <v>99000</v>
      </c>
      <c r="M19" s="9">
        <v>2448000</v>
      </c>
      <c r="N19" s="9">
        <v>110160</v>
      </c>
      <c r="O19" s="9">
        <v>15912</v>
      </c>
      <c r="P19" s="9">
        <v>74296.800000000003</v>
      </c>
      <c r="Q19" s="9">
        <v>4896</v>
      </c>
      <c r="R19" s="9">
        <v>26660</v>
      </c>
      <c r="S19" s="9">
        <v>2660</v>
      </c>
      <c r="T19" s="9">
        <v>234584.8</v>
      </c>
      <c r="U19" s="9">
        <v>2213415.2000000002</v>
      </c>
    </row>
    <row r="20" spans="1:21">
      <c r="A20" s="10" t="s">
        <v>140</v>
      </c>
      <c r="B20" s="10" t="s">
        <v>111</v>
      </c>
      <c r="C20" s="8" t="s">
        <v>106</v>
      </c>
      <c r="D20" s="8" t="s">
        <v>94</v>
      </c>
      <c r="E20" s="8">
        <v>29</v>
      </c>
      <c r="F20" s="10">
        <v>1</v>
      </c>
      <c r="G20" s="9">
        <v>2058000</v>
      </c>
      <c r="H20" s="9">
        <v>0</v>
      </c>
      <c r="I20" s="9">
        <v>50000</v>
      </c>
      <c r="J20" s="9">
        <v>150000</v>
      </c>
      <c r="K20" s="9">
        <v>0</v>
      </c>
      <c r="L20" s="9">
        <v>105000</v>
      </c>
      <c r="M20" s="9">
        <v>2363000</v>
      </c>
      <c r="N20" s="9">
        <v>106335</v>
      </c>
      <c r="O20" s="9">
        <v>15359.5</v>
      </c>
      <c r="P20" s="9">
        <v>71717.05</v>
      </c>
      <c r="Q20" s="9">
        <v>4726</v>
      </c>
      <c r="R20" s="9">
        <v>31090</v>
      </c>
      <c r="S20" s="9">
        <v>3100</v>
      </c>
      <c r="T20" s="9">
        <v>232327.55</v>
      </c>
      <c r="U20" s="9">
        <v>2130672.4500000002</v>
      </c>
    </row>
    <row r="21" spans="1:21">
      <c r="A21" s="8" t="s">
        <v>141</v>
      </c>
      <c r="B21" s="8" t="s">
        <v>112</v>
      </c>
      <c r="C21" s="8" t="s">
        <v>113</v>
      </c>
      <c r="D21" s="8" t="s">
        <v>88</v>
      </c>
      <c r="E21" s="8">
        <v>6</v>
      </c>
      <c r="F21" s="10">
        <v>5</v>
      </c>
      <c r="G21" s="9">
        <v>3001000</v>
      </c>
      <c r="H21" s="9">
        <v>2000000</v>
      </c>
      <c r="I21" s="9">
        <v>250000</v>
      </c>
      <c r="J21" s="9">
        <v>150000</v>
      </c>
      <c r="K21" s="9">
        <v>0</v>
      </c>
      <c r="L21" s="13">
        <v>0</v>
      </c>
      <c r="M21" s="9">
        <v>5401000</v>
      </c>
      <c r="N21" s="9">
        <v>243045</v>
      </c>
      <c r="O21" s="9">
        <v>35106.5</v>
      </c>
      <c r="P21" s="9">
        <v>163920.35</v>
      </c>
      <c r="Q21" s="9">
        <v>10802</v>
      </c>
      <c r="R21" s="9">
        <v>270400</v>
      </c>
      <c r="S21" s="9">
        <v>27040</v>
      </c>
      <c r="T21" s="9">
        <v>750313.85</v>
      </c>
      <c r="U21" s="9">
        <v>4650686.1500000004</v>
      </c>
    </row>
    <row r="22" spans="1:21">
      <c r="A22" s="8" t="s">
        <v>142</v>
      </c>
      <c r="B22" s="8" t="s">
        <v>114</v>
      </c>
      <c r="C22" s="8" t="s">
        <v>113</v>
      </c>
      <c r="D22" s="8" t="s">
        <v>90</v>
      </c>
      <c r="E22" s="8">
        <v>18</v>
      </c>
      <c r="F22" s="10">
        <v>4</v>
      </c>
      <c r="G22" s="9">
        <v>2509000</v>
      </c>
      <c r="H22" s="9">
        <v>700000</v>
      </c>
      <c r="I22" s="9">
        <v>200000</v>
      </c>
      <c r="J22" s="9">
        <v>150000</v>
      </c>
      <c r="K22" s="9">
        <v>0</v>
      </c>
      <c r="L22" s="13">
        <v>0</v>
      </c>
      <c r="M22" s="9">
        <v>3559000</v>
      </c>
      <c r="N22" s="9">
        <v>160155</v>
      </c>
      <c r="O22" s="9">
        <v>23133.5</v>
      </c>
      <c r="P22" s="9">
        <v>108015.65</v>
      </c>
      <c r="Q22" s="9">
        <v>7118</v>
      </c>
      <c r="R22" s="9">
        <v>62960</v>
      </c>
      <c r="S22" s="9">
        <v>6290</v>
      </c>
      <c r="T22" s="9">
        <v>367672.15</v>
      </c>
      <c r="U22" s="9">
        <v>3191327.85</v>
      </c>
    </row>
    <row r="23" spans="1:21">
      <c r="A23" s="8" t="s">
        <v>143</v>
      </c>
      <c r="B23" s="8" t="s">
        <v>115</v>
      </c>
      <c r="C23" s="8" t="s">
        <v>113</v>
      </c>
      <c r="D23" s="8" t="s">
        <v>100</v>
      </c>
      <c r="E23" s="8">
        <v>23</v>
      </c>
      <c r="F23" s="10">
        <v>3</v>
      </c>
      <c r="G23" s="9">
        <v>2304000</v>
      </c>
      <c r="H23" s="9">
        <v>500000</v>
      </c>
      <c r="I23" s="9">
        <v>150000</v>
      </c>
      <c r="J23" s="9">
        <v>150000</v>
      </c>
      <c r="K23" s="9">
        <v>0</v>
      </c>
      <c r="L23" s="13">
        <v>0</v>
      </c>
      <c r="M23" s="9">
        <v>3104000</v>
      </c>
      <c r="N23" s="9">
        <v>139680</v>
      </c>
      <c r="O23" s="9">
        <v>20176</v>
      </c>
      <c r="P23" s="9">
        <v>94206.399999999994</v>
      </c>
      <c r="Q23" s="9">
        <v>6208</v>
      </c>
      <c r="R23" s="9">
        <v>40730</v>
      </c>
      <c r="S23" s="9">
        <v>4070</v>
      </c>
      <c r="T23" s="9">
        <v>305070.40000000002</v>
      </c>
      <c r="U23" s="9">
        <v>2798929.6</v>
      </c>
    </row>
    <row r="24" spans="1:21">
      <c r="A24" s="8" t="s">
        <v>144</v>
      </c>
      <c r="B24" s="8" t="s">
        <v>116</v>
      </c>
      <c r="C24" s="8" t="s">
        <v>113</v>
      </c>
      <c r="D24" s="8" t="s">
        <v>92</v>
      </c>
      <c r="E24" s="8">
        <v>26</v>
      </c>
      <c r="F24" s="10">
        <v>3</v>
      </c>
      <c r="G24" s="9">
        <v>2181000</v>
      </c>
      <c r="H24" s="9">
        <v>300000</v>
      </c>
      <c r="I24" s="9">
        <v>150000</v>
      </c>
      <c r="J24" s="9">
        <v>150000</v>
      </c>
      <c r="K24" s="9">
        <v>0</v>
      </c>
      <c r="L24" s="9">
        <v>109000</v>
      </c>
      <c r="M24" s="9">
        <v>2890000</v>
      </c>
      <c r="N24" s="9">
        <v>130050</v>
      </c>
      <c r="O24" s="9">
        <v>18785</v>
      </c>
      <c r="P24" s="9">
        <v>87711.5</v>
      </c>
      <c r="Q24" s="9">
        <v>5780</v>
      </c>
      <c r="R24" s="9">
        <v>28150</v>
      </c>
      <c r="S24" s="9">
        <v>2810</v>
      </c>
      <c r="T24" s="9">
        <v>273286.5</v>
      </c>
      <c r="U24" s="9">
        <v>2616713.5</v>
      </c>
    </row>
    <row r="25" spans="1:21">
      <c r="A25" s="8" t="s">
        <v>145</v>
      </c>
      <c r="B25" s="8" t="s">
        <v>117</v>
      </c>
      <c r="C25" s="8" t="s">
        <v>118</v>
      </c>
      <c r="D25" s="8" t="s">
        <v>98</v>
      </c>
      <c r="E25" s="8">
        <v>11</v>
      </c>
      <c r="F25" s="10">
        <v>4</v>
      </c>
      <c r="G25" s="9">
        <v>2796000</v>
      </c>
      <c r="H25" s="9">
        <v>1000000</v>
      </c>
      <c r="I25" s="9">
        <v>200000</v>
      </c>
      <c r="J25" s="9">
        <v>150000</v>
      </c>
      <c r="K25" s="9">
        <v>0</v>
      </c>
      <c r="L25" s="13">
        <v>0</v>
      </c>
      <c r="M25" s="9">
        <v>4146000</v>
      </c>
      <c r="N25" s="9">
        <v>186570</v>
      </c>
      <c r="O25" s="9">
        <v>26949</v>
      </c>
      <c r="P25" s="9">
        <v>125831.09999999999</v>
      </c>
      <c r="Q25" s="9">
        <v>8292</v>
      </c>
      <c r="R25" s="9">
        <v>124110</v>
      </c>
      <c r="S25" s="9">
        <v>12410</v>
      </c>
      <c r="T25" s="9">
        <v>484162.1</v>
      </c>
      <c r="U25" s="9">
        <v>3661837.9</v>
      </c>
    </row>
    <row r="26" spans="1:21">
      <c r="A26" s="8" t="s">
        <v>146</v>
      </c>
      <c r="B26" s="8" t="s">
        <v>119</v>
      </c>
      <c r="C26" s="8" t="s">
        <v>118</v>
      </c>
      <c r="D26" s="8" t="s">
        <v>90</v>
      </c>
      <c r="E26" s="8">
        <v>21</v>
      </c>
      <c r="F26" s="10">
        <v>4</v>
      </c>
      <c r="G26" s="9">
        <v>2386000</v>
      </c>
      <c r="H26" s="9">
        <v>700000</v>
      </c>
      <c r="I26" s="9">
        <v>200000</v>
      </c>
      <c r="J26" s="9">
        <v>150000</v>
      </c>
      <c r="K26" s="9">
        <v>0</v>
      </c>
      <c r="L26" s="13">
        <v>0</v>
      </c>
      <c r="M26" s="9">
        <v>3436000</v>
      </c>
      <c r="N26" s="9">
        <v>154620</v>
      </c>
      <c r="O26" s="9">
        <v>22334</v>
      </c>
      <c r="P26" s="9">
        <v>104282.59999999999</v>
      </c>
      <c r="Q26" s="9">
        <v>6872</v>
      </c>
      <c r="R26" s="9">
        <v>53580</v>
      </c>
      <c r="S26" s="9">
        <v>5350</v>
      </c>
      <c r="T26" s="9">
        <v>347038.6</v>
      </c>
      <c r="U26" s="9">
        <v>3088961.4</v>
      </c>
    </row>
    <row r="27" spans="1:21">
      <c r="A27" s="8" t="s">
        <v>147</v>
      </c>
      <c r="B27" s="8" t="s">
        <v>120</v>
      </c>
      <c r="C27" s="8" t="s">
        <v>118</v>
      </c>
      <c r="D27" s="8" t="s">
        <v>100</v>
      </c>
      <c r="E27" s="8">
        <v>25</v>
      </c>
      <c r="F27" s="10">
        <v>3</v>
      </c>
      <c r="G27" s="9">
        <v>2222000</v>
      </c>
      <c r="H27" s="9">
        <v>500000</v>
      </c>
      <c r="I27" s="9">
        <v>150000</v>
      </c>
      <c r="J27" s="9">
        <v>150000</v>
      </c>
      <c r="K27" s="9">
        <v>0</v>
      </c>
      <c r="L27" s="13">
        <v>0</v>
      </c>
      <c r="M27" s="9">
        <v>3022000</v>
      </c>
      <c r="N27" s="9">
        <v>135990</v>
      </c>
      <c r="O27" s="9">
        <v>19643</v>
      </c>
      <c r="P27" s="9">
        <v>91717.7</v>
      </c>
      <c r="Q27" s="9">
        <v>6044</v>
      </c>
      <c r="R27" s="9">
        <v>34140</v>
      </c>
      <c r="S27" s="9">
        <v>3410</v>
      </c>
      <c r="T27" s="9">
        <v>290944.7</v>
      </c>
      <c r="U27" s="9">
        <v>2731055.3</v>
      </c>
    </row>
    <row r="28" spans="1:21">
      <c r="A28" s="8" t="s">
        <v>148</v>
      </c>
      <c r="B28" s="8" t="s">
        <v>121</v>
      </c>
      <c r="C28" s="8" t="s">
        <v>118</v>
      </c>
      <c r="D28" s="8" t="s">
        <v>92</v>
      </c>
      <c r="E28" s="8">
        <v>25</v>
      </c>
      <c r="F28" s="10">
        <v>2</v>
      </c>
      <c r="G28" s="9">
        <v>2222000</v>
      </c>
      <c r="H28" s="9">
        <v>300000</v>
      </c>
      <c r="I28" s="9">
        <v>100000</v>
      </c>
      <c r="J28" s="9">
        <v>150000</v>
      </c>
      <c r="K28" s="9">
        <v>0</v>
      </c>
      <c r="L28" s="9">
        <v>143000</v>
      </c>
      <c r="M28" s="9">
        <v>2915000</v>
      </c>
      <c r="N28" s="9">
        <v>131175</v>
      </c>
      <c r="O28" s="9">
        <v>18947.5</v>
      </c>
      <c r="P28" s="9">
        <v>88470.25</v>
      </c>
      <c r="Q28" s="9">
        <v>5830</v>
      </c>
      <c r="R28" s="9">
        <v>59220</v>
      </c>
      <c r="S28" s="9">
        <v>5920</v>
      </c>
      <c r="T28" s="9">
        <v>309562.75</v>
      </c>
      <c r="U28" s="9">
        <v>2605437.25</v>
      </c>
    </row>
    <row r="29" spans="1:21">
      <c r="A29" s="8" t="s">
        <v>149</v>
      </c>
      <c r="B29" s="8" t="s">
        <v>122</v>
      </c>
      <c r="C29" s="8" t="s">
        <v>118</v>
      </c>
      <c r="D29" s="8" t="s">
        <v>94</v>
      </c>
      <c r="E29" s="8">
        <v>27</v>
      </c>
      <c r="F29" s="10">
        <v>2</v>
      </c>
      <c r="G29" s="9">
        <v>2140000</v>
      </c>
      <c r="H29" s="9">
        <v>0</v>
      </c>
      <c r="I29" s="9">
        <v>100000</v>
      </c>
      <c r="J29" s="9">
        <v>150000</v>
      </c>
      <c r="K29" s="9">
        <v>0</v>
      </c>
      <c r="L29" s="9">
        <v>121000</v>
      </c>
      <c r="M29" s="9">
        <v>2511000</v>
      </c>
      <c r="N29" s="9">
        <v>112995</v>
      </c>
      <c r="O29" s="9">
        <v>16321.5</v>
      </c>
      <c r="P29" s="9">
        <v>76208.849999999991</v>
      </c>
      <c r="Q29" s="9">
        <v>5022</v>
      </c>
      <c r="R29" s="9">
        <v>28940</v>
      </c>
      <c r="S29" s="9">
        <v>2890</v>
      </c>
      <c r="T29" s="9">
        <v>242377.34999999998</v>
      </c>
      <c r="U29" s="9">
        <v>2268622.65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P8" sqref="P8"/>
    </sheetView>
  </sheetViews>
  <sheetFormatPr defaultRowHeight="16.5"/>
  <cols>
    <col min="7" max="8" width="10.875" bestFit="1" customWidth="1"/>
    <col min="11" max="11" width="10.875" bestFit="1" customWidth="1"/>
    <col min="13" max="13" width="10.875" bestFit="1" customWidth="1"/>
    <col min="20" max="21" width="10.875" bestFit="1" customWidth="1"/>
  </cols>
  <sheetData>
    <row r="1" spans="1:21" ht="26.25">
      <c r="A1" s="131">
        <f>DATE(2016,3,20)</f>
        <v>42449</v>
      </c>
      <c r="B1" s="131"/>
      <c r="C1" s="131"/>
      <c r="D1" s="131"/>
      <c r="E1" s="131"/>
      <c r="F1" s="131"/>
    </row>
    <row r="3" spans="1:21" ht="33">
      <c r="A3" s="6" t="s">
        <v>123</v>
      </c>
      <c r="B3" s="6" t="s">
        <v>67</v>
      </c>
      <c r="C3" s="6" t="s">
        <v>69</v>
      </c>
      <c r="D3" s="6" t="s">
        <v>70</v>
      </c>
      <c r="E3" s="6" t="s">
        <v>71</v>
      </c>
      <c r="F3" s="6" t="s">
        <v>72</v>
      </c>
      <c r="G3" s="6" t="s">
        <v>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  <c r="M3" s="6" t="s">
        <v>78</v>
      </c>
      <c r="N3" s="6" t="s">
        <v>79</v>
      </c>
      <c r="O3" s="6" t="s">
        <v>80</v>
      </c>
      <c r="P3" s="6" t="s">
        <v>81</v>
      </c>
      <c r="Q3" s="7" t="s">
        <v>82</v>
      </c>
      <c r="R3" s="6" t="s">
        <v>83</v>
      </c>
      <c r="S3" s="6" t="s">
        <v>84</v>
      </c>
      <c r="T3" s="6" t="s">
        <v>85</v>
      </c>
      <c r="U3" s="6" t="s">
        <v>86</v>
      </c>
    </row>
    <row r="4" spans="1:21">
      <c r="A4" s="8" t="s">
        <v>124</v>
      </c>
      <c r="B4" s="8" t="s">
        <v>87</v>
      </c>
      <c r="C4" s="8" t="s">
        <v>0</v>
      </c>
      <c r="D4" s="8" t="s">
        <v>88</v>
      </c>
      <c r="E4" s="8">
        <v>5</v>
      </c>
      <c r="F4" s="8">
        <v>5</v>
      </c>
      <c r="G4" s="9">
        <v>3042000</v>
      </c>
      <c r="H4" s="9">
        <v>2000000</v>
      </c>
      <c r="I4" s="9">
        <v>250000</v>
      </c>
      <c r="J4" s="9">
        <v>150000</v>
      </c>
      <c r="K4" s="9">
        <v>1521000</v>
      </c>
      <c r="L4" s="9">
        <v>0</v>
      </c>
      <c r="M4" s="9">
        <v>6963000</v>
      </c>
      <c r="N4" s="9">
        <v>313335</v>
      </c>
      <c r="O4" s="9">
        <v>45259.5</v>
      </c>
      <c r="P4" s="9">
        <v>211327.05</v>
      </c>
      <c r="Q4" s="9">
        <v>13926</v>
      </c>
      <c r="R4" s="9">
        <v>539410</v>
      </c>
      <c r="S4" s="9">
        <v>53940</v>
      </c>
      <c r="T4" s="9">
        <v>1177197.55</v>
      </c>
      <c r="U4" s="9">
        <v>5785802.4500000002</v>
      </c>
    </row>
    <row r="5" spans="1:21">
      <c r="A5" s="8" t="s">
        <v>125</v>
      </c>
      <c r="B5" s="8" t="s">
        <v>89</v>
      </c>
      <c r="C5" s="8" t="s">
        <v>0</v>
      </c>
      <c r="D5" s="8" t="s">
        <v>90</v>
      </c>
      <c r="E5" s="8">
        <v>18</v>
      </c>
      <c r="F5" s="8">
        <v>4</v>
      </c>
      <c r="G5" s="9">
        <v>2509000</v>
      </c>
      <c r="H5" s="9">
        <v>700000</v>
      </c>
      <c r="I5" s="9">
        <v>200000</v>
      </c>
      <c r="J5" s="9">
        <v>150000</v>
      </c>
      <c r="K5" s="9">
        <v>1254500</v>
      </c>
      <c r="L5" s="9">
        <v>0</v>
      </c>
      <c r="M5" s="9">
        <v>4813500</v>
      </c>
      <c r="N5" s="9">
        <v>216607.5</v>
      </c>
      <c r="O5" s="9">
        <v>31287.75</v>
      </c>
      <c r="P5" s="9">
        <v>146089.72500000001</v>
      </c>
      <c r="Q5" s="9">
        <v>9627</v>
      </c>
      <c r="R5" s="9">
        <v>211750</v>
      </c>
      <c r="S5" s="9">
        <v>21170</v>
      </c>
      <c r="T5" s="9">
        <v>636531.97499999998</v>
      </c>
      <c r="U5" s="9">
        <v>4176968.0249999999</v>
      </c>
    </row>
    <row r="6" spans="1:21">
      <c r="A6" s="8" t="s">
        <v>126</v>
      </c>
      <c r="B6" s="8" t="s">
        <v>91</v>
      </c>
      <c r="C6" s="8" t="s">
        <v>0</v>
      </c>
      <c r="D6" s="8" t="s">
        <v>92</v>
      </c>
      <c r="E6" s="8">
        <v>25</v>
      </c>
      <c r="F6" s="8">
        <v>3</v>
      </c>
      <c r="G6" s="9">
        <v>2222000</v>
      </c>
      <c r="H6" s="9">
        <v>300000</v>
      </c>
      <c r="I6" s="9">
        <v>150000</v>
      </c>
      <c r="J6" s="9">
        <v>150000</v>
      </c>
      <c r="K6" s="9">
        <v>1111000</v>
      </c>
      <c r="L6" s="9">
        <v>89000</v>
      </c>
      <c r="M6" s="9">
        <v>4022000</v>
      </c>
      <c r="N6" s="9">
        <v>180990</v>
      </c>
      <c r="O6" s="9">
        <v>26143</v>
      </c>
      <c r="P6" s="9">
        <v>122067.7</v>
      </c>
      <c r="Q6" s="9">
        <v>8044</v>
      </c>
      <c r="R6" s="9">
        <v>127380</v>
      </c>
      <c r="S6" s="9">
        <v>12730</v>
      </c>
      <c r="T6" s="9">
        <v>477354.7</v>
      </c>
      <c r="U6" s="9">
        <v>3544645.3</v>
      </c>
    </row>
    <row r="7" spans="1:21">
      <c r="A7" s="8" t="s">
        <v>127</v>
      </c>
      <c r="B7" s="8" t="s">
        <v>93</v>
      </c>
      <c r="C7" s="8" t="s">
        <v>0</v>
      </c>
      <c r="D7" s="8" t="s">
        <v>94</v>
      </c>
      <c r="E7" s="8">
        <v>27</v>
      </c>
      <c r="F7" s="10">
        <v>2</v>
      </c>
      <c r="G7" s="9">
        <v>2140000</v>
      </c>
      <c r="H7" s="9">
        <v>0</v>
      </c>
      <c r="I7" s="9">
        <v>100000</v>
      </c>
      <c r="J7" s="9">
        <v>150000</v>
      </c>
      <c r="K7" s="9">
        <v>1070000</v>
      </c>
      <c r="L7" s="9">
        <v>55000</v>
      </c>
      <c r="M7" s="9">
        <v>3515000</v>
      </c>
      <c r="N7" s="9">
        <v>158175</v>
      </c>
      <c r="O7" s="9">
        <v>22847.5</v>
      </c>
      <c r="P7" s="9">
        <v>106680.25</v>
      </c>
      <c r="Q7" s="9">
        <v>7030</v>
      </c>
      <c r="R7" s="9">
        <v>117220</v>
      </c>
      <c r="S7" s="9">
        <v>11720</v>
      </c>
      <c r="T7" s="9">
        <v>423672.75</v>
      </c>
      <c r="U7" s="9">
        <v>3091327.25</v>
      </c>
    </row>
    <row r="8" spans="1:21">
      <c r="A8" s="8" t="s">
        <v>128</v>
      </c>
      <c r="B8" s="8" t="s">
        <v>95</v>
      </c>
      <c r="C8" s="8" t="s">
        <v>0</v>
      </c>
      <c r="D8" s="8" t="s">
        <v>94</v>
      </c>
      <c r="E8" s="8">
        <v>29</v>
      </c>
      <c r="F8" s="10">
        <v>1</v>
      </c>
      <c r="G8" s="9">
        <v>2058000</v>
      </c>
      <c r="H8" s="9">
        <v>0</v>
      </c>
      <c r="I8" s="9">
        <v>50000</v>
      </c>
      <c r="J8" s="9">
        <v>150000</v>
      </c>
      <c r="K8" s="9">
        <v>1029000</v>
      </c>
      <c r="L8" s="9">
        <v>79000</v>
      </c>
      <c r="M8" s="9">
        <v>3366000</v>
      </c>
      <c r="N8" s="9">
        <v>151470</v>
      </c>
      <c r="O8" s="9">
        <v>21879</v>
      </c>
      <c r="P8" s="9">
        <v>102158.09999999999</v>
      </c>
      <c r="Q8" s="9">
        <v>6732</v>
      </c>
      <c r="R8" s="9">
        <v>125100</v>
      </c>
      <c r="S8" s="9">
        <v>12510</v>
      </c>
      <c r="T8" s="9">
        <v>419849.1</v>
      </c>
      <c r="U8" s="9">
        <v>2946150.9</v>
      </c>
    </row>
    <row r="9" spans="1:21">
      <c r="A9" s="8" t="s">
        <v>129</v>
      </c>
      <c r="B9" s="8" t="s">
        <v>96</v>
      </c>
      <c r="C9" s="8" t="s">
        <v>97</v>
      </c>
      <c r="D9" s="8" t="s">
        <v>98</v>
      </c>
      <c r="E9" s="8">
        <v>10</v>
      </c>
      <c r="F9" s="10">
        <v>4</v>
      </c>
      <c r="G9" s="9">
        <v>2837000</v>
      </c>
      <c r="H9" s="9">
        <v>1000000</v>
      </c>
      <c r="I9" s="9">
        <v>200000</v>
      </c>
      <c r="J9" s="9">
        <v>150000</v>
      </c>
      <c r="K9" s="9">
        <v>1418500</v>
      </c>
      <c r="L9" s="9">
        <v>0</v>
      </c>
      <c r="M9" s="9">
        <v>5605500</v>
      </c>
      <c r="N9" s="9">
        <v>252247.5</v>
      </c>
      <c r="O9" s="9">
        <v>36435.75</v>
      </c>
      <c r="P9" s="9">
        <v>170126.92499999999</v>
      </c>
      <c r="Q9" s="9">
        <v>11211</v>
      </c>
      <c r="R9" s="9">
        <v>314950</v>
      </c>
      <c r="S9" s="9">
        <v>31490</v>
      </c>
      <c r="T9" s="9">
        <v>816461.17500000005</v>
      </c>
      <c r="U9" s="9">
        <v>4789038.8250000002</v>
      </c>
    </row>
    <row r="10" spans="1:21">
      <c r="A10" s="8" t="s">
        <v>130</v>
      </c>
      <c r="B10" s="8" t="s">
        <v>99</v>
      </c>
      <c r="C10" s="8" t="s">
        <v>97</v>
      </c>
      <c r="D10" s="8" t="s">
        <v>100</v>
      </c>
      <c r="E10" s="8">
        <v>24</v>
      </c>
      <c r="F10" s="10">
        <v>4</v>
      </c>
      <c r="G10" s="9">
        <v>2263000</v>
      </c>
      <c r="H10" s="9">
        <v>500000</v>
      </c>
      <c r="I10" s="9">
        <v>200000</v>
      </c>
      <c r="J10" s="9">
        <v>150000</v>
      </c>
      <c r="K10" s="9">
        <v>1131500</v>
      </c>
      <c r="L10" s="9">
        <v>0</v>
      </c>
      <c r="M10" s="9">
        <v>4244500</v>
      </c>
      <c r="N10" s="9">
        <v>191002.5</v>
      </c>
      <c r="O10" s="9">
        <v>27589.25</v>
      </c>
      <c r="P10" s="9">
        <v>128820.575</v>
      </c>
      <c r="Q10" s="9">
        <v>8489</v>
      </c>
      <c r="R10" s="9">
        <v>137010</v>
      </c>
      <c r="S10" s="9">
        <v>13700</v>
      </c>
      <c r="T10" s="9">
        <v>506611.32500000001</v>
      </c>
      <c r="U10" s="9">
        <v>3737888.6749999998</v>
      </c>
    </row>
    <row r="11" spans="1:21">
      <c r="A11" s="8" t="s">
        <v>131</v>
      </c>
      <c r="B11" s="8" t="s">
        <v>101</v>
      </c>
      <c r="C11" s="8" t="s">
        <v>97</v>
      </c>
      <c r="D11" s="8" t="s">
        <v>94</v>
      </c>
      <c r="E11" s="8">
        <v>30</v>
      </c>
      <c r="F11" s="10">
        <v>1</v>
      </c>
      <c r="G11" s="9">
        <v>2017000</v>
      </c>
      <c r="H11" s="9">
        <v>0</v>
      </c>
      <c r="I11" s="9">
        <v>50000</v>
      </c>
      <c r="J11" s="9">
        <v>150000</v>
      </c>
      <c r="K11" s="9">
        <v>1008500</v>
      </c>
      <c r="L11" s="9">
        <v>56000</v>
      </c>
      <c r="M11" s="9">
        <v>3281500</v>
      </c>
      <c r="N11" s="9">
        <v>147667.5</v>
      </c>
      <c r="O11" s="9">
        <v>21329.75</v>
      </c>
      <c r="P11" s="9">
        <v>99593.524999999994</v>
      </c>
      <c r="Q11" s="9">
        <v>6563</v>
      </c>
      <c r="R11" s="9">
        <v>115320</v>
      </c>
      <c r="S11" s="9">
        <v>11530</v>
      </c>
      <c r="T11" s="9">
        <v>402003.77500000002</v>
      </c>
      <c r="U11" s="9">
        <v>2879496.2250000001</v>
      </c>
    </row>
    <row r="12" spans="1:21">
      <c r="A12" s="8" t="s">
        <v>132</v>
      </c>
      <c r="B12" s="8" t="s">
        <v>102</v>
      </c>
      <c r="C12" s="8" t="s">
        <v>1</v>
      </c>
      <c r="D12" s="8" t="s">
        <v>90</v>
      </c>
      <c r="E12" s="8">
        <v>15</v>
      </c>
      <c r="F12" s="10">
        <v>6</v>
      </c>
      <c r="G12" s="9">
        <v>2632000</v>
      </c>
      <c r="H12" s="9">
        <v>700000</v>
      </c>
      <c r="I12" s="9">
        <v>250000</v>
      </c>
      <c r="J12" s="9">
        <v>150000</v>
      </c>
      <c r="K12" s="9">
        <v>1316000</v>
      </c>
      <c r="L12" s="9">
        <v>0</v>
      </c>
      <c r="M12" s="9">
        <v>5048000</v>
      </c>
      <c r="N12" s="9">
        <v>227160</v>
      </c>
      <c r="O12" s="9">
        <v>32812</v>
      </c>
      <c r="P12" s="9">
        <v>153206.79999999999</v>
      </c>
      <c r="Q12" s="9">
        <v>10096</v>
      </c>
      <c r="R12" s="9">
        <v>205210</v>
      </c>
      <c r="S12" s="9">
        <v>20520</v>
      </c>
      <c r="T12" s="9">
        <v>649004.80000000005</v>
      </c>
      <c r="U12" s="9">
        <v>4398995.2</v>
      </c>
    </row>
    <row r="13" spans="1:21">
      <c r="A13" s="8" t="s">
        <v>133</v>
      </c>
      <c r="B13" s="8" t="s">
        <v>103</v>
      </c>
      <c r="C13" s="8" t="s">
        <v>1</v>
      </c>
      <c r="D13" s="8" t="s">
        <v>100</v>
      </c>
      <c r="E13" s="8">
        <v>23</v>
      </c>
      <c r="F13" s="10">
        <v>4</v>
      </c>
      <c r="G13" s="9">
        <v>2304000</v>
      </c>
      <c r="H13" s="9">
        <v>500000</v>
      </c>
      <c r="I13" s="9">
        <v>200000</v>
      </c>
      <c r="J13" s="9">
        <v>150000</v>
      </c>
      <c r="K13" s="9">
        <v>1152000</v>
      </c>
      <c r="L13" s="9">
        <v>0</v>
      </c>
      <c r="M13" s="9">
        <v>4306000</v>
      </c>
      <c r="N13" s="9">
        <v>193770</v>
      </c>
      <c r="O13" s="9">
        <v>27989</v>
      </c>
      <c r="P13" s="9">
        <v>130687.09999999999</v>
      </c>
      <c r="Q13" s="9">
        <v>8612</v>
      </c>
      <c r="R13" s="9">
        <v>144750</v>
      </c>
      <c r="S13" s="9">
        <v>14470</v>
      </c>
      <c r="T13" s="9">
        <v>520278.1</v>
      </c>
      <c r="U13" s="9">
        <v>3785721.9</v>
      </c>
    </row>
    <row r="14" spans="1:21">
      <c r="A14" s="8" t="s">
        <v>134</v>
      </c>
      <c r="B14" s="8" t="s">
        <v>104</v>
      </c>
      <c r="C14" s="8" t="s">
        <v>1</v>
      </c>
      <c r="D14" s="8" t="s">
        <v>94</v>
      </c>
      <c r="E14" s="8">
        <v>28</v>
      </c>
      <c r="F14" s="10">
        <v>3</v>
      </c>
      <c r="G14" s="9">
        <v>2099000</v>
      </c>
      <c r="H14" s="9">
        <v>0</v>
      </c>
      <c r="I14" s="9">
        <v>150000</v>
      </c>
      <c r="J14" s="9">
        <v>150000</v>
      </c>
      <c r="K14" s="9">
        <v>1049500</v>
      </c>
      <c r="L14" s="9">
        <v>77000</v>
      </c>
      <c r="M14" s="9">
        <v>3525500</v>
      </c>
      <c r="N14" s="9">
        <v>158647.5</v>
      </c>
      <c r="O14" s="9">
        <v>22915.75</v>
      </c>
      <c r="P14" s="9">
        <v>106998.92499999999</v>
      </c>
      <c r="Q14" s="9">
        <v>7051</v>
      </c>
      <c r="R14" s="9">
        <v>74530</v>
      </c>
      <c r="S14" s="9">
        <v>7450</v>
      </c>
      <c r="T14" s="9">
        <v>377593.17499999999</v>
      </c>
      <c r="U14" s="9">
        <v>3147906.8250000002</v>
      </c>
    </row>
    <row r="15" spans="1:21">
      <c r="A15" s="8" t="s">
        <v>135</v>
      </c>
      <c r="B15" s="8" t="s">
        <v>105</v>
      </c>
      <c r="C15" s="8" t="s">
        <v>106</v>
      </c>
      <c r="D15" s="8" t="s">
        <v>90</v>
      </c>
      <c r="E15" s="8">
        <v>14</v>
      </c>
      <c r="F15" s="10">
        <v>4</v>
      </c>
      <c r="G15" s="9">
        <v>2673000</v>
      </c>
      <c r="H15" s="9">
        <v>700000</v>
      </c>
      <c r="I15" s="9">
        <v>200000</v>
      </c>
      <c r="J15" s="9">
        <v>150000</v>
      </c>
      <c r="K15" s="9">
        <v>1336500</v>
      </c>
      <c r="L15" s="9">
        <v>0</v>
      </c>
      <c r="M15" s="9">
        <v>5059500</v>
      </c>
      <c r="N15" s="9">
        <v>227677.5</v>
      </c>
      <c r="O15" s="9">
        <v>32886.75</v>
      </c>
      <c r="P15" s="9">
        <v>153555.82499999998</v>
      </c>
      <c r="Q15" s="9">
        <v>10119</v>
      </c>
      <c r="R15" s="9">
        <v>242710</v>
      </c>
      <c r="S15" s="9">
        <v>24270</v>
      </c>
      <c r="T15" s="9">
        <v>691219.07499999995</v>
      </c>
      <c r="U15" s="9">
        <v>4368280.9249999998</v>
      </c>
    </row>
    <row r="16" spans="1:21">
      <c r="A16" s="8" t="s">
        <v>136</v>
      </c>
      <c r="B16" s="8" t="s">
        <v>107</v>
      </c>
      <c r="C16" s="8" t="s">
        <v>106</v>
      </c>
      <c r="D16" s="8" t="s">
        <v>100</v>
      </c>
      <c r="E16" s="8">
        <v>24</v>
      </c>
      <c r="F16" s="10">
        <v>3</v>
      </c>
      <c r="G16" s="9">
        <v>2263000</v>
      </c>
      <c r="H16" s="9">
        <v>500000</v>
      </c>
      <c r="I16" s="9">
        <v>150000</v>
      </c>
      <c r="J16" s="9">
        <v>150000</v>
      </c>
      <c r="K16" s="9">
        <v>1131500</v>
      </c>
      <c r="L16" s="9">
        <v>0</v>
      </c>
      <c r="M16" s="9">
        <v>4194500</v>
      </c>
      <c r="N16" s="9">
        <v>188752.5</v>
      </c>
      <c r="O16" s="9">
        <v>27264.25</v>
      </c>
      <c r="P16" s="9">
        <v>127303.075</v>
      </c>
      <c r="Q16" s="9">
        <v>8389</v>
      </c>
      <c r="R16" s="9">
        <v>148020</v>
      </c>
      <c r="S16" s="9">
        <v>14800</v>
      </c>
      <c r="T16" s="9">
        <v>514528.82500000001</v>
      </c>
      <c r="U16" s="9">
        <v>3679971.1749999998</v>
      </c>
    </row>
    <row r="17" spans="1:21">
      <c r="A17" s="8" t="s">
        <v>137</v>
      </c>
      <c r="B17" s="8" t="s">
        <v>108</v>
      </c>
      <c r="C17" s="8" t="s">
        <v>106</v>
      </c>
      <c r="D17" s="8" t="s">
        <v>92</v>
      </c>
      <c r="E17" s="8">
        <v>26</v>
      </c>
      <c r="F17" s="10">
        <v>3</v>
      </c>
      <c r="G17" s="9">
        <v>2181000</v>
      </c>
      <c r="H17" s="9">
        <v>300000</v>
      </c>
      <c r="I17" s="9">
        <v>150000</v>
      </c>
      <c r="J17" s="9">
        <v>150000</v>
      </c>
      <c r="K17" s="9">
        <v>1090500</v>
      </c>
      <c r="L17" s="9">
        <v>0</v>
      </c>
      <c r="M17" s="9">
        <v>3871500</v>
      </c>
      <c r="N17" s="9">
        <v>174217.5</v>
      </c>
      <c r="O17" s="9">
        <v>25164.75</v>
      </c>
      <c r="P17" s="9">
        <v>117500.02499999999</v>
      </c>
      <c r="Q17" s="9">
        <v>7743</v>
      </c>
      <c r="R17" s="9">
        <v>107480</v>
      </c>
      <c r="S17" s="9">
        <v>10740</v>
      </c>
      <c r="T17" s="9">
        <v>442845.27500000002</v>
      </c>
      <c r="U17" s="9">
        <v>3428654.7250000001</v>
      </c>
    </row>
    <row r="18" spans="1:21">
      <c r="A18" s="8" t="s">
        <v>138</v>
      </c>
      <c r="B18" s="8" t="s">
        <v>109</v>
      </c>
      <c r="C18" s="8" t="s">
        <v>106</v>
      </c>
      <c r="D18" s="8" t="s">
        <v>92</v>
      </c>
      <c r="E18" s="8">
        <v>26</v>
      </c>
      <c r="F18" s="10">
        <v>3</v>
      </c>
      <c r="G18" s="9">
        <v>2181000</v>
      </c>
      <c r="H18" s="9">
        <v>300000</v>
      </c>
      <c r="I18" s="9">
        <v>150000</v>
      </c>
      <c r="J18" s="9">
        <v>150000</v>
      </c>
      <c r="K18" s="9">
        <v>1090500</v>
      </c>
      <c r="L18" s="9">
        <v>0</v>
      </c>
      <c r="M18" s="9">
        <v>3871500</v>
      </c>
      <c r="N18" s="9">
        <v>174217.5</v>
      </c>
      <c r="O18" s="9">
        <v>25164.75</v>
      </c>
      <c r="P18" s="9">
        <v>117500.02499999999</v>
      </c>
      <c r="Q18" s="9">
        <v>7743</v>
      </c>
      <c r="R18" s="9">
        <v>107480</v>
      </c>
      <c r="S18" s="9">
        <v>10740</v>
      </c>
      <c r="T18" s="9">
        <v>442845.27500000002</v>
      </c>
      <c r="U18" s="9">
        <v>3428654.7250000001</v>
      </c>
    </row>
    <row r="19" spans="1:21">
      <c r="A19" s="8" t="s">
        <v>139</v>
      </c>
      <c r="B19" s="8" t="s">
        <v>110</v>
      </c>
      <c r="C19" s="8" t="s">
        <v>106</v>
      </c>
      <c r="D19" s="8" t="s">
        <v>94</v>
      </c>
      <c r="E19" s="8">
        <v>28</v>
      </c>
      <c r="F19" s="10">
        <v>2</v>
      </c>
      <c r="G19" s="9">
        <v>2099000</v>
      </c>
      <c r="H19" s="9">
        <v>0</v>
      </c>
      <c r="I19" s="9">
        <v>100000</v>
      </c>
      <c r="J19" s="9">
        <v>150000</v>
      </c>
      <c r="K19" s="9">
        <v>1049500</v>
      </c>
      <c r="L19" s="9">
        <v>78000</v>
      </c>
      <c r="M19" s="9">
        <v>3476500</v>
      </c>
      <c r="N19" s="9">
        <v>156442.5</v>
      </c>
      <c r="O19" s="9">
        <v>22597.25</v>
      </c>
      <c r="P19" s="9">
        <v>105511.77499999999</v>
      </c>
      <c r="Q19" s="9">
        <v>6953</v>
      </c>
      <c r="R19" s="9">
        <v>112330</v>
      </c>
      <c r="S19" s="9">
        <v>11230</v>
      </c>
      <c r="T19" s="9">
        <v>415064.52500000002</v>
      </c>
      <c r="U19" s="9">
        <v>3061435.4750000001</v>
      </c>
    </row>
    <row r="20" spans="1:21">
      <c r="A20" s="10" t="s">
        <v>140</v>
      </c>
      <c r="B20" s="10" t="s">
        <v>111</v>
      </c>
      <c r="C20" s="8" t="s">
        <v>106</v>
      </c>
      <c r="D20" s="8" t="s">
        <v>94</v>
      </c>
      <c r="E20" s="8">
        <v>29</v>
      </c>
      <c r="F20" s="10">
        <v>1</v>
      </c>
      <c r="G20" s="9">
        <v>2058000</v>
      </c>
      <c r="H20" s="9">
        <v>0</v>
      </c>
      <c r="I20" s="9">
        <v>50000</v>
      </c>
      <c r="J20" s="9">
        <v>150000</v>
      </c>
      <c r="K20" s="9">
        <v>1029000</v>
      </c>
      <c r="L20" s="9">
        <v>87000</v>
      </c>
      <c r="M20" s="9">
        <v>3374000</v>
      </c>
      <c r="N20" s="9">
        <v>151830</v>
      </c>
      <c r="O20" s="9">
        <v>21931</v>
      </c>
      <c r="P20" s="9">
        <v>102400.9</v>
      </c>
      <c r="Q20" s="9">
        <v>6748</v>
      </c>
      <c r="R20" s="9">
        <v>125100</v>
      </c>
      <c r="S20" s="9">
        <v>12510</v>
      </c>
      <c r="T20" s="9">
        <v>420519.9</v>
      </c>
      <c r="U20" s="9">
        <v>2953480.1</v>
      </c>
    </row>
    <row r="21" spans="1:21">
      <c r="A21" s="8" t="s">
        <v>141</v>
      </c>
      <c r="B21" s="8" t="s">
        <v>112</v>
      </c>
      <c r="C21" s="8" t="s">
        <v>113</v>
      </c>
      <c r="D21" s="8" t="s">
        <v>88</v>
      </c>
      <c r="E21" s="8">
        <v>6</v>
      </c>
      <c r="F21" s="10">
        <v>5</v>
      </c>
      <c r="G21" s="9">
        <v>3001000</v>
      </c>
      <c r="H21" s="9">
        <v>2000000</v>
      </c>
      <c r="I21" s="9">
        <v>250000</v>
      </c>
      <c r="J21" s="9">
        <v>150000</v>
      </c>
      <c r="K21" s="9">
        <v>1500500</v>
      </c>
      <c r="L21" s="9">
        <v>0</v>
      </c>
      <c r="M21" s="9">
        <v>6901500</v>
      </c>
      <c r="N21" s="9">
        <v>310567.5</v>
      </c>
      <c r="O21" s="9">
        <v>44859.75</v>
      </c>
      <c r="P21" s="9">
        <v>209460.52499999999</v>
      </c>
      <c r="Q21" s="9">
        <v>13803</v>
      </c>
      <c r="R21" s="9">
        <v>526740</v>
      </c>
      <c r="S21" s="9">
        <v>52670</v>
      </c>
      <c r="T21" s="9">
        <v>1158100.7749999999</v>
      </c>
      <c r="U21" s="9">
        <v>5743399.2249999996</v>
      </c>
    </row>
    <row r="22" spans="1:21">
      <c r="A22" s="8" t="s">
        <v>142</v>
      </c>
      <c r="B22" s="8" t="s">
        <v>114</v>
      </c>
      <c r="C22" s="8" t="s">
        <v>113</v>
      </c>
      <c r="D22" s="8" t="s">
        <v>90</v>
      </c>
      <c r="E22" s="8">
        <v>18</v>
      </c>
      <c r="F22" s="10">
        <v>4</v>
      </c>
      <c r="G22" s="9">
        <v>2509000</v>
      </c>
      <c r="H22" s="9">
        <v>700000</v>
      </c>
      <c r="I22" s="9">
        <v>200000</v>
      </c>
      <c r="J22" s="9">
        <v>150000</v>
      </c>
      <c r="K22" s="9">
        <v>1254500</v>
      </c>
      <c r="L22" s="9">
        <v>0</v>
      </c>
      <c r="M22" s="9">
        <v>4813500</v>
      </c>
      <c r="N22" s="9">
        <v>216607.5</v>
      </c>
      <c r="O22" s="9">
        <v>31287.75</v>
      </c>
      <c r="P22" s="9">
        <v>146089.72500000001</v>
      </c>
      <c r="Q22" s="9">
        <v>9627</v>
      </c>
      <c r="R22" s="9">
        <v>211750</v>
      </c>
      <c r="S22" s="9">
        <v>21170</v>
      </c>
      <c r="T22" s="9">
        <v>636531.97499999998</v>
      </c>
      <c r="U22" s="9">
        <v>4176968.0249999999</v>
      </c>
    </row>
    <row r="23" spans="1:21">
      <c r="A23" s="8" t="s">
        <v>143</v>
      </c>
      <c r="B23" s="8" t="s">
        <v>115</v>
      </c>
      <c r="C23" s="8" t="s">
        <v>113</v>
      </c>
      <c r="D23" s="8" t="s">
        <v>100</v>
      </c>
      <c r="E23" s="8">
        <v>23</v>
      </c>
      <c r="F23" s="10">
        <v>3</v>
      </c>
      <c r="G23" s="9">
        <v>2304000</v>
      </c>
      <c r="H23" s="9">
        <v>500000</v>
      </c>
      <c r="I23" s="9">
        <v>150000</v>
      </c>
      <c r="J23" s="9">
        <v>150000</v>
      </c>
      <c r="K23" s="9">
        <v>1152000</v>
      </c>
      <c r="L23" s="9">
        <v>88000</v>
      </c>
      <c r="M23" s="9">
        <v>4344000</v>
      </c>
      <c r="N23" s="9">
        <v>195480</v>
      </c>
      <c r="O23" s="9">
        <v>28236</v>
      </c>
      <c r="P23" s="9">
        <v>131840.4</v>
      </c>
      <c r="Q23" s="9">
        <v>8688</v>
      </c>
      <c r="R23" s="9">
        <v>168660</v>
      </c>
      <c r="S23" s="9">
        <v>16860</v>
      </c>
      <c r="T23" s="9">
        <v>549764.4</v>
      </c>
      <c r="U23" s="9">
        <v>3794235.6</v>
      </c>
    </row>
    <row r="24" spans="1:21">
      <c r="A24" s="8" t="s">
        <v>144</v>
      </c>
      <c r="B24" s="8" t="s">
        <v>116</v>
      </c>
      <c r="C24" s="8" t="s">
        <v>113</v>
      </c>
      <c r="D24" s="8" t="s">
        <v>92</v>
      </c>
      <c r="E24" s="8">
        <v>26</v>
      </c>
      <c r="F24" s="10">
        <v>3</v>
      </c>
      <c r="G24" s="9">
        <v>2181000</v>
      </c>
      <c r="H24" s="9">
        <v>300000</v>
      </c>
      <c r="I24" s="9">
        <v>150000</v>
      </c>
      <c r="J24" s="9">
        <v>150000</v>
      </c>
      <c r="K24" s="9">
        <v>1090500</v>
      </c>
      <c r="L24" s="9">
        <v>75000</v>
      </c>
      <c r="M24" s="9">
        <v>3946500</v>
      </c>
      <c r="N24" s="9">
        <v>177592.5</v>
      </c>
      <c r="O24" s="9">
        <v>25652.25</v>
      </c>
      <c r="P24" s="9">
        <v>119776.27499999999</v>
      </c>
      <c r="Q24" s="9">
        <v>7893</v>
      </c>
      <c r="R24" s="9">
        <v>117260</v>
      </c>
      <c r="S24" s="9">
        <v>11720</v>
      </c>
      <c r="T24" s="9">
        <v>459894.02500000002</v>
      </c>
      <c r="U24" s="9">
        <v>3486605.9750000001</v>
      </c>
    </row>
    <row r="25" spans="1:21">
      <c r="A25" s="8" t="s">
        <v>145</v>
      </c>
      <c r="B25" s="8" t="s">
        <v>117</v>
      </c>
      <c r="C25" s="8" t="s">
        <v>118</v>
      </c>
      <c r="D25" s="8" t="s">
        <v>98</v>
      </c>
      <c r="E25" s="8">
        <v>11</v>
      </c>
      <c r="F25" s="10">
        <v>4</v>
      </c>
      <c r="G25" s="9">
        <v>2796000</v>
      </c>
      <c r="H25" s="9">
        <v>1000000</v>
      </c>
      <c r="I25" s="9">
        <v>200000</v>
      </c>
      <c r="J25" s="9">
        <v>150000</v>
      </c>
      <c r="K25" s="9">
        <v>1398000</v>
      </c>
      <c r="L25" s="9">
        <v>0</v>
      </c>
      <c r="M25" s="9">
        <v>5544000</v>
      </c>
      <c r="N25" s="9">
        <v>249480</v>
      </c>
      <c r="O25" s="9">
        <v>36036</v>
      </c>
      <c r="P25" s="9">
        <v>168260.4</v>
      </c>
      <c r="Q25" s="9">
        <v>11088</v>
      </c>
      <c r="R25" s="9">
        <v>307210</v>
      </c>
      <c r="S25" s="9">
        <v>30720</v>
      </c>
      <c r="T25" s="9">
        <v>802794.4</v>
      </c>
      <c r="U25" s="9">
        <v>4741205.5999999996</v>
      </c>
    </row>
    <row r="26" spans="1:21">
      <c r="A26" s="8" t="s">
        <v>146</v>
      </c>
      <c r="B26" s="8" t="s">
        <v>119</v>
      </c>
      <c r="C26" s="8" t="s">
        <v>118</v>
      </c>
      <c r="D26" s="8" t="s">
        <v>90</v>
      </c>
      <c r="E26" s="8">
        <v>21</v>
      </c>
      <c r="F26" s="10">
        <v>4</v>
      </c>
      <c r="G26" s="9">
        <v>2386000</v>
      </c>
      <c r="H26" s="9">
        <v>700000</v>
      </c>
      <c r="I26" s="9">
        <v>200000</v>
      </c>
      <c r="J26" s="9">
        <v>150000</v>
      </c>
      <c r="K26" s="9">
        <v>1193000</v>
      </c>
      <c r="L26" s="9">
        <v>0</v>
      </c>
      <c r="M26" s="9">
        <v>4629000</v>
      </c>
      <c r="N26" s="9">
        <v>208305</v>
      </c>
      <c r="O26" s="9">
        <v>30088.5</v>
      </c>
      <c r="P26" s="9">
        <v>140490.15</v>
      </c>
      <c r="Q26" s="9">
        <v>9258</v>
      </c>
      <c r="R26" s="9">
        <v>188530</v>
      </c>
      <c r="S26" s="9">
        <v>18850</v>
      </c>
      <c r="T26" s="9">
        <v>595521.65</v>
      </c>
      <c r="U26" s="9">
        <v>4033478.35</v>
      </c>
    </row>
    <row r="27" spans="1:21">
      <c r="A27" s="8" t="s">
        <v>147</v>
      </c>
      <c r="B27" s="8" t="s">
        <v>120</v>
      </c>
      <c r="C27" s="8" t="s">
        <v>118</v>
      </c>
      <c r="D27" s="8" t="s">
        <v>100</v>
      </c>
      <c r="E27" s="8">
        <v>25</v>
      </c>
      <c r="F27" s="10">
        <v>3</v>
      </c>
      <c r="G27" s="9">
        <v>2222000</v>
      </c>
      <c r="H27" s="9">
        <v>500000</v>
      </c>
      <c r="I27" s="9">
        <v>150000</v>
      </c>
      <c r="J27" s="9">
        <v>150000</v>
      </c>
      <c r="K27" s="9">
        <v>1111000</v>
      </c>
      <c r="L27" s="9">
        <v>124000</v>
      </c>
      <c r="M27" s="9">
        <v>4257000</v>
      </c>
      <c r="N27" s="9">
        <v>191565</v>
      </c>
      <c r="O27" s="9">
        <v>27670.5</v>
      </c>
      <c r="P27" s="9">
        <v>129199.95</v>
      </c>
      <c r="Q27" s="9">
        <v>8514</v>
      </c>
      <c r="R27" s="9">
        <v>155760</v>
      </c>
      <c r="S27" s="9">
        <v>15570</v>
      </c>
      <c r="T27" s="9">
        <v>528279.44999999995</v>
      </c>
      <c r="U27" s="9">
        <v>3728720.55</v>
      </c>
    </row>
    <row r="28" spans="1:21">
      <c r="A28" s="8" t="s">
        <v>148</v>
      </c>
      <c r="B28" s="8" t="s">
        <v>121</v>
      </c>
      <c r="C28" s="8" t="s">
        <v>118</v>
      </c>
      <c r="D28" s="8" t="s">
        <v>92</v>
      </c>
      <c r="E28" s="8">
        <v>25</v>
      </c>
      <c r="F28" s="10">
        <v>2</v>
      </c>
      <c r="G28" s="9">
        <v>2222000</v>
      </c>
      <c r="H28" s="9">
        <v>300000</v>
      </c>
      <c r="I28" s="9">
        <v>100000</v>
      </c>
      <c r="J28" s="9">
        <v>150000</v>
      </c>
      <c r="K28" s="9">
        <v>1111000</v>
      </c>
      <c r="L28" s="9">
        <v>0</v>
      </c>
      <c r="M28" s="9">
        <v>3883000</v>
      </c>
      <c r="N28" s="9">
        <v>174735</v>
      </c>
      <c r="O28" s="9">
        <v>25239.5</v>
      </c>
      <c r="P28" s="9">
        <v>117849.04999999999</v>
      </c>
      <c r="Q28" s="9">
        <v>7766</v>
      </c>
      <c r="R28" s="9">
        <v>167020</v>
      </c>
      <c r="S28" s="9">
        <v>16700</v>
      </c>
      <c r="T28" s="9">
        <v>509309.55</v>
      </c>
      <c r="U28" s="9">
        <v>3373690.45</v>
      </c>
    </row>
    <row r="29" spans="1:21">
      <c r="A29" s="8" t="s">
        <v>149</v>
      </c>
      <c r="B29" s="8" t="s">
        <v>122</v>
      </c>
      <c r="C29" s="8" t="s">
        <v>118</v>
      </c>
      <c r="D29" s="8" t="s">
        <v>94</v>
      </c>
      <c r="E29" s="8">
        <v>27</v>
      </c>
      <c r="F29" s="10">
        <v>2</v>
      </c>
      <c r="G29" s="9">
        <v>2140000</v>
      </c>
      <c r="H29" s="9">
        <v>0</v>
      </c>
      <c r="I29" s="9">
        <v>100000</v>
      </c>
      <c r="J29" s="9">
        <v>150000</v>
      </c>
      <c r="K29" s="9">
        <v>1070000</v>
      </c>
      <c r="L29" s="9">
        <v>95000</v>
      </c>
      <c r="M29" s="9">
        <v>3555000</v>
      </c>
      <c r="N29" s="9">
        <v>159975</v>
      </c>
      <c r="O29" s="9">
        <v>23107.5</v>
      </c>
      <c r="P29" s="9">
        <v>107894.25</v>
      </c>
      <c r="Q29" s="9">
        <v>7110</v>
      </c>
      <c r="R29" s="9">
        <v>122110</v>
      </c>
      <c r="S29" s="9">
        <v>12210</v>
      </c>
      <c r="T29" s="9">
        <v>432406.75</v>
      </c>
      <c r="U29" s="9">
        <v>3122593.25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zoomScaleSheetLayoutView="115" workbookViewId="0">
      <selection activeCell="J22" sqref="J22"/>
    </sheetView>
  </sheetViews>
  <sheetFormatPr defaultRowHeight="20.100000000000001" customHeight="1"/>
  <cols>
    <col min="1" max="1" width="15.125" style="38" bestFit="1" customWidth="1"/>
    <col min="2" max="2" width="9" style="38" bestFit="1" customWidth="1"/>
    <col min="3" max="3" width="17.25" style="38" bestFit="1" customWidth="1"/>
    <col min="4" max="4" width="30" style="38" bestFit="1" customWidth="1"/>
    <col min="5" max="5" width="12.375" style="38" bestFit="1" customWidth="1"/>
    <col min="6" max="6" width="13.5" style="38" bestFit="1" customWidth="1"/>
    <col min="7" max="7" width="9" style="38" bestFit="1" customWidth="1"/>
    <col min="8" max="8" width="16.5" style="38" bestFit="1" customWidth="1"/>
    <col min="9" max="9" width="9" style="38" customWidth="1"/>
    <col min="10" max="10" width="9" style="38"/>
    <col min="11" max="12" width="10.875" style="38" bestFit="1" customWidth="1"/>
    <col min="13" max="16384" width="9" style="38"/>
  </cols>
  <sheetData>
    <row r="1" spans="1:11" ht="20.100000000000001" customHeight="1">
      <c r="A1" s="37" t="s">
        <v>150</v>
      </c>
      <c r="B1" s="37" t="s">
        <v>151</v>
      </c>
      <c r="C1" s="37" t="s">
        <v>152</v>
      </c>
      <c r="D1" s="37" t="s">
        <v>153</v>
      </c>
      <c r="E1" s="37" t="s">
        <v>154</v>
      </c>
      <c r="F1" s="37" t="s">
        <v>155</v>
      </c>
      <c r="G1" s="37" t="s">
        <v>156</v>
      </c>
      <c r="H1" s="37" t="s">
        <v>157</v>
      </c>
    </row>
    <row r="2" spans="1:11" ht="20.100000000000001" customHeight="1">
      <c r="A2" s="39" t="s">
        <v>158</v>
      </c>
      <c r="B2" s="40" t="s">
        <v>159</v>
      </c>
      <c r="C2" s="39" t="s">
        <v>160</v>
      </c>
      <c r="D2" s="39" t="s">
        <v>161</v>
      </c>
      <c r="E2" s="39" t="s">
        <v>162</v>
      </c>
      <c r="F2" s="39" t="s">
        <v>163</v>
      </c>
      <c r="G2" s="40" t="s">
        <v>164</v>
      </c>
      <c r="H2" s="41" t="s">
        <v>165</v>
      </c>
      <c r="K2" s="38" t="s">
        <v>166</v>
      </c>
    </row>
    <row r="3" spans="1:11" ht="19.5" customHeight="1">
      <c r="A3" s="39" t="s">
        <v>167</v>
      </c>
      <c r="B3" s="40" t="s">
        <v>168</v>
      </c>
      <c r="C3" s="39" t="s">
        <v>169</v>
      </c>
      <c r="D3" s="42" t="s">
        <v>170</v>
      </c>
      <c r="E3" s="39" t="s">
        <v>171</v>
      </c>
      <c r="F3" s="39" t="s">
        <v>172</v>
      </c>
      <c r="G3" s="40" t="s">
        <v>173</v>
      </c>
      <c r="H3" s="41" t="s">
        <v>174</v>
      </c>
      <c r="K3" s="38" t="s">
        <v>175</v>
      </c>
    </row>
    <row r="4" spans="1:11" ht="20.100000000000001" customHeight="1">
      <c r="A4" s="39" t="s">
        <v>176</v>
      </c>
      <c r="B4" s="40" t="s">
        <v>177</v>
      </c>
      <c r="C4" s="39" t="s">
        <v>178</v>
      </c>
      <c r="D4" s="39" t="s">
        <v>179</v>
      </c>
      <c r="E4" s="39" t="s">
        <v>180</v>
      </c>
      <c r="F4" s="39" t="s">
        <v>181</v>
      </c>
      <c r="G4" s="40" t="s">
        <v>182</v>
      </c>
      <c r="H4" s="41" t="s">
        <v>183</v>
      </c>
      <c r="K4" s="38" t="s">
        <v>184</v>
      </c>
    </row>
    <row r="5" spans="1:11" ht="20.100000000000001" customHeight="1">
      <c r="A5" s="39" t="s">
        <v>185</v>
      </c>
      <c r="B5" s="40" t="s">
        <v>186</v>
      </c>
      <c r="C5" s="39" t="s">
        <v>187</v>
      </c>
      <c r="D5" s="39" t="s">
        <v>188</v>
      </c>
      <c r="E5" s="39" t="s">
        <v>189</v>
      </c>
      <c r="F5" s="39" t="s">
        <v>190</v>
      </c>
      <c r="G5" s="40" t="s">
        <v>191</v>
      </c>
      <c r="H5" s="41" t="s">
        <v>192</v>
      </c>
      <c r="K5" s="38" t="s">
        <v>193</v>
      </c>
    </row>
    <row r="6" spans="1:11" ht="20.100000000000001" customHeight="1">
      <c r="A6" s="39" t="s">
        <v>194</v>
      </c>
      <c r="B6" s="40" t="s">
        <v>195</v>
      </c>
      <c r="C6" s="39" t="s">
        <v>196</v>
      </c>
      <c r="D6" s="39" t="s">
        <v>197</v>
      </c>
      <c r="E6" s="39" t="s">
        <v>198</v>
      </c>
      <c r="F6" s="39" t="s">
        <v>199</v>
      </c>
      <c r="G6" s="40" t="s">
        <v>200</v>
      </c>
      <c r="H6" s="41" t="s">
        <v>201</v>
      </c>
      <c r="K6" s="38" t="s">
        <v>202</v>
      </c>
    </row>
    <row r="7" spans="1:11" ht="20.100000000000001" customHeight="1">
      <c r="A7" s="39" t="s">
        <v>203</v>
      </c>
      <c r="B7" s="40" t="s">
        <v>204</v>
      </c>
      <c r="C7" s="39" t="s">
        <v>205</v>
      </c>
      <c r="D7" s="39" t="s">
        <v>206</v>
      </c>
      <c r="E7" s="39" t="s">
        <v>207</v>
      </c>
      <c r="F7" s="39" t="s">
        <v>208</v>
      </c>
      <c r="G7" s="40" t="s">
        <v>209</v>
      </c>
      <c r="H7" s="41" t="s">
        <v>210</v>
      </c>
      <c r="K7" s="38" t="s">
        <v>211</v>
      </c>
    </row>
    <row r="8" spans="1:11" ht="20.100000000000001" customHeight="1">
      <c r="A8" s="39" t="s">
        <v>212</v>
      </c>
      <c r="B8" s="40" t="s">
        <v>213</v>
      </c>
      <c r="C8" s="39" t="s">
        <v>214</v>
      </c>
      <c r="D8" s="39" t="s">
        <v>215</v>
      </c>
      <c r="E8" s="39" t="s">
        <v>216</v>
      </c>
      <c r="F8" s="39" t="s">
        <v>217</v>
      </c>
      <c r="G8" s="40" t="s">
        <v>218</v>
      </c>
      <c r="H8" s="41" t="s">
        <v>219</v>
      </c>
      <c r="K8" s="38" t="s">
        <v>220</v>
      </c>
    </row>
    <row r="9" spans="1:11" ht="20.100000000000001" customHeight="1">
      <c r="A9" s="39" t="s">
        <v>221</v>
      </c>
      <c r="B9" s="40" t="s">
        <v>222</v>
      </c>
      <c r="C9" s="39" t="s">
        <v>223</v>
      </c>
      <c r="D9" s="42" t="s">
        <v>224</v>
      </c>
      <c r="E9" s="39" t="s">
        <v>225</v>
      </c>
      <c r="F9" s="39" t="s">
        <v>226</v>
      </c>
      <c r="G9" s="40" t="s">
        <v>227</v>
      </c>
      <c r="H9" s="41" t="s">
        <v>228</v>
      </c>
      <c r="K9" s="38" t="s">
        <v>229</v>
      </c>
    </row>
    <row r="10" spans="1:11" ht="20.100000000000001" customHeight="1">
      <c r="A10" s="39" t="s">
        <v>230</v>
      </c>
      <c r="B10" s="40" t="s">
        <v>231</v>
      </c>
      <c r="C10" s="39" t="s">
        <v>232</v>
      </c>
      <c r="D10" s="40" t="s">
        <v>233</v>
      </c>
      <c r="E10" s="39" t="s">
        <v>234</v>
      </c>
      <c r="F10" s="39" t="s">
        <v>235</v>
      </c>
      <c r="G10" s="40" t="s">
        <v>236</v>
      </c>
      <c r="H10" s="41" t="s">
        <v>237</v>
      </c>
    </row>
    <row r="11" spans="1:11" ht="20.100000000000001" customHeight="1">
      <c r="A11" s="39" t="s">
        <v>238</v>
      </c>
      <c r="B11" s="40" t="s">
        <v>239</v>
      </c>
      <c r="C11" s="39" t="s">
        <v>240</v>
      </c>
      <c r="D11" s="39" t="s">
        <v>241</v>
      </c>
      <c r="E11" s="39" t="s">
        <v>242</v>
      </c>
      <c r="F11" s="39" t="s">
        <v>243</v>
      </c>
      <c r="G11" s="40" t="s">
        <v>244</v>
      </c>
      <c r="H11" s="41" t="s">
        <v>245</v>
      </c>
    </row>
    <row r="12" spans="1:11" ht="20.100000000000001" customHeight="1">
      <c r="A12" s="39" t="s">
        <v>246</v>
      </c>
      <c r="B12" s="40" t="s">
        <v>247</v>
      </c>
      <c r="C12" s="39" t="s">
        <v>248</v>
      </c>
      <c r="D12" s="39" t="s">
        <v>249</v>
      </c>
      <c r="E12" s="39" t="s">
        <v>250</v>
      </c>
      <c r="F12" s="39" t="s">
        <v>251</v>
      </c>
      <c r="G12" s="40" t="s">
        <v>252</v>
      </c>
      <c r="H12" s="41" t="s">
        <v>253</v>
      </c>
    </row>
    <row r="13" spans="1:11" ht="20.100000000000001" customHeight="1">
      <c r="A13" s="39" t="s">
        <v>254</v>
      </c>
      <c r="B13" s="40" t="s">
        <v>255</v>
      </c>
      <c r="C13" s="39" t="s">
        <v>256</v>
      </c>
      <c r="D13" s="39" t="s">
        <v>257</v>
      </c>
      <c r="E13" s="39" t="s">
        <v>258</v>
      </c>
      <c r="F13" s="39" t="s">
        <v>259</v>
      </c>
      <c r="G13" s="40" t="s">
        <v>260</v>
      </c>
      <c r="H13" s="41" t="s">
        <v>261</v>
      </c>
    </row>
    <row r="14" spans="1:11" ht="20.100000000000001" customHeight="1">
      <c r="A14" s="39" t="s">
        <v>262</v>
      </c>
      <c r="B14" s="40" t="s">
        <v>263</v>
      </c>
      <c r="C14" s="39" t="s">
        <v>264</v>
      </c>
      <c r="D14" s="42" t="s">
        <v>265</v>
      </c>
      <c r="E14" s="39" t="s">
        <v>266</v>
      </c>
      <c r="F14" s="39" t="s">
        <v>267</v>
      </c>
      <c r="G14" s="40" t="s">
        <v>268</v>
      </c>
      <c r="H14" s="41" t="s">
        <v>269</v>
      </c>
    </row>
    <row r="15" spans="1:11" ht="20.100000000000001" customHeight="1">
      <c r="A15" s="39" t="s">
        <v>270</v>
      </c>
      <c r="B15" s="40" t="s">
        <v>271</v>
      </c>
      <c r="C15" s="39" t="s">
        <v>272</v>
      </c>
      <c r="D15" s="39" t="s">
        <v>273</v>
      </c>
      <c r="E15" s="39" t="s">
        <v>274</v>
      </c>
      <c r="F15" s="39" t="s">
        <v>275</v>
      </c>
      <c r="G15" s="40" t="s">
        <v>276</v>
      </c>
      <c r="H15" s="41" t="s">
        <v>277</v>
      </c>
    </row>
    <row r="16" spans="1:11" ht="20.100000000000001" customHeight="1">
      <c r="A16" s="39" t="s">
        <v>278</v>
      </c>
      <c r="B16" s="40" t="s">
        <v>279</v>
      </c>
      <c r="C16" s="39" t="s">
        <v>280</v>
      </c>
      <c r="D16" s="40" t="s">
        <v>281</v>
      </c>
      <c r="E16" s="39" t="s">
        <v>282</v>
      </c>
      <c r="F16" s="39" t="s">
        <v>283</v>
      </c>
      <c r="G16" s="40" t="s">
        <v>284</v>
      </c>
      <c r="H16" s="41" t="s">
        <v>285</v>
      </c>
    </row>
    <row r="17" spans="1:8" ht="20.100000000000001" customHeight="1">
      <c r="A17" s="39" t="s">
        <v>286</v>
      </c>
      <c r="B17" s="40" t="s">
        <v>287</v>
      </c>
      <c r="C17" s="39" t="s">
        <v>288</v>
      </c>
      <c r="D17" s="39" t="s">
        <v>289</v>
      </c>
      <c r="E17" s="39" t="s">
        <v>290</v>
      </c>
      <c r="F17" s="39" t="s">
        <v>291</v>
      </c>
      <c r="G17" s="40" t="s">
        <v>292</v>
      </c>
      <c r="H17" s="41" t="s">
        <v>293</v>
      </c>
    </row>
    <row r="18" spans="1:8" ht="20.100000000000001" customHeight="1">
      <c r="A18" s="39" t="s">
        <v>294</v>
      </c>
      <c r="B18" s="40" t="s">
        <v>295</v>
      </c>
      <c r="C18" s="39" t="s">
        <v>296</v>
      </c>
      <c r="D18" s="39" t="s">
        <v>297</v>
      </c>
      <c r="E18" s="39" t="s">
        <v>298</v>
      </c>
      <c r="F18" s="39" t="s">
        <v>299</v>
      </c>
      <c r="G18" s="40" t="s">
        <v>300</v>
      </c>
      <c r="H18" s="41" t="s">
        <v>301</v>
      </c>
    </row>
    <row r="19" spans="1:8" ht="20.100000000000001" customHeight="1">
      <c r="A19" s="39" t="s">
        <v>302</v>
      </c>
      <c r="B19" s="40" t="s">
        <v>303</v>
      </c>
      <c r="C19" s="39" t="s">
        <v>304</v>
      </c>
      <c r="D19" s="39" t="s">
        <v>305</v>
      </c>
      <c r="E19" s="39" t="s">
        <v>306</v>
      </c>
      <c r="F19" s="39" t="s">
        <v>307</v>
      </c>
      <c r="G19" s="40" t="s">
        <v>308</v>
      </c>
      <c r="H19" s="41" t="s">
        <v>309</v>
      </c>
    </row>
    <row r="20" spans="1:8" ht="20.100000000000001" customHeight="1">
      <c r="A20" s="39" t="s">
        <v>310</v>
      </c>
      <c r="B20" s="40" t="s">
        <v>311</v>
      </c>
      <c r="C20" s="39" t="s">
        <v>312</v>
      </c>
      <c r="D20" s="39" t="s">
        <v>313</v>
      </c>
      <c r="E20" s="39" t="s">
        <v>314</v>
      </c>
      <c r="F20" s="39" t="s">
        <v>315</v>
      </c>
      <c r="G20" s="40" t="s">
        <v>316</v>
      </c>
      <c r="H20" s="41" t="s">
        <v>317</v>
      </c>
    </row>
    <row r="21" spans="1:8" ht="20.100000000000001" customHeight="1">
      <c r="A21" s="39" t="s">
        <v>318</v>
      </c>
      <c r="B21" s="40" t="s">
        <v>319</v>
      </c>
      <c r="C21" s="39" t="s">
        <v>320</v>
      </c>
      <c r="D21" s="39" t="s">
        <v>321</v>
      </c>
      <c r="E21" s="39" t="s">
        <v>322</v>
      </c>
      <c r="F21" s="39" t="s">
        <v>323</v>
      </c>
      <c r="G21" s="40" t="s">
        <v>324</v>
      </c>
      <c r="H21" s="41" t="s">
        <v>325</v>
      </c>
    </row>
    <row r="22" spans="1:8" ht="20.100000000000001" customHeight="1">
      <c r="A22" s="39" t="s">
        <v>326</v>
      </c>
      <c r="B22" s="40" t="s">
        <v>327</v>
      </c>
      <c r="C22" s="39" t="s">
        <v>328</v>
      </c>
      <c r="D22" s="39" t="s">
        <v>329</v>
      </c>
      <c r="E22" s="39" t="s">
        <v>330</v>
      </c>
      <c r="F22" s="39" t="s">
        <v>331</v>
      </c>
      <c r="G22" s="40" t="s">
        <v>332</v>
      </c>
      <c r="H22" s="41" t="s">
        <v>333</v>
      </c>
    </row>
    <row r="23" spans="1:8" ht="20.100000000000001" customHeight="1">
      <c r="A23" s="39" t="s">
        <v>334</v>
      </c>
      <c r="B23" s="40" t="s">
        <v>335</v>
      </c>
      <c r="C23" s="39" t="s">
        <v>336</v>
      </c>
      <c r="D23" s="39" t="s">
        <v>337</v>
      </c>
      <c r="E23" s="39" t="s">
        <v>338</v>
      </c>
      <c r="F23" s="39" t="s">
        <v>339</v>
      </c>
      <c r="G23" s="40" t="s">
        <v>340</v>
      </c>
      <c r="H23" s="41" t="s">
        <v>341</v>
      </c>
    </row>
    <row r="24" spans="1:8" ht="20.100000000000001" customHeight="1">
      <c r="A24" s="39" t="s">
        <v>342</v>
      </c>
      <c r="B24" s="40" t="s">
        <v>343</v>
      </c>
      <c r="C24" s="39" t="s">
        <v>344</v>
      </c>
      <c r="D24" s="39" t="s">
        <v>345</v>
      </c>
      <c r="E24" s="39" t="s">
        <v>346</v>
      </c>
      <c r="F24" s="39" t="s">
        <v>347</v>
      </c>
      <c r="G24" s="40" t="s">
        <v>348</v>
      </c>
      <c r="H24" s="41" t="s">
        <v>349</v>
      </c>
    </row>
    <row r="25" spans="1:8" ht="20.100000000000001" customHeight="1">
      <c r="A25" s="39" t="s">
        <v>350</v>
      </c>
      <c r="B25" s="40" t="s">
        <v>351</v>
      </c>
      <c r="C25" s="39" t="s">
        <v>352</v>
      </c>
      <c r="D25" s="39" t="s">
        <v>353</v>
      </c>
      <c r="E25" s="39" t="s">
        <v>354</v>
      </c>
      <c r="F25" s="39" t="s">
        <v>355</v>
      </c>
      <c r="G25" s="40" t="s">
        <v>356</v>
      </c>
      <c r="H25" s="41" t="s">
        <v>357</v>
      </c>
    </row>
    <row r="26" spans="1:8" ht="20.100000000000001" customHeight="1">
      <c r="A26" s="39" t="s">
        <v>358</v>
      </c>
      <c r="B26" s="40" t="s">
        <v>359</v>
      </c>
      <c r="C26" s="39" t="s">
        <v>360</v>
      </c>
      <c r="D26" s="39" t="s">
        <v>361</v>
      </c>
      <c r="E26" s="39" t="s">
        <v>362</v>
      </c>
      <c r="F26" s="39" t="s">
        <v>363</v>
      </c>
      <c r="G26" s="40" t="s">
        <v>364</v>
      </c>
      <c r="H26" s="41" t="s">
        <v>365</v>
      </c>
    </row>
    <row r="27" spans="1:8" ht="20.100000000000001" customHeight="1">
      <c r="A27" s="39" t="s">
        <v>366</v>
      </c>
      <c r="B27" s="40" t="s">
        <v>367</v>
      </c>
      <c r="C27" s="39" t="s">
        <v>368</v>
      </c>
      <c r="D27" s="39" t="s">
        <v>369</v>
      </c>
      <c r="E27" s="39" t="s">
        <v>370</v>
      </c>
      <c r="F27" s="39" t="s">
        <v>371</v>
      </c>
      <c r="G27" s="40" t="s">
        <v>372</v>
      </c>
      <c r="H27" s="41" t="s">
        <v>373</v>
      </c>
    </row>
    <row r="28" spans="1:8" ht="20.100000000000001" customHeight="1">
      <c r="A28" s="39" t="s">
        <v>374</v>
      </c>
      <c r="B28" s="40" t="s">
        <v>375</v>
      </c>
      <c r="C28" s="39" t="s">
        <v>376</v>
      </c>
      <c r="D28" s="39" t="s">
        <v>377</v>
      </c>
      <c r="E28" s="39" t="s">
        <v>378</v>
      </c>
      <c r="F28" s="39" t="s">
        <v>379</v>
      </c>
      <c r="G28" s="40" t="s">
        <v>380</v>
      </c>
      <c r="H28" s="41" t="s">
        <v>381</v>
      </c>
    </row>
    <row r="29" spans="1:8" ht="20.100000000000001" customHeight="1">
      <c r="A29" s="39" t="s">
        <v>382</v>
      </c>
      <c r="B29" s="40" t="s">
        <v>383</v>
      </c>
      <c r="C29" s="39" t="s">
        <v>384</v>
      </c>
      <c r="D29" s="42" t="s">
        <v>385</v>
      </c>
      <c r="E29" s="39" t="s">
        <v>386</v>
      </c>
      <c r="F29" s="39" t="s">
        <v>387</v>
      </c>
      <c r="G29" s="40" t="s">
        <v>388</v>
      </c>
      <c r="H29" s="41" t="s">
        <v>389</v>
      </c>
    </row>
    <row r="30" spans="1:8" ht="20.100000000000001" customHeight="1">
      <c r="A30" s="39" t="s">
        <v>390</v>
      </c>
      <c r="B30" s="40" t="s">
        <v>391</v>
      </c>
      <c r="C30" s="39" t="s">
        <v>392</v>
      </c>
      <c r="D30" s="39" t="s">
        <v>393</v>
      </c>
      <c r="E30" s="39" t="s">
        <v>394</v>
      </c>
      <c r="F30" s="39" t="s">
        <v>395</v>
      </c>
      <c r="G30" s="40" t="s">
        <v>396</v>
      </c>
      <c r="H30" s="41" t="s">
        <v>397</v>
      </c>
    </row>
    <row r="31" spans="1:8" ht="20.100000000000001" customHeight="1">
      <c r="A31" s="39" t="s">
        <v>398</v>
      </c>
      <c r="B31" s="40" t="s">
        <v>399</v>
      </c>
      <c r="C31" s="39" t="s">
        <v>400</v>
      </c>
      <c r="D31" s="39" t="s">
        <v>401</v>
      </c>
      <c r="E31" s="39" t="s">
        <v>402</v>
      </c>
      <c r="F31" s="39" t="s">
        <v>403</v>
      </c>
      <c r="G31" s="40" t="s">
        <v>404</v>
      </c>
      <c r="H31" s="41" t="s">
        <v>405</v>
      </c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scale="63" orientation="landscape" horizontalDpi="1200" verticalDpi="1200" r:id="rId1"/>
  <rowBreaks count="1" manualBreakCount="1">
    <brk id="20" max="14" man="1"/>
  </rowBreaks>
  <colBreaks count="1" manualBreakCount="1">
    <brk id="8" max="3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zoomScaleNormal="100" workbookViewId="0">
      <selection activeCell="I9" sqref="I9"/>
    </sheetView>
  </sheetViews>
  <sheetFormatPr defaultRowHeight="16.5"/>
  <cols>
    <col min="1" max="1" width="10" bestFit="1" customWidth="1"/>
    <col min="2" max="6" width="9.875" customWidth="1"/>
    <col min="7" max="7" width="4.375" customWidth="1"/>
    <col min="8" max="8" width="8.875" customWidth="1"/>
    <col min="9" max="9" width="8.625" customWidth="1"/>
  </cols>
  <sheetData>
    <row r="1" spans="1:10">
      <c r="A1" s="20" t="s">
        <v>53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H1" s="45" t="s">
        <v>59</v>
      </c>
      <c r="I1" s="46" t="s">
        <v>409</v>
      </c>
      <c r="J1" s="44"/>
    </row>
    <row r="2" spans="1:10">
      <c r="A2" s="22" t="s">
        <v>60</v>
      </c>
      <c r="B2" s="23">
        <v>1</v>
      </c>
      <c r="C2" s="23">
        <v>1</v>
      </c>
      <c r="D2" s="23">
        <v>0.95</v>
      </c>
      <c r="E2" s="23">
        <v>0.9</v>
      </c>
      <c r="F2" s="23">
        <v>0.85</v>
      </c>
      <c r="H2" s="21" t="s">
        <v>60</v>
      </c>
      <c r="I2" s="43">
        <f>INDEX(B2:F2,MATCH(I1,B1:F1,0))</f>
        <v>0.95</v>
      </c>
    </row>
    <row r="3" spans="1:10" ht="20.25">
      <c r="A3" s="25"/>
      <c r="B3" s="26"/>
      <c r="C3" s="26"/>
      <c r="D3" s="26"/>
      <c r="E3" s="26"/>
      <c r="F3" s="26"/>
    </row>
    <row r="4" spans="1:10" ht="21" thickBot="1">
      <c r="A4" s="132" t="s">
        <v>61</v>
      </c>
      <c r="B4" s="133"/>
      <c r="C4" s="133"/>
      <c r="D4" s="133"/>
      <c r="E4" s="133"/>
      <c r="F4" s="133"/>
    </row>
    <row r="6" spans="1:10" ht="15" customHeight="1">
      <c r="A6" s="134" t="s">
        <v>62</v>
      </c>
      <c r="B6" s="11" t="s">
        <v>54</v>
      </c>
      <c r="C6" s="11" t="s">
        <v>55</v>
      </c>
      <c r="D6" s="11" t="s">
        <v>56</v>
      </c>
      <c r="E6" s="11" t="s">
        <v>57</v>
      </c>
      <c r="F6" s="11" t="s">
        <v>58</v>
      </c>
      <c r="H6" s="136" t="s">
        <v>63</v>
      </c>
      <c r="I6" s="137"/>
    </row>
    <row r="7" spans="1:10" ht="15" customHeight="1">
      <c r="A7" s="135"/>
      <c r="B7" s="23" t="s">
        <v>64</v>
      </c>
      <c r="C7" s="23">
        <v>1</v>
      </c>
      <c r="D7" s="23">
        <v>0.95</v>
      </c>
      <c r="E7" s="23">
        <v>0.9</v>
      </c>
      <c r="F7" s="23">
        <v>0.85</v>
      </c>
      <c r="H7" s="27" t="s">
        <v>65</v>
      </c>
      <c r="I7" s="28">
        <v>1500</v>
      </c>
    </row>
    <row r="8" spans="1:10" ht="15" customHeight="1">
      <c r="A8" s="29">
        <v>800</v>
      </c>
      <c r="B8" s="9">
        <v>83000</v>
      </c>
      <c r="C8" s="9">
        <f t="shared" ref="C8:F17" si="0">$B8*C$7</f>
        <v>83000</v>
      </c>
      <c r="D8" s="9">
        <f t="shared" si="0"/>
        <v>78850</v>
      </c>
      <c r="E8" s="9">
        <f t="shared" si="0"/>
        <v>74700</v>
      </c>
      <c r="F8" s="9">
        <f t="shared" si="0"/>
        <v>70550</v>
      </c>
      <c r="H8" s="30" t="s">
        <v>59</v>
      </c>
      <c r="I8" s="31" t="s">
        <v>406</v>
      </c>
    </row>
    <row r="9" spans="1:10" ht="15" customHeight="1">
      <c r="A9" s="32">
        <v>1000</v>
      </c>
      <c r="B9" s="33">
        <v>130000</v>
      </c>
      <c r="C9" s="33">
        <f t="shared" si="0"/>
        <v>130000</v>
      </c>
      <c r="D9" s="33">
        <f t="shared" si="0"/>
        <v>123500</v>
      </c>
      <c r="E9" s="33">
        <f t="shared" si="0"/>
        <v>117000</v>
      </c>
      <c r="F9" s="33">
        <f t="shared" si="0"/>
        <v>110500</v>
      </c>
      <c r="H9" s="30" t="s">
        <v>66</v>
      </c>
      <c r="I9" s="28">
        <f>INDEX(B8:F17,MATCH(I7,A8:A17,0),MATCH(I8,B6:F6,0))</f>
        <v>259350</v>
      </c>
    </row>
    <row r="10" spans="1:10" ht="15" customHeight="1">
      <c r="A10" s="29">
        <v>1500</v>
      </c>
      <c r="B10" s="9">
        <v>273000</v>
      </c>
      <c r="C10" s="9">
        <f t="shared" si="0"/>
        <v>273000</v>
      </c>
      <c r="D10" s="9">
        <f t="shared" si="0"/>
        <v>259350</v>
      </c>
      <c r="E10" s="9">
        <f t="shared" si="0"/>
        <v>245700</v>
      </c>
      <c r="F10" s="9">
        <f t="shared" si="0"/>
        <v>232050</v>
      </c>
    </row>
    <row r="11" spans="1:10" ht="15" customHeight="1">
      <c r="A11" s="32">
        <v>1800</v>
      </c>
      <c r="B11" s="33">
        <v>468000</v>
      </c>
      <c r="C11" s="33">
        <f t="shared" si="0"/>
        <v>468000</v>
      </c>
      <c r="D11" s="33">
        <f t="shared" si="0"/>
        <v>444600</v>
      </c>
      <c r="E11" s="33">
        <f t="shared" si="0"/>
        <v>421200</v>
      </c>
      <c r="F11" s="33">
        <f t="shared" si="0"/>
        <v>397800</v>
      </c>
    </row>
    <row r="12" spans="1:10" ht="15" customHeight="1">
      <c r="A12" s="29">
        <v>2000</v>
      </c>
      <c r="B12" s="9">
        <v>520000</v>
      </c>
      <c r="C12" s="9">
        <f t="shared" si="0"/>
        <v>520000</v>
      </c>
      <c r="D12" s="9">
        <f t="shared" si="0"/>
        <v>494000</v>
      </c>
      <c r="E12" s="9">
        <f t="shared" si="0"/>
        <v>468000</v>
      </c>
      <c r="F12" s="9">
        <f t="shared" si="0"/>
        <v>442000</v>
      </c>
    </row>
    <row r="13" spans="1:10" ht="15" customHeight="1">
      <c r="A13" s="32">
        <v>2500</v>
      </c>
      <c r="B13" s="33">
        <v>715000</v>
      </c>
      <c r="C13" s="33">
        <f t="shared" si="0"/>
        <v>715000</v>
      </c>
      <c r="D13" s="33">
        <f t="shared" si="0"/>
        <v>679250</v>
      </c>
      <c r="E13" s="33">
        <f t="shared" si="0"/>
        <v>643500</v>
      </c>
      <c r="F13" s="33">
        <f t="shared" si="0"/>
        <v>607750</v>
      </c>
      <c r="I13">
        <f>INDEX(B8:F17,3,3)</f>
        <v>259350</v>
      </c>
    </row>
    <row r="14" spans="1:10" ht="15" customHeight="1">
      <c r="A14" s="29">
        <v>2800</v>
      </c>
      <c r="B14" s="9">
        <v>800800</v>
      </c>
      <c r="C14" s="9">
        <f t="shared" si="0"/>
        <v>800800</v>
      </c>
      <c r="D14" s="9">
        <f t="shared" si="0"/>
        <v>760760</v>
      </c>
      <c r="E14" s="9">
        <f t="shared" si="0"/>
        <v>720720</v>
      </c>
      <c r="F14" s="9">
        <f t="shared" si="0"/>
        <v>680680</v>
      </c>
    </row>
    <row r="15" spans="1:10" ht="15" customHeight="1">
      <c r="A15" s="32">
        <v>3000</v>
      </c>
      <c r="B15" s="33">
        <v>858000</v>
      </c>
      <c r="C15" s="33">
        <f t="shared" si="0"/>
        <v>858000</v>
      </c>
      <c r="D15" s="33">
        <f t="shared" si="0"/>
        <v>815100</v>
      </c>
      <c r="E15" s="33">
        <f t="shared" si="0"/>
        <v>772200</v>
      </c>
      <c r="F15" s="33">
        <f t="shared" si="0"/>
        <v>729300</v>
      </c>
      <c r="I15">
        <f>MATCH(D6,B6:F6,0)</f>
        <v>3</v>
      </c>
    </row>
    <row r="16" spans="1:10" ht="15" customHeight="1">
      <c r="A16" s="29">
        <v>3500</v>
      </c>
      <c r="B16" s="9">
        <v>1001000</v>
      </c>
      <c r="C16" s="9">
        <f t="shared" si="0"/>
        <v>1001000</v>
      </c>
      <c r="D16" s="9">
        <f t="shared" si="0"/>
        <v>950950</v>
      </c>
      <c r="E16" s="9">
        <f t="shared" si="0"/>
        <v>900900</v>
      </c>
      <c r="F16" s="9">
        <f t="shared" si="0"/>
        <v>850850</v>
      </c>
      <c r="I16">
        <f>MATCH(A10,A8:A17,0)</f>
        <v>3</v>
      </c>
    </row>
    <row r="17" spans="1:6" ht="15" customHeight="1">
      <c r="A17" s="32">
        <v>4000</v>
      </c>
      <c r="B17" s="33">
        <v>1144000</v>
      </c>
      <c r="C17" s="33">
        <f t="shared" si="0"/>
        <v>1144000</v>
      </c>
      <c r="D17" s="33">
        <f t="shared" si="0"/>
        <v>1086800</v>
      </c>
      <c r="E17" s="33">
        <f t="shared" si="0"/>
        <v>1029600</v>
      </c>
      <c r="F17" s="33">
        <f t="shared" si="0"/>
        <v>972400</v>
      </c>
    </row>
    <row r="22" spans="1:6">
      <c r="B22" s="20" t="s">
        <v>53</v>
      </c>
      <c r="C22" s="22" t="s">
        <v>60</v>
      </c>
      <c r="E22" s="21" t="s">
        <v>59</v>
      </c>
      <c r="F22" s="12" t="s">
        <v>408</v>
      </c>
    </row>
    <row r="23" spans="1:6">
      <c r="B23" s="11" t="s">
        <v>54</v>
      </c>
      <c r="C23" s="23">
        <v>1</v>
      </c>
      <c r="E23" s="21" t="s">
        <v>60</v>
      </c>
      <c r="F23" s="24">
        <f>INDEX(C23:C27,MATCH(F22,B23:B27,0))</f>
        <v>0.95</v>
      </c>
    </row>
    <row r="24" spans="1:6">
      <c r="B24" s="11" t="s">
        <v>55</v>
      </c>
      <c r="C24" s="23">
        <v>1</v>
      </c>
    </row>
    <row r="25" spans="1:6">
      <c r="B25" s="11" t="s">
        <v>56</v>
      </c>
      <c r="C25" s="23">
        <v>0.95</v>
      </c>
    </row>
    <row r="26" spans="1:6">
      <c r="B26" s="11" t="s">
        <v>57</v>
      </c>
      <c r="C26" s="23">
        <v>0.9</v>
      </c>
    </row>
    <row r="27" spans="1:6">
      <c r="B27" s="11" t="s">
        <v>58</v>
      </c>
      <c r="C27" s="23">
        <v>0.85</v>
      </c>
    </row>
    <row r="31" spans="1:6">
      <c r="B31" t="s">
        <v>407</v>
      </c>
    </row>
  </sheetData>
  <mergeCells count="3">
    <mergeCell ref="A4:F4"/>
    <mergeCell ref="A6:A7"/>
    <mergeCell ref="H6:I6"/>
  </mergeCells>
  <phoneticPr fontId="1" type="noConversion"/>
  <dataValidations count="2">
    <dataValidation type="list" allowBlank="1" showInputMessage="1" showErrorMessage="1" sqref="I7">
      <formula1>$A$8:$A$17</formula1>
    </dataValidation>
    <dataValidation type="list" allowBlank="1" showInputMessage="1" showErrorMessage="1" sqref="I8">
      <formula1>$B$6:$F$6</formula1>
    </dataValidation>
  </dataValidations>
  <pageMargins left="0.7" right="0.7" top="0.75" bottom="0.75" header="0.3" footer="0.3"/>
  <pageSetup paperSize="9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C5" sqref="C5:C16"/>
    </sheetView>
  </sheetViews>
  <sheetFormatPr defaultRowHeight="16.5"/>
  <cols>
    <col min="1" max="1" width="1.625" customWidth="1"/>
    <col min="6" max="6" width="11.625" bestFit="1" customWidth="1"/>
    <col min="7" max="7" width="16.125" bestFit="1" customWidth="1"/>
    <col min="8" max="8" width="12.375" customWidth="1"/>
    <col min="9" max="9" width="7" customWidth="1"/>
  </cols>
  <sheetData>
    <row r="1" spans="2:9" ht="7.5" customHeight="1"/>
    <row r="2" spans="2:9" ht="22.5">
      <c r="B2" s="138" t="s">
        <v>441</v>
      </c>
      <c r="C2" s="138"/>
      <c r="D2" s="138"/>
      <c r="E2" s="138"/>
    </row>
    <row r="3" spans="2:9" ht="9" customHeight="1" thickBot="1"/>
    <row r="4" spans="2:9" ht="18.75" customHeight="1">
      <c r="B4" s="63" t="s">
        <v>14</v>
      </c>
      <c r="C4" s="62" t="s">
        <v>15</v>
      </c>
      <c r="D4" s="62" t="s">
        <v>440</v>
      </c>
      <c r="E4" s="62" t="s">
        <v>439</v>
      </c>
      <c r="F4" s="62" t="s">
        <v>438</v>
      </c>
      <c r="G4" s="62" t="s">
        <v>437</v>
      </c>
      <c r="H4" s="61" t="s">
        <v>436</v>
      </c>
      <c r="I4" s="60" t="s">
        <v>435</v>
      </c>
    </row>
    <row r="5" spans="2:9">
      <c r="B5" s="58">
        <v>1001</v>
      </c>
      <c r="C5" s="57" t="s">
        <v>434</v>
      </c>
      <c r="D5" s="57" t="s">
        <v>433</v>
      </c>
      <c r="E5" s="57" t="s">
        <v>94</v>
      </c>
      <c r="F5" s="56">
        <v>41361</v>
      </c>
      <c r="G5" s="59">
        <v>8411062845695</v>
      </c>
      <c r="H5" s="54">
        <f t="shared" ref="H5:H16" si="0">DATE(1900+LEFT(G5,2),MID(G5,3,2),MID(G5,5,2))</f>
        <v>30992</v>
      </c>
      <c r="I5" s="53">
        <f t="shared" ref="I5:I16" ca="1" si="1">YEAR(TODAY())-YEAR(H5)+1</f>
        <v>36</v>
      </c>
    </row>
    <row r="6" spans="2:9">
      <c r="B6" s="58">
        <v>1002</v>
      </c>
      <c r="C6" s="57" t="s">
        <v>432</v>
      </c>
      <c r="D6" s="57" t="s">
        <v>431</v>
      </c>
      <c r="E6" s="57" t="s">
        <v>98</v>
      </c>
      <c r="F6" s="56">
        <v>34790</v>
      </c>
      <c r="G6" s="59">
        <v>6402071486425</v>
      </c>
      <c r="H6" s="54">
        <f t="shared" si="0"/>
        <v>23414</v>
      </c>
      <c r="I6" s="53">
        <f t="shared" ca="1" si="1"/>
        <v>56</v>
      </c>
    </row>
    <row r="7" spans="2:9">
      <c r="B7" s="58">
        <v>1003</v>
      </c>
      <c r="C7" s="57" t="s">
        <v>430</v>
      </c>
      <c r="D7" s="57" t="s">
        <v>416</v>
      </c>
      <c r="E7" s="57" t="s">
        <v>94</v>
      </c>
      <c r="F7" s="56">
        <v>41214</v>
      </c>
      <c r="G7" s="59">
        <v>8106051236589</v>
      </c>
      <c r="H7" s="54">
        <f t="shared" si="0"/>
        <v>29742</v>
      </c>
      <c r="I7" s="53">
        <f t="shared" ca="1" si="1"/>
        <v>39</v>
      </c>
    </row>
    <row r="8" spans="2:9">
      <c r="B8" s="58">
        <v>1004</v>
      </c>
      <c r="C8" s="57" t="s">
        <v>429</v>
      </c>
      <c r="D8" s="57" t="s">
        <v>428</v>
      </c>
      <c r="E8" s="57" t="s">
        <v>427</v>
      </c>
      <c r="F8" s="56">
        <v>40027</v>
      </c>
      <c r="G8" s="59">
        <v>7907081254789</v>
      </c>
      <c r="H8" s="54">
        <f t="shared" si="0"/>
        <v>29044</v>
      </c>
      <c r="I8" s="53">
        <f t="shared" ca="1" si="1"/>
        <v>41</v>
      </c>
    </row>
    <row r="9" spans="2:9">
      <c r="B9" s="58">
        <v>1005</v>
      </c>
      <c r="C9" s="57" t="s">
        <v>426</v>
      </c>
      <c r="D9" s="57" t="s">
        <v>425</v>
      </c>
      <c r="E9" s="57" t="s">
        <v>94</v>
      </c>
      <c r="F9" s="56">
        <v>40897</v>
      </c>
      <c r="G9" s="59">
        <v>8203191623589</v>
      </c>
      <c r="H9" s="54">
        <f t="shared" si="0"/>
        <v>30029</v>
      </c>
      <c r="I9" s="53">
        <f t="shared" ca="1" si="1"/>
        <v>38</v>
      </c>
    </row>
    <row r="10" spans="2:9">
      <c r="B10" s="58">
        <v>1006</v>
      </c>
      <c r="C10" s="57" t="s">
        <v>424</v>
      </c>
      <c r="D10" s="57" t="s">
        <v>423</v>
      </c>
      <c r="E10" s="57" t="s">
        <v>100</v>
      </c>
      <c r="F10" s="56">
        <v>75092</v>
      </c>
      <c r="G10" s="59">
        <v>7310211745698</v>
      </c>
      <c r="H10" s="54">
        <f t="shared" si="0"/>
        <v>26958</v>
      </c>
      <c r="I10" s="53">
        <f t="shared" ca="1" si="1"/>
        <v>47</v>
      </c>
    </row>
    <row r="11" spans="2:9">
      <c r="B11" s="58">
        <v>1007</v>
      </c>
      <c r="C11" s="57" t="s">
        <v>422</v>
      </c>
      <c r="D11" s="57" t="s">
        <v>414</v>
      </c>
      <c r="E11" s="57" t="s">
        <v>98</v>
      </c>
      <c r="F11" s="56">
        <v>36264</v>
      </c>
      <c r="G11" s="59">
        <v>6006181523698</v>
      </c>
      <c r="H11" s="54">
        <f t="shared" si="0"/>
        <v>22085</v>
      </c>
      <c r="I11" s="53">
        <f t="shared" ca="1" si="1"/>
        <v>60</v>
      </c>
    </row>
    <row r="12" spans="2:9">
      <c r="B12" s="58">
        <v>1008</v>
      </c>
      <c r="C12" s="57" t="s">
        <v>421</v>
      </c>
      <c r="D12" s="57" t="s">
        <v>420</v>
      </c>
      <c r="E12" s="57" t="s">
        <v>94</v>
      </c>
      <c r="F12" s="56">
        <v>40182</v>
      </c>
      <c r="G12" s="59">
        <v>8006241326598</v>
      </c>
      <c r="H12" s="54">
        <f t="shared" si="0"/>
        <v>29396</v>
      </c>
      <c r="I12" s="53">
        <f t="shared" ca="1" si="1"/>
        <v>40</v>
      </c>
    </row>
    <row r="13" spans="2:9">
      <c r="B13" s="58">
        <v>1009</v>
      </c>
      <c r="C13" s="57" t="s">
        <v>419</v>
      </c>
      <c r="D13" s="57" t="s">
        <v>418</v>
      </c>
      <c r="E13" s="57" t="s">
        <v>100</v>
      </c>
      <c r="F13" s="56">
        <v>35675</v>
      </c>
      <c r="G13" s="59">
        <v>7012032147896</v>
      </c>
      <c r="H13" s="54">
        <f t="shared" si="0"/>
        <v>25905</v>
      </c>
      <c r="I13" s="53">
        <f t="shared" ca="1" si="1"/>
        <v>50</v>
      </c>
    </row>
    <row r="14" spans="2:9">
      <c r="B14" s="58">
        <v>1010</v>
      </c>
      <c r="C14" s="57" t="s">
        <v>417</v>
      </c>
      <c r="D14" s="57" t="s">
        <v>416</v>
      </c>
      <c r="E14" s="57" t="s">
        <v>94</v>
      </c>
      <c r="F14" s="56">
        <v>40125</v>
      </c>
      <c r="G14" s="59">
        <v>8204082478953</v>
      </c>
      <c r="H14" s="54">
        <f t="shared" si="0"/>
        <v>30049</v>
      </c>
      <c r="I14" s="53">
        <f t="shared" ca="1" si="1"/>
        <v>38</v>
      </c>
    </row>
    <row r="15" spans="2:9">
      <c r="B15" s="58">
        <v>1011</v>
      </c>
      <c r="C15" s="57" t="s">
        <v>415</v>
      </c>
      <c r="D15" s="57" t="s">
        <v>414</v>
      </c>
      <c r="E15" s="57" t="s">
        <v>413</v>
      </c>
      <c r="F15" s="56">
        <v>39376</v>
      </c>
      <c r="G15" s="55">
        <v>7508122456123</v>
      </c>
      <c r="H15" s="54">
        <f t="shared" si="0"/>
        <v>27618</v>
      </c>
      <c r="I15" s="53">
        <f t="shared" ca="1" si="1"/>
        <v>45</v>
      </c>
    </row>
    <row r="16" spans="2:9" ht="17.25" thickBot="1">
      <c r="B16" s="52">
        <v>1012</v>
      </c>
      <c r="C16" s="51" t="s">
        <v>412</v>
      </c>
      <c r="D16" s="51" t="s">
        <v>411</v>
      </c>
      <c r="E16" s="51" t="s">
        <v>410</v>
      </c>
      <c r="F16" s="50">
        <v>38362</v>
      </c>
      <c r="G16" s="49">
        <v>7411251786562</v>
      </c>
      <c r="H16" s="48">
        <f t="shared" si="0"/>
        <v>27358</v>
      </c>
      <c r="I16" s="47">
        <f t="shared" ca="1" si="1"/>
        <v>46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zoomScale="85" zoomScaleNormal="85" workbookViewId="0">
      <selection activeCell="D7" sqref="D7"/>
    </sheetView>
  </sheetViews>
  <sheetFormatPr defaultRowHeight="24.95" customHeight="1"/>
  <cols>
    <col min="1" max="1" width="2.625" style="64" customWidth="1"/>
    <col min="2" max="2" width="3.375" style="64" customWidth="1"/>
    <col min="3" max="3" width="14" style="64" customWidth="1"/>
    <col min="4" max="4" width="18.875" style="64" customWidth="1"/>
    <col min="5" max="5" width="15.75" style="64" customWidth="1"/>
    <col min="6" max="6" width="17.5" style="64" customWidth="1"/>
    <col min="7" max="7" width="3.875" style="64" customWidth="1"/>
    <col min="8" max="8" width="2.125" style="64" customWidth="1"/>
    <col min="9" max="10" width="9" style="64"/>
    <col min="11" max="11" width="14.125" style="64" bestFit="1" customWidth="1"/>
    <col min="12" max="16384" width="9" style="64"/>
  </cols>
  <sheetData>
    <row r="1" spans="2:11" ht="15" customHeight="1" thickBot="1"/>
    <row r="2" spans="2:11" ht="21" customHeight="1">
      <c r="B2" s="85"/>
      <c r="C2" s="84"/>
      <c r="D2" s="84"/>
      <c r="E2" s="84"/>
      <c r="F2" s="84"/>
      <c r="G2" s="83"/>
    </row>
    <row r="3" spans="2:11" ht="38.25">
      <c r="B3" s="71"/>
      <c r="C3" s="139" t="s">
        <v>455</v>
      </c>
      <c r="D3" s="139"/>
      <c r="E3" s="139"/>
      <c r="F3" s="139"/>
      <c r="G3" s="68"/>
    </row>
    <row r="4" spans="2:11" ht="30.75" customHeight="1">
      <c r="B4" s="71"/>
      <c r="D4" s="69"/>
      <c r="E4" s="69"/>
      <c r="F4" s="69"/>
      <c r="G4" s="68"/>
    </row>
    <row r="5" spans="2:11" ht="44.25" customHeight="1">
      <c r="B5" s="71"/>
      <c r="C5" s="79" t="s">
        <v>454</v>
      </c>
      <c r="D5" s="82" t="s">
        <v>417</v>
      </c>
      <c r="E5" s="79" t="s">
        <v>437</v>
      </c>
      <c r="F5" s="78" t="str">
        <f>REPLACE(INDEX(사원명부,MATCH(D5,사원명부!성명,0),MATCH(E5,사원항목,0)),7,8,"-*******")</f>
        <v>820408-*******</v>
      </c>
      <c r="G5" s="68"/>
      <c r="I5" s="76"/>
    </row>
    <row r="6" spans="2:11" ht="44.25" customHeight="1">
      <c r="B6" s="71"/>
      <c r="C6" s="79" t="s">
        <v>453</v>
      </c>
      <c r="D6" s="81">
        <f>INDEX(사원명부,MATCH(D5,사원명부!성명,0),MATCH(C6,사원항목,0))</f>
        <v>1010</v>
      </c>
      <c r="E6" s="79" t="s">
        <v>452</v>
      </c>
      <c r="F6" s="78" t="str">
        <f>INDEX(사원명부,MATCH(D5,사원명부!성명,0),MATCH(E6,사원항목,0))</f>
        <v>기술부</v>
      </c>
      <c r="G6" s="68"/>
      <c r="I6" s="76"/>
    </row>
    <row r="7" spans="2:11" ht="44.25" customHeight="1">
      <c r="B7" s="71"/>
      <c r="C7" s="79" t="s">
        <v>451</v>
      </c>
      <c r="D7" s="80">
        <f>INDEX(사원명부,MATCH(D5,사원명부!성명,0),MATCH(C7,사원항목,0))</f>
        <v>40125</v>
      </c>
      <c r="E7" s="79" t="s">
        <v>450</v>
      </c>
      <c r="F7" s="78" t="str">
        <f>INDEX(사원명부,MATCH(D5,사원명부!성명,0),MATCH(E7,사원항목,0))</f>
        <v>사원</v>
      </c>
      <c r="G7" s="68"/>
      <c r="I7" s="76"/>
    </row>
    <row r="8" spans="2:11" ht="44.25" customHeight="1">
      <c r="B8" s="71"/>
      <c r="C8" s="77" t="s">
        <v>449</v>
      </c>
      <c r="D8" s="140" t="str">
        <f ca="1">DATEDIF(D7,TODAY(),"y")&amp;"년 "&amp;DATEDIF(D7,TODAY(),"YM")&amp;"개월 "&amp;DATEDIF(D7,TODAY(),"MD")&amp;"일"</f>
        <v>9년 2개월 1일</v>
      </c>
      <c r="E8" s="141"/>
      <c r="F8" s="142"/>
      <c r="G8" s="68"/>
      <c r="I8" s="76"/>
    </row>
    <row r="9" spans="2:11" ht="30.75" customHeight="1">
      <c r="B9" s="71"/>
      <c r="C9" s="69"/>
      <c r="D9" s="69"/>
      <c r="E9" s="69"/>
      <c r="F9" s="69"/>
      <c r="G9" s="68"/>
      <c r="I9" s="76"/>
    </row>
    <row r="10" spans="2:11" ht="24.95" customHeight="1">
      <c r="B10" s="71"/>
      <c r="C10" s="143" t="str">
        <f>"상기인은 "&amp;TEXT(D7,"yyyy년 m월 d일")&amp;" 당사에 입사하여 현재 재직중에 있음을 증명합니다."</f>
        <v>상기인은 2009년 11월 8일 당사에 입사하여 현재 재직중에 있음을 증명합니다.</v>
      </c>
      <c r="D10" s="143"/>
      <c r="E10" s="143"/>
      <c r="F10" s="143"/>
      <c r="G10" s="68"/>
    </row>
    <row r="11" spans="2:11" ht="24" customHeight="1">
      <c r="B11" s="71"/>
      <c r="C11" s="69"/>
      <c r="D11" s="69"/>
      <c r="E11" s="69"/>
      <c r="F11" s="69"/>
      <c r="G11" s="68"/>
    </row>
    <row r="12" spans="2:11" ht="25.5" customHeight="1">
      <c r="B12" s="71"/>
      <c r="C12" s="69"/>
      <c r="D12" s="69"/>
      <c r="E12" s="69"/>
      <c r="F12" s="69"/>
      <c r="G12" s="68"/>
      <c r="K12" s="75"/>
    </row>
    <row r="13" spans="2:11" ht="24.95" customHeight="1">
      <c r="B13" s="71"/>
      <c r="C13" s="144">
        <f ca="1">TODAY()</f>
        <v>43474</v>
      </c>
      <c r="D13" s="144"/>
      <c r="E13" s="144"/>
      <c r="F13" s="144"/>
      <c r="G13" s="68"/>
    </row>
    <row r="14" spans="2:11" ht="24" customHeight="1">
      <c r="B14" s="71"/>
      <c r="C14" s="145"/>
      <c r="D14" s="145"/>
      <c r="E14" s="145"/>
      <c r="F14" s="145"/>
      <c r="G14" s="68"/>
    </row>
    <row r="15" spans="2:11" ht="24.95" customHeight="1">
      <c r="B15" s="71"/>
      <c r="C15" s="73" t="s">
        <v>448</v>
      </c>
      <c r="D15" s="74" t="s">
        <v>447</v>
      </c>
      <c r="E15" s="74"/>
      <c r="F15" s="74"/>
      <c r="G15" s="68"/>
    </row>
    <row r="16" spans="2:11" ht="24.95" customHeight="1">
      <c r="B16" s="71"/>
      <c r="C16" s="73" t="s">
        <v>446</v>
      </c>
      <c r="D16" s="72" t="s">
        <v>445</v>
      </c>
      <c r="E16" s="69"/>
      <c r="F16" s="69"/>
      <c r="G16" s="68"/>
    </row>
    <row r="17" spans="2:7" ht="24.95" customHeight="1">
      <c r="B17" s="71"/>
      <c r="C17" s="70" t="s">
        <v>444</v>
      </c>
      <c r="D17" s="70" t="s">
        <v>443</v>
      </c>
      <c r="E17" s="69" t="s">
        <v>442</v>
      </c>
      <c r="G17" s="68"/>
    </row>
    <row r="18" spans="2:7" ht="24" customHeight="1" thickBot="1">
      <c r="B18" s="67"/>
      <c r="C18" s="66"/>
      <c r="D18" s="66"/>
      <c r="E18" s="66"/>
      <c r="F18" s="66"/>
      <c r="G18" s="65"/>
    </row>
  </sheetData>
  <mergeCells count="5">
    <mergeCell ref="C3:F3"/>
    <mergeCell ref="D8:F8"/>
    <mergeCell ref="C10:F10"/>
    <mergeCell ref="C13:F13"/>
    <mergeCell ref="C14:F14"/>
  </mergeCells>
  <phoneticPr fontId="1" type="noConversion"/>
  <printOptions horizontalCentered="1" verticalCentered="1"/>
  <pageMargins left="0.51181102362204722" right="0.51181102362204722" top="0.74803149606299213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selection activeCell="H21" sqref="H21"/>
    </sheetView>
  </sheetViews>
  <sheetFormatPr defaultRowHeight="16.5"/>
  <cols>
    <col min="1" max="1" width="2.75" customWidth="1"/>
    <col min="3" max="14" width="7.875" customWidth="1"/>
  </cols>
  <sheetData>
    <row r="1" spans="1:15" ht="17.25">
      <c r="A1" s="91"/>
      <c r="B1" s="97" t="s">
        <v>483</v>
      </c>
      <c r="C1" s="96"/>
      <c r="D1" s="96"/>
    </row>
    <row r="2" spans="1:15" ht="14.25" customHeight="1">
      <c r="A2" s="91"/>
      <c r="B2" s="91"/>
      <c r="N2" s="146" t="s">
        <v>482</v>
      </c>
      <c r="O2" s="146"/>
    </row>
    <row r="3" spans="1:15">
      <c r="A3" s="91"/>
      <c r="B3" s="95"/>
      <c r="C3" s="11" t="s">
        <v>495</v>
      </c>
      <c r="D3" s="11" t="s">
        <v>480</v>
      </c>
      <c r="E3" s="11" t="s">
        <v>479</v>
      </c>
      <c r="F3" s="11" t="s">
        <v>478</v>
      </c>
      <c r="G3" s="11" t="s">
        <v>477</v>
      </c>
      <c r="H3" s="11" t="s">
        <v>476</v>
      </c>
      <c r="I3" s="11" t="s">
        <v>475</v>
      </c>
      <c r="J3" s="11" t="s">
        <v>474</v>
      </c>
      <c r="K3" s="11" t="s">
        <v>473</v>
      </c>
      <c r="L3" s="11" t="s">
        <v>472</v>
      </c>
      <c r="M3" s="11" t="s">
        <v>471</v>
      </c>
      <c r="N3" s="94" t="s">
        <v>470</v>
      </c>
      <c r="O3" s="11" t="s">
        <v>469</v>
      </c>
    </row>
    <row r="4" spans="1:15">
      <c r="A4" s="91"/>
      <c r="B4" s="92" t="s">
        <v>468</v>
      </c>
      <c r="C4" s="88">
        <v>2310</v>
      </c>
      <c r="D4" s="88">
        <v>2789</v>
      </c>
      <c r="E4" s="88">
        <v>2310</v>
      </c>
      <c r="F4" s="89">
        <v>2409</v>
      </c>
      <c r="G4" s="88">
        <v>1560</v>
      </c>
      <c r="H4" s="88">
        <v>2500</v>
      </c>
      <c r="I4" s="88">
        <v>2001</v>
      </c>
      <c r="J4" s="88">
        <v>2789</v>
      </c>
      <c r="K4" s="89">
        <v>2620</v>
      </c>
      <c r="L4" s="88">
        <v>1920</v>
      </c>
      <c r="M4" s="88">
        <v>1980</v>
      </c>
      <c r="N4" s="87">
        <v>1980</v>
      </c>
      <c r="O4" s="86">
        <f t="shared" ref="O4:O16" si="0">SUM(C4:N4)</f>
        <v>27168</v>
      </c>
    </row>
    <row r="5" spans="1:15">
      <c r="A5" s="91"/>
      <c r="B5" s="92" t="s">
        <v>467</v>
      </c>
      <c r="C5" s="88">
        <v>1201</v>
      </c>
      <c r="D5" s="88">
        <v>2001</v>
      </c>
      <c r="E5" s="88">
        <v>1059</v>
      </c>
      <c r="F5" s="88">
        <v>2050</v>
      </c>
      <c r="G5" s="89">
        <v>3100</v>
      </c>
      <c r="H5" s="88">
        <v>1920</v>
      </c>
      <c r="I5" s="88">
        <v>3120</v>
      </c>
      <c r="J5" s="88">
        <v>1890</v>
      </c>
      <c r="K5" s="88">
        <v>2420</v>
      </c>
      <c r="L5" s="88">
        <v>1020</v>
      </c>
      <c r="M5" s="88">
        <v>3120</v>
      </c>
      <c r="N5" s="87">
        <v>1500</v>
      </c>
      <c r="O5" s="86">
        <f t="shared" si="0"/>
        <v>24401</v>
      </c>
    </row>
    <row r="6" spans="1:15">
      <c r="A6" s="91"/>
      <c r="B6" s="92" t="s">
        <v>466</v>
      </c>
      <c r="C6" s="88">
        <v>3510</v>
      </c>
      <c r="D6" s="88">
        <v>2150</v>
      </c>
      <c r="E6" s="88">
        <v>1920</v>
      </c>
      <c r="F6" s="88">
        <v>2310</v>
      </c>
      <c r="G6" s="88">
        <v>1080</v>
      </c>
      <c r="H6" s="88">
        <v>2420</v>
      </c>
      <c r="I6" s="88">
        <v>1500</v>
      </c>
      <c r="J6" s="88">
        <v>2150</v>
      </c>
      <c r="K6" s="88">
        <v>1560</v>
      </c>
      <c r="L6" s="88">
        <v>2310</v>
      </c>
      <c r="M6" s="88">
        <v>2789</v>
      </c>
      <c r="N6" s="87">
        <v>2310</v>
      </c>
      <c r="O6" s="86">
        <f t="shared" si="0"/>
        <v>26009</v>
      </c>
    </row>
    <row r="7" spans="1:15">
      <c r="A7" s="91"/>
      <c r="B7" s="92" t="s">
        <v>465</v>
      </c>
      <c r="C7" s="88">
        <v>2500</v>
      </c>
      <c r="D7" s="88">
        <v>1560</v>
      </c>
      <c r="E7" s="88">
        <v>2001</v>
      </c>
      <c r="F7" s="88">
        <v>2700</v>
      </c>
      <c r="G7" s="88">
        <v>2880</v>
      </c>
      <c r="H7" s="88">
        <v>1890</v>
      </c>
      <c r="I7" s="88">
        <v>2509</v>
      </c>
      <c r="J7" s="88">
        <v>3510</v>
      </c>
      <c r="K7" s="88">
        <v>1980</v>
      </c>
      <c r="L7" s="88">
        <v>2500</v>
      </c>
      <c r="M7" s="88">
        <v>1560</v>
      </c>
      <c r="N7" s="93">
        <v>3100</v>
      </c>
      <c r="O7" s="86">
        <f t="shared" si="0"/>
        <v>28690</v>
      </c>
    </row>
    <row r="8" spans="1:15">
      <c r="A8" s="91"/>
      <c r="B8" s="92" t="s">
        <v>464</v>
      </c>
      <c r="C8" s="88">
        <v>1500</v>
      </c>
      <c r="D8" s="88">
        <v>1900</v>
      </c>
      <c r="E8" s="88">
        <v>2789</v>
      </c>
      <c r="F8" s="88">
        <v>2420</v>
      </c>
      <c r="G8" s="89">
        <v>2409</v>
      </c>
      <c r="H8" s="88">
        <v>2789</v>
      </c>
      <c r="I8" s="88">
        <v>2900</v>
      </c>
      <c r="J8" s="89">
        <v>2620</v>
      </c>
      <c r="K8" s="89">
        <v>3100</v>
      </c>
      <c r="L8" s="88">
        <v>1980</v>
      </c>
      <c r="M8" s="88">
        <v>3100</v>
      </c>
      <c r="N8" s="87">
        <v>3120</v>
      </c>
      <c r="O8" s="86">
        <f t="shared" si="0"/>
        <v>30627</v>
      </c>
    </row>
    <row r="9" spans="1:15">
      <c r="A9" s="91"/>
      <c r="B9" s="90" t="s">
        <v>463</v>
      </c>
      <c r="C9" s="88">
        <v>1890</v>
      </c>
      <c r="D9" s="89">
        <v>3100</v>
      </c>
      <c r="E9" s="88">
        <v>2100</v>
      </c>
      <c r="F9" s="88">
        <v>1560</v>
      </c>
      <c r="G9" s="89">
        <v>2409</v>
      </c>
      <c r="H9" s="88">
        <v>2001</v>
      </c>
      <c r="I9" s="88">
        <v>1230</v>
      </c>
      <c r="J9" s="88">
        <v>2310</v>
      </c>
      <c r="K9" s="88">
        <v>1890</v>
      </c>
      <c r="L9" s="88">
        <v>2500</v>
      </c>
      <c r="M9" s="89">
        <v>2620</v>
      </c>
      <c r="N9" s="87">
        <v>2150</v>
      </c>
      <c r="O9" s="86">
        <f t="shared" si="0"/>
        <v>25760</v>
      </c>
    </row>
    <row r="10" spans="1:15">
      <c r="A10" s="91"/>
      <c r="B10" s="90" t="s">
        <v>462</v>
      </c>
      <c r="C10" s="88">
        <v>2150</v>
      </c>
      <c r="D10" s="88">
        <v>2880</v>
      </c>
      <c r="E10" s="88">
        <v>1980</v>
      </c>
      <c r="F10" s="89">
        <v>2620</v>
      </c>
      <c r="G10" s="89">
        <v>1888</v>
      </c>
      <c r="H10" s="88">
        <v>1560</v>
      </c>
      <c r="I10" s="88">
        <v>1080</v>
      </c>
      <c r="J10" s="88">
        <v>1860</v>
      </c>
      <c r="K10" s="89">
        <v>2090</v>
      </c>
      <c r="L10" s="88">
        <v>1920</v>
      </c>
      <c r="M10" s="88">
        <v>1890</v>
      </c>
      <c r="N10" s="87">
        <v>2420</v>
      </c>
      <c r="O10" s="86">
        <f t="shared" si="0"/>
        <v>24338</v>
      </c>
    </row>
    <row r="11" spans="1:15">
      <c r="A11" s="91"/>
      <c r="B11" s="90" t="s">
        <v>461</v>
      </c>
      <c r="C11" s="88">
        <v>3120</v>
      </c>
      <c r="D11" s="88">
        <v>3100</v>
      </c>
      <c r="E11" s="89">
        <v>2409</v>
      </c>
      <c r="F11" s="89">
        <v>2412</v>
      </c>
      <c r="G11" s="88">
        <v>3120</v>
      </c>
      <c r="H11" s="88">
        <v>1980</v>
      </c>
      <c r="I11" s="88">
        <v>1870</v>
      </c>
      <c r="J11" s="88">
        <v>3120</v>
      </c>
      <c r="K11" s="89">
        <v>2409</v>
      </c>
      <c r="L11" s="88">
        <v>3510</v>
      </c>
      <c r="M11" s="88">
        <v>3000</v>
      </c>
      <c r="N11" s="87">
        <v>2900</v>
      </c>
      <c r="O11" s="86">
        <f t="shared" si="0"/>
        <v>32950</v>
      </c>
    </row>
    <row r="12" spans="1:15">
      <c r="A12" s="91"/>
      <c r="B12" s="90" t="s">
        <v>460</v>
      </c>
      <c r="C12" s="88">
        <v>2789</v>
      </c>
      <c r="D12" s="88">
        <v>2900</v>
      </c>
      <c r="E12" s="88">
        <v>2010</v>
      </c>
      <c r="F12" s="88">
        <v>2789</v>
      </c>
      <c r="G12" s="88">
        <v>1920</v>
      </c>
      <c r="H12" s="88">
        <v>2500</v>
      </c>
      <c r="I12" s="88">
        <v>2010</v>
      </c>
      <c r="J12" s="88">
        <v>2420</v>
      </c>
      <c r="K12" s="89">
        <v>2120</v>
      </c>
      <c r="L12" s="88">
        <v>1200</v>
      </c>
      <c r="M12" s="88">
        <v>2880</v>
      </c>
      <c r="N12" s="87">
        <v>3510</v>
      </c>
      <c r="O12" s="86">
        <f t="shared" si="0"/>
        <v>29048</v>
      </c>
    </row>
    <row r="13" spans="1:15">
      <c r="A13" s="91"/>
      <c r="B13" s="90" t="s">
        <v>459</v>
      </c>
      <c r="C13" s="88">
        <v>1980</v>
      </c>
      <c r="D13" s="88">
        <v>1059</v>
      </c>
      <c r="E13" s="89">
        <v>3800</v>
      </c>
      <c r="F13" s="88">
        <v>1500</v>
      </c>
      <c r="G13" s="89">
        <v>2410</v>
      </c>
      <c r="H13" s="88">
        <v>3010</v>
      </c>
      <c r="I13" s="88">
        <v>1980</v>
      </c>
      <c r="J13" s="88">
        <v>2905</v>
      </c>
      <c r="K13" s="88">
        <v>1560</v>
      </c>
      <c r="L13" s="88">
        <v>1902</v>
      </c>
      <c r="M13" s="88">
        <v>2501</v>
      </c>
      <c r="N13" s="87">
        <v>1239</v>
      </c>
      <c r="O13" s="86">
        <f t="shared" si="0"/>
        <v>25846</v>
      </c>
    </row>
    <row r="14" spans="1:15">
      <c r="A14" s="91"/>
      <c r="B14" s="90" t="s">
        <v>458</v>
      </c>
      <c r="C14" s="88">
        <v>2420</v>
      </c>
      <c r="D14" s="88">
        <v>1560</v>
      </c>
      <c r="E14" s="88">
        <v>2812</v>
      </c>
      <c r="F14" s="88">
        <v>2410</v>
      </c>
      <c r="G14" s="88">
        <v>1920</v>
      </c>
      <c r="H14" s="89">
        <v>2409</v>
      </c>
      <c r="I14" s="88">
        <v>1560</v>
      </c>
      <c r="J14" s="88">
        <v>3510</v>
      </c>
      <c r="K14" s="89">
        <v>3100</v>
      </c>
      <c r="L14" s="88">
        <v>2900</v>
      </c>
      <c r="M14" s="88">
        <v>2150</v>
      </c>
      <c r="N14" s="87">
        <v>2500</v>
      </c>
      <c r="O14" s="86">
        <f t="shared" si="0"/>
        <v>29251</v>
      </c>
    </row>
    <row r="15" spans="1:15">
      <c r="A15" s="91"/>
      <c r="B15" s="90" t="s">
        <v>457</v>
      </c>
      <c r="C15" s="88">
        <v>1080</v>
      </c>
      <c r="D15" s="88">
        <v>1905</v>
      </c>
      <c r="E15" s="89">
        <v>2910</v>
      </c>
      <c r="F15" s="88">
        <v>1620</v>
      </c>
      <c r="G15" s="88">
        <v>1890</v>
      </c>
      <c r="H15" s="88">
        <v>2050</v>
      </c>
      <c r="I15" s="88">
        <v>3510</v>
      </c>
      <c r="J15" s="88">
        <v>2000</v>
      </c>
      <c r="K15" s="89">
        <v>3102</v>
      </c>
      <c r="L15" s="89">
        <v>2620</v>
      </c>
      <c r="M15" s="88">
        <v>3001</v>
      </c>
      <c r="N15" s="87">
        <v>2010</v>
      </c>
      <c r="O15" s="86">
        <f t="shared" si="0"/>
        <v>27698</v>
      </c>
    </row>
    <row r="16" spans="1:15">
      <c r="A16" s="91"/>
      <c r="B16" s="90" t="s">
        <v>456</v>
      </c>
      <c r="C16" s="89">
        <v>1720</v>
      </c>
      <c r="D16" s="89">
        <v>2050</v>
      </c>
      <c r="E16" s="89">
        <v>2620</v>
      </c>
      <c r="F16" s="89">
        <v>3100</v>
      </c>
      <c r="G16" s="89">
        <v>2000</v>
      </c>
      <c r="H16" s="88">
        <v>2090</v>
      </c>
      <c r="I16" s="89">
        <v>3100</v>
      </c>
      <c r="J16" s="89">
        <v>2390</v>
      </c>
      <c r="K16" s="88">
        <v>2500</v>
      </c>
      <c r="L16" s="88">
        <v>1890</v>
      </c>
      <c r="M16" s="88">
        <v>2310</v>
      </c>
      <c r="N16" s="87">
        <v>2980</v>
      </c>
      <c r="O16" s="86">
        <f t="shared" si="0"/>
        <v>28750</v>
      </c>
    </row>
  </sheetData>
  <mergeCells count="1"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51</vt:i4>
      </vt:variant>
    </vt:vector>
  </HeadingPairs>
  <TitlesOfParts>
    <vt:vector size="61" baseType="lpstr">
      <vt:lpstr>급여지급명세서</vt:lpstr>
      <vt:lpstr>2016-1</vt:lpstr>
      <vt:lpstr>2016-2</vt:lpstr>
      <vt:lpstr>2016-3</vt:lpstr>
      <vt:lpstr>13장_인쇄</vt:lpstr>
      <vt:lpstr>INDEX_MATCH</vt:lpstr>
      <vt:lpstr>사원명부</vt:lpstr>
      <vt:lpstr>증명서 </vt:lpstr>
      <vt:lpstr>월별실적</vt:lpstr>
      <vt:lpstr>판매실적</vt:lpstr>
      <vt:lpstr>_10월</vt:lpstr>
      <vt:lpstr>_11월</vt:lpstr>
      <vt:lpstr>_12월</vt:lpstr>
      <vt:lpstr>_1월</vt:lpstr>
      <vt:lpstr>_2016_1</vt:lpstr>
      <vt:lpstr>_2016_2</vt:lpstr>
      <vt:lpstr>_2016_3</vt:lpstr>
      <vt:lpstr>_2월</vt:lpstr>
      <vt:lpstr>_3월</vt:lpstr>
      <vt:lpstr>_4월</vt:lpstr>
      <vt:lpstr>_5월</vt:lpstr>
      <vt:lpstr>_6월</vt:lpstr>
      <vt:lpstr>_7월</vt:lpstr>
      <vt:lpstr>_8월</vt:lpstr>
      <vt:lpstr>_9월</vt:lpstr>
      <vt:lpstr>'13장_인쇄'!Print_Titles</vt:lpstr>
      <vt:lpstr>가족수</vt:lpstr>
      <vt:lpstr>가족수당</vt:lpstr>
      <vt:lpstr>건강보험</vt:lpstr>
      <vt:lpstr>고용보험</vt:lpstr>
      <vt:lpstr>공제총액</vt:lpstr>
      <vt:lpstr>국민연금</vt:lpstr>
      <vt:lpstr>급여총액</vt:lpstr>
      <vt:lpstr>기본급</vt:lpstr>
      <vt:lpstr>기타수당</vt:lpstr>
      <vt:lpstr>나이</vt:lpstr>
      <vt:lpstr>부서</vt:lpstr>
      <vt:lpstr>사원명부!사번</vt:lpstr>
      <vt:lpstr>사번</vt:lpstr>
      <vt:lpstr>사원</vt:lpstr>
      <vt:lpstr>사원명부</vt:lpstr>
      <vt:lpstr>사원항목</vt:lpstr>
      <vt:lpstr>상여금</vt:lpstr>
      <vt:lpstr>생년월일</vt:lpstr>
      <vt:lpstr>사원명부!성명</vt:lpstr>
      <vt:lpstr>성명</vt:lpstr>
      <vt:lpstr>소득세</vt:lpstr>
      <vt:lpstr>소속</vt:lpstr>
      <vt:lpstr>식대</vt:lpstr>
      <vt:lpstr>실지급액</vt:lpstr>
      <vt:lpstr>월목록</vt:lpstr>
      <vt:lpstr>입사일</vt:lpstr>
      <vt:lpstr>장기요양보험</vt:lpstr>
      <vt:lpstr>주민등록번호</vt:lpstr>
      <vt:lpstr>주민세</vt:lpstr>
      <vt:lpstr>사원명부!직급</vt:lpstr>
      <vt:lpstr>직급</vt:lpstr>
      <vt:lpstr>직급수당</vt:lpstr>
      <vt:lpstr>판매실적</vt:lpstr>
      <vt:lpstr>항목</vt:lpstr>
      <vt:lpstr>호봉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user</cp:lastModifiedBy>
  <cp:lastPrinted>2019-01-09T01:22:18Z</cp:lastPrinted>
  <dcterms:created xsi:type="dcterms:W3CDTF">2015-11-10T07:53:41Z</dcterms:created>
  <dcterms:modified xsi:type="dcterms:W3CDTF">2019-01-09T02:30:03Z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3b054af9-7e15-435a-abd9-b4dc758ef2a7</vt:lpwstr>
  </property>
</Properties>
</file>