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HO\"/>
    </mc:Choice>
  </mc:AlternateContent>
  <bookViews>
    <workbookView xWindow="0" yWindow="0" windowWidth="19200" windowHeight="11700" tabRatio="643" firstSheet="1" activeTab="10"/>
  </bookViews>
  <sheets>
    <sheet name="금전출납부" sheetId="1" r:id="rId1"/>
    <sheet name="요약" sheetId="2" r:id="rId2"/>
    <sheet name="요약_동적범위(1)" sheetId="10" r:id="rId3"/>
    <sheet name="요약_동적범위(2)" sheetId="11" r:id="rId4"/>
    <sheet name="데이터베이스_정의" sheetId="7" r:id="rId5"/>
    <sheet name="상품" sheetId="8" r:id="rId6"/>
    <sheet name="구조적 참조" sheetId="9" r:id="rId7"/>
    <sheet name="상품목록" sheetId="3" r:id="rId8"/>
    <sheet name="주문및재고_부분합" sheetId="4" r:id="rId9"/>
    <sheet name="Sheet1" sheetId="13" r:id="rId10"/>
    <sheet name="주문및재고_중첩부분합" sheetId="5" r:id="rId11"/>
  </sheets>
  <definedNames>
    <definedName name="_xlnm._FilterDatabase" localSheetId="0" hidden="1">금전출납부!$A$3:$J$80</definedName>
    <definedName name="No">주문및재고_부분합!$A$14:$A$128</definedName>
    <definedName name="금액">주문및재고_부분합!$J$14:$J$128</definedName>
    <definedName name="년월">주문및재고_부분합!$L$14:$L$128</definedName>
    <definedName name="단가">주문및재고_부분합!$I$14:$I$128</definedName>
    <definedName name="동적비용금액">OFFSET(금전출납부!$H$6, 0, 0, COUNT(금전출납부!$A:$A)-1, 1)</definedName>
    <definedName name="동적비용부가세">OFFSET(금전출납부!$I$6, 0, 0, COUNT(금전출납부!$A:$A)-1, 1)</definedName>
    <definedName name="동적수입금액">OFFSET(금전출납부!$F$6, 0, 0, COUNT(금전출납부!$A:$A)-1, 1)</definedName>
    <definedName name="동적수입부가세">OFFSET(금전출납부!$G$6, 0, 0, COUNT(금전출납부!$A:$A)-1, 1)</definedName>
    <definedName name="동적월">OFFSET(금전출납부!$A$6, 0, 0, COUNT(금전출납부!$A:$A)-1, 1)</definedName>
    <definedName name="부가율">0.1</definedName>
    <definedName name="비용금액">금전출납부!$H$5:$H$100</definedName>
    <definedName name="비용부가세">금전출납부!$I$5:$I$100</definedName>
    <definedName name="상품명">주문및재고_부분합!$G$14:$G$128</definedName>
    <definedName name="상품목록">상품목록!$A$8:$D$33</definedName>
    <definedName name="상품목록_상품명">상품목록!$A$8:$A$33</definedName>
    <definedName name="수입금액">금전출납부!$F$5:$F$100</definedName>
    <definedName name="수입부가세">금전출납부!$G$5:$G$100</definedName>
    <definedName name="업체">주문및재고_부분합!$F$14:$F$128</definedName>
    <definedName name="예정일">주문및재고_부분합!$E$14:$E$128</definedName>
    <definedName name="월">금전출납부!$A$5:$A$100</definedName>
    <definedName name="재고량">주문및재고_부분합!$M$14:$M$128</definedName>
    <definedName name="제조사">주문및재고_부분합!$K$14:$K$128</definedName>
    <definedName name="주문구분">주문및재고_부분합!$D$14:$D$128</definedName>
    <definedName name="주문량">주문및재고_부분합!$H$14:$H$128</definedName>
    <definedName name="주문번호">주문및재고_부분합!$B$14:$B$128</definedName>
    <definedName name="주문일">주문및재고_부분합!$C$14:$C$128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7" i="5" l="1"/>
  <c r="H195" i="5"/>
  <c r="H193" i="5"/>
  <c r="H198" i="5" s="1"/>
  <c r="H190" i="5"/>
  <c r="H187" i="5"/>
  <c r="H191" i="5" s="1"/>
  <c r="H184" i="5"/>
  <c r="H182" i="5"/>
  <c r="H180" i="5"/>
  <c r="H177" i="5"/>
  <c r="H175" i="5"/>
  <c r="H173" i="5"/>
  <c r="H170" i="5"/>
  <c r="H167" i="5"/>
  <c r="H165" i="5"/>
  <c r="H168" i="5" s="1"/>
  <c r="H162" i="5"/>
  <c r="H160" i="5"/>
  <c r="H158" i="5"/>
  <c r="H163" i="5" s="1"/>
  <c r="H154" i="5"/>
  <c r="H151" i="5"/>
  <c r="H149" i="5"/>
  <c r="H147" i="5"/>
  <c r="H144" i="5"/>
  <c r="H142" i="5"/>
  <c r="H145" i="5" s="1"/>
  <c r="H139" i="5"/>
  <c r="H136" i="5"/>
  <c r="H134" i="5"/>
  <c r="H132" i="5"/>
  <c r="H129" i="5"/>
  <c r="H127" i="5"/>
  <c r="H125" i="5"/>
  <c r="H130" i="5" s="1"/>
  <c r="H122" i="5"/>
  <c r="H120" i="5"/>
  <c r="H118" i="5"/>
  <c r="H116" i="5"/>
  <c r="H114" i="5"/>
  <c r="H111" i="5"/>
  <c r="H109" i="5"/>
  <c r="H106" i="5"/>
  <c r="H104" i="5"/>
  <c r="H107" i="5" s="1"/>
  <c r="H102" i="5"/>
  <c r="H99" i="5"/>
  <c r="H96" i="5"/>
  <c r="H94" i="5"/>
  <c r="H92" i="5"/>
  <c r="H90" i="5"/>
  <c r="H87" i="5"/>
  <c r="H84" i="5"/>
  <c r="H82" i="5"/>
  <c r="H80" i="5"/>
  <c r="H78" i="5"/>
  <c r="H76" i="5"/>
  <c r="H73" i="5"/>
  <c r="H71" i="5"/>
  <c r="H69" i="5"/>
  <c r="H74" i="5" s="1"/>
  <c r="H66" i="5"/>
  <c r="H64" i="5"/>
  <c r="H62" i="5"/>
  <c r="H59" i="5"/>
  <c r="H56" i="5"/>
  <c r="H54" i="5"/>
  <c r="H51" i="5"/>
  <c r="H49" i="5"/>
  <c r="H52" i="5" s="1"/>
  <c r="H46" i="5"/>
  <c r="H44" i="5"/>
  <c r="H42" i="5"/>
  <c r="H47" i="5" s="1"/>
  <c r="H40" i="5"/>
  <c r="H37" i="5"/>
  <c r="H34" i="5"/>
  <c r="H31" i="5"/>
  <c r="H38" i="5" s="1"/>
  <c r="H27" i="5"/>
  <c r="H25" i="5"/>
  <c r="H23" i="5"/>
  <c r="H21" i="5"/>
  <c r="H19" i="5"/>
  <c r="H15" i="5"/>
  <c r="H11" i="5"/>
  <c r="H9" i="5"/>
  <c r="H7" i="5"/>
  <c r="H12" i="5" s="1"/>
  <c r="H171" i="5"/>
  <c r="H112" i="5"/>
  <c r="H100" i="5"/>
  <c r="H16" i="5"/>
  <c r="H129" i="4"/>
  <c r="H125" i="4"/>
  <c r="H121" i="4"/>
  <c r="H117" i="4"/>
  <c r="H113" i="4"/>
  <c r="H111" i="4"/>
  <c r="H108" i="4"/>
  <c r="H103" i="4"/>
  <c r="H97" i="4"/>
  <c r="H94" i="4"/>
  <c r="H88" i="4"/>
  <c r="H84" i="4"/>
  <c r="H78" i="4"/>
  <c r="H75" i="4"/>
  <c r="H71" i="4"/>
  <c r="H69" i="4"/>
  <c r="H62" i="4"/>
  <c r="H56" i="4"/>
  <c r="H52" i="4"/>
  <c r="H48" i="4"/>
  <c r="H43" i="4"/>
  <c r="H40" i="4"/>
  <c r="H35" i="4"/>
  <c r="H28" i="4"/>
  <c r="H21" i="4"/>
  <c r="H18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37" i="4"/>
  <c r="D36" i="8"/>
  <c r="E10" i="9"/>
  <c r="E11" i="9"/>
  <c r="E12" i="9"/>
  <c r="E13" i="9"/>
  <c r="E14" i="9"/>
  <c r="D14" i="9"/>
  <c r="D13" i="9"/>
  <c r="D12" i="9"/>
  <c r="D11" i="9"/>
  <c r="D10" i="9"/>
  <c r="C10" i="9"/>
  <c r="C11" i="9"/>
  <c r="C12" i="9"/>
  <c r="C13" i="9"/>
  <c r="C14" i="9"/>
  <c r="E7" i="11"/>
  <c r="E8" i="11"/>
  <c r="E9" i="11"/>
  <c r="E10" i="11"/>
  <c r="E11" i="11"/>
  <c r="E12" i="11"/>
  <c r="E13" i="11"/>
  <c r="E14" i="11"/>
  <c r="E15" i="11"/>
  <c r="E16" i="11"/>
  <c r="E17" i="11"/>
  <c r="D7" i="11"/>
  <c r="D8" i="11"/>
  <c r="D9" i="11"/>
  <c r="D10" i="11"/>
  <c r="D11" i="11"/>
  <c r="D12" i="11"/>
  <c r="D13" i="11"/>
  <c r="D14" i="11"/>
  <c r="D15" i="11"/>
  <c r="D16" i="11"/>
  <c r="D17" i="11"/>
  <c r="C7" i="11"/>
  <c r="C8" i="11"/>
  <c r="C9" i="11"/>
  <c r="C10" i="11"/>
  <c r="C11" i="11"/>
  <c r="C12" i="11"/>
  <c r="C13" i="11"/>
  <c r="C14" i="11"/>
  <c r="C15" i="11"/>
  <c r="C16" i="11"/>
  <c r="C17" i="11"/>
  <c r="B7" i="11"/>
  <c r="B8" i="11"/>
  <c r="B9" i="11"/>
  <c r="B10" i="11"/>
  <c r="B11" i="11"/>
  <c r="B12" i="11"/>
  <c r="B13" i="11"/>
  <c r="B14" i="11"/>
  <c r="B15" i="11"/>
  <c r="B16" i="11"/>
  <c r="B17" i="11"/>
  <c r="E6" i="11"/>
  <c r="D6" i="11"/>
  <c r="C6" i="11"/>
  <c r="B6" i="11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6" i="10"/>
  <c r="B8" i="10"/>
  <c r="B10" i="10"/>
  <c r="B12" i="10"/>
  <c r="B14" i="10"/>
  <c r="B16" i="10"/>
  <c r="C6" i="10"/>
  <c r="C8" i="10"/>
  <c r="C10" i="10"/>
  <c r="C12" i="10"/>
  <c r="C14" i="10"/>
  <c r="D6" i="10"/>
  <c r="D8" i="10"/>
  <c r="D10" i="10"/>
  <c r="D12" i="10"/>
  <c r="D14" i="10"/>
  <c r="D16" i="10"/>
  <c r="C9" i="10"/>
  <c r="C15" i="10"/>
  <c r="C16" i="10"/>
  <c r="E6" i="10"/>
  <c r="E8" i="10"/>
  <c r="E10" i="10"/>
  <c r="E12" i="10"/>
  <c r="E14" i="10"/>
  <c r="E16" i="10"/>
  <c r="C11" i="10"/>
  <c r="C17" i="10"/>
  <c r="B7" i="10"/>
  <c r="B9" i="10"/>
  <c r="B11" i="10"/>
  <c r="B13" i="10"/>
  <c r="B15" i="10"/>
  <c r="B17" i="10"/>
  <c r="C7" i="10"/>
  <c r="C13" i="10"/>
  <c r="D7" i="10"/>
  <c r="D9" i="10"/>
  <c r="D11" i="10"/>
  <c r="D13" i="10"/>
  <c r="D15" i="10"/>
  <c r="D17" i="10"/>
  <c r="E7" i="10"/>
  <c r="E9" i="10"/>
  <c r="E11" i="10"/>
  <c r="E13" i="10"/>
  <c r="E15" i="10"/>
  <c r="E17" i="10"/>
  <c r="H123" i="5" l="1"/>
  <c r="H155" i="5"/>
  <c r="H28" i="5"/>
  <c r="H85" i="5"/>
  <c r="H199" i="5"/>
  <c r="H185" i="5"/>
  <c r="H178" i="5"/>
  <c r="H140" i="5"/>
  <c r="H97" i="5"/>
  <c r="H67" i="5"/>
  <c r="H60" i="5"/>
  <c r="H200" i="5"/>
  <c r="H130" i="4"/>
  <c r="K109" i="4"/>
  <c r="D37" i="8"/>
  <c r="I214" i="5" l="1"/>
  <c r="M153" i="5"/>
  <c r="L153" i="5"/>
  <c r="K153" i="5"/>
  <c r="J153" i="5"/>
  <c r="M63" i="5"/>
  <c r="L63" i="5"/>
  <c r="K63" i="5"/>
  <c r="J63" i="5"/>
  <c r="M138" i="5"/>
  <c r="L138" i="5"/>
  <c r="K138" i="5"/>
  <c r="J138" i="5"/>
  <c r="M93" i="5"/>
  <c r="L93" i="5"/>
  <c r="K93" i="5"/>
  <c r="J93" i="5"/>
  <c r="M43" i="5"/>
  <c r="L43" i="5"/>
  <c r="K43" i="5"/>
  <c r="J43" i="5"/>
  <c r="M33" i="5"/>
  <c r="L33" i="5"/>
  <c r="K33" i="5"/>
  <c r="J33" i="5"/>
  <c r="M6" i="5"/>
  <c r="L6" i="5"/>
  <c r="K6" i="5"/>
  <c r="J6" i="5"/>
  <c r="M166" i="5"/>
  <c r="L166" i="5"/>
  <c r="K166" i="5"/>
  <c r="J166" i="5"/>
  <c r="M194" i="5"/>
  <c r="L194" i="5"/>
  <c r="K194" i="5"/>
  <c r="J194" i="5"/>
  <c r="M45" i="5"/>
  <c r="L45" i="5"/>
  <c r="K45" i="5"/>
  <c r="J45" i="5"/>
  <c r="M65" i="5"/>
  <c r="L65" i="5"/>
  <c r="K65" i="5"/>
  <c r="J65" i="5"/>
  <c r="M105" i="5"/>
  <c r="L105" i="5"/>
  <c r="K105" i="5"/>
  <c r="J105" i="5"/>
  <c r="M83" i="5"/>
  <c r="L83" i="5"/>
  <c r="K83" i="5"/>
  <c r="J83" i="5"/>
  <c r="M26" i="5"/>
  <c r="L26" i="5"/>
  <c r="K26" i="5"/>
  <c r="J26" i="5"/>
  <c r="M8" i="5"/>
  <c r="L8" i="5"/>
  <c r="K8" i="5"/>
  <c r="J8" i="5"/>
  <c r="M196" i="5"/>
  <c r="L196" i="5"/>
  <c r="K196" i="5"/>
  <c r="J196" i="5"/>
  <c r="M36" i="5"/>
  <c r="L36" i="5"/>
  <c r="K36" i="5"/>
  <c r="J36" i="5"/>
  <c r="M152" i="5"/>
  <c r="L152" i="5"/>
  <c r="K152" i="5"/>
  <c r="J152" i="5"/>
  <c r="M161" i="5"/>
  <c r="L161" i="5"/>
  <c r="K161" i="5"/>
  <c r="J161" i="5"/>
  <c r="M58" i="5"/>
  <c r="L58" i="5"/>
  <c r="K58" i="5"/>
  <c r="J58" i="5"/>
  <c r="M110" i="5"/>
  <c r="L110" i="5"/>
  <c r="K110" i="5"/>
  <c r="J110" i="5"/>
  <c r="M103" i="5"/>
  <c r="L103" i="5"/>
  <c r="K103" i="5"/>
  <c r="J103" i="5"/>
  <c r="M91" i="5"/>
  <c r="L91" i="5"/>
  <c r="K91" i="5"/>
  <c r="J91" i="5"/>
  <c r="M18" i="5"/>
  <c r="L18" i="5"/>
  <c r="K18" i="5"/>
  <c r="J18" i="5"/>
  <c r="M150" i="5"/>
  <c r="L150" i="5"/>
  <c r="K150" i="5"/>
  <c r="J150" i="5"/>
  <c r="M117" i="5"/>
  <c r="L117" i="5"/>
  <c r="K117" i="5"/>
  <c r="J117" i="5"/>
  <c r="M143" i="5"/>
  <c r="L143" i="5"/>
  <c r="K143" i="5"/>
  <c r="J143" i="5"/>
  <c r="M135" i="5"/>
  <c r="L135" i="5"/>
  <c r="K135" i="5"/>
  <c r="J135" i="5"/>
  <c r="M89" i="5"/>
  <c r="L89" i="5"/>
  <c r="K89" i="5"/>
  <c r="J89" i="5"/>
  <c r="M70" i="5"/>
  <c r="L70" i="5"/>
  <c r="K70" i="5"/>
  <c r="J70" i="5"/>
  <c r="M181" i="5"/>
  <c r="L181" i="5"/>
  <c r="K181" i="5"/>
  <c r="J181" i="5"/>
  <c r="M189" i="5"/>
  <c r="L189" i="5"/>
  <c r="K189" i="5"/>
  <c r="J189" i="5"/>
  <c r="M148" i="5"/>
  <c r="L148" i="5"/>
  <c r="K148" i="5"/>
  <c r="J148" i="5"/>
  <c r="M14" i="5"/>
  <c r="L14" i="5"/>
  <c r="K14" i="5"/>
  <c r="J14" i="5"/>
  <c r="M10" i="5"/>
  <c r="L10" i="5"/>
  <c r="K10" i="5"/>
  <c r="J10" i="5"/>
  <c r="M22" i="5"/>
  <c r="L22" i="5"/>
  <c r="K22" i="5"/>
  <c r="J22" i="5"/>
  <c r="M30" i="5"/>
  <c r="L30" i="5"/>
  <c r="K30" i="5"/>
  <c r="J30" i="5"/>
  <c r="M126" i="5"/>
  <c r="L126" i="5"/>
  <c r="K126" i="5"/>
  <c r="J126" i="5"/>
  <c r="M133" i="5"/>
  <c r="L133" i="5"/>
  <c r="K133" i="5"/>
  <c r="J133" i="5"/>
  <c r="M115" i="5"/>
  <c r="L115" i="5"/>
  <c r="K115" i="5"/>
  <c r="J115" i="5"/>
  <c r="M55" i="5"/>
  <c r="L55" i="5"/>
  <c r="K55" i="5"/>
  <c r="J55" i="5"/>
  <c r="M77" i="5"/>
  <c r="L77" i="5"/>
  <c r="K77" i="5"/>
  <c r="J77" i="5"/>
  <c r="M174" i="5"/>
  <c r="L174" i="5"/>
  <c r="K174" i="5"/>
  <c r="J174" i="5"/>
  <c r="M188" i="5"/>
  <c r="L188" i="5"/>
  <c r="K188" i="5"/>
  <c r="J188" i="5"/>
  <c r="M88" i="5"/>
  <c r="L88" i="5"/>
  <c r="K88" i="5"/>
  <c r="J88" i="5"/>
  <c r="M20" i="5"/>
  <c r="L20" i="5"/>
  <c r="K20" i="5"/>
  <c r="J20" i="5"/>
  <c r="M128" i="5"/>
  <c r="L128" i="5"/>
  <c r="K128" i="5"/>
  <c r="J128" i="5"/>
  <c r="M41" i="5"/>
  <c r="L41" i="5"/>
  <c r="K41" i="5"/>
  <c r="J41" i="5"/>
  <c r="M79" i="5"/>
  <c r="L79" i="5"/>
  <c r="K79" i="5"/>
  <c r="J79" i="5"/>
  <c r="M121" i="5"/>
  <c r="L121" i="5"/>
  <c r="K121" i="5"/>
  <c r="J121" i="5"/>
  <c r="M50" i="5"/>
  <c r="L50" i="5"/>
  <c r="K50" i="5"/>
  <c r="J50" i="5"/>
  <c r="M95" i="5"/>
  <c r="L95" i="5"/>
  <c r="K95" i="5"/>
  <c r="J95" i="5"/>
  <c r="M72" i="5"/>
  <c r="L72" i="5"/>
  <c r="K72" i="5"/>
  <c r="J72" i="5"/>
  <c r="M35" i="5"/>
  <c r="L35" i="5"/>
  <c r="K35" i="5"/>
  <c r="J35" i="5"/>
  <c r="M137" i="5"/>
  <c r="L137" i="5"/>
  <c r="K137" i="5"/>
  <c r="J137" i="5"/>
  <c r="M119" i="5"/>
  <c r="L119" i="5"/>
  <c r="K119" i="5"/>
  <c r="J119" i="5"/>
  <c r="M32" i="5"/>
  <c r="L32" i="5"/>
  <c r="K32" i="5"/>
  <c r="J32" i="5"/>
  <c r="M24" i="5"/>
  <c r="L24" i="5"/>
  <c r="K24" i="5"/>
  <c r="J24" i="5"/>
  <c r="M57" i="5"/>
  <c r="L57" i="5"/>
  <c r="K57" i="5"/>
  <c r="J57" i="5"/>
  <c r="M81" i="5"/>
  <c r="L81" i="5"/>
  <c r="K81" i="5"/>
  <c r="J81" i="5"/>
  <c r="M183" i="5"/>
  <c r="L183" i="5"/>
  <c r="K183" i="5"/>
  <c r="J183" i="5"/>
  <c r="M176" i="5"/>
  <c r="L176" i="5"/>
  <c r="K176" i="5"/>
  <c r="J176" i="5"/>
  <c r="M159" i="5"/>
  <c r="L159" i="5"/>
  <c r="K159" i="5"/>
  <c r="J159" i="5"/>
  <c r="M141" i="5"/>
  <c r="L141" i="5"/>
  <c r="K141" i="5"/>
  <c r="J141" i="5"/>
  <c r="J145" i="5" s="1"/>
  <c r="M131" i="5"/>
  <c r="L131" i="5"/>
  <c r="K131" i="5"/>
  <c r="J131" i="5"/>
  <c r="M124" i="5"/>
  <c r="L124" i="5"/>
  <c r="K124" i="5"/>
  <c r="J124" i="5"/>
  <c r="J130" i="5" s="1"/>
  <c r="M113" i="5"/>
  <c r="L113" i="5"/>
  <c r="K113" i="5"/>
  <c r="J113" i="5"/>
  <c r="M53" i="5"/>
  <c r="L53" i="5"/>
  <c r="K53" i="5"/>
  <c r="J53" i="5"/>
  <c r="J60" i="5" s="1"/>
  <c r="M48" i="5"/>
  <c r="L48" i="5"/>
  <c r="K48" i="5"/>
  <c r="J48" i="5"/>
  <c r="J52" i="5" s="1"/>
  <c r="M39" i="5"/>
  <c r="L39" i="5"/>
  <c r="K39" i="5"/>
  <c r="J39" i="5"/>
  <c r="J47" i="5" s="1"/>
  <c r="M61" i="5"/>
  <c r="L61" i="5"/>
  <c r="K61" i="5"/>
  <c r="J61" i="5"/>
  <c r="M108" i="5"/>
  <c r="L108" i="5"/>
  <c r="K108" i="5"/>
  <c r="J108" i="5"/>
  <c r="J112" i="5" s="1"/>
  <c r="M101" i="5"/>
  <c r="L101" i="5"/>
  <c r="K101" i="5"/>
  <c r="J101" i="5"/>
  <c r="M98" i="5"/>
  <c r="L98" i="5"/>
  <c r="K98" i="5"/>
  <c r="J98" i="5"/>
  <c r="J100" i="5" s="1"/>
  <c r="M86" i="5"/>
  <c r="L86" i="5"/>
  <c r="K86" i="5"/>
  <c r="J86" i="5"/>
  <c r="M75" i="5"/>
  <c r="L75" i="5"/>
  <c r="K75" i="5"/>
  <c r="J75" i="5"/>
  <c r="J85" i="5" s="1"/>
  <c r="M68" i="5"/>
  <c r="L68" i="5"/>
  <c r="K68" i="5"/>
  <c r="J68" i="5"/>
  <c r="M29" i="5"/>
  <c r="L29" i="5"/>
  <c r="K29" i="5"/>
  <c r="J29" i="5"/>
  <c r="J38" i="5" s="1"/>
  <c r="M17" i="5"/>
  <c r="L17" i="5"/>
  <c r="K17" i="5"/>
  <c r="J17" i="5"/>
  <c r="M13" i="5"/>
  <c r="L13" i="5"/>
  <c r="K13" i="5"/>
  <c r="J13" i="5"/>
  <c r="J16" i="5" s="1"/>
  <c r="M5" i="5"/>
  <c r="L5" i="5"/>
  <c r="K5" i="5"/>
  <c r="J5" i="5"/>
  <c r="M192" i="5"/>
  <c r="L192" i="5"/>
  <c r="K192" i="5"/>
  <c r="J192" i="5"/>
  <c r="J198" i="5" s="1"/>
  <c r="M179" i="5"/>
  <c r="L179" i="5"/>
  <c r="K179" i="5"/>
  <c r="J179" i="5"/>
  <c r="J185" i="5" s="1"/>
  <c r="M146" i="5"/>
  <c r="L146" i="5"/>
  <c r="K146" i="5"/>
  <c r="J146" i="5"/>
  <c r="J155" i="5" s="1"/>
  <c r="M172" i="5"/>
  <c r="L172" i="5"/>
  <c r="K172" i="5"/>
  <c r="J172" i="5"/>
  <c r="M186" i="5"/>
  <c r="L186" i="5"/>
  <c r="K186" i="5"/>
  <c r="J186" i="5"/>
  <c r="J191" i="5" s="1"/>
  <c r="M169" i="5"/>
  <c r="L169" i="5"/>
  <c r="K169" i="5"/>
  <c r="J169" i="5"/>
  <c r="J171" i="5" s="1"/>
  <c r="M157" i="5"/>
  <c r="L157" i="5"/>
  <c r="K157" i="5"/>
  <c r="J157" i="5"/>
  <c r="M164" i="5"/>
  <c r="L164" i="5"/>
  <c r="K164" i="5"/>
  <c r="J164" i="5"/>
  <c r="J168" i="5" s="1"/>
  <c r="M156" i="5"/>
  <c r="L156" i="5"/>
  <c r="K156" i="5"/>
  <c r="J156" i="5"/>
  <c r="J163" i="5" s="1"/>
  <c r="M102" i="4"/>
  <c r="L102" i="4"/>
  <c r="K102" i="4"/>
  <c r="J102" i="4"/>
  <c r="M51" i="4"/>
  <c r="L51" i="4"/>
  <c r="K51" i="4"/>
  <c r="J51" i="4"/>
  <c r="M93" i="4"/>
  <c r="L93" i="4"/>
  <c r="K93" i="4"/>
  <c r="J93" i="4"/>
  <c r="M68" i="4"/>
  <c r="L68" i="4"/>
  <c r="K68" i="4"/>
  <c r="J68" i="4"/>
  <c r="M39" i="4"/>
  <c r="L39" i="4"/>
  <c r="K39" i="4"/>
  <c r="J39" i="4"/>
  <c r="M34" i="4"/>
  <c r="L34" i="4"/>
  <c r="K34" i="4"/>
  <c r="J34" i="4"/>
  <c r="M17" i="4"/>
  <c r="L17" i="4"/>
  <c r="K17" i="4"/>
  <c r="J17" i="4"/>
  <c r="M110" i="4"/>
  <c r="L110" i="4"/>
  <c r="K110" i="4"/>
  <c r="J110" i="4"/>
  <c r="M128" i="4"/>
  <c r="L128" i="4"/>
  <c r="K128" i="4"/>
  <c r="J128" i="4"/>
  <c r="M38" i="4"/>
  <c r="L38" i="4"/>
  <c r="K38" i="4"/>
  <c r="J38" i="4"/>
  <c r="M50" i="4"/>
  <c r="L50" i="4"/>
  <c r="K50" i="4"/>
  <c r="J50" i="4"/>
  <c r="M74" i="4"/>
  <c r="L74" i="4"/>
  <c r="K74" i="4"/>
  <c r="J74" i="4"/>
  <c r="M61" i="4"/>
  <c r="L61" i="4"/>
  <c r="K61" i="4"/>
  <c r="J61" i="4"/>
  <c r="M27" i="4"/>
  <c r="L27" i="4"/>
  <c r="K27" i="4"/>
  <c r="J27" i="4"/>
  <c r="M16" i="4"/>
  <c r="L16" i="4"/>
  <c r="K16" i="4"/>
  <c r="J16" i="4"/>
  <c r="M127" i="4"/>
  <c r="L127" i="4"/>
  <c r="K127" i="4"/>
  <c r="J127" i="4"/>
  <c r="M33" i="4"/>
  <c r="L33" i="4"/>
  <c r="K33" i="4"/>
  <c r="J33" i="4"/>
  <c r="M101" i="4"/>
  <c r="L101" i="4"/>
  <c r="K101" i="4"/>
  <c r="J101" i="4"/>
  <c r="M107" i="4"/>
  <c r="L107" i="4"/>
  <c r="K107" i="4"/>
  <c r="J107" i="4"/>
  <c r="M47" i="4"/>
  <c r="L47" i="4"/>
  <c r="K47" i="4"/>
  <c r="J47" i="4"/>
  <c r="M77" i="4"/>
  <c r="L77" i="4"/>
  <c r="K77" i="4"/>
  <c r="J77" i="4"/>
  <c r="M73" i="4"/>
  <c r="L73" i="4"/>
  <c r="K73" i="4"/>
  <c r="J73" i="4"/>
  <c r="M67" i="4"/>
  <c r="L67" i="4"/>
  <c r="K67" i="4"/>
  <c r="J67" i="4"/>
  <c r="M26" i="4"/>
  <c r="L26" i="4"/>
  <c r="K26" i="4"/>
  <c r="J26" i="4"/>
  <c r="M100" i="4"/>
  <c r="L100" i="4"/>
  <c r="K100" i="4"/>
  <c r="J100" i="4"/>
  <c r="M83" i="4"/>
  <c r="L83" i="4"/>
  <c r="K83" i="4"/>
  <c r="J83" i="4"/>
  <c r="M96" i="4"/>
  <c r="L96" i="4"/>
  <c r="K96" i="4"/>
  <c r="J96" i="4"/>
  <c r="M92" i="4"/>
  <c r="L92" i="4"/>
  <c r="K92" i="4"/>
  <c r="J92" i="4"/>
  <c r="M66" i="4"/>
  <c r="L66" i="4"/>
  <c r="K66" i="4"/>
  <c r="J66" i="4"/>
  <c r="M55" i="4"/>
  <c r="L55" i="4"/>
  <c r="K55" i="4"/>
  <c r="J55" i="4"/>
  <c r="M120" i="4"/>
  <c r="L120" i="4"/>
  <c r="K120" i="4"/>
  <c r="J120" i="4"/>
  <c r="M124" i="4"/>
  <c r="L124" i="4"/>
  <c r="K124" i="4"/>
  <c r="J124" i="4"/>
  <c r="M99" i="4"/>
  <c r="L99" i="4"/>
  <c r="K99" i="4"/>
  <c r="J99" i="4"/>
  <c r="M20" i="4"/>
  <c r="L20" i="4"/>
  <c r="K20" i="4"/>
  <c r="J20" i="4"/>
  <c r="M15" i="4"/>
  <c r="L15" i="4"/>
  <c r="K15" i="4"/>
  <c r="J15" i="4"/>
  <c r="M25" i="4"/>
  <c r="L25" i="4"/>
  <c r="K25" i="4"/>
  <c r="J25" i="4"/>
  <c r="M32" i="4"/>
  <c r="L32" i="4"/>
  <c r="K32" i="4"/>
  <c r="J32" i="4"/>
  <c r="M87" i="4"/>
  <c r="L87" i="4"/>
  <c r="K87" i="4"/>
  <c r="J87" i="4"/>
  <c r="M91" i="4"/>
  <c r="L91" i="4"/>
  <c r="K91" i="4"/>
  <c r="J91" i="4"/>
  <c r="M82" i="4"/>
  <c r="L82" i="4"/>
  <c r="K82" i="4"/>
  <c r="J82" i="4"/>
  <c r="M46" i="4"/>
  <c r="L46" i="4"/>
  <c r="K46" i="4"/>
  <c r="J46" i="4"/>
  <c r="M60" i="4"/>
  <c r="L60" i="4"/>
  <c r="K60" i="4"/>
  <c r="J60" i="4"/>
  <c r="M116" i="4"/>
  <c r="L116" i="4"/>
  <c r="K116" i="4"/>
  <c r="J116" i="4"/>
  <c r="M123" i="4"/>
  <c r="L123" i="4"/>
  <c r="K123" i="4"/>
  <c r="J123" i="4"/>
  <c r="M65" i="4"/>
  <c r="L65" i="4"/>
  <c r="K65" i="4"/>
  <c r="J65" i="4"/>
  <c r="M24" i="4"/>
  <c r="L24" i="4"/>
  <c r="K24" i="4"/>
  <c r="J24" i="4"/>
  <c r="M86" i="4"/>
  <c r="L86" i="4"/>
  <c r="K86" i="4"/>
  <c r="J86" i="4"/>
  <c r="M37" i="4"/>
  <c r="L37" i="4"/>
  <c r="K37" i="4"/>
  <c r="J37" i="4"/>
  <c r="M59" i="4"/>
  <c r="L59" i="4"/>
  <c r="K59" i="4"/>
  <c r="J59" i="4"/>
  <c r="M81" i="4"/>
  <c r="L81" i="4"/>
  <c r="K81" i="4"/>
  <c r="J81" i="4"/>
  <c r="M42" i="4"/>
  <c r="L42" i="4"/>
  <c r="K42" i="4"/>
  <c r="J42" i="4"/>
  <c r="M64" i="4"/>
  <c r="L64" i="4"/>
  <c r="K64" i="4"/>
  <c r="J64" i="4"/>
  <c r="M54" i="4"/>
  <c r="L54" i="4"/>
  <c r="K54" i="4"/>
  <c r="J54" i="4"/>
  <c r="M31" i="4"/>
  <c r="L31" i="4"/>
  <c r="K31" i="4"/>
  <c r="J31" i="4"/>
  <c r="M90" i="4"/>
  <c r="L90" i="4"/>
  <c r="K90" i="4"/>
  <c r="J90" i="4"/>
  <c r="M80" i="4"/>
  <c r="L80" i="4"/>
  <c r="K80" i="4"/>
  <c r="J80" i="4"/>
  <c r="M30" i="4"/>
  <c r="L30" i="4"/>
  <c r="K30" i="4"/>
  <c r="J30" i="4"/>
  <c r="M23" i="4"/>
  <c r="L23" i="4"/>
  <c r="K23" i="4"/>
  <c r="J23" i="4"/>
  <c r="M45" i="4"/>
  <c r="L45" i="4"/>
  <c r="K45" i="4"/>
  <c r="J45" i="4"/>
  <c r="M58" i="4"/>
  <c r="L58" i="4"/>
  <c r="K58" i="4"/>
  <c r="J58" i="4"/>
  <c r="M119" i="4"/>
  <c r="L119" i="4"/>
  <c r="K119" i="4"/>
  <c r="J119" i="4"/>
  <c r="M115" i="4"/>
  <c r="L115" i="4"/>
  <c r="K115" i="4"/>
  <c r="J115" i="4"/>
  <c r="M106" i="4"/>
  <c r="L106" i="4"/>
  <c r="K106" i="4"/>
  <c r="J106" i="4"/>
  <c r="M95" i="4"/>
  <c r="L95" i="4"/>
  <c r="K95" i="4"/>
  <c r="J95" i="4"/>
  <c r="J97" i="4" s="1"/>
  <c r="M89" i="4"/>
  <c r="L89" i="4"/>
  <c r="K89" i="4"/>
  <c r="J89" i="4"/>
  <c r="M85" i="4"/>
  <c r="L85" i="4"/>
  <c r="K85" i="4"/>
  <c r="J85" i="4"/>
  <c r="J88" i="4" s="1"/>
  <c r="M79" i="4"/>
  <c r="L79" i="4"/>
  <c r="K79" i="4"/>
  <c r="J79" i="4"/>
  <c r="M44" i="4"/>
  <c r="L44" i="4"/>
  <c r="K44" i="4"/>
  <c r="J44" i="4"/>
  <c r="J48" i="4" s="1"/>
  <c r="M41" i="4"/>
  <c r="L41" i="4"/>
  <c r="K41" i="4"/>
  <c r="J41" i="4"/>
  <c r="J43" i="4" s="1"/>
  <c r="M36" i="4"/>
  <c r="L36" i="4"/>
  <c r="K36" i="4"/>
  <c r="J36" i="4"/>
  <c r="J40" i="4" s="1"/>
  <c r="M49" i="4"/>
  <c r="L49" i="4"/>
  <c r="K49" i="4"/>
  <c r="J49" i="4"/>
  <c r="M76" i="4"/>
  <c r="L76" i="4"/>
  <c r="K76" i="4"/>
  <c r="J76" i="4"/>
  <c r="J78" i="4" s="1"/>
  <c r="M72" i="4"/>
  <c r="L72" i="4"/>
  <c r="K72" i="4"/>
  <c r="J72" i="4"/>
  <c r="M70" i="4"/>
  <c r="L70" i="4"/>
  <c r="K70" i="4"/>
  <c r="J70" i="4"/>
  <c r="J71" i="4" s="1"/>
  <c r="M63" i="4"/>
  <c r="L63" i="4"/>
  <c r="K63" i="4"/>
  <c r="J63" i="4"/>
  <c r="M57" i="4"/>
  <c r="L57" i="4"/>
  <c r="K57" i="4"/>
  <c r="J57" i="4"/>
  <c r="J62" i="4" s="1"/>
  <c r="M53" i="4"/>
  <c r="L53" i="4"/>
  <c r="K53" i="4"/>
  <c r="J53" i="4"/>
  <c r="M29" i="4"/>
  <c r="L29" i="4"/>
  <c r="K29" i="4"/>
  <c r="J29" i="4"/>
  <c r="J35" i="4" s="1"/>
  <c r="M22" i="4"/>
  <c r="L22" i="4"/>
  <c r="K22" i="4"/>
  <c r="J22" i="4"/>
  <c r="M19" i="4"/>
  <c r="L19" i="4"/>
  <c r="K19" i="4"/>
  <c r="J19" i="4"/>
  <c r="J21" i="4" s="1"/>
  <c r="M14" i="4"/>
  <c r="L14" i="4"/>
  <c r="K14" i="4"/>
  <c r="J14" i="4"/>
  <c r="M126" i="4"/>
  <c r="L126" i="4"/>
  <c r="K126" i="4"/>
  <c r="J126" i="4"/>
  <c r="J129" i="4" s="1"/>
  <c r="M118" i="4"/>
  <c r="L118" i="4"/>
  <c r="K118" i="4"/>
  <c r="J118" i="4"/>
  <c r="J121" i="4" s="1"/>
  <c r="M98" i="4"/>
  <c r="L98" i="4"/>
  <c r="K98" i="4"/>
  <c r="J98" i="4"/>
  <c r="J103" i="4" s="1"/>
  <c r="M114" i="4"/>
  <c r="L114" i="4"/>
  <c r="K114" i="4"/>
  <c r="J114" i="4"/>
  <c r="M122" i="4"/>
  <c r="L122" i="4"/>
  <c r="K122" i="4"/>
  <c r="J122" i="4"/>
  <c r="J125" i="4" s="1"/>
  <c r="M112" i="4"/>
  <c r="L112" i="4"/>
  <c r="K112" i="4"/>
  <c r="J112" i="4"/>
  <c r="J113" i="4" s="1"/>
  <c r="M105" i="4"/>
  <c r="L105" i="4"/>
  <c r="K105" i="4"/>
  <c r="J105" i="4"/>
  <c r="M109" i="4"/>
  <c r="L109" i="4"/>
  <c r="J109" i="4"/>
  <c r="J111" i="4" s="1"/>
  <c r="M104" i="4"/>
  <c r="L104" i="4"/>
  <c r="K104" i="4"/>
  <c r="J104" i="4"/>
  <c r="J108" i="4" s="1"/>
  <c r="D34" i="3"/>
  <c r="J178" i="5" l="1"/>
  <c r="J28" i="5"/>
  <c r="J74" i="5"/>
  <c r="J97" i="5"/>
  <c r="J107" i="5"/>
  <c r="J67" i="5"/>
  <c r="J123" i="5"/>
  <c r="J140" i="5"/>
  <c r="J12" i="5"/>
  <c r="J200" i="5" s="1"/>
  <c r="J52" i="4"/>
  <c r="J18" i="4"/>
  <c r="J117" i="4"/>
  <c r="J56" i="4"/>
  <c r="J69" i="4"/>
  <c r="J75" i="4"/>
  <c r="J84" i="4"/>
  <c r="J94" i="4"/>
  <c r="J28" i="4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J6" i="1" s="1"/>
  <c r="J130" i="4" l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</calcChain>
</file>

<file path=xl/sharedStrings.xml><?xml version="1.0" encoding="utf-8"?>
<sst xmlns="http://schemas.openxmlformats.org/spreadsheetml/2006/main" count="1433" uniqueCount="310">
  <si>
    <t>2016년 금전출납부</t>
    <phoneticPr fontId="5" type="noConversion"/>
  </si>
  <si>
    <t>거래처</t>
  </si>
  <si>
    <t>거래내용</t>
  </si>
  <si>
    <t>구분</t>
  </si>
  <si>
    <t>수입</t>
    <phoneticPr fontId="5" type="noConversion"/>
  </si>
  <si>
    <t>비용</t>
    <phoneticPr fontId="5" type="noConversion"/>
  </si>
  <si>
    <t>잔액</t>
    <phoneticPr fontId="5" type="noConversion"/>
  </si>
  <si>
    <t>금액</t>
    <phoneticPr fontId="4" type="noConversion"/>
  </si>
  <si>
    <t>부가세</t>
    <phoneticPr fontId="4" type="noConversion"/>
  </si>
  <si>
    <t>이월금</t>
    <phoneticPr fontId="4" type="noConversion"/>
  </si>
  <si>
    <t>우리마트</t>
    <phoneticPr fontId="4" type="noConversion"/>
  </si>
  <si>
    <t>차 및 음료</t>
    <phoneticPr fontId="4" type="noConversion"/>
  </si>
  <si>
    <t>카드</t>
    <phoneticPr fontId="4" type="noConversion"/>
  </si>
  <si>
    <t>헬로주유소</t>
    <phoneticPr fontId="4" type="noConversion"/>
  </si>
  <si>
    <t>유류비</t>
    <phoneticPr fontId="4" type="noConversion"/>
  </si>
  <si>
    <t>세금계산서</t>
    <phoneticPr fontId="4" type="noConversion"/>
  </si>
  <si>
    <t>퀵팡</t>
    <phoneticPr fontId="4" type="noConversion"/>
  </si>
  <si>
    <t>매출액</t>
    <phoneticPr fontId="4" type="noConversion"/>
  </si>
  <si>
    <t>우리식당</t>
    <phoneticPr fontId="4" type="noConversion"/>
  </si>
  <si>
    <t>식대비</t>
    <phoneticPr fontId="4" type="noConversion"/>
  </si>
  <si>
    <t>현금</t>
    <phoneticPr fontId="4" type="noConversion"/>
  </si>
  <si>
    <t>나폴리</t>
    <phoneticPr fontId="4" type="noConversion"/>
  </si>
  <si>
    <t>앱방</t>
    <phoneticPr fontId="4" type="noConversion"/>
  </si>
  <si>
    <t>직원</t>
    <phoneticPr fontId="4" type="noConversion"/>
  </si>
  <si>
    <t>인건비</t>
    <phoneticPr fontId="4" type="noConversion"/>
  </si>
  <si>
    <t>대한빌딩</t>
    <phoneticPr fontId="4" type="noConversion"/>
  </si>
  <si>
    <t>건물관리비</t>
    <phoneticPr fontId="4" type="noConversion"/>
  </si>
  <si>
    <t>다비어</t>
    <phoneticPr fontId="4" type="noConversion"/>
  </si>
  <si>
    <t>다인</t>
    <phoneticPr fontId="4" type="noConversion"/>
  </si>
  <si>
    <t>대한독서협회</t>
    <phoneticPr fontId="4" type="noConversion"/>
  </si>
  <si>
    <t>다나와</t>
    <phoneticPr fontId="4" type="noConversion"/>
  </si>
  <si>
    <t>사무용품</t>
    <phoneticPr fontId="4" type="noConversion"/>
  </si>
  <si>
    <t>드림마트</t>
    <phoneticPr fontId="4" type="noConversion"/>
  </si>
  <si>
    <t>우리레스토랑</t>
    <phoneticPr fontId="4" type="noConversion"/>
  </si>
  <si>
    <t>한책미디어</t>
    <phoneticPr fontId="4" type="noConversion"/>
  </si>
  <si>
    <t>센스컴퓨터</t>
    <phoneticPr fontId="4" type="noConversion"/>
  </si>
  <si>
    <t>나우샐러드바</t>
    <phoneticPr fontId="4" type="noConversion"/>
  </si>
  <si>
    <t>여기주유소</t>
    <phoneticPr fontId="4" type="noConversion"/>
  </si>
  <si>
    <t>모든아트</t>
    <phoneticPr fontId="4" type="noConversion"/>
  </si>
  <si>
    <t>엄마손</t>
    <phoneticPr fontId="4" type="noConversion"/>
  </si>
  <si>
    <t>한일군</t>
    <phoneticPr fontId="4" type="noConversion"/>
  </si>
  <si>
    <t>아르바이트임금</t>
    <phoneticPr fontId="4" type="noConversion"/>
  </si>
  <si>
    <t>최고마트</t>
    <phoneticPr fontId="4" type="noConversion"/>
  </si>
  <si>
    <t>맛나길</t>
    <phoneticPr fontId="4" type="noConversion"/>
  </si>
  <si>
    <t>신선로</t>
    <phoneticPr fontId="4" type="noConversion"/>
  </si>
  <si>
    <t>다나원</t>
    <phoneticPr fontId="4" type="noConversion"/>
  </si>
  <si>
    <t>포크부페</t>
    <phoneticPr fontId="4" type="noConversion"/>
  </si>
  <si>
    <t>드림호텔</t>
    <phoneticPr fontId="4" type="noConversion"/>
  </si>
  <si>
    <t>대박식당</t>
    <phoneticPr fontId="4" type="noConversion"/>
  </si>
  <si>
    <t>우리패밀리</t>
    <phoneticPr fontId="4" type="noConversion"/>
  </si>
  <si>
    <t>친환경식품</t>
    <phoneticPr fontId="4" type="noConversion"/>
  </si>
  <si>
    <t>우리중식</t>
    <phoneticPr fontId="4" type="noConversion"/>
  </si>
  <si>
    <t>올댓</t>
    <phoneticPr fontId="4" type="noConversion"/>
  </si>
  <si>
    <t>패밀리</t>
    <phoneticPr fontId="4" type="noConversion"/>
  </si>
  <si>
    <t>회포차</t>
    <phoneticPr fontId="4" type="noConversion"/>
  </si>
  <si>
    <t>하우스</t>
    <phoneticPr fontId="4" type="noConversion"/>
  </si>
  <si>
    <t>자연과함께</t>
    <phoneticPr fontId="4" type="noConversion"/>
  </si>
  <si>
    <t>모두관광</t>
    <phoneticPr fontId="4" type="noConversion"/>
  </si>
  <si>
    <t>트루학원</t>
    <phoneticPr fontId="4" type="noConversion"/>
  </si>
  <si>
    <t>우리농원</t>
    <phoneticPr fontId="4" type="noConversion"/>
  </si>
  <si>
    <t>풀하우스</t>
    <phoneticPr fontId="4" type="noConversion"/>
  </si>
  <si>
    <t>자금성</t>
    <phoneticPr fontId="4" type="noConversion"/>
  </si>
  <si>
    <t>위드커피</t>
    <phoneticPr fontId="4" type="noConversion"/>
  </si>
  <si>
    <t>풀디너</t>
    <phoneticPr fontId="4" type="noConversion"/>
  </si>
  <si>
    <t>기간</t>
    <phoneticPr fontId="5" type="noConversion"/>
  </si>
  <si>
    <t>금액</t>
    <phoneticPr fontId="4" type="noConversion"/>
  </si>
  <si>
    <r>
      <t>2016년 수입</t>
    </r>
    <r>
      <rPr>
        <b/>
        <sz val="14"/>
        <color theme="1"/>
        <rFont val="맑은 고딕"/>
        <family val="3"/>
        <charset val="129"/>
      </rPr>
      <t>∙</t>
    </r>
    <r>
      <rPr>
        <b/>
        <sz val="14"/>
        <color theme="1"/>
        <rFont val="맑은 고딕"/>
        <family val="3"/>
        <charset val="129"/>
        <scheme val="minor"/>
      </rPr>
      <t>비용 요약</t>
    </r>
    <phoneticPr fontId="4" type="noConversion"/>
  </si>
  <si>
    <t>자동합계기능의 다양한 활용</t>
    <phoneticPr fontId="4" type="noConversion"/>
  </si>
  <si>
    <t>&gt;&gt; 텍스트 나누기</t>
    <phoneticPr fontId="4" type="noConversion"/>
  </si>
  <si>
    <t>&gt;&gt; 월별 요약자료 만들기</t>
    <phoneticPr fontId="4" type="noConversion"/>
  </si>
  <si>
    <t xml:space="preserve"> : &lt;CTRL&gt;+&lt;Enter&gt; 키로 수식 복사하기</t>
    <phoneticPr fontId="4" type="noConversion"/>
  </si>
  <si>
    <t>동적수입금액</t>
    <phoneticPr fontId="4" type="noConversion"/>
  </si>
  <si>
    <t>동적월</t>
    <phoneticPr fontId="4" type="noConversion"/>
  </si>
  <si>
    <t>동적수입부가세</t>
    <phoneticPr fontId="4" type="noConversion"/>
  </si>
  <si>
    <t>동적비용금액</t>
    <phoneticPr fontId="4" type="noConversion"/>
  </si>
  <si>
    <t xml:space="preserve">OFFSET(금전출납부!$A$6, 0, 0, COUNT(금전출납부!$A:$A)-1, 1) </t>
    <phoneticPr fontId="4" type="noConversion"/>
  </si>
  <si>
    <t>&gt;&gt; 요약자료 만들때 동적 범위 적용하기</t>
    <phoneticPr fontId="4" type="noConversion"/>
  </si>
  <si>
    <t xml:space="preserve">       - 이름 범위 확장하기</t>
    <phoneticPr fontId="4" type="noConversion"/>
  </si>
  <si>
    <t xml:space="preserve">       - offset 함수 사용하기</t>
    <phoneticPr fontId="4" type="noConversion"/>
  </si>
  <si>
    <t>동적비용부가세</t>
    <phoneticPr fontId="4" type="noConversion"/>
  </si>
  <si>
    <t xml:space="preserve">12장 </t>
    <phoneticPr fontId="4" type="noConversion"/>
  </si>
  <si>
    <t>금전출납부 요약자료 만들기</t>
    <phoneticPr fontId="4" type="noConversion"/>
  </si>
  <si>
    <t>상품목록</t>
    <phoneticPr fontId="12" type="noConversion"/>
  </si>
  <si>
    <t>상품명</t>
    <phoneticPr fontId="12" type="noConversion"/>
  </si>
  <si>
    <t>상품설명</t>
    <phoneticPr fontId="12" type="noConversion"/>
  </si>
  <si>
    <t>제조사</t>
    <phoneticPr fontId="4" type="noConversion"/>
  </si>
  <si>
    <t>제조사</t>
    <phoneticPr fontId="12" type="noConversion"/>
  </si>
  <si>
    <t>주문시점</t>
    <phoneticPr fontId="12" type="noConversion"/>
  </si>
  <si>
    <t>프로세서c2.5</t>
  </si>
  <si>
    <t>프로세서c2.5 모듈</t>
    <phoneticPr fontId="4" type="noConversion"/>
  </si>
  <si>
    <t>(주)KNU</t>
  </si>
  <si>
    <t>프로세서c3.0</t>
  </si>
  <si>
    <t>프로세서c3.0 모듈</t>
  </si>
  <si>
    <t>사운드카드 F300</t>
  </si>
  <si>
    <t>사운드카드 F300 모듈</t>
  </si>
  <si>
    <t>고려사운드(주)</t>
  </si>
  <si>
    <t>메인보드 M1200</t>
  </si>
  <si>
    <t>메인보드 M1200 모듈</t>
  </si>
  <si>
    <t>(주)연세기술</t>
  </si>
  <si>
    <t>전원공급기 P200</t>
  </si>
  <si>
    <t>전원공급기 P200 모듈</t>
  </si>
  <si>
    <t>프로세서c7.3</t>
    <phoneticPr fontId="12" type="noConversion"/>
  </si>
  <si>
    <t>프로세서c7.3 모듈</t>
    <phoneticPr fontId="12" type="noConversion"/>
  </si>
  <si>
    <t>전원공급기 P500</t>
  </si>
  <si>
    <t>전원공급기 P500 모듈</t>
  </si>
  <si>
    <t>프로세서c6.5</t>
    <phoneticPr fontId="4" type="noConversion"/>
  </si>
  <si>
    <t>프로세서c6.5 모듈</t>
  </si>
  <si>
    <t>프로세서c7.0</t>
  </si>
  <si>
    <t>프로세서c7.0 모듈</t>
  </si>
  <si>
    <t>사운드카드 G100</t>
  </si>
  <si>
    <t>사운드카드 G100 모듈</t>
  </si>
  <si>
    <t>프로세서c2.0</t>
  </si>
  <si>
    <t>프로세서c2.0 모듈</t>
  </si>
  <si>
    <t>프로세서c8.0</t>
    <phoneticPr fontId="4" type="noConversion"/>
  </si>
  <si>
    <t>프로세서c8.0 모듈</t>
  </si>
  <si>
    <t>DDR4G</t>
    <phoneticPr fontId="4" type="noConversion"/>
  </si>
  <si>
    <t>DDR4G 모듈</t>
  </si>
  <si>
    <t>SNU Tech.</t>
  </si>
  <si>
    <t>프로세서c7.5</t>
  </si>
  <si>
    <t>프로세서c7.5 모듈</t>
  </si>
  <si>
    <t>DDR8G</t>
  </si>
  <si>
    <t>DDR8G 모듈</t>
  </si>
  <si>
    <t>SATA256G</t>
  </si>
  <si>
    <t>SATA256G 모듈</t>
  </si>
  <si>
    <t>메인보드 M1000</t>
  </si>
  <si>
    <t>메인보드 M1000 모듈</t>
  </si>
  <si>
    <t>SATA512G</t>
  </si>
  <si>
    <t>SATA512G 모듈</t>
  </si>
  <si>
    <t>사운드카드 F100</t>
  </si>
  <si>
    <t>사운드카드 F100 모듈</t>
  </si>
  <si>
    <t>사운드카드 F200</t>
  </si>
  <si>
    <t>사운드카드 F200 모듈</t>
  </si>
  <si>
    <t>사운드카드 G300</t>
  </si>
  <si>
    <t>사운드카드 G300 모듈</t>
  </si>
  <si>
    <t>메인보드 M900</t>
  </si>
  <si>
    <t>메인보드 M900 모듈</t>
  </si>
  <si>
    <t>전원공급기 P100</t>
  </si>
  <si>
    <t>전원공급기 P100 모듈</t>
  </si>
  <si>
    <t>사운드카드 G200</t>
  </si>
  <si>
    <t>사운드카드 G200 모듈</t>
  </si>
  <si>
    <t>메인보드 M1100</t>
  </si>
  <si>
    <t>메인보드 M1100 모듈</t>
  </si>
  <si>
    <t>전원공급기 P300</t>
  </si>
  <si>
    <t>전원공급기 P300 모듈</t>
  </si>
  <si>
    <t>요약</t>
  </si>
  <si>
    <t>주문/재고 관리</t>
    <phoneticPr fontId="12" type="noConversion"/>
  </si>
  <si>
    <t>주문 내역</t>
    <phoneticPr fontId="12" type="noConversion"/>
  </si>
  <si>
    <t>No</t>
    <phoneticPr fontId="4" type="noConversion"/>
  </si>
  <si>
    <t>주문번호</t>
    <phoneticPr fontId="12" type="noConversion"/>
  </si>
  <si>
    <t>주문일</t>
    <phoneticPr fontId="12" type="noConversion"/>
  </si>
  <si>
    <t>주문구분</t>
    <phoneticPr fontId="4" type="noConversion"/>
  </si>
  <si>
    <t>예정일</t>
    <phoneticPr fontId="4" type="noConversion"/>
  </si>
  <si>
    <t>업체</t>
    <phoneticPr fontId="4" type="noConversion"/>
  </si>
  <si>
    <t>상품명</t>
    <phoneticPr fontId="4" type="noConversion"/>
  </si>
  <si>
    <t>주문량</t>
    <phoneticPr fontId="4" type="noConversion"/>
  </si>
  <si>
    <t>단가</t>
    <phoneticPr fontId="4" type="noConversion"/>
  </si>
  <si>
    <t>년월</t>
    <phoneticPr fontId="4" type="noConversion"/>
  </si>
  <si>
    <t>재고량</t>
    <phoneticPr fontId="4" type="noConversion"/>
  </si>
  <si>
    <t>P1</t>
  </si>
  <si>
    <t>구매</t>
  </si>
  <si>
    <t>공급사 X</t>
  </si>
  <si>
    <t>프로세서c6.5</t>
  </si>
  <si>
    <t>프로세서c7.3</t>
  </si>
  <si>
    <t>프로세서c8.0</t>
  </si>
  <si>
    <t>P2</t>
  </si>
  <si>
    <t>공급사 Y</t>
  </si>
  <si>
    <t>DDR4G</t>
  </si>
  <si>
    <t>S1</t>
  </si>
  <si>
    <t>판매</t>
  </si>
  <si>
    <t>고객사 A</t>
  </si>
  <si>
    <t>S2</t>
  </si>
  <si>
    <t>고객사 B</t>
  </si>
  <si>
    <t>S3</t>
  </si>
  <si>
    <t>고객사 C</t>
  </si>
  <si>
    <t>P3</t>
  </si>
  <si>
    <t>공급사 Z</t>
  </si>
  <si>
    <t>P4</t>
  </si>
  <si>
    <t>P5</t>
  </si>
  <si>
    <t>S4</t>
  </si>
  <si>
    <t>S5</t>
  </si>
  <si>
    <t>P6</t>
  </si>
  <si>
    <t>S6</t>
  </si>
  <si>
    <t>S7</t>
  </si>
  <si>
    <t>주문/재고 관리</t>
    <phoneticPr fontId="12" type="noConversion"/>
  </si>
  <si>
    <t>주문번호</t>
    <phoneticPr fontId="12" type="noConversion"/>
  </si>
  <si>
    <t>주문일</t>
    <phoneticPr fontId="12" type="noConversion"/>
  </si>
  <si>
    <t>주문구분</t>
    <phoneticPr fontId="4" type="noConversion"/>
  </si>
  <si>
    <t>예정일</t>
    <phoneticPr fontId="4" type="noConversion"/>
  </si>
  <si>
    <t>업체</t>
    <phoneticPr fontId="4" type="noConversion"/>
  </si>
  <si>
    <t>상품명</t>
    <phoneticPr fontId="4" type="noConversion"/>
  </si>
  <si>
    <t>주문량</t>
    <phoneticPr fontId="4" type="noConversion"/>
  </si>
  <si>
    <t>단가</t>
    <phoneticPr fontId="4" type="noConversion"/>
  </si>
  <si>
    <t>금액</t>
    <phoneticPr fontId="4" type="noConversion"/>
  </si>
  <si>
    <t>제조사</t>
    <phoneticPr fontId="4" type="noConversion"/>
  </si>
  <si>
    <t>년월</t>
    <phoneticPr fontId="4" type="noConversion"/>
  </si>
  <si>
    <t xml:space="preserve">  </t>
    <phoneticPr fontId="4" type="noConversion"/>
  </si>
  <si>
    <t xml:space="preserve">16장 </t>
    <phoneticPr fontId="4" type="noConversion"/>
  </si>
  <si>
    <t>&gt;&gt; 정렬/ 부분합으로 데이터 분석하기</t>
    <phoneticPr fontId="4" type="noConversion"/>
  </si>
  <si>
    <t>텍스트/숫자/날짜 순 정렬하기</t>
    <phoneticPr fontId="4" type="noConversion"/>
  </si>
  <si>
    <t>여러기준으로 정렬하기</t>
    <phoneticPr fontId="4" type="noConversion"/>
  </si>
  <si>
    <t>사용자 지정 순서로 정렬하기  &gt;&gt; ㈜KNU, SNU Tech. , 고려사운드㈜, ㈜연세기술</t>
    <phoneticPr fontId="4" type="noConversion"/>
  </si>
  <si>
    <t>• 데이터베이스(database)</t>
    <phoneticPr fontId="4" type="noConversion"/>
  </si>
  <si>
    <t>- 방대한 양의 데이터에 대해 정보 찾기, 수정, 추가, 삭제가 용이하도록 관련 데이터를 체계적으로 모아둔 것</t>
    <phoneticPr fontId="4" type="noConversion"/>
  </si>
  <si>
    <t xml:space="preserve">-  구조 : 필드명, 필드, 레코드 </t>
    <phoneticPr fontId="4" type="noConversion"/>
  </si>
  <si>
    <t>• 데이터베이스(database) 작성조건</t>
    <phoneticPr fontId="4" type="noConversion"/>
  </si>
  <si>
    <t>- 데이터베이스 위/아래 행은 빈 행으로 분리되어야 한다</t>
    <phoneticPr fontId="4" type="noConversion"/>
  </si>
  <si>
    <t>- 첫 행은 반드시 필드명 행이 있어야 한다. 그리고 필드 명에는 셀 병합을 하지 않아야 한다.</t>
    <phoneticPr fontId="4" type="noConversion"/>
  </si>
  <si>
    <t>- 데이터베이스의 중간에 빈 행이나 빈 열이 없도록 한다</t>
    <phoneticPr fontId="4" type="noConversion"/>
  </si>
  <si>
    <t>상품목록</t>
    <phoneticPr fontId="12" type="noConversion"/>
  </si>
  <si>
    <t>15장 표를 이용한 데이터 관리</t>
    <phoneticPr fontId="4" type="noConversion"/>
  </si>
  <si>
    <t>상품명</t>
    <phoneticPr fontId="12" type="noConversion"/>
  </si>
  <si>
    <t>상품설명</t>
    <phoneticPr fontId="12" type="noConversion"/>
  </si>
  <si>
    <t>제조사</t>
    <phoneticPr fontId="12" type="noConversion"/>
  </si>
  <si>
    <t>주문시점</t>
    <phoneticPr fontId="12" type="noConversion"/>
  </si>
  <si>
    <t>프로세서c3.0</t>
    <phoneticPr fontId="12" type="noConversion"/>
  </si>
  <si>
    <t>프로세서c2.5</t>
    <phoneticPr fontId="12" type="noConversion"/>
  </si>
  <si>
    <t>프로세서c2.5 모듈</t>
  </si>
  <si>
    <t>표에서 중복된 항목제거하기</t>
    <phoneticPr fontId="4" type="noConversion"/>
  </si>
  <si>
    <t>표에서 구조적 참조 사용하기</t>
    <phoneticPr fontId="4" type="noConversion"/>
  </si>
  <si>
    <t>- 대괄호([[ ]) 안에 참조할 표의 열 머리글을 입력할 때 표의 구조를 사용한다고 해서 [구조적 참조]라고 한다.</t>
    <phoneticPr fontId="4" type="noConversion"/>
  </si>
  <si>
    <t>- 사용예</t>
    <phoneticPr fontId="4" type="noConversion"/>
  </si>
  <si>
    <t>=[주문량]*[단가]</t>
    <phoneticPr fontId="4" type="noConversion"/>
  </si>
  <si>
    <t>=상품DB[주문량]*상품DB[단가]</t>
    <phoneticPr fontId="4" type="noConversion"/>
  </si>
  <si>
    <t>=[@주문량]*[@단가]</t>
    <phoneticPr fontId="4" type="noConversion"/>
  </si>
  <si>
    <t>주문량</t>
    <phoneticPr fontId="4" type="noConversion"/>
  </si>
  <si>
    <t>표로 데이터베이스만들기</t>
    <phoneticPr fontId="4" type="noConversion"/>
  </si>
  <si>
    <t>데이터베이스 수정하기</t>
    <phoneticPr fontId="4" type="noConversion"/>
  </si>
  <si>
    <t>&gt;&gt; 정의된 이름 이용하여 요약자료 만들기</t>
    <phoneticPr fontId="4" type="noConversion"/>
  </si>
  <si>
    <t xml:space="preserve">   =&gt;동적범위 이름 확장하기</t>
    <phoneticPr fontId="4" type="noConversion"/>
  </si>
  <si>
    <t>&gt;&gt; 동적범위 offset 함수이용하기</t>
    <phoneticPr fontId="4" type="noConversion"/>
  </si>
  <si>
    <t xml:space="preserve">OFFSET(금전출납부!$F$6, 0, 0, COUNT(금전출납부!$A:$A)-1, 1) </t>
    <phoneticPr fontId="4" type="noConversion"/>
  </si>
  <si>
    <t xml:space="preserve">OFFSET(금전출납부!$G$6, 0, 0, COUNT(금전출납부!$A:$A)-1, 1) </t>
    <phoneticPr fontId="4" type="noConversion"/>
  </si>
  <si>
    <t>OFFSET(금전출납부!$H$6, 0, 0, COUNT(금전출납부!$A:$A)-1, 1)</t>
    <phoneticPr fontId="4" type="noConversion"/>
  </si>
  <si>
    <t>OFFSET(금전출납부!$I$6, 0, 0, COUNT(금전출납부!$A:$A)-1, 1)</t>
    <phoneticPr fontId="4" type="noConversion"/>
  </si>
  <si>
    <t xml:space="preserve">&gt;&gt; 수식을 사용한 상품명별 주문량과 금액의 합계구하기 </t>
    <phoneticPr fontId="4" type="noConversion"/>
  </si>
  <si>
    <t>상품명</t>
    <phoneticPr fontId="4" type="noConversion"/>
  </si>
  <si>
    <t>주문량</t>
    <phoneticPr fontId="4" type="noConversion"/>
  </si>
  <si>
    <t>금액</t>
    <phoneticPr fontId="4" type="noConversion"/>
  </si>
  <si>
    <t>월</t>
    <phoneticPr fontId="5" type="noConversion"/>
  </si>
  <si>
    <t>일</t>
    <phoneticPr fontId="4" type="noConversion"/>
  </si>
  <si>
    <t>수입금액</t>
    <phoneticPr fontId="4" type="noConversion"/>
  </si>
  <si>
    <t>수입부가세</t>
    <phoneticPr fontId="4" type="noConversion"/>
  </si>
  <si>
    <t>비용금액</t>
    <phoneticPr fontId="4" type="noConversion"/>
  </si>
  <si>
    <t>비용부가세</t>
    <phoneticPr fontId="4" type="noConversion"/>
  </si>
  <si>
    <t>상품명</t>
    <phoneticPr fontId="4" type="noConversion"/>
  </si>
  <si>
    <t>제조사</t>
    <phoneticPr fontId="4" type="noConversion"/>
  </si>
  <si>
    <t>???</t>
    <phoneticPr fontId="4" type="noConversion"/>
  </si>
  <si>
    <t>금액2</t>
  </si>
  <si>
    <t>RMADOR</t>
    <phoneticPr fontId="4" type="noConversion"/>
  </si>
  <si>
    <t>총합계</t>
  </si>
  <si>
    <t>전체 개수</t>
  </si>
  <si>
    <t>같은것끼리 모아준다 - 그룹화 - 정렬</t>
    <phoneticPr fontId="4" type="noConversion"/>
  </si>
  <si>
    <t>DDR4G 요약</t>
  </si>
  <si>
    <t>DDR8G 요약</t>
  </si>
  <si>
    <t>SATA256G 요약</t>
  </si>
  <si>
    <t>SATA512G 요약</t>
  </si>
  <si>
    <t>메인보드 M1000 요약</t>
  </si>
  <si>
    <t>메인보드 M1100 요약</t>
  </si>
  <si>
    <t>메인보드 M1200 요약</t>
  </si>
  <si>
    <t>메인보드 M900 요약</t>
  </si>
  <si>
    <t>사운드카드 F100 요약</t>
  </si>
  <si>
    <t>사운드카드 F200 요약</t>
  </si>
  <si>
    <t>사운드카드 F300 요약</t>
  </si>
  <si>
    <t>사운드카드 G100 요약</t>
  </si>
  <si>
    <t>사운드카드 G200 요약</t>
  </si>
  <si>
    <t>사운드카드 G300 요약</t>
  </si>
  <si>
    <t>전원공급기 P100 요약</t>
  </si>
  <si>
    <t>전원공급기 P200 요약</t>
  </si>
  <si>
    <t>전원공급기 P300 요약</t>
  </si>
  <si>
    <t>전원공급기 P500 요약</t>
  </si>
  <si>
    <t>프로세서c2.0 요약</t>
  </si>
  <si>
    <t>프로세서c2.5 요약</t>
  </si>
  <si>
    <t>프로세서c3.0 요약</t>
  </si>
  <si>
    <t>프로세서c6.5 요약</t>
  </si>
  <si>
    <t>프로세서c7.0 요약</t>
  </si>
  <si>
    <t>프로세서c7.3 요약</t>
  </si>
  <si>
    <t>프로세서c7.5 요약</t>
  </si>
  <si>
    <t>프로세서c8.0 요약</t>
  </si>
  <si>
    <t xml:space="preserve">DDR4G </t>
  </si>
  <si>
    <t xml:space="preserve">DDR8G </t>
  </si>
  <si>
    <t xml:space="preserve">SATA256G </t>
  </si>
  <si>
    <t xml:space="preserve">SATA512G </t>
  </si>
  <si>
    <t xml:space="preserve">메인보드 M1000 </t>
  </si>
  <si>
    <t xml:space="preserve">메인보드 M1100 </t>
  </si>
  <si>
    <t xml:space="preserve">메인보드 M1200 </t>
  </si>
  <si>
    <t xml:space="preserve">메인보드 M900 </t>
  </si>
  <si>
    <t xml:space="preserve">사운드카드 F100 </t>
  </si>
  <si>
    <t xml:space="preserve">사운드카드 F200 </t>
  </si>
  <si>
    <t xml:space="preserve">사운드카드 F300 </t>
  </si>
  <si>
    <t xml:space="preserve">사운드카드 G100 </t>
  </si>
  <si>
    <t xml:space="preserve">사운드카드 G200 </t>
  </si>
  <si>
    <t xml:space="preserve">사운드카드 G300 </t>
  </si>
  <si>
    <t xml:space="preserve">전원공급기 P100 </t>
  </si>
  <si>
    <t xml:space="preserve">전원공급기 P200 </t>
  </si>
  <si>
    <t xml:space="preserve">전원공급기 P300 </t>
  </si>
  <si>
    <t xml:space="preserve">전원공급기 P500 </t>
  </si>
  <si>
    <t xml:space="preserve">프로세서c2.0 </t>
  </si>
  <si>
    <t xml:space="preserve">프로세서c2.5 </t>
  </si>
  <si>
    <t xml:space="preserve">프로세서c3.0 </t>
  </si>
  <si>
    <t xml:space="preserve">프로세서c6.5 </t>
  </si>
  <si>
    <t xml:space="preserve">프로세서c7.0 </t>
  </si>
  <si>
    <t xml:space="preserve">프로세서c7.3 </t>
  </si>
  <si>
    <t xml:space="preserve">프로세서c7.5 </t>
  </si>
  <si>
    <t xml:space="preserve">프로세서c8.0 </t>
  </si>
  <si>
    <t>공급사 Y 개수</t>
  </si>
  <si>
    <t>고객사 B 개수</t>
  </si>
  <si>
    <t>고객사 C 개수</t>
  </si>
  <si>
    <t>공급사 Z 개수</t>
  </si>
  <si>
    <t>고객사 A 개수</t>
  </si>
  <si>
    <t>공급사 X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</si>
</sst>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4" formatCode="_-&quot;₩&quot;* #,##0.00_-;\-&quot;₩&quot;* #,##0.00_-;_-&quot;₩&quot;* &quot;-&quot;??_-;_-@_-"/>
    <numFmt numFmtId="176" formatCode="_(* #,##0.00_);_(* \(#,##0.00\);_(* &quot;-&quot;??_);_(@_)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b/>
      <sz val="14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theme="9" tint="-0.499984740745262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rgb="FFFA7D00"/>
      <name val="맑은 고딕"/>
      <family val="3"/>
      <charset val="129"/>
      <scheme val="minor"/>
    </font>
    <font>
      <sz val="18"/>
      <color theme="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i/>
      <sz val="11"/>
      <color theme="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BC2E6"/>
      </left>
      <right/>
      <top style="medium">
        <color rgb="FF000000"/>
      </top>
      <bottom/>
      <diagonal/>
    </border>
    <border>
      <left style="thin">
        <color theme="5" tint="0.39997558519241921"/>
      </left>
      <right/>
      <top style="medium">
        <color rgb="FF000000"/>
      </top>
      <bottom/>
      <diagonal/>
    </border>
    <border>
      <left style="thin">
        <color theme="5" tint="0.39997558519241921"/>
      </left>
      <right style="thin">
        <color rgb="FF9BC2E6"/>
      </right>
      <top style="medium">
        <color rgb="FF000000"/>
      </top>
      <bottom/>
      <diagonal/>
    </border>
    <border>
      <left style="thin">
        <color rgb="FF9BC2E6"/>
      </left>
      <right/>
      <top style="medium">
        <color theme="1"/>
      </top>
      <bottom/>
      <diagonal/>
    </border>
    <border>
      <left style="thin">
        <color theme="5" tint="0.39997558519241921"/>
      </left>
      <right/>
      <top style="medium">
        <color theme="1"/>
      </top>
      <bottom/>
      <diagonal/>
    </border>
    <border>
      <left style="thin">
        <color theme="5" tint="0.39997558519241921"/>
      </left>
      <right style="thin">
        <color rgb="FF9BC2E6"/>
      </right>
      <top style="medium">
        <color theme="1"/>
      </top>
      <bottom/>
      <diagonal/>
    </border>
    <border>
      <left style="thin">
        <color rgb="FF9BC2E6"/>
      </left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rgb="FF9BC2E6"/>
      </right>
      <top style="thin">
        <color theme="4" tint="0.39997558519241921"/>
      </top>
      <bottom/>
      <diagonal/>
    </border>
    <border>
      <left style="thin">
        <color rgb="FF9BC2E6"/>
      </left>
      <right/>
      <top style="medium">
        <color theme="5"/>
      </top>
      <bottom style="medium">
        <color rgb="FF000000"/>
      </bottom>
      <diagonal/>
    </border>
    <border>
      <left style="thin">
        <color theme="5" tint="0.39997558519241921"/>
      </left>
      <right/>
      <top style="medium">
        <color theme="5"/>
      </top>
      <bottom style="medium">
        <color rgb="FF000000"/>
      </bottom>
      <diagonal/>
    </border>
    <border>
      <left style="thin">
        <color theme="5" tint="0.39997558519241921"/>
      </left>
      <right style="thin">
        <color rgb="FF9BC2E6"/>
      </right>
      <top style="medium">
        <color theme="5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theme="4" tint="0.39997558519241921"/>
      </left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1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3" fillId="0" borderId="0"/>
    <xf numFmtId="176" fontId="13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>
      <alignment vertical="center"/>
    </xf>
  </cellStyleXfs>
  <cellXfs count="133">
    <xf numFmtId="0" fontId="0" fillId="0" borderId="0" xfId="0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0" fillId="2" borderId="1" xfId="2" applyNumberFormat="1" applyFont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left" vertical="center" indent="1"/>
    </xf>
    <xf numFmtId="0" fontId="6" fillId="4" borderId="1" xfId="3" applyNumberFormat="1" applyFont="1" applyFill="1" applyBorder="1" applyAlignment="1">
      <alignment horizontal="left" vertical="center" indent="1"/>
    </xf>
    <xf numFmtId="41" fontId="6" fillId="4" borderId="1" xfId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indent="1"/>
    </xf>
    <xf numFmtId="41" fontId="6" fillId="0" borderId="1" xfId="1" applyFont="1" applyFill="1" applyBorder="1" applyAlignment="1">
      <alignment vertical="center"/>
    </xf>
    <xf numFmtId="41" fontId="7" fillId="0" borderId="1" xfId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6" fillId="0" borderId="0" xfId="0" applyNumberFormat="1" applyFont="1" applyAlignment="1">
      <alignment horizontal="right" vertical="center"/>
    </xf>
    <xf numFmtId="0" fontId="13" fillId="0" borderId="0" xfId="6" applyProtection="1">
      <protection locked="0"/>
    </xf>
    <xf numFmtId="0" fontId="0" fillId="6" borderId="0" xfId="0" applyFill="1" applyAlignment="1" applyProtection="1">
      <protection locked="0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1" fontId="15" fillId="6" borderId="8" xfId="4" applyNumberFormat="1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NumberFormat="1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1" fontId="15" fillId="6" borderId="11" xfId="4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1" fontId="16" fillId="6" borderId="14" xfId="0" applyNumberFormat="1" applyFont="1" applyFill="1" applyBorder="1" applyAlignment="1">
      <alignment horizontal="center"/>
    </xf>
    <xf numFmtId="0" fontId="18" fillId="5" borderId="2" xfId="5" applyFont="1" applyAlignment="1" applyProtection="1">
      <alignment horizontal="center" vertical="center"/>
      <protection locked="0"/>
    </xf>
    <xf numFmtId="0" fontId="19" fillId="7" borderId="0" xfId="6" applyFont="1" applyFill="1" applyAlignment="1" applyProtection="1">
      <protection locked="0"/>
    </xf>
    <xf numFmtId="0" fontId="19" fillId="6" borderId="0" xfId="6" applyFont="1" applyFill="1" applyAlignment="1" applyProtection="1">
      <alignment horizontal="left"/>
      <protection hidden="1"/>
    </xf>
    <xf numFmtId="0" fontId="19" fillId="6" borderId="0" xfId="6" applyFont="1" applyFill="1" applyAlignment="1" applyProtection="1">
      <alignment horizontal="left"/>
      <protection locked="0"/>
    </xf>
    <xf numFmtId="0" fontId="19" fillId="6" borderId="0" xfId="6" applyFont="1" applyFill="1" applyAlignment="1" applyProtection="1">
      <alignment horizontal="center"/>
      <protection locked="0"/>
    </xf>
    <xf numFmtId="0" fontId="13" fillId="6" borderId="0" xfId="6" applyFont="1" applyFill="1" applyProtection="1">
      <protection locked="0"/>
    </xf>
    <xf numFmtId="0" fontId="13" fillId="6" borderId="0" xfId="6" applyFill="1" applyProtection="1">
      <protection locked="0"/>
    </xf>
    <xf numFmtId="0" fontId="20" fillId="8" borderId="15" xfId="6" applyNumberFormat="1" applyFont="1" applyFill="1" applyBorder="1" applyAlignment="1">
      <alignment horizontal="center" vertical="center"/>
    </xf>
    <xf numFmtId="0" fontId="20" fillId="8" borderId="16" xfId="6" applyNumberFormat="1" applyFont="1" applyFill="1" applyBorder="1" applyAlignment="1">
      <alignment horizontal="center" vertical="center"/>
    </xf>
    <xf numFmtId="0" fontId="20" fillId="9" borderId="15" xfId="6" applyNumberFormat="1" applyFont="1" applyFill="1" applyBorder="1" applyAlignment="1">
      <alignment horizontal="center" vertical="center"/>
    </xf>
    <xf numFmtId="0" fontId="21" fillId="9" borderId="15" xfId="6" applyNumberFormat="1" applyFont="1" applyFill="1" applyBorder="1" applyAlignment="1">
      <alignment horizontal="center" vertical="center"/>
    </xf>
    <xf numFmtId="0" fontId="20" fillId="9" borderId="17" xfId="6" applyNumberFormat="1" applyFont="1" applyFill="1" applyBorder="1" applyAlignment="1">
      <alignment horizontal="center" vertical="center"/>
    </xf>
    <xf numFmtId="0" fontId="13" fillId="10" borderId="18" xfId="6" applyNumberFormat="1" applyFont="1" applyFill="1" applyBorder="1" applyAlignment="1"/>
    <xf numFmtId="0" fontId="13" fillId="10" borderId="19" xfId="6" applyNumberFormat="1" applyFont="1" applyFill="1" applyBorder="1" applyAlignment="1"/>
    <xf numFmtId="14" fontId="13" fillId="10" borderId="18" xfId="6" applyNumberFormat="1" applyFont="1" applyFill="1" applyBorder="1" applyAlignment="1">
      <alignment horizontal="center" vertical="center"/>
    </xf>
    <xf numFmtId="15" fontId="13" fillId="10" borderId="18" xfId="6" applyNumberFormat="1" applyFont="1" applyFill="1" applyBorder="1" applyAlignment="1"/>
    <xf numFmtId="1" fontId="0" fillId="10" borderId="18" xfId="7" applyNumberFormat="1" applyFont="1" applyFill="1" applyBorder="1" applyAlignment="1">
      <alignment vertical="center"/>
    </xf>
    <xf numFmtId="0" fontId="22" fillId="10" borderId="18" xfId="6" applyNumberFormat="1" applyFont="1" applyFill="1" applyBorder="1" applyAlignment="1">
      <alignment horizontal="right"/>
    </xf>
    <xf numFmtId="0" fontId="13" fillId="10" borderId="18" xfId="6" applyNumberFormat="1" applyFont="1" applyFill="1" applyBorder="1" applyAlignment="1">
      <alignment horizontal="right"/>
    </xf>
    <xf numFmtId="0" fontId="13" fillId="10" borderId="20" xfId="6" applyNumberFormat="1" applyFont="1" applyFill="1" applyBorder="1" applyAlignment="1">
      <alignment horizontal="right"/>
    </xf>
    <xf numFmtId="0" fontId="13" fillId="0" borderId="18" xfId="6" applyNumberFormat="1" applyFont="1" applyBorder="1" applyAlignment="1"/>
    <xf numFmtId="0" fontId="13" fillId="0" borderId="19" xfId="6" applyNumberFormat="1" applyFont="1" applyBorder="1" applyAlignment="1"/>
    <xf numFmtId="14" fontId="13" fillId="0" borderId="18" xfId="6" applyNumberFormat="1" applyFont="1" applyBorder="1" applyAlignment="1">
      <alignment horizontal="center" vertical="center"/>
    </xf>
    <xf numFmtId="15" fontId="13" fillId="0" borderId="18" xfId="6" applyNumberFormat="1" applyFont="1" applyBorder="1" applyAlignment="1"/>
    <xf numFmtId="1" fontId="0" fillId="0" borderId="18" xfId="7" applyNumberFormat="1" applyFont="1" applyBorder="1" applyAlignment="1">
      <alignment vertical="center"/>
    </xf>
    <xf numFmtId="0" fontId="22" fillId="0" borderId="18" xfId="6" applyNumberFormat="1" applyFont="1" applyBorder="1" applyAlignment="1">
      <alignment horizontal="right"/>
    </xf>
    <xf numFmtId="0" fontId="13" fillId="0" borderId="18" xfId="6" applyNumberFormat="1" applyFont="1" applyBorder="1" applyAlignment="1">
      <alignment horizontal="right"/>
    </xf>
    <xf numFmtId="0" fontId="13" fillId="0" borderId="20" xfId="6" applyNumberFormat="1" applyFont="1" applyBorder="1" applyAlignment="1">
      <alignment horizontal="right"/>
    </xf>
    <xf numFmtId="0" fontId="13" fillId="0" borderId="0" xfId="6" applyAlignment="1" applyProtection="1">
      <alignment horizontal="left" indent="1"/>
      <protection locked="0"/>
    </xf>
    <xf numFmtId="0" fontId="23" fillId="0" borderId="0" xfId="6" applyFont="1" applyAlignment="1" applyProtection="1">
      <alignment horizontal="left" vertical="center"/>
      <protection locked="0"/>
    </xf>
    <xf numFmtId="0" fontId="24" fillId="0" borderId="0" xfId="6" applyFont="1" applyProtection="1">
      <protection locked="0"/>
    </xf>
    <xf numFmtId="0" fontId="13" fillId="0" borderId="21" xfId="6" applyNumberFormat="1" applyFont="1" applyBorder="1" applyAlignment="1"/>
    <xf numFmtId="0" fontId="13" fillId="0" borderId="22" xfId="6" applyNumberFormat="1" applyFont="1" applyBorder="1" applyAlignment="1"/>
    <xf numFmtId="14" fontId="13" fillId="0" borderId="21" xfId="6" applyNumberFormat="1" applyFont="1" applyBorder="1" applyAlignment="1">
      <alignment horizontal="center" vertical="center"/>
    </xf>
    <xf numFmtId="15" fontId="13" fillId="0" borderId="21" xfId="6" applyNumberFormat="1" applyFont="1" applyBorder="1" applyAlignment="1"/>
    <xf numFmtId="1" fontId="0" fillId="0" borderId="21" xfId="7" applyNumberFormat="1" applyFont="1" applyBorder="1" applyAlignment="1">
      <alignment vertical="center"/>
    </xf>
    <xf numFmtId="0" fontId="22" fillId="0" borderId="21" xfId="6" applyNumberFormat="1" applyFont="1" applyBorder="1" applyAlignment="1">
      <alignment horizontal="right"/>
    </xf>
    <xf numFmtId="0" fontId="13" fillId="0" borderId="21" xfId="6" applyNumberFormat="1" applyFont="1" applyBorder="1" applyAlignment="1">
      <alignment horizontal="right"/>
    </xf>
    <xf numFmtId="0" fontId="13" fillId="0" borderId="23" xfId="6" applyNumberFormat="1" applyFont="1" applyBorder="1" applyAlignment="1">
      <alignment horizontal="right"/>
    </xf>
    <xf numFmtId="0" fontId="0" fillId="0" borderId="0" xfId="0" quotePrefix="1" applyAlignment="1">
      <alignment horizontal="left" vertical="center" indent="1"/>
    </xf>
    <xf numFmtId="0" fontId="0" fillId="0" borderId="0" xfId="0" applyFill="1">
      <alignment vertical="center"/>
    </xf>
    <xf numFmtId="0" fontId="15" fillId="0" borderId="24" xfId="0" applyFont="1" applyFill="1" applyBorder="1" applyAlignment="1">
      <alignment horizontal="center"/>
    </xf>
    <xf numFmtId="1" fontId="15" fillId="0" borderId="24" xfId="4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4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0" fillId="0" borderId="0" xfId="0" quotePrefix="1" applyAlignment="1">
      <alignment horizontal="left" vertical="center" indent="2"/>
    </xf>
    <xf numFmtId="0" fontId="0" fillId="2" borderId="1" xfId="2" applyNumberFormat="1" applyFont="1" applyBorder="1" applyAlignment="1">
      <alignment horizontal="center" vertical="center"/>
    </xf>
    <xf numFmtId="0" fontId="0" fillId="2" borderId="1" xfId="2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7" fillId="11" borderId="0" xfId="6" applyFont="1" applyFill="1" applyProtection="1">
      <protection locked="0"/>
    </xf>
    <xf numFmtId="0" fontId="13" fillId="11" borderId="0" xfId="6" applyFill="1" applyProtection="1">
      <protection locked="0"/>
    </xf>
    <xf numFmtId="0" fontId="3" fillId="0" borderId="0" xfId="3" applyNumberFormat="1" applyFont="1" applyFill="1" applyBorder="1" applyAlignment="1">
      <alignment horizontal="center" vertical="center"/>
    </xf>
    <xf numFmtId="0" fontId="1" fillId="2" borderId="1" xfId="2" applyNumberFormat="1" applyBorder="1" applyAlignment="1">
      <alignment horizontal="center" vertical="center"/>
    </xf>
    <xf numFmtId="0" fontId="0" fillId="2" borderId="1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6" borderId="0" xfId="0" applyFont="1" applyFill="1" applyBorder="1" applyAlignment="1" applyProtection="1">
      <alignment horizontal="left"/>
      <protection locked="0"/>
    </xf>
    <xf numFmtId="0" fontId="17" fillId="5" borderId="2" xfId="5" applyFont="1" applyAlignment="1" applyProtection="1">
      <alignment horizontal="left"/>
      <protection locked="0"/>
    </xf>
    <xf numFmtId="0" fontId="18" fillId="5" borderId="2" xfId="5" applyFont="1" applyAlignment="1" applyProtection="1">
      <alignment horizontal="left"/>
      <protection locked="0"/>
    </xf>
    <xf numFmtId="0" fontId="6" fillId="0" borderId="1" xfId="3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1" fillId="2" borderId="26" xfId="2" applyNumberFormat="1" applyBorder="1" applyAlignment="1">
      <alignment horizontal="center" vertical="center"/>
    </xf>
    <xf numFmtId="0" fontId="0" fillId="2" borderId="25" xfId="2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/>
    </xf>
    <xf numFmtId="0" fontId="15" fillId="0" borderId="27" xfId="0" applyNumberFormat="1" applyFont="1" applyFill="1" applyBorder="1" applyAlignment="1">
      <alignment horizontal="center"/>
    </xf>
    <xf numFmtId="1" fontId="15" fillId="0" borderId="27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" fontId="15" fillId="0" borderId="0" xfId="4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28" fillId="0" borderId="18" xfId="6" applyNumberFormat="1" applyFont="1" applyBorder="1" applyAlignment="1"/>
    <xf numFmtId="0" fontId="28" fillId="10" borderId="18" xfId="6" applyNumberFormat="1" applyFont="1" applyFill="1" applyBorder="1" applyAlignment="1"/>
    <xf numFmtId="0" fontId="13" fillId="0" borderId="0" xfId="6" applyNumberFormat="1" applyFont="1" applyBorder="1" applyAlignment="1"/>
    <xf numFmtId="14" fontId="13" fillId="0" borderId="0" xfId="6" applyNumberFormat="1" applyFont="1" applyBorder="1" applyAlignment="1">
      <alignment horizontal="center" vertical="center"/>
    </xf>
    <xf numFmtId="15" fontId="13" fillId="0" borderId="0" xfId="6" applyNumberFormat="1" applyFont="1" applyBorder="1" applyAlignment="1"/>
    <xf numFmtId="1" fontId="0" fillId="0" borderId="0" xfId="7" applyNumberFormat="1" applyFont="1" applyBorder="1" applyAlignment="1">
      <alignment vertical="center"/>
    </xf>
    <xf numFmtId="0" fontId="22" fillId="0" borderId="0" xfId="6" applyNumberFormat="1" applyFont="1" applyBorder="1" applyAlignment="1">
      <alignment horizontal="right"/>
    </xf>
    <xf numFmtId="0" fontId="13" fillId="0" borderId="0" xfId="6" applyNumberFormat="1" applyFont="1" applyBorder="1" applyAlignment="1">
      <alignment horizontal="right"/>
    </xf>
    <xf numFmtId="0" fontId="28" fillId="0" borderId="0" xfId="6" applyNumberFormat="1" applyFont="1" applyBorder="1" applyAlignment="1"/>
    <xf numFmtId="0" fontId="13" fillId="10" borderId="21" xfId="6" applyNumberFormat="1" applyFont="1" applyFill="1" applyBorder="1" applyAlignment="1"/>
    <xf numFmtId="0" fontId="13" fillId="10" borderId="22" xfId="6" applyNumberFormat="1" applyFont="1" applyFill="1" applyBorder="1" applyAlignment="1"/>
    <xf numFmtId="14" fontId="13" fillId="10" borderId="21" xfId="6" applyNumberFormat="1" applyFont="1" applyFill="1" applyBorder="1" applyAlignment="1">
      <alignment horizontal="center" vertical="center"/>
    </xf>
    <xf numFmtId="15" fontId="13" fillId="10" borderId="21" xfId="6" applyNumberFormat="1" applyFont="1" applyFill="1" applyBorder="1" applyAlignment="1"/>
    <xf numFmtId="1" fontId="0" fillId="10" borderId="21" xfId="7" applyNumberFormat="1" applyFont="1" applyFill="1" applyBorder="1" applyAlignment="1">
      <alignment vertical="center"/>
    </xf>
    <xf numFmtId="0" fontId="22" fillId="10" borderId="21" xfId="6" applyNumberFormat="1" applyFont="1" applyFill="1" applyBorder="1" applyAlignment="1">
      <alignment horizontal="right"/>
    </xf>
    <xf numFmtId="0" fontId="13" fillId="10" borderId="21" xfId="6" applyNumberFormat="1" applyFont="1" applyFill="1" applyBorder="1" applyAlignment="1">
      <alignment horizontal="right"/>
    </xf>
    <xf numFmtId="0" fontId="13" fillId="10" borderId="23" xfId="6" applyNumberFormat="1" applyFont="1" applyFill="1" applyBorder="1" applyAlignment="1">
      <alignment horizontal="right"/>
    </xf>
    <xf numFmtId="0" fontId="13" fillId="10" borderId="0" xfId="6" applyNumberFormat="1" applyFont="1" applyFill="1" applyBorder="1" applyAlignment="1"/>
    <xf numFmtId="14" fontId="13" fillId="10" borderId="0" xfId="6" applyNumberFormat="1" applyFont="1" applyFill="1" applyBorder="1" applyAlignment="1">
      <alignment horizontal="center" vertical="center"/>
    </xf>
    <xf numFmtId="15" fontId="13" fillId="10" borderId="0" xfId="6" applyNumberFormat="1" applyFont="1" applyFill="1" applyBorder="1" applyAlignment="1"/>
    <xf numFmtId="1" fontId="0" fillId="10" borderId="0" xfId="7" applyNumberFormat="1" applyFont="1" applyFill="1" applyBorder="1" applyAlignment="1">
      <alignment vertical="center"/>
    </xf>
    <xf numFmtId="0" fontId="22" fillId="10" borderId="0" xfId="6" applyNumberFormat="1" applyFont="1" applyFill="1" applyBorder="1" applyAlignment="1">
      <alignment horizontal="right"/>
    </xf>
    <xf numFmtId="0" fontId="13" fillId="10" borderId="0" xfId="6" applyNumberFormat="1" applyFont="1" applyFill="1" applyBorder="1" applyAlignment="1">
      <alignment horizontal="right"/>
    </xf>
    <xf numFmtId="0" fontId="28" fillId="10" borderId="0" xfId="6" applyNumberFormat="1" applyFont="1" applyFill="1" applyBorder="1" applyAlignment="1"/>
    <xf numFmtId="15" fontId="28" fillId="0" borderId="18" xfId="6" applyNumberFormat="1" applyFont="1" applyBorder="1" applyAlignment="1"/>
    <xf numFmtId="15" fontId="28" fillId="10" borderId="18" xfId="6" applyNumberFormat="1" applyFont="1" applyFill="1" applyBorder="1" applyAlignment="1"/>
    <xf numFmtId="15" fontId="28" fillId="10" borderId="0" xfId="6" applyNumberFormat="1" applyFont="1" applyFill="1" applyBorder="1" applyAlignment="1"/>
  </cellXfs>
  <cellStyles count="11">
    <cellStyle name="20% - 강조색1" xfId="2" builtinId="30"/>
    <cellStyle name="강조색2" xfId="3" builtinId="33"/>
    <cellStyle name="계산" xfId="5" builtinId="22"/>
    <cellStyle name="쉼표 [0]" xfId="1" builtinId="6"/>
    <cellStyle name="쉼표 2" xfId="7"/>
    <cellStyle name="통화" xfId="4" builtinId="4"/>
    <cellStyle name="표준" xfId="0" builtinId="0"/>
    <cellStyle name="표준 2" xfId="6"/>
    <cellStyle name="표준 2 2" xfId="10"/>
    <cellStyle name="표준 3" xfId="8"/>
    <cellStyle name="표준 3 2" xfId="9"/>
  </cellStyles>
  <dxfs count="21">
    <dxf>
      <font>
        <color auto="1"/>
      </font>
      <border>
        <left/>
        <right/>
        <top style="thin">
          <color rgb="FFC00000"/>
        </top>
        <bottom style="thin">
          <color rgb="FFC00000"/>
        </bottom>
      </border>
    </dxf>
    <dxf>
      <font>
        <color theme="0"/>
      </font>
      <fill>
        <patternFill>
          <bgColor rgb="FFC00000"/>
        </patternFill>
      </fill>
    </dxf>
    <dxf>
      <font>
        <color auto="1"/>
      </font>
      <border>
        <left/>
        <right/>
        <top style="thin">
          <color rgb="FFC00000"/>
        </top>
        <bottom style="thin">
          <color rgb="FFC00000"/>
        </bottom>
      </border>
    </dxf>
    <dxf>
      <font>
        <color auto="1"/>
      </font>
      <border>
        <left/>
        <right/>
        <top style="thin">
          <color rgb="FFC00000"/>
        </top>
        <bottom style="thin">
          <color rgb="FFC00000"/>
        </bottom>
      </border>
    </dxf>
    <dxf>
      <font>
        <color auto="1"/>
      </font>
      <border>
        <left/>
        <right/>
        <top style="thin">
          <color rgb="FFC00000"/>
        </top>
        <bottom style="thin">
          <color rgb="FFC00000"/>
        </bottom>
      </border>
    </dxf>
    <dxf>
      <font>
        <color auto="1"/>
      </font>
      <border>
        <left/>
        <right/>
        <top style="thin">
          <color rgb="FFC00000"/>
        </top>
        <bottom style="thin">
          <color rgb="FFC00000"/>
        </bottom>
      </border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double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9" tint="-0.499984740745262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16</xdr:row>
      <xdr:rowOff>190500</xdr:rowOff>
    </xdr:from>
    <xdr:to>
      <xdr:col>17</xdr:col>
      <xdr:colOff>771525</xdr:colOff>
      <xdr:row>31</xdr:row>
      <xdr:rowOff>85725</xdr:rowOff>
    </xdr:to>
    <xdr:sp macro="" textlink="">
      <xdr:nvSpPr>
        <xdr:cNvPr id="2" name="TextBox 1"/>
        <xdr:cNvSpPr txBox="1"/>
      </xdr:nvSpPr>
      <xdr:spPr>
        <a:xfrm>
          <a:off x="9744075" y="3619500"/>
          <a:ext cx="5705475" cy="3038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텍스트 나누기 데이터</a:t>
          </a:r>
          <a:r>
            <a:rPr lang="en-US" altLang="ko-KR" sz="1100"/>
            <a:t>-</a:t>
          </a:r>
          <a:r>
            <a:rPr lang="ko-KR" altLang="en-US" sz="1100"/>
            <a:t>데이터도구</a:t>
          </a:r>
          <a:r>
            <a:rPr lang="en-US" altLang="ko-KR" sz="1100"/>
            <a:t>-</a:t>
          </a:r>
          <a:r>
            <a:rPr lang="ko-KR" altLang="en-US" sz="1100"/>
            <a:t>텍스트나누기</a:t>
          </a:r>
          <a:endParaRPr lang="en-US" altLang="ko-KR" sz="1100"/>
        </a:p>
        <a:p>
          <a:r>
            <a:rPr lang="ko-KR" altLang="en-US" sz="1100"/>
            <a:t>외부 데이터 가져오기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180975</xdr:rowOff>
    </xdr:from>
    <xdr:to>
      <xdr:col>15</xdr:col>
      <xdr:colOff>523875</xdr:colOff>
      <xdr:row>22</xdr:row>
      <xdr:rowOff>66675</xdr:rowOff>
    </xdr:to>
    <xdr:sp macro="" textlink="">
      <xdr:nvSpPr>
        <xdr:cNvPr id="2" name="TextBox 1"/>
        <xdr:cNvSpPr txBox="1"/>
      </xdr:nvSpPr>
      <xdr:spPr>
        <a:xfrm>
          <a:off x="5991225" y="1019175"/>
          <a:ext cx="6600825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블록 지정 후 복사할 수식 클릭 그 후 </a:t>
          </a:r>
          <a:r>
            <a:rPr lang="en-US" altLang="ko-KR" sz="1100"/>
            <a:t>ctrl+enter</a:t>
          </a:r>
        </a:p>
        <a:p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190500</xdr:rowOff>
    </xdr:from>
    <xdr:to>
      <xdr:col>8</xdr:col>
      <xdr:colOff>619125</xdr:colOff>
      <xdr:row>29</xdr:row>
      <xdr:rowOff>143777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286000"/>
          <a:ext cx="6010275" cy="3934727"/>
        </a:xfrm>
        <a:prstGeom prst="rect">
          <a:avLst/>
        </a:prstGeom>
      </xdr:spPr>
    </xdr:pic>
    <xdr:clientData/>
  </xdr:twoCellAnchor>
  <xdr:twoCellAnchor>
    <xdr:from>
      <xdr:col>12</xdr:col>
      <xdr:colOff>428626</xdr:colOff>
      <xdr:row>0</xdr:row>
      <xdr:rowOff>123825</xdr:rowOff>
    </xdr:from>
    <xdr:to>
      <xdr:col>17</xdr:col>
      <xdr:colOff>209550</xdr:colOff>
      <xdr:row>11</xdr:row>
      <xdr:rowOff>142875</xdr:rowOff>
    </xdr:to>
    <xdr:sp macro="" textlink="">
      <xdr:nvSpPr>
        <xdr:cNvPr id="3" name="TextBox 2"/>
        <xdr:cNvSpPr txBox="1"/>
      </xdr:nvSpPr>
      <xdr:spPr>
        <a:xfrm>
          <a:off x="8658226" y="123825"/>
          <a:ext cx="3209924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9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교재 </a:t>
          </a:r>
          <a:r>
            <a:rPr lang="en-US" altLang="ko-KR" sz="1100"/>
            <a:t>15</a:t>
          </a:r>
          <a:r>
            <a:rPr lang="ko-KR" altLang="en-US" sz="1100"/>
            <a:t>장 이후는 데이터베이스 분석도구를 이용하여 여러 가지 분석자료를 만들어 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  - 15</a:t>
          </a:r>
          <a:r>
            <a:rPr lang="ko-KR" altLang="en-US" sz="1100"/>
            <a:t>장 표도구를 이용한 데이터베이스 입력하기</a:t>
          </a:r>
          <a:r>
            <a:rPr lang="en-US" altLang="ko-KR" sz="1100"/>
            <a:t> </a:t>
          </a:r>
        </a:p>
        <a:p>
          <a:r>
            <a:rPr lang="en-US" altLang="ko-KR" sz="1100"/>
            <a:t>  -16</a:t>
          </a:r>
          <a:r>
            <a:rPr lang="ko-KR" altLang="en-US" sz="1100"/>
            <a:t>장 부분합 </a:t>
          </a:r>
          <a:endParaRPr lang="en-US" altLang="ko-KR" sz="1100"/>
        </a:p>
        <a:p>
          <a:r>
            <a:rPr lang="en-US" altLang="ko-KR" sz="1100"/>
            <a:t>  - 17</a:t>
          </a:r>
          <a:r>
            <a:rPr lang="ko-KR" altLang="en-US" sz="1100"/>
            <a:t>장 피벗테이블 </a:t>
          </a:r>
          <a:endParaRPr lang="en-US" altLang="ko-KR" sz="1100"/>
        </a:p>
        <a:p>
          <a:r>
            <a:rPr lang="en-US" altLang="ko-KR" sz="1100"/>
            <a:t>  - 18</a:t>
          </a:r>
          <a:r>
            <a:rPr lang="ko-KR" altLang="en-US" sz="1100"/>
            <a:t>장 고급필터</a:t>
          </a:r>
          <a:r>
            <a:rPr lang="en-US" altLang="ko-KR" sz="1100"/>
            <a:t>=&gt; </a:t>
          </a:r>
          <a:r>
            <a:rPr lang="ko-KR" altLang="en-US" sz="1100"/>
            <a:t>데이터 추출</a:t>
          </a:r>
          <a:endParaRPr lang="en-US" altLang="ko-KR" sz="1100"/>
        </a:p>
        <a:p>
          <a:r>
            <a:rPr lang="en-US" altLang="ko-KR" sz="1100"/>
            <a:t> </a:t>
          </a:r>
          <a:r>
            <a:rPr lang="en-US" altLang="ko-KR" sz="1100" baseline="0"/>
            <a:t> - 18, 21</a:t>
          </a:r>
          <a:r>
            <a:rPr lang="ko-KR" altLang="en-US" sz="1100" baseline="0"/>
            <a:t>장  차트를 이용한 데이터 시각화</a:t>
          </a:r>
          <a:endParaRPr lang="en-US" altLang="ko-KR" sz="1100" baseline="0"/>
        </a:p>
        <a:p>
          <a:r>
            <a:rPr lang="en-US" altLang="ko-KR" sz="1100" baseline="0"/>
            <a:t>  - 20</a:t>
          </a:r>
          <a:r>
            <a:rPr lang="ko-KR" altLang="en-US" sz="1100" baseline="0"/>
            <a:t>장 가상분석</a:t>
          </a:r>
          <a:r>
            <a:rPr lang="en-US" altLang="ko-KR" sz="1100" baseline="0"/>
            <a:t>(</a:t>
          </a:r>
          <a:r>
            <a:rPr lang="ko-KR" altLang="en-US" sz="1100" baseline="0"/>
            <a:t>예측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19050</xdr:rowOff>
    </xdr:from>
    <xdr:to>
      <xdr:col>13</xdr:col>
      <xdr:colOff>638175</xdr:colOff>
      <xdr:row>20</xdr:row>
      <xdr:rowOff>190500</xdr:rowOff>
    </xdr:to>
    <xdr:sp macro="" textlink="">
      <xdr:nvSpPr>
        <xdr:cNvPr id="2" name="TextBox 1"/>
        <xdr:cNvSpPr txBox="1"/>
      </xdr:nvSpPr>
      <xdr:spPr>
        <a:xfrm>
          <a:off x="8943975" y="1762125"/>
          <a:ext cx="45815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데이터베이스 연결되어있어야 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ko-KR" altLang="en-US" sz="1100"/>
            <a:t>첫 행은 반드시 필드 병합 </a:t>
          </a:r>
          <a:r>
            <a:rPr lang="en-US" altLang="ko-KR" sz="1100"/>
            <a:t>X</a:t>
          </a: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3</xdr:row>
      <xdr:rowOff>57150</xdr:rowOff>
    </xdr:from>
    <xdr:to>
      <xdr:col>16</xdr:col>
      <xdr:colOff>195148</xdr:colOff>
      <xdr:row>16</xdr:row>
      <xdr:rowOff>28575</xdr:rowOff>
    </xdr:to>
    <xdr:pic>
      <xdr:nvPicPr>
        <xdr:cNvPr id="2" name="_x249726192" descr="EMB000023dc3e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899" y="685800"/>
          <a:ext cx="6881699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212910</xdr:colOff>
      <xdr:row>13</xdr:row>
      <xdr:rowOff>112059</xdr:rowOff>
    </xdr:from>
    <xdr:to>
      <xdr:col>24</xdr:col>
      <xdr:colOff>448235</xdr:colOff>
      <xdr:row>25</xdr:row>
      <xdr:rowOff>112058</xdr:rowOff>
    </xdr:to>
    <xdr:sp macro="" textlink="">
      <xdr:nvSpPr>
        <xdr:cNvPr id="2" name="TextBox 1"/>
        <xdr:cNvSpPr txBox="1"/>
      </xdr:nvSpPr>
      <xdr:spPr>
        <a:xfrm>
          <a:off x="12046322" y="874059"/>
          <a:ext cx="4303060" cy="212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부분합 사용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예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/>
            <a:t>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상품명별 주문량과 금액의 합계구하기 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//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제조사별 주문량의 합계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//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구매와 판매의 주문량의 거래건수 등등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&gt;&gt; SUBTOTAL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>
              <a:solidFill>
                <a:srgbClr val="FF0000"/>
              </a:solidFill>
            </a:rPr>
            <a:t> </a:t>
          </a:r>
          <a:r>
            <a:rPr lang="en-US" altLang="ko-KR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ko-KR" alt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부분합 주의 </a:t>
          </a:r>
          <a:r>
            <a:rPr lang="ko-KR" altLang="en-US">
              <a:solidFill>
                <a:srgbClr val="FF0000"/>
              </a:solidFill>
            </a:rPr>
            <a:t> </a:t>
          </a:r>
          <a:endParaRPr lang="en-US" altLang="ko-KR">
            <a:solidFill>
              <a:srgbClr val="FF0000"/>
            </a:solidFill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부분합전에 먼저 정렬하기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그룹화 할 항목으로</a:t>
          </a:r>
          <a:r>
            <a:rPr lang="ko-KR" altLang="en-US"/>
            <a:t> </a:t>
          </a:r>
          <a:endParaRPr lang="en-US" altLang="ko-KR"/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114300</xdr:rowOff>
    </xdr:from>
    <xdr:to>
      <xdr:col>12</xdr:col>
      <xdr:colOff>619125</xdr:colOff>
      <xdr:row>13</xdr:row>
      <xdr:rowOff>161925</xdr:rowOff>
    </xdr:to>
    <xdr:sp macro="" textlink="">
      <xdr:nvSpPr>
        <xdr:cNvPr id="2" name="TextBox 1"/>
        <xdr:cNvSpPr txBox="1"/>
      </xdr:nvSpPr>
      <xdr:spPr>
        <a:xfrm>
          <a:off x="4495800" y="742950"/>
          <a:ext cx="53435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요약 없애기 </a:t>
          </a:r>
          <a:r>
            <a:rPr lang="en-US" altLang="ko-KR" sz="1100"/>
            <a:t>Ctrl+f </a:t>
          </a:r>
          <a:r>
            <a:rPr lang="ko-KR" altLang="en-US" sz="1100"/>
            <a:t>바꾸기  모두바꾸기</a:t>
          </a:r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</xdr:colOff>
      <xdr:row>5</xdr:row>
      <xdr:rowOff>22411</xdr:rowOff>
    </xdr:from>
    <xdr:to>
      <xdr:col>25</xdr:col>
      <xdr:colOff>470647</xdr:colOff>
      <xdr:row>16</xdr:row>
      <xdr:rowOff>123265</xdr:rowOff>
    </xdr:to>
    <xdr:sp macro="" textlink="">
      <xdr:nvSpPr>
        <xdr:cNvPr id="2" name="TextBox 1"/>
        <xdr:cNvSpPr txBox="1"/>
      </xdr:nvSpPr>
      <xdr:spPr>
        <a:xfrm>
          <a:off x="11923058" y="1030940"/>
          <a:ext cx="4628030" cy="11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중첩된 부분합구하기</a:t>
          </a:r>
          <a:endParaRPr lang="en-US" altLang="ko-KR" sz="1100"/>
        </a:p>
        <a:p>
          <a:r>
            <a:rPr lang="en-US" altLang="ko-KR" sz="1100"/>
            <a:t>     &gt;&gt; </a:t>
          </a:r>
          <a:r>
            <a:rPr lang="ko-KR" altLang="en-US" sz="1100"/>
            <a:t>상품명별 주문량 단가의 합계  </a:t>
          </a:r>
          <a:r>
            <a:rPr lang="en-US" altLang="ko-KR" sz="1100"/>
            <a:t>/  </a:t>
          </a:r>
          <a:r>
            <a:rPr lang="ko-KR" altLang="en-US" sz="1100"/>
            <a:t>업체별 주문량의 합계 추가하기</a:t>
          </a:r>
          <a:endParaRPr lang="en-US" altLang="ko-KR" sz="1100"/>
        </a:p>
        <a:p>
          <a:r>
            <a:rPr lang="ko-KR" altLang="en-US" sz="1100"/>
            <a:t>요약보고서 만들기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부분합 후 화면에 보이는 셀만 복사</a:t>
          </a:r>
          <a:r>
            <a:rPr lang="ko-KR" altLang="en-US"/>
            <a:t> </a:t>
          </a:r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표2" displayName="표2" ref="G23:I29" totalsRowShown="0">
  <autoFilter ref="G23:I29"/>
  <tableColumns count="3">
    <tableColumn id="1" name="상품명"/>
    <tableColumn id="2" name="제조사"/>
    <tableColumn id="3" name="??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1" displayName="표1" ref="A6:D36" totalsRowCount="1" headerRowDxfId="16" tableBorderDxfId="15">
  <autoFilter ref="A6:D35"/>
  <tableColumns count="4">
    <tableColumn id="1" name="상품명" totalsRowLabel="요약" dataDxfId="14" totalsRowDxfId="10"/>
    <tableColumn id="2" name="상품설명" dataDxfId="13" totalsRowDxfId="9"/>
    <tableColumn id="3" name="제조사" dataDxfId="12" totalsRowDxfId="8"/>
    <tableColumn id="4" name="주문시점" totalsRowFunction="sum" dataDxfId="11" totalsRowDxfId="7" dataCellStyle="통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TTT" displayName="TTTT" ref="A9:E14" totalsRowShown="0">
  <autoFilter ref="A9:E14"/>
  <tableColumns count="5">
    <tableColumn id="1" name="주문량"/>
    <tableColumn id="2" name="단가"/>
    <tableColumn id="3" name="금액" dataDxfId="18">
      <calculatedColumnFormula>TTTT[주문량]*TTTT[단가]</calculatedColumnFormula>
    </tableColumn>
    <tableColumn id="4" name="금액2">
      <calculatedColumnFormula>TTTT[주문량]*TTTT[단가]</calculatedColumnFormula>
    </tableColumn>
    <tableColumn id="5" name="RMADOR" dataDxfId="17">
      <calculatedColumnFormula>TTTT[[#This Row],[주문량]]*TTTT[[#This Row],[단가]]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topLeftCell="A61" zoomScale="85" zoomScaleNormal="85" workbookViewId="0">
      <selection activeCell="E95" sqref="E95"/>
    </sheetView>
  </sheetViews>
  <sheetFormatPr defaultColWidth="10.5" defaultRowHeight="16.5" customHeight="1" x14ac:dyDescent="0.3"/>
  <cols>
    <col min="1" max="2" width="3.5" style="1" bestFit="1" customWidth="1"/>
    <col min="3" max="3" width="15.125" style="1" bestFit="1" customWidth="1"/>
    <col min="4" max="4" width="17.25" style="1" bestFit="1" customWidth="1"/>
    <col min="5" max="5" width="13" style="1" bestFit="1" customWidth="1"/>
    <col min="6" max="9" width="10.625" style="1" customWidth="1"/>
    <col min="10" max="10" width="11" style="1" customWidth="1"/>
    <col min="11" max="11" width="4.625" style="1" customWidth="1"/>
    <col min="12" max="12" width="10.5" style="1"/>
    <col min="13" max="13" width="14.375" style="1" customWidth="1"/>
    <col min="14" max="16384" width="10.5" style="1"/>
  </cols>
  <sheetData>
    <row r="1" spans="1:14" ht="22.5" customHeight="1" x14ac:dyDescent="0.3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L1" s="18" t="s">
        <v>80</v>
      </c>
      <c r="M1" s="1" t="s">
        <v>81</v>
      </c>
    </row>
    <row r="2" spans="1:14" ht="16.5" customHeight="1" x14ac:dyDescent="0.3">
      <c r="A2" s="2"/>
      <c r="B2" s="2"/>
      <c r="C2" s="2"/>
      <c r="D2" s="2"/>
    </row>
    <row r="3" spans="1:14" customFormat="1" ht="16.5" customHeight="1" x14ac:dyDescent="0.3">
      <c r="A3" s="89" t="s">
        <v>238</v>
      </c>
      <c r="B3" s="98" t="s">
        <v>239</v>
      </c>
      <c r="C3" s="88" t="s">
        <v>1</v>
      </c>
      <c r="D3" s="88" t="s">
        <v>2</v>
      </c>
      <c r="E3" s="88" t="s">
        <v>3</v>
      </c>
      <c r="F3" s="88" t="s">
        <v>4</v>
      </c>
      <c r="G3" s="88"/>
      <c r="H3" s="88" t="s">
        <v>5</v>
      </c>
      <c r="I3" s="88"/>
      <c r="J3" s="89" t="s">
        <v>6</v>
      </c>
      <c r="M3" s="1" t="s">
        <v>68</v>
      </c>
    </row>
    <row r="4" spans="1:14" customFormat="1" ht="16.5" customHeight="1" x14ac:dyDescent="0.3">
      <c r="A4" s="88"/>
      <c r="B4" s="97"/>
      <c r="C4" s="88"/>
      <c r="D4" s="88"/>
      <c r="E4" s="88"/>
      <c r="F4" s="3" t="s">
        <v>240</v>
      </c>
      <c r="G4" s="3" t="s">
        <v>241</v>
      </c>
      <c r="H4" s="3" t="s">
        <v>242</v>
      </c>
      <c r="I4" s="3" t="s">
        <v>243</v>
      </c>
      <c r="J4" s="89"/>
      <c r="M4" t="s">
        <v>69</v>
      </c>
    </row>
    <row r="5" spans="1:14" customFormat="1" ht="16.5" customHeight="1" x14ac:dyDescent="0.3">
      <c r="A5" s="95">
        <v>1</v>
      </c>
      <c r="B5" s="95">
        <v>1</v>
      </c>
      <c r="C5" s="4"/>
      <c r="D5" s="5" t="s">
        <v>9</v>
      </c>
      <c r="E5" s="5"/>
      <c r="F5" s="6"/>
      <c r="G5" s="6"/>
      <c r="H5" s="6"/>
      <c r="I5" s="6"/>
      <c r="J5" s="6">
        <v>1750000</v>
      </c>
      <c r="M5" s="16" t="s">
        <v>70</v>
      </c>
    </row>
    <row r="6" spans="1:14" ht="16.5" customHeight="1" x14ac:dyDescent="0.3">
      <c r="A6" s="96">
        <v>1</v>
      </c>
      <c r="B6" s="96">
        <v>4</v>
      </c>
      <c r="C6" s="7" t="s">
        <v>10</v>
      </c>
      <c r="D6" s="7" t="s">
        <v>11</v>
      </c>
      <c r="E6" s="7" t="s">
        <v>12</v>
      </c>
      <c r="F6" s="8"/>
      <c r="G6" s="8">
        <f t="shared" ref="G6:G69" si="0">IF(E6="세금계산서", F6*부가율, 0)</f>
        <v>0</v>
      </c>
      <c r="H6" s="8">
        <v>43600</v>
      </c>
      <c r="I6" s="8">
        <f t="shared" ref="I6:I69" si="1">IF(E6="세금계산서", H6*부가율, 0)</f>
        <v>0</v>
      </c>
      <c r="J6" s="8">
        <f t="shared" ref="J6:J70" si="2">J5+F6+G6-H6-I6</f>
        <v>1706400</v>
      </c>
      <c r="M6" s="17" t="s">
        <v>67</v>
      </c>
    </row>
    <row r="7" spans="1:14" ht="16.5" customHeight="1" x14ac:dyDescent="0.3">
      <c r="A7" s="96">
        <v>1</v>
      </c>
      <c r="B7" s="96">
        <v>7</v>
      </c>
      <c r="C7" s="7" t="s">
        <v>13</v>
      </c>
      <c r="D7" s="7" t="s">
        <v>14</v>
      </c>
      <c r="E7" s="7" t="s">
        <v>15</v>
      </c>
      <c r="F7" s="8"/>
      <c r="G7" s="8">
        <f t="shared" si="0"/>
        <v>0</v>
      </c>
      <c r="H7" s="8">
        <v>45000</v>
      </c>
      <c r="I7" s="8">
        <f t="shared" si="1"/>
        <v>4500</v>
      </c>
      <c r="J7" s="8">
        <f t="shared" si="2"/>
        <v>1656900</v>
      </c>
      <c r="M7" s="1" t="s">
        <v>76</v>
      </c>
    </row>
    <row r="8" spans="1:14" ht="16.5" customHeight="1" x14ac:dyDescent="0.3">
      <c r="A8" s="96">
        <v>1</v>
      </c>
      <c r="B8" s="96">
        <v>8</v>
      </c>
      <c r="C8" s="7" t="s">
        <v>16</v>
      </c>
      <c r="D8" s="7" t="s">
        <v>17</v>
      </c>
      <c r="E8" s="7" t="s">
        <v>15</v>
      </c>
      <c r="F8" s="8">
        <v>1250000</v>
      </c>
      <c r="G8" s="8">
        <f t="shared" si="0"/>
        <v>125000</v>
      </c>
      <c r="H8" s="8"/>
      <c r="I8" s="8">
        <f t="shared" si="1"/>
        <v>0</v>
      </c>
      <c r="J8" s="8">
        <f t="shared" si="2"/>
        <v>3031900</v>
      </c>
      <c r="M8" s="1" t="s">
        <v>77</v>
      </c>
    </row>
    <row r="9" spans="1:14" ht="16.5" customHeight="1" x14ac:dyDescent="0.3">
      <c r="A9" s="96">
        <v>1</v>
      </c>
      <c r="B9" s="96">
        <v>11</v>
      </c>
      <c r="C9" s="7" t="s">
        <v>18</v>
      </c>
      <c r="D9" s="7" t="s">
        <v>19</v>
      </c>
      <c r="E9" s="7" t="s">
        <v>20</v>
      </c>
      <c r="F9" s="8"/>
      <c r="G9" s="8">
        <f t="shared" si="0"/>
        <v>0</v>
      </c>
      <c r="H9" s="8">
        <v>57500</v>
      </c>
      <c r="I9" s="8">
        <f t="shared" si="1"/>
        <v>0</v>
      </c>
      <c r="J9" s="8">
        <f t="shared" si="2"/>
        <v>2974400</v>
      </c>
      <c r="M9" s="1" t="s">
        <v>78</v>
      </c>
    </row>
    <row r="10" spans="1:14" ht="16.5" customHeight="1" x14ac:dyDescent="0.3">
      <c r="A10" s="96">
        <v>1</v>
      </c>
      <c r="B10" s="96">
        <v>13</v>
      </c>
      <c r="C10" s="7" t="s">
        <v>21</v>
      </c>
      <c r="D10" s="7" t="s">
        <v>17</v>
      </c>
      <c r="E10" s="7" t="s">
        <v>15</v>
      </c>
      <c r="F10" s="8">
        <v>900000</v>
      </c>
      <c r="G10" s="8">
        <f t="shared" si="0"/>
        <v>90000</v>
      </c>
      <c r="H10" s="8"/>
      <c r="I10" s="8">
        <f t="shared" si="1"/>
        <v>0</v>
      </c>
      <c r="J10" s="8">
        <f t="shared" si="2"/>
        <v>3964400</v>
      </c>
    </row>
    <row r="11" spans="1:14" ht="16.5" customHeight="1" x14ac:dyDescent="0.3">
      <c r="A11" s="96">
        <v>1</v>
      </c>
      <c r="B11" s="96">
        <v>14</v>
      </c>
      <c r="C11" s="7" t="s">
        <v>13</v>
      </c>
      <c r="D11" s="7" t="s">
        <v>14</v>
      </c>
      <c r="E11" s="7" t="s">
        <v>15</v>
      </c>
      <c r="F11" s="8"/>
      <c r="G11" s="8">
        <f t="shared" si="0"/>
        <v>0</v>
      </c>
      <c r="H11" s="8">
        <v>60000</v>
      </c>
      <c r="I11" s="8">
        <f t="shared" si="1"/>
        <v>6000</v>
      </c>
      <c r="J11" s="8">
        <f t="shared" si="2"/>
        <v>3898400</v>
      </c>
      <c r="M11" s="1" t="s">
        <v>72</v>
      </c>
      <c r="N11" s="1" t="s">
        <v>75</v>
      </c>
    </row>
    <row r="12" spans="1:14" ht="16.5" customHeight="1" x14ac:dyDescent="0.3">
      <c r="A12" s="96">
        <v>1</v>
      </c>
      <c r="B12" s="96">
        <v>19</v>
      </c>
      <c r="C12" s="7" t="s">
        <v>22</v>
      </c>
      <c r="D12" s="7" t="s">
        <v>17</v>
      </c>
      <c r="E12" s="7" t="s">
        <v>15</v>
      </c>
      <c r="F12" s="8">
        <v>450000</v>
      </c>
      <c r="G12" s="8">
        <f t="shared" si="0"/>
        <v>45000</v>
      </c>
      <c r="H12" s="8"/>
      <c r="I12" s="8">
        <f t="shared" si="1"/>
        <v>0</v>
      </c>
      <c r="J12" s="8">
        <f t="shared" si="2"/>
        <v>4393400</v>
      </c>
      <c r="M12" s="1" t="s">
        <v>71</v>
      </c>
      <c r="N12" s="1" t="s">
        <v>230</v>
      </c>
    </row>
    <row r="13" spans="1:14" ht="16.5" customHeight="1" x14ac:dyDescent="0.3">
      <c r="A13" s="96">
        <v>1</v>
      </c>
      <c r="B13" s="96">
        <v>25</v>
      </c>
      <c r="C13" s="7" t="s">
        <v>23</v>
      </c>
      <c r="D13" s="7" t="s">
        <v>24</v>
      </c>
      <c r="E13" s="7" t="s">
        <v>20</v>
      </c>
      <c r="F13" s="8">
        <v>750000</v>
      </c>
      <c r="G13" s="8">
        <f t="shared" si="0"/>
        <v>0</v>
      </c>
      <c r="H13" s="8">
        <v>3900000</v>
      </c>
      <c r="I13" s="8">
        <f t="shared" si="1"/>
        <v>0</v>
      </c>
      <c r="J13" s="8">
        <f t="shared" si="2"/>
        <v>1243400</v>
      </c>
      <c r="M13" s="1" t="s">
        <v>73</v>
      </c>
      <c r="N13" s="1" t="s">
        <v>231</v>
      </c>
    </row>
    <row r="14" spans="1:14" ht="16.5" customHeight="1" x14ac:dyDescent="0.3">
      <c r="A14" s="96">
        <v>2</v>
      </c>
      <c r="B14" s="96">
        <v>1</v>
      </c>
      <c r="C14" s="7" t="s">
        <v>25</v>
      </c>
      <c r="D14" s="7" t="s">
        <v>26</v>
      </c>
      <c r="E14" s="7" t="s">
        <v>20</v>
      </c>
      <c r="F14" s="8"/>
      <c r="G14" s="8">
        <f t="shared" si="0"/>
        <v>0</v>
      </c>
      <c r="H14" s="8">
        <v>320000</v>
      </c>
      <c r="I14" s="8">
        <f t="shared" si="1"/>
        <v>0</v>
      </c>
      <c r="J14" s="8">
        <f t="shared" si="2"/>
        <v>923400</v>
      </c>
      <c r="M14" s="1" t="s">
        <v>74</v>
      </c>
      <c r="N14" s="1" t="s">
        <v>232</v>
      </c>
    </row>
    <row r="15" spans="1:14" ht="16.5" customHeight="1" x14ac:dyDescent="0.3">
      <c r="A15" s="96">
        <v>2</v>
      </c>
      <c r="B15" s="96">
        <v>3</v>
      </c>
      <c r="C15" s="7" t="s">
        <v>27</v>
      </c>
      <c r="D15" s="7" t="s">
        <v>17</v>
      </c>
      <c r="E15" s="7" t="s">
        <v>15</v>
      </c>
      <c r="F15" s="8">
        <v>1500000</v>
      </c>
      <c r="G15" s="8">
        <f t="shared" si="0"/>
        <v>150000</v>
      </c>
      <c r="H15" s="8"/>
      <c r="I15" s="8">
        <f t="shared" si="1"/>
        <v>0</v>
      </c>
      <c r="J15" s="8">
        <f t="shared" si="2"/>
        <v>2573400</v>
      </c>
      <c r="M15" s="1" t="s">
        <v>79</v>
      </c>
      <c r="N15" s="1" t="s">
        <v>233</v>
      </c>
    </row>
    <row r="16" spans="1:14" ht="16.5" customHeight="1" x14ac:dyDescent="0.3">
      <c r="A16" s="96">
        <v>2</v>
      </c>
      <c r="B16" s="96">
        <v>4</v>
      </c>
      <c r="C16" s="7" t="s">
        <v>13</v>
      </c>
      <c r="D16" s="7" t="s">
        <v>14</v>
      </c>
      <c r="E16" s="7" t="s">
        <v>15</v>
      </c>
      <c r="F16" s="8"/>
      <c r="G16" s="8">
        <f t="shared" si="0"/>
        <v>0</v>
      </c>
      <c r="H16" s="8">
        <v>55000</v>
      </c>
      <c r="I16" s="8">
        <f t="shared" si="1"/>
        <v>5500</v>
      </c>
      <c r="J16" s="8">
        <f t="shared" si="2"/>
        <v>2512900</v>
      </c>
    </row>
    <row r="17" spans="1:10" ht="16.5" customHeight="1" x14ac:dyDescent="0.3">
      <c r="A17" s="96">
        <v>2</v>
      </c>
      <c r="B17" s="96">
        <v>8</v>
      </c>
      <c r="C17" s="7" t="s">
        <v>28</v>
      </c>
      <c r="D17" s="7" t="s">
        <v>17</v>
      </c>
      <c r="E17" s="7" t="s">
        <v>15</v>
      </c>
      <c r="F17" s="8">
        <v>1356000</v>
      </c>
      <c r="G17" s="8">
        <f t="shared" si="0"/>
        <v>135600</v>
      </c>
      <c r="H17" s="8"/>
      <c r="I17" s="8">
        <f t="shared" si="1"/>
        <v>0</v>
      </c>
      <c r="J17" s="8">
        <f t="shared" si="2"/>
        <v>4004500</v>
      </c>
    </row>
    <row r="18" spans="1:10" ht="16.5" customHeight="1" x14ac:dyDescent="0.3">
      <c r="A18" s="96">
        <v>2</v>
      </c>
      <c r="B18" s="96">
        <v>25</v>
      </c>
      <c r="C18" s="7" t="s">
        <v>23</v>
      </c>
      <c r="D18" s="7" t="s">
        <v>24</v>
      </c>
      <c r="E18" s="7" t="s">
        <v>20</v>
      </c>
      <c r="F18" s="8"/>
      <c r="G18" s="8">
        <f t="shared" si="0"/>
        <v>0</v>
      </c>
      <c r="H18" s="8">
        <v>3900000</v>
      </c>
      <c r="I18" s="8">
        <f t="shared" si="1"/>
        <v>0</v>
      </c>
      <c r="J18" s="8">
        <f t="shared" si="2"/>
        <v>104500</v>
      </c>
    </row>
    <row r="19" spans="1:10" ht="16.5" customHeight="1" x14ac:dyDescent="0.3">
      <c r="A19" s="96">
        <v>2</v>
      </c>
      <c r="B19" s="96">
        <v>26</v>
      </c>
      <c r="C19" s="7" t="s">
        <v>29</v>
      </c>
      <c r="D19" s="7" t="s">
        <v>17</v>
      </c>
      <c r="E19" s="7" t="s">
        <v>15</v>
      </c>
      <c r="F19" s="8">
        <v>1200000</v>
      </c>
      <c r="G19" s="8">
        <f t="shared" si="0"/>
        <v>120000</v>
      </c>
      <c r="H19" s="8"/>
      <c r="I19" s="8">
        <f t="shared" si="1"/>
        <v>0</v>
      </c>
      <c r="J19" s="8">
        <f t="shared" si="2"/>
        <v>1424500</v>
      </c>
    </row>
    <row r="20" spans="1:10" ht="16.5" customHeight="1" x14ac:dyDescent="0.3">
      <c r="A20" s="96">
        <v>2</v>
      </c>
      <c r="B20" s="96">
        <v>29</v>
      </c>
      <c r="C20" s="7" t="s">
        <v>25</v>
      </c>
      <c r="D20" s="7" t="s">
        <v>26</v>
      </c>
      <c r="E20" s="7" t="s">
        <v>20</v>
      </c>
      <c r="F20" s="8"/>
      <c r="G20" s="8">
        <f t="shared" si="0"/>
        <v>0</v>
      </c>
      <c r="H20" s="8">
        <v>320000</v>
      </c>
      <c r="I20" s="8">
        <f t="shared" si="1"/>
        <v>0</v>
      </c>
      <c r="J20" s="8">
        <f t="shared" si="2"/>
        <v>1104500</v>
      </c>
    </row>
    <row r="21" spans="1:10" ht="16.5" customHeight="1" x14ac:dyDescent="0.3">
      <c r="A21" s="96">
        <v>3</v>
      </c>
      <c r="B21" s="96">
        <v>3</v>
      </c>
      <c r="C21" s="7" t="s">
        <v>30</v>
      </c>
      <c r="D21" s="7" t="s">
        <v>31</v>
      </c>
      <c r="E21" s="7" t="s">
        <v>15</v>
      </c>
      <c r="F21" s="8"/>
      <c r="G21" s="8">
        <f t="shared" si="0"/>
        <v>0</v>
      </c>
      <c r="H21" s="8">
        <v>250000</v>
      </c>
      <c r="I21" s="8">
        <f t="shared" si="1"/>
        <v>25000</v>
      </c>
      <c r="J21" s="8">
        <f t="shared" si="2"/>
        <v>829500</v>
      </c>
    </row>
    <row r="22" spans="1:10" ht="16.5" customHeight="1" x14ac:dyDescent="0.3">
      <c r="A22" s="96">
        <v>3</v>
      </c>
      <c r="B22" s="96">
        <v>7</v>
      </c>
      <c r="C22" s="7" t="s">
        <v>13</v>
      </c>
      <c r="D22" s="7" t="s">
        <v>14</v>
      </c>
      <c r="E22" s="7" t="s">
        <v>15</v>
      </c>
      <c r="F22" s="9"/>
      <c r="G22" s="8">
        <f t="shared" si="0"/>
        <v>0</v>
      </c>
      <c r="H22" s="9">
        <v>87000</v>
      </c>
      <c r="I22" s="8">
        <f t="shared" si="1"/>
        <v>8700</v>
      </c>
      <c r="J22" s="8">
        <f t="shared" si="2"/>
        <v>733800</v>
      </c>
    </row>
    <row r="23" spans="1:10" ht="16.5" customHeight="1" x14ac:dyDescent="0.3">
      <c r="A23" s="96">
        <v>3</v>
      </c>
      <c r="B23" s="96">
        <v>11</v>
      </c>
      <c r="C23" s="7" t="s">
        <v>32</v>
      </c>
      <c r="D23" s="7" t="s">
        <v>17</v>
      </c>
      <c r="E23" s="7" t="s">
        <v>15</v>
      </c>
      <c r="F23" s="8">
        <v>1200000</v>
      </c>
      <c r="G23" s="8">
        <f t="shared" si="0"/>
        <v>120000</v>
      </c>
      <c r="H23" s="8"/>
      <c r="I23" s="8">
        <f t="shared" si="1"/>
        <v>0</v>
      </c>
      <c r="J23" s="8">
        <f t="shared" si="2"/>
        <v>2053800</v>
      </c>
    </row>
    <row r="24" spans="1:10" ht="16.5" customHeight="1" x14ac:dyDescent="0.3">
      <c r="A24" s="96">
        <v>3</v>
      </c>
      <c r="B24" s="96">
        <v>15</v>
      </c>
      <c r="C24" s="7" t="s">
        <v>33</v>
      </c>
      <c r="D24" s="7" t="s">
        <v>17</v>
      </c>
      <c r="E24" s="7" t="s">
        <v>15</v>
      </c>
      <c r="F24" s="8">
        <v>500000</v>
      </c>
      <c r="G24" s="8">
        <f t="shared" si="0"/>
        <v>50000</v>
      </c>
      <c r="H24" s="8"/>
      <c r="I24" s="8">
        <f t="shared" si="1"/>
        <v>0</v>
      </c>
      <c r="J24" s="8">
        <f t="shared" si="2"/>
        <v>2603800</v>
      </c>
    </row>
    <row r="25" spans="1:10" s="11" customFormat="1" ht="16.5" customHeight="1" x14ac:dyDescent="0.3">
      <c r="A25" s="96">
        <v>3</v>
      </c>
      <c r="B25" s="96">
        <v>23</v>
      </c>
      <c r="C25" s="10" t="s">
        <v>34</v>
      </c>
      <c r="D25" s="10" t="s">
        <v>17</v>
      </c>
      <c r="E25" s="10" t="s">
        <v>15</v>
      </c>
      <c r="F25" s="8">
        <v>2700000</v>
      </c>
      <c r="G25" s="8">
        <f t="shared" si="0"/>
        <v>270000</v>
      </c>
      <c r="H25" s="8"/>
      <c r="I25" s="8">
        <f t="shared" si="1"/>
        <v>0</v>
      </c>
      <c r="J25" s="8">
        <f t="shared" si="2"/>
        <v>5573800</v>
      </c>
    </row>
    <row r="26" spans="1:10" ht="16.5" customHeight="1" x14ac:dyDescent="0.3">
      <c r="A26" s="96">
        <v>3</v>
      </c>
      <c r="B26" s="96">
        <v>25</v>
      </c>
      <c r="C26" s="7" t="s">
        <v>23</v>
      </c>
      <c r="D26" s="7" t="s">
        <v>24</v>
      </c>
      <c r="E26" s="7" t="s">
        <v>20</v>
      </c>
      <c r="F26" s="8"/>
      <c r="G26" s="8">
        <f t="shared" si="0"/>
        <v>0</v>
      </c>
      <c r="H26" s="8">
        <v>3900000</v>
      </c>
      <c r="I26" s="8">
        <f t="shared" si="1"/>
        <v>0</v>
      </c>
      <c r="J26" s="8">
        <f t="shared" si="2"/>
        <v>1673800</v>
      </c>
    </row>
    <row r="27" spans="1:10" ht="16.5" customHeight="1" x14ac:dyDescent="0.3">
      <c r="A27" s="96">
        <v>3</v>
      </c>
      <c r="B27" s="96">
        <v>31</v>
      </c>
      <c r="C27" s="7" t="s">
        <v>25</v>
      </c>
      <c r="D27" s="7" t="s">
        <v>26</v>
      </c>
      <c r="E27" s="7" t="s">
        <v>20</v>
      </c>
      <c r="F27" s="8"/>
      <c r="G27" s="8">
        <f t="shared" si="0"/>
        <v>0</v>
      </c>
      <c r="H27" s="8">
        <v>320000</v>
      </c>
      <c r="I27" s="8">
        <f t="shared" si="1"/>
        <v>0</v>
      </c>
      <c r="J27" s="8">
        <f t="shared" si="2"/>
        <v>1353800</v>
      </c>
    </row>
    <row r="28" spans="1:10" ht="16.5" customHeight="1" x14ac:dyDescent="0.3">
      <c r="A28" s="96">
        <v>4</v>
      </c>
      <c r="B28" s="96">
        <v>4</v>
      </c>
      <c r="C28" s="7" t="s">
        <v>35</v>
      </c>
      <c r="D28" s="7" t="s">
        <v>17</v>
      </c>
      <c r="E28" s="7" t="s">
        <v>15</v>
      </c>
      <c r="F28" s="9">
        <v>900000</v>
      </c>
      <c r="G28" s="8">
        <f t="shared" si="0"/>
        <v>90000</v>
      </c>
      <c r="H28" s="9"/>
      <c r="I28" s="8">
        <f t="shared" si="1"/>
        <v>0</v>
      </c>
      <c r="J28" s="8">
        <f t="shared" si="2"/>
        <v>2343800</v>
      </c>
    </row>
    <row r="29" spans="1:10" ht="16.5" customHeight="1" x14ac:dyDescent="0.3">
      <c r="A29" s="96">
        <v>4</v>
      </c>
      <c r="B29" s="96">
        <v>8</v>
      </c>
      <c r="C29" s="7" t="s">
        <v>36</v>
      </c>
      <c r="D29" s="7" t="s">
        <v>17</v>
      </c>
      <c r="E29" s="7" t="s">
        <v>15</v>
      </c>
      <c r="F29" s="8">
        <v>1400000</v>
      </c>
      <c r="G29" s="8">
        <f t="shared" si="0"/>
        <v>140000</v>
      </c>
      <c r="H29" s="9"/>
      <c r="I29" s="8">
        <f t="shared" si="1"/>
        <v>0</v>
      </c>
      <c r="J29" s="8">
        <f t="shared" si="2"/>
        <v>3883800</v>
      </c>
    </row>
    <row r="30" spans="1:10" ht="16.5" customHeight="1" x14ac:dyDescent="0.3">
      <c r="A30" s="96">
        <v>4</v>
      </c>
      <c r="B30" s="96">
        <v>12</v>
      </c>
      <c r="C30" s="7" t="s">
        <v>37</v>
      </c>
      <c r="D30" s="7" t="s">
        <v>14</v>
      </c>
      <c r="E30" s="7" t="s">
        <v>15</v>
      </c>
      <c r="F30" s="9"/>
      <c r="G30" s="8">
        <f t="shared" si="0"/>
        <v>0</v>
      </c>
      <c r="H30" s="9">
        <v>77000</v>
      </c>
      <c r="I30" s="8">
        <f t="shared" si="1"/>
        <v>7700</v>
      </c>
      <c r="J30" s="8">
        <f t="shared" si="2"/>
        <v>3799100</v>
      </c>
    </row>
    <row r="31" spans="1:10" ht="16.5" customHeight="1" x14ac:dyDescent="0.3">
      <c r="A31" s="96">
        <v>4</v>
      </c>
      <c r="B31" s="96">
        <v>13</v>
      </c>
      <c r="C31" s="7" t="s">
        <v>38</v>
      </c>
      <c r="D31" s="7" t="s">
        <v>17</v>
      </c>
      <c r="E31" s="7" t="s">
        <v>15</v>
      </c>
      <c r="F31" s="9">
        <v>1250000</v>
      </c>
      <c r="G31" s="8">
        <f t="shared" si="0"/>
        <v>125000</v>
      </c>
      <c r="H31" s="9"/>
      <c r="I31" s="8">
        <f t="shared" si="1"/>
        <v>0</v>
      </c>
      <c r="J31" s="8">
        <f t="shared" si="2"/>
        <v>5174100</v>
      </c>
    </row>
    <row r="32" spans="1:10" ht="16.5" customHeight="1" x14ac:dyDescent="0.3">
      <c r="A32" s="96">
        <v>4</v>
      </c>
      <c r="B32" s="96">
        <v>20</v>
      </c>
      <c r="C32" s="7" t="s">
        <v>39</v>
      </c>
      <c r="D32" s="7" t="s">
        <v>19</v>
      </c>
      <c r="E32" s="7" t="s">
        <v>20</v>
      </c>
      <c r="F32" s="9"/>
      <c r="G32" s="8">
        <f t="shared" si="0"/>
        <v>0</v>
      </c>
      <c r="H32" s="9">
        <v>45000</v>
      </c>
      <c r="I32" s="8">
        <f t="shared" si="1"/>
        <v>0</v>
      </c>
      <c r="J32" s="8">
        <f t="shared" si="2"/>
        <v>5129100</v>
      </c>
    </row>
    <row r="33" spans="1:10" ht="16.5" customHeight="1" x14ac:dyDescent="0.3">
      <c r="A33" s="96">
        <v>4</v>
      </c>
      <c r="B33" s="96">
        <v>25</v>
      </c>
      <c r="C33" s="7" t="s">
        <v>23</v>
      </c>
      <c r="D33" s="7" t="s">
        <v>24</v>
      </c>
      <c r="E33" s="7" t="s">
        <v>20</v>
      </c>
      <c r="F33" s="8"/>
      <c r="G33" s="8">
        <f t="shared" si="0"/>
        <v>0</v>
      </c>
      <c r="H33" s="8">
        <v>3900000</v>
      </c>
      <c r="I33" s="8">
        <f t="shared" si="1"/>
        <v>0</v>
      </c>
      <c r="J33" s="8">
        <f t="shared" si="2"/>
        <v>1229100</v>
      </c>
    </row>
    <row r="34" spans="1:10" ht="16.5" customHeight="1" x14ac:dyDescent="0.3">
      <c r="A34" s="96">
        <v>5</v>
      </c>
      <c r="B34" s="96">
        <v>2</v>
      </c>
      <c r="C34" s="7" t="s">
        <v>25</v>
      </c>
      <c r="D34" s="7" t="s">
        <v>26</v>
      </c>
      <c r="E34" s="7" t="s">
        <v>20</v>
      </c>
      <c r="F34" s="8"/>
      <c r="G34" s="8">
        <f t="shared" si="0"/>
        <v>0</v>
      </c>
      <c r="H34" s="8">
        <v>320000</v>
      </c>
      <c r="I34" s="8">
        <f t="shared" si="1"/>
        <v>0</v>
      </c>
      <c r="J34" s="8">
        <f t="shared" si="2"/>
        <v>909100</v>
      </c>
    </row>
    <row r="35" spans="1:10" ht="16.5" customHeight="1" x14ac:dyDescent="0.3">
      <c r="A35" s="96">
        <v>5</v>
      </c>
      <c r="B35" s="96">
        <v>2</v>
      </c>
      <c r="C35" s="7" t="s">
        <v>40</v>
      </c>
      <c r="D35" s="7" t="s">
        <v>41</v>
      </c>
      <c r="E35" s="7" t="s">
        <v>20</v>
      </c>
      <c r="F35" s="9"/>
      <c r="G35" s="8">
        <f t="shared" si="0"/>
        <v>0</v>
      </c>
      <c r="H35" s="9">
        <v>300000</v>
      </c>
      <c r="I35" s="8">
        <f t="shared" si="1"/>
        <v>0</v>
      </c>
      <c r="J35" s="8">
        <f t="shared" si="2"/>
        <v>609100</v>
      </c>
    </row>
    <row r="36" spans="1:10" ht="16.5" customHeight="1" x14ac:dyDescent="0.3">
      <c r="A36" s="96">
        <v>5</v>
      </c>
      <c r="B36" s="96">
        <v>6</v>
      </c>
      <c r="C36" s="7" t="s">
        <v>42</v>
      </c>
      <c r="D36" s="7" t="s">
        <v>17</v>
      </c>
      <c r="E36" s="7" t="s">
        <v>15</v>
      </c>
      <c r="F36" s="9">
        <v>2500000</v>
      </c>
      <c r="G36" s="8">
        <f t="shared" si="0"/>
        <v>250000</v>
      </c>
      <c r="H36" s="9"/>
      <c r="I36" s="8">
        <f t="shared" si="1"/>
        <v>0</v>
      </c>
      <c r="J36" s="8">
        <f t="shared" si="2"/>
        <v>3359100</v>
      </c>
    </row>
    <row r="37" spans="1:10" ht="16.5" customHeight="1" x14ac:dyDescent="0.3">
      <c r="A37" s="96">
        <v>5</v>
      </c>
      <c r="B37" s="96">
        <v>10</v>
      </c>
      <c r="C37" s="7" t="s">
        <v>43</v>
      </c>
      <c r="D37" s="7" t="s">
        <v>19</v>
      </c>
      <c r="E37" s="7" t="s">
        <v>12</v>
      </c>
      <c r="F37" s="9"/>
      <c r="G37" s="8">
        <f t="shared" si="0"/>
        <v>0</v>
      </c>
      <c r="H37" s="9">
        <v>120000</v>
      </c>
      <c r="I37" s="8">
        <f t="shared" si="1"/>
        <v>0</v>
      </c>
      <c r="J37" s="8">
        <f t="shared" si="2"/>
        <v>3239100</v>
      </c>
    </row>
    <row r="38" spans="1:10" ht="16.5" customHeight="1" x14ac:dyDescent="0.3">
      <c r="A38" s="96">
        <v>5</v>
      </c>
      <c r="B38" s="96">
        <v>13</v>
      </c>
      <c r="C38" s="7" t="s">
        <v>44</v>
      </c>
      <c r="D38" s="7" t="s">
        <v>17</v>
      </c>
      <c r="E38" s="7" t="s">
        <v>15</v>
      </c>
      <c r="F38" s="8">
        <v>1200000</v>
      </c>
      <c r="G38" s="8">
        <f t="shared" si="0"/>
        <v>120000</v>
      </c>
      <c r="H38" s="9"/>
      <c r="I38" s="8">
        <f t="shared" si="1"/>
        <v>0</v>
      </c>
      <c r="J38" s="8">
        <f t="shared" si="2"/>
        <v>4559100</v>
      </c>
    </row>
    <row r="39" spans="1:10" ht="16.5" customHeight="1" x14ac:dyDescent="0.3">
      <c r="A39" s="96">
        <v>5</v>
      </c>
      <c r="B39" s="96">
        <v>18</v>
      </c>
      <c r="C39" s="7" t="s">
        <v>45</v>
      </c>
      <c r="D39" s="7" t="s">
        <v>17</v>
      </c>
      <c r="E39" s="7" t="s">
        <v>15</v>
      </c>
      <c r="F39" s="8">
        <v>1450000</v>
      </c>
      <c r="G39" s="8">
        <f t="shared" si="0"/>
        <v>145000</v>
      </c>
      <c r="H39" s="9"/>
      <c r="I39" s="8">
        <f t="shared" si="1"/>
        <v>0</v>
      </c>
      <c r="J39" s="8">
        <f t="shared" si="2"/>
        <v>6154100</v>
      </c>
    </row>
    <row r="40" spans="1:10" ht="16.5" customHeight="1" x14ac:dyDescent="0.3">
      <c r="A40" s="96">
        <v>5</v>
      </c>
      <c r="B40" s="96">
        <v>25</v>
      </c>
      <c r="C40" s="7" t="s">
        <v>23</v>
      </c>
      <c r="D40" s="7" t="s">
        <v>24</v>
      </c>
      <c r="E40" s="7" t="s">
        <v>20</v>
      </c>
      <c r="F40" s="8"/>
      <c r="G40" s="8">
        <f t="shared" si="0"/>
        <v>0</v>
      </c>
      <c r="H40" s="8">
        <v>3900000</v>
      </c>
      <c r="I40" s="8">
        <f t="shared" si="1"/>
        <v>0</v>
      </c>
      <c r="J40" s="8">
        <f t="shared" si="2"/>
        <v>2254100</v>
      </c>
    </row>
    <row r="41" spans="1:10" ht="16.5" customHeight="1" x14ac:dyDescent="0.3">
      <c r="A41" s="96">
        <v>5</v>
      </c>
      <c r="B41" s="96">
        <v>29</v>
      </c>
      <c r="C41" s="7" t="s">
        <v>37</v>
      </c>
      <c r="D41" s="7" t="s">
        <v>14</v>
      </c>
      <c r="E41" s="7" t="s">
        <v>15</v>
      </c>
      <c r="F41" s="8"/>
      <c r="G41" s="8">
        <f t="shared" si="0"/>
        <v>0</v>
      </c>
      <c r="H41" s="8">
        <v>68000</v>
      </c>
      <c r="I41" s="8">
        <f t="shared" si="1"/>
        <v>6800</v>
      </c>
      <c r="J41" s="8">
        <f t="shared" si="2"/>
        <v>2179300</v>
      </c>
    </row>
    <row r="42" spans="1:10" ht="16.5" customHeight="1" x14ac:dyDescent="0.3">
      <c r="A42" s="96">
        <v>5</v>
      </c>
      <c r="B42" s="96">
        <v>30</v>
      </c>
      <c r="C42" s="7" t="s">
        <v>25</v>
      </c>
      <c r="D42" s="7" t="s">
        <v>26</v>
      </c>
      <c r="E42" s="7" t="s">
        <v>20</v>
      </c>
      <c r="F42" s="8"/>
      <c r="G42" s="8">
        <f t="shared" si="0"/>
        <v>0</v>
      </c>
      <c r="H42" s="8">
        <v>320000</v>
      </c>
      <c r="I42" s="8">
        <f t="shared" si="1"/>
        <v>0</v>
      </c>
      <c r="J42" s="8">
        <f t="shared" si="2"/>
        <v>1859300</v>
      </c>
    </row>
    <row r="43" spans="1:10" ht="16.5" customHeight="1" x14ac:dyDescent="0.3">
      <c r="A43" s="96">
        <v>6</v>
      </c>
      <c r="B43" s="96">
        <v>3</v>
      </c>
      <c r="C43" s="7" t="s">
        <v>46</v>
      </c>
      <c r="D43" s="7" t="s">
        <v>17</v>
      </c>
      <c r="E43" s="7" t="s">
        <v>15</v>
      </c>
      <c r="F43" s="8">
        <v>1500000</v>
      </c>
      <c r="G43" s="8">
        <f t="shared" si="0"/>
        <v>150000</v>
      </c>
      <c r="H43" s="9"/>
      <c r="I43" s="8">
        <f t="shared" si="1"/>
        <v>0</v>
      </c>
      <c r="J43" s="8">
        <f t="shared" si="2"/>
        <v>3509300</v>
      </c>
    </row>
    <row r="44" spans="1:10" ht="16.5" customHeight="1" x14ac:dyDescent="0.3">
      <c r="A44" s="96">
        <v>6</v>
      </c>
      <c r="B44" s="96">
        <v>7</v>
      </c>
      <c r="C44" s="7" t="s">
        <v>47</v>
      </c>
      <c r="D44" s="7" t="s">
        <v>17</v>
      </c>
      <c r="E44" s="7" t="s">
        <v>15</v>
      </c>
      <c r="F44" s="8">
        <v>1200000</v>
      </c>
      <c r="G44" s="8">
        <f t="shared" si="0"/>
        <v>120000</v>
      </c>
      <c r="H44" s="9"/>
      <c r="I44" s="8">
        <f t="shared" si="1"/>
        <v>0</v>
      </c>
      <c r="J44" s="8">
        <f t="shared" si="2"/>
        <v>4829300</v>
      </c>
    </row>
    <row r="45" spans="1:10" ht="16.5" customHeight="1" x14ac:dyDescent="0.3">
      <c r="A45" s="96">
        <v>6</v>
      </c>
      <c r="B45" s="96">
        <v>8</v>
      </c>
      <c r="C45" s="7" t="s">
        <v>48</v>
      </c>
      <c r="D45" s="7" t="s">
        <v>19</v>
      </c>
      <c r="E45" s="7" t="s">
        <v>20</v>
      </c>
      <c r="F45" s="8"/>
      <c r="G45" s="8">
        <f t="shared" si="0"/>
        <v>0</v>
      </c>
      <c r="H45" s="9">
        <v>59000</v>
      </c>
      <c r="I45" s="8">
        <f t="shared" si="1"/>
        <v>0</v>
      </c>
      <c r="J45" s="8">
        <f t="shared" si="2"/>
        <v>4770300</v>
      </c>
    </row>
    <row r="46" spans="1:10" ht="16.5" customHeight="1" x14ac:dyDescent="0.3">
      <c r="A46" s="96">
        <v>6</v>
      </c>
      <c r="B46" s="96">
        <v>15</v>
      </c>
      <c r="C46" s="7" t="s">
        <v>49</v>
      </c>
      <c r="D46" s="7" t="s">
        <v>17</v>
      </c>
      <c r="E46" s="7" t="s">
        <v>15</v>
      </c>
      <c r="F46" s="8">
        <v>700000</v>
      </c>
      <c r="G46" s="8">
        <f t="shared" si="0"/>
        <v>70000</v>
      </c>
      <c r="H46" s="9"/>
      <c r="I46" s="8">
        <f t="shared" si="1"/>
        <v>0</v>
      </c>
      <c r="J46" s="8">
        <f t="shared" si="2"/>
        <v>5540300</v>
      </c>
    </row>
    <row r="47" spans="1:10" ht="16.5" customHeight="1" x14ac:dyDescent="0.3">
      <c r="A47" s="96">
        <v>6</v>
      </c>
      <c r="B47" s="96">
        <v>21</v>
      </c>
      <c r="C47" s="7" t="s">
        <v>13</v>
      </c>
      <c r="D47" s="7" t="s">
        <v>14</v>
      </c>
      <c r="E47" s="7" t="s">
        <v>15</v>
      </c>
      <c r="F47" s="8"/>
      <c r="G47" s="8">
        <f t="shared" si="0"/>
        <v>0</v>
      </c>
      <c r="H47" s="9">
        <v>70000</v>
      </c>
      <c r="I47" s="8">
        <f t="shared" si="1"/>
        <v>7000</v>
      </c>
      <c r="J47" s="8">
        <f t="shared" si="2"/>
        <v>5463300</v>
      </c>
    </row>
    <row r="48" spans="1:10" ht="16.5" customHeight="1" x14ac:dyDescent="0.3">
      <c r="A48" s="96">
        <v>6</v>
      </c>
      <c r="B48" s="96">
        <v>23</v>
      </c>
      <c r="C48" s="7" t="s">
        <v>50</v>
      </c>
      <c r="D48" s="7" t="s">
        <v>17</v>
      </c>
      <c r="E48" s="7" t="s">
        <v>15</v>
      </c>
      <c r="F48" s="8">
        <v>1200000</v>
      </c>
      <c r="G48" s="8">
        <f t="shared" si="0"/>
        <v>120000</v>
      </c>
      <c r="H48" s="9"/>
      <c r="I48" s="8">
        <f t="shared" si="1"/>
        <v>0</v>
      </c>
      <c r="J48" s="8">
        <f t="shared" si="2"/>
        <v>6783300</v>
      </c>
    </row>
    <row r="49" spans="1:10" ht="16.5" customHeight="1" x14ac:dyDescent="0.3">
      <c r="A49" s="96">
        <v>6</v>
      </c>
      <c r="B49" s="96">
        <v>24</v>
      </c>
      <c r="C49" s="7" t="s">
        <v>23</v>
      </c>
      <c r="D49" s="7" t="s">
        <v>24</v>
      </c>
      <c r="E49" s="7" t="s">
        <v>20</v>
      </c>
      <c r="F49" s="8"/>
      <c r="G49" s="8">
        <f t="shared" si="0"/>
        <v>0</v>
      </c>
      <c r="H49" s="8">
        <v>3900000</v>
      </c>
      <c r="I49" s="8">
        <f t="shared" si="1"/>
        <v>0</v>
      </c>
      <c r="J49" s="8">
        <f t="shared" si="2"/>
        <v>2883300</v>
      </c>
    </row>
    <row r="50" spans="1:10" ht="16.5" customHeight="1" x14ac:dyDescent="0.3">
      <c r="A50" s="96">
        <v>7</v>
      </c>
      <c r="B50" s="96">
        <v>2</v>
      </c>
      <c r="C50" s="7" t="s">
        <v>25</v>
      </c>
      <c r="D50" s="7" t="s">
        <v>26</v>
      </c>
      <c r="E50" s="7" t="s">
        <v>20</v>
      </c>
      <c r="F50" s="8"/>
      <c r="G50" s="8">
        <f t="shared" si="0"/>
        <v>0</v>
      </c>
      <c r="H50" s="8">
        <v>320000</v>
      </c>
      <c r="I50" s="8">
        <f t="shared" si="1"/>
        <v>0</v>
      </c>
      <c r="J50" s="8">
        <f t="shared" si="2"/>
        <v>2563300</v>
      </c>
    </row>
    <row r="51" spans="1:10" ht="16.5" customHeight="1" x14ac:dyDescent="0.3">
      <c r="A51" s="96">
        <v>7</v>
      </c>
      <c r="B51" s="96">
        <v>3</v>
      </c>
      <c r="C51" s="7" t="s">
        <v>51</v>
      </c>
      <c r="D51" s="7" t="s">
        <v>19</v>
      </c>
      <c r="E51" s="7" t="s">
        <v>20</v>
      </c>
      <c r="F51" s="8"/>
      <c r="G51" s="8">
        <f t="shared" si="0"/>
        <v>0</v>
      </c>
      <c r="H51" s="9">
        <v>75000</v>
      </c>
      <c r="I51" s="8">
        <f t="shared" si="1"/>
        <v>0</v>
      </c>
      <c r="J51" s="8">
        <f t="shared" si="2"/>
        <v>2488300</v>
      </c>
    </row>
    <row r="52" spans="1:10" ht="16.5" customHeight="1" x14ac:dyDescent="0.3">
      <c r="A52" s="96">
        <v>7</v>
      </c>
      <c r="B52" s="96">
        <v>8</v>
      </c>
      <c r="C52" s="7" t="s">
        <v>13</v>
      </c>
      <c r="D52" s="7" t="s">
        <v>14</v>
      </c>
      <c r="E52" s="7" t="s">
        <v>15</v>
      </c>
      <c r="F52" s="9"/>
      <c r="G52" s="8">
        <f t="shared" si="0"/>
        <v>0</v>
      </c>
      <c r="H52" s="9">
        <v>72000</v>
      </c>
      <c r="I52" s="8">
        <f t="shared" si="1"/>
        <v>7200</v>
      </c>
      <c r="J52" s="8">
        <f t="shared" si="2"/>
        <v>2409100</v>
      </c>
    </row>
    <row r="53" spans="1:10" ht="16.5" customHeight="1" x14ac:dyDescent="0.3">
      <c r="A53" s="96">
        <v>7</v>
      </c>
      <c r="B53" s="96">
        <v>13</v>
      </c>
      <c r="C53" s="7" t="s">
        <v>10</v>
      </c>
      <c r="D53" s="7" t="s">
        <v>11</v>
      </c>
      <c r="E53" s="7" t="s">
        <v>12</v>
      </c>
      <c r="F53" s="8"/>
      <c r="G53" s="8">
        <f t="shared" si="0"/>
        <v>0</v>
      </c>
      <c r="H53" s="8">
        <v>41300</v>
      </c>
      <c r="I53" s="8">
        <f t="shared" si="1"/>
        <v>0</v>
      </c>
      <c r="J53" s="8">
        <f t="shared" si="2"/>
        <v>2367800</v>
      </c>
    </row>
    <row r="54" spans="1:10" ht="16.5" customHeight="1" x14ac:dyDescent="0.3">
      <c r="A54" s="96">
        <v>7</v>
      </c>
      <c r="B54" s="96">
        <v>18</v>
      </c>
      <c r="C54" s="7" t="s">
        <v>47</v>
      </c>
      <c r="D54" s="7" t="s">
        <v>17</v>
      </c>
      <c r="E54" s="7" t="s">
        <v>15</v>
      </c>
      <c r="F54" s="9">
        <v>500000</v>
      </c>
      <c r="G54" s="8">
        <f t="shared" si="0"/>
        <v>50000</v>
      </c>
      <c r="H54" s="9"/>
      <c r="I54" s="8">
        <f t="shared" si="1"/>
        <v>0</v>
      </c>
      <c r="J54" s="8">
        <f t="shared" si="2"/>
        <v>2917800</v>
      </c>
    </row>
    <row r="55" spans="1:10" ht="16.5" customHeight="1" x14ac:dyDescent="0.3">
      <c r="A55" s="96">
        <v>7</v>
      </c>
      <c r="B55" s="96">
        <v>25</v>
      </c>
      <c r="C55" s="7" t="s">
        <v>23</v>
      </c>
      <c r="D55" s="7" t="s">
        <v>24</v>
      </c>
      <c r="E55" s="7" t="s">
        <v>20</v>
      </c>
      <c r="F55" s="8"/>
      <c r="G55" s="8">
        <f t="shared" si="0"/>
        <v>0</v>
      </c>
      <c r="H55" s="8">
        <v>3900000</v>
      </c>
      <c r="I55" s="8">
        <f t="shared" si="1"/>
        <v>0</v>
      </c>
      <c r="J55" s="8">
        <f t="shared" si="2"/>
        <v>-982200</v>
      </c>
    </row>
    <row r="56" spans="1:10" ht="16.5" customHeight="1" x14ac:dyDescent="0.3">
      <c r="A56" s="96">
        <v>7</v>
      </c>
      <c r="B56" s="96">
        <v>28</v>
      </c>
      <c r="C56" s="7" t="s">
        <v>52</v>
      </c>
      <c r="D56" s="7" t="s">
        <v>17</v>
      </c>
      <c r="E56" s="7" t="s">
        <v>15</v>
      </c>
      <c r="F56" s="9">
        <v>1700000</v>
      </c>
      <c r="G56" s="8">
        <f t="shared" si="0"/>
        <v>170000</v>
      </c>
      <c r="H56" s="9"/>
      <c r="I56" s="8">
        <f t="shared" si="1"/>
        <v>0</v>
      </c>
      <c r="J56" s="8">
        <f t="shared" si="2"/>
        <v>887800</v>
      </c>
    </row>
    <row r="57" spans="1:10" ht="16.5" customHeight="1" x14ac:dyDescent="0.3">
      <c r="A57" s="96">
        <v>7</v>
      </c>
      <c r="B57" s="96">
        <v>31</v>
      </c>
      <c r="C57" s="7" t="s">
        <v>25</v>
      </c>
      <c r="D57" s="7" t="s">
        <v>26</v>
      </c>
      <c r="E57" s="7" t="s">
        <v>20</v>
      </c>
      <c r="F57" s="8"/>
      <c r="G57" s="8">
        <f t="shared" si="0"/>
        <v>0</v>
      </c>
      <c r="H57" s="8">
        <v>320000</v>
      </c>
      <c r="I57" s="8">
        <f t="shared" si="1"/>
        <v>0</v>
      </c>
      <c r="J57" s="8">
        <f t="shared" si="2"/>
        <v>567800</v>
      </c>
    </row>
    <row r="58" spans="1:10" ht="16.5" customHeight="1" x14ac:dyDescent="0.3">
      <c r="A58" s="96">
        <v>8</v>
      </c>
      <c r="B58" s="96">
        <v>1</v>
      </c>
      <c r="C58" s="7" t="s">
        <v>51</v>
      </c>
      <c r="D58" s="7" t="s">
        <v>19</v>
      </c>
      <c r="E58" s="7" t="s">
        <v>20</v>
      </c>
      <c r="F58" s="8"/>
      <c r="G58" s="8">
        <f t="shared" si="0"/>
        <v>0</v>
      </c>
      <c r="H58" s="9">
        <v>75000</v>
      </c>
      <c r="I58" s="8">
        <f t="shared" si="1"/>
        <v>0</v>
      </c>
      <c r="J58" s="8">
        <f t="shared" si="2"/>
        <v>492800</v>
      </c>
    </row>
    <row r="59" spans="1:10" ht="16.5" customHeight="1" x14ac:dyDescent="0.3">
      <c r="A59" s="96">
        <v>8</v>
      </c>
      <c r="B59" s="96">
        <v>2</v>
      </c>
      <c r="C59" s="7" t="s">
        <v>53</v>
      </c>
      <c r="D59" s="7" t="s">
        <v>17</v>
      </c>
      <c r="E59" s="7" t="s">
        <v>15</v>
      </c>
      <c r="F59" s="9">
        <v>1450000</v>
      </c>
      <c r="G59" s="8">
        <f t="shared" si="0"/>
        <v>145000</v>
      </c>
      <c r="H59" s="9"/>
      <c r="I59" s="8">
        <f t="shared" si="1"/>
        <v>0</v>
      </c>
      <c r="J59" s="8">
        <f t="shared" si="2"/>
        <v>2087800</v>
      </c>
    </row>
    <row r="60" spans="1:10" ht="16.5" customHeight="1" x14ac:dyDescent="0.3">
      <c r="A60" s="96">
        <v>8</v>
      </c>
      <c r="B60" s="96">
        <v>9</v>
      </c>
      <c r="C60" s="7" t="s">
        <v>54</v>
      </c>
      <c r="D60" s="7" t="s">
        <v>17</v>
      </c>
      <c r="E60" s="7" t="s">
        <v>15</v>
      </c>
      <c r="F60" s="9">
        <v>700000</v>
      </c>
      <c r="G60" s="8">
        <f t="shared" si="0"/>
        <v>70000</v>
      </c>
      <c r="H60" s="9"/>
      <c r="I60" s="8">
        <f t="shared" si="1"/>
        <v>0</v>
      </c>
      <c r="J60" s="8">
        <f t="shared" si="2"/>
        <v>2857800</v>
      </c>
    </row>
    <row r="61" spans="1:10" ht="16.5" customHeight="1" x14ac:dyDescent="0.3">
      <c r="A61" s="96">
        <v>8</v>
      </c>
      <c r="B61" s="96">
        <v>12</v>
      </c>
      <c r="C61" s="7" t="s">
        <v>55</v>
      </c>
      <c r="D61" s="7" t="s">
        <v>17</v>
      </c>
      <c r="E61" s="7" t="s">
        <v>15</v>
      </c>
      <c r="F61" s="9">
        <v>850000</v>
      </c>
      <c r="G61" s="8">
        <f t="shared" si="0"/>
        <v>85000</v>
      </c>
      <c r="H61" s="9"/>
      <c r="I61" s="8">
        <f t="shared" si="1"/>
        <v>0</v>
      </c>
      <c r="J61" s="8">
        <f t="shared" si="2"/>
        <v>3792800</v>
      </c>
    </row>
    <row r="62" spans="1:10" ht="16.5" customHeight="1" x14ac:dyDescent="0.3">
      <c r="A62" s="96">
        <v>8</v>
      </c>
      <c r="B62" s="96">
        <v>25</v>
      </c>
      <c r="C62" s="7" t="s">
        <v>23</v>
      </c>
      <c r="D62" s="7" t="s">
        <v>24</v>
      </c>
      <c r="E62" s="7" t="s">
        <v>20</v>
      </c>
      <c r="F62" s="8"/>
      <c r="G62" s="8">
        <f t="shared" si="0"/>
        <v>0</v>
      </c>
      <c r="H62" s="8">
        <v>3900000</v>
      </c>
      <c r="I62" s="8">
        <f t="shared" si="1"/>
        <v>0</v>
      </c>
      <c r="J62" s="8">
        <f t="shared" si="2"/>
        <v>-107200</v>
      </c>
    </row>
    <row r="63" spans="1:10" ht="16.5" customHeight="1" x14ac:dyDescent="0.3">
      <c r="A63" s="96">
        <v>8</v>
      </c>
      <c r="B63" s="96">
        <v>26</v>
      </c>
      <c r="C63" s="7" t="s">
        <v>56</v>
      </c>
      <c r="D63" s="7" t="s">
        <v>17</v>
      </c>
      <c r="E63" s="7" t="s">
        <v>15</v>
      </c>
      <c r="F63" s="8">
        <v>1200000</v>
      </c>
      <c r="G63" s="8">
        <f t="shared" si="0"/>
        <v>120000</v>
      </c>
      <c r="H63" s="8"/>
      <c r="I63" s="8">
        <f t="shared" si="1"/>
        <v>0</v>
      </c>
      <c r="J63" s="8">
        <f t="shared" si="2"/>
        <v>1212800</v>
      </c>
    </row>
    <row r="64" spans="1:10" ht="16.5" customHeight="1" x14ac:dyDescent="0.3">
      <c r="A64" s="96">
        <v>8</v>
      </c>
      <c r="B64" s="96">
        <v>30</v>
      </c>
      <c r="C64" s="7" t="s">
        <v>37</v>
      </c>
      <c r="D64" s="7" t="s">
        <v>14</v>
      </c>
      <c r="E64" s="7" t="s">
        <v>15</v>
      </c>
      <c r="F64" s="8"/>
      <c r="G64" s="8">
        <f t="shared" si="0"/>
        <v>0</v>
      </c>
      <c r="H64" s="8">
        <v>65000</v>
      </c>
      <c r="I64" s="8">
        <f t="shared" si="1"/>
        <v>6500</v>
      </c>
      <c r="J64" s="8">
        <f t="shared" si="2"/>
        <v>1141300</v>
      </c>
    </row>
    <row r="65" spans="1:10" ht="16.5" customHeight="1" x14ac:dyDescent="0.3">
      <c r="A65" s="96">
        <v>8</v>
      </c>
      <c r="B65" s="96">
        <v>31</v>
      </c>
      <c r="C65" s="7" t="s">
        <v>25</v>
      </c>
      <c r="D65" s="7" t="s">
        <v>26</v>
      </c>
      <c r="E65" s="7" t="s">
        <v>20</v>
      </c>
      <c r="F65" s="8"/>
      <c r="G65" s="8">
        <f t="shared" si="0"/>
        <v>0</v>
      </c>
      <c r="H65" s="8">
        <v>320000</v>
      </c>
      <c r="I65" s="8">
        <f t="shared" si="1"/>
        <v>0</v>
      </c>
      <c r="J65" s="8">
        <f t="shared" si="2"/>
        <v>821300</v>
      </c>
    </row>
    <row r="66" spans="1:10" ht="16.5" customHeight="1" x14ac:dyDescent="0.3">
      <c r="A66" s="96">
        <v>9</v>
      </c>
      <c r="B66" s="96">
        <v>2</v>
      </c>
      <c r="C66" s="7" t="s">
        <v>57</v>
      </c>
      <c r="D66" s="7" t="s">
        <v>17</v>
      </c>
      <c r="E66" s="7" t="s">
        <v>15</v>
      </c>
      <c r="F66" s="8">
        <v>850000</v>
      </c>
      <c r="G66" s="8">
        <f t="shared" si="0"/>
        <v>85000</v>
      </c>
      <c r="H66" s="9"/>
      <c r="I66" s="8">
        <f t="shared" si="1"/>
        <v>0</v>
      </c>
      <c r="J66" s="8">
        <f t="shared" si="2"/>
        <v>1756300</v>
      </c>
    </row>
    <row r="67" spans="1:10" ht="16.5" customHeight="1" x14ac:dyDescent="0.3">
      <c r="A67" s="96">
        <v>9</v>
      </c>
      <c r="B67" s="96">
        <v>5</v>
      </c>
      <c r="C67" s="7" t="s">
        <v>46</v>
      </c>
      <c r="D67" s="7" t="s">
        <v>17</v>
      </c>
      <c r="E67" s="7" t="s">
        <v>15</v>
      </c>
      <c r="F67" s="8">
        <v>1500000</v>
      </c>
      <c r="G67" s="8">
        <f t="shared" si="0"/>
        <v>150000</v>
      </c>
      <c r="H67" s="9"/>
      <c r="I67" s="8">
        <f t="shared" si="1"/>
        <v>0</v>
      </c>
      <c r="J67" s="8">
        <f t="shared" si="2"/>
        <v>3406300</v>
      </c>
    </row>
    <row r="68" spans="1:10" ht="16.5" customHeight="1" x14ac:dyDescent="0.3">
      <c r="A68" s="96">
        <v>9</v>
      </c>
      <c r="B68" s="96">
        <v>8</v>
      </c>
      <c r="C68" s="7" t="s">
        <v>58</v>
      </c>
      <c r="D68" s="7" t="s">
        <v>17</v>
      </c>
      <c r="E68" s="7" t="s">
        <v>15</v>
      </c>
      <c r="F68" s="8">
        <v>1200000</v>
      </c>
      <c r="G68" s="8">
        <f t="shared" si="0"/>
        <v>120000</v>
      </c>
      <c r="H68" s="9"/>
      <c r="I68" s="8">
        <f t="shared" si="1"/>
        <v>0</v>
      </c>
      <c r="J68" s="8">
        <f t="shared" si="2"/>
        <v>4726300</v>
      </c>
    </row>
    <row r="69" spans="1:10" ht="16.5" customHeight="1" x14ac:dyDescent="0.3">
      <c r="A69" s="96">
        <v>9</v>
      </c>
      <c r="B69" s="96">
        <v>14</v>
      </c>
      <c r="C69" s="7" t="s">
        <v>48</v>
      </c>
      <c r="D69" s="7" t="s">
        <v>19</v>
      </c>
      <c r="E69" s="7" t="s">
        <v>20</v>
      </c>
      <c r="F69" s="8"/>
      <c r="G69" s="8">
        <f t="shared" si="0"/>
        <v>0</v>
      </c>
      <c r="H69" s="9">
        <v>65000</v>
      </c>
      <c r="I69" s="8">
        <f t="shared" si="1"/>
        <v>0</v>
      </c>
      <c r="J69" s="8">
        <f t="shared" si="2"/>
        <v>4661300</v>
      </c>
    </row>
    <row r="70" spans="1:10" ht="16.5" customHeight="1" x14ac:dyDescent="0.3">
      <c r="A70" s="96">
        <v>9</v>
      </c>
      <c r="B70" s="96">
        <v>19</v>
      </c>
      <c r="C70" s="7" t="s">
        <v>59</v>
      </c>
      <c r="D70" s="7" t="s">
        <v>17</v>
      </c>
      <c r="E70" s="7" t="s">
        <v>15</v>
      </c>
      <c r="F70" s="8">
        <v>700000</v>
      </c>
      <c r="G70" s="8">
        <f t="shared" ref="G70:G80" si="3">IF(E70="세금계산서", F70*부가율, 0)</f>
        <v>70000</v>
      </c>
      <c r="H70" s="9"/>
      <c r="I70" s="8">
        <f t="shared" ref="I70:I80" si="4">IF(E70="세금계산서", H70*부가율, 0)</f>
        <v>0</v>
      </c>
      <c r="J70" s="8">
        <f t="shared" si="2"/>
        <v>5431300</v>
      </c>
    </row>
    <row r="71" spans="1:10" ht="16.5" customHeight="1" x14ac:dyDescent="0.3">
      <c r="A71" s="96">
        <v>9</v>
      </c>
      <c r="B71" s="96">
        <v>20</v>
      </c>
      <c r="C71" s="7" t="s">
        <v>60</v>
      </c>
      <c r="D71" s="7" t="s">
        <v>17</v>
      </c>
      <c r="E71" s="7" t="s">
        <v>15</v>
      </c>
      <c r="F71" s="8">
        <v>800000</v>
      </c>
      <c r="G71" s="8">
        <f t="shared" si="3"/>
        <v>80000</v>
      </c>
      <c r="H71" s="8"/>
      <c r="I71" s="8">
        <f t="shared" si="4"/>
        <v>0</v>
      </c>
      <c r="J71" s="8">
        <f t="shared" ref="J71:J80" si="5">J70+F71+G71-H71-I71</f>
        <v>6311300</v>
      </c>
    </row>
    <row r="72" spans="1:10" ht="16.5" customHeight="1" x14ac:dyDescent="0.3">
      <c r="A72" s="96">
        <v>9</v>
      </c>
      <c r="B72" s="96">
        <v>23</v>
      </c>
      <c r="C72" s="7" t="s">
        <v>23</v>
      </c>
      <c r="D72" s="7" t="s">
        <v>24</v>
      </c>
      <c r="E72" s="7" t="s">
        <v>20</v>
      </c>
      <c r="F72" s="8"/>
      <c r="G72" s="8">
        <f t="shared" si="3"/>
        <v>0</v>
      </c>
      <c r="H72" s="8">
        <v>3900000</v>
      </c>
      <c r="I72" s="8">
        <f t="shared" si="4"/>
        <v>0</v>
      </c>
      <c r="J72" s="8">
        <f t="shared" si="5"/>
        <v>2411300</v>
      </c>
    </row>
    <row r="73" spans="1:10" ht="16.5" customHeight="1" x14ac:dyDescent="0.3">
      <c r="A73" s="96">
        <v>9</v>
      </c>
      <c r="B73" s="96">
        <v>26</v>
      </c>
      <c r="C73" s="7" t="s">
        <v>13</v>
      </c>
      <c r="D73" s="7" t="s">
        <v>14</v>
      </c>
      <c r="E73" s="7" t="s">
        <v>15</v>
      </c>
      <c r="F73" s="8"/>
      <c r="G73" s="8">
        <f t="shared" si="3"/>
        <v>0</v>
      </c>
      <c r="H73" s="8">
        <v>65000</v>
      </c>
      <c r="I73" s="8">
        <f t="shared" si="4"/>
        <v>6500</v>
      </c>
      <c r="J73" s="8">
        <f t="shared" si="5"/>
        <v>2339800</v>
      </c>
    </row>
    <row r="74" spans="1:10" ht="16.5" customHeight="1" x14ac:dyDescent="0.3">
      <c r="A74" s="96">
        <v>9</v>
      </c>
      <c r="B74" s="96">
        <v>30</v>
      </c>
      <c r="C74" s="7" t="s">
        <v>25</v>
      </c>
      <c r="D74" s="7" t="s">
        <v>26</v>
      </c>
      <c r="E74" s="7" t="s">
        <v>20</v>
      </c>
      <c r="F74" s="8"/>
      <c r="G74" s="8">
        <f t="shared" si="3"/>
        <v>0</v>
      </c>
      <c r="H74" s="8">
        <v>320000</v>
      </c>
      <c r="I74" s="8">
        <f t="shared" si="4"/>
        <v>0</v>
      </c>
      <c r="J74" s="8">
        <f t="shared" si="5"/>
        <v>2019800</v>
      </c>
    </row>
    <row r="75" spans="1:10" ht="16.5" customHeight="1" x14ac:dyDescent="0.3">
      <c r="A75" s="96">
        <v>10</v>
      </c>
      <c r="B75" s="96">
        <v>4</v>
      </c>
      <c r="C75" s="7" t="s">
        <v>61</v>
      </c>
      <c r="D75" s="7" t="s">
        <v>17</v>
      </c>
      <c r="E75" s="7" t="s">
        <v>15</v>
      </c>
      <c r="F75" s="8">
        <v>800000</v>
      </c>
      <c r="G75" s="8">
        <f t="shared" si="3"/>
        <v>80000</v>
      </c>
      <c r="H75" s="8"/>
      <c r="I75" s="8">
        <f t="shared" si="4"/>
        <v>0</v>
      </c>
      <c r="J75" s="8">
        <f t="shared" si="5"/>
        <v>2899800</v>
      </c>
    </row>
    <row r="76" spans="1:10" ht="16.5" customHeight="1" x14ac:dyDescent="0.3">
      <c r="A76" s="96">
        <v>10</v>
      </c>
      <c r="B76" s="96">
        <v>10</v>
      </c>
      <c r="C76" s="7" t="s">
        <v>62</v>
      </c>
      <c r="D76" s="7" t="s">
        <v>17</v>
      </c>
      <c r="E76" s="7" t="s">
        <v>15</v>
      </c>
      <c r="F76" s="8">
        <v>1200000</v>
      </c>
      <c r="G76" s="8">
        <f t="shared" si="3"/>
        <v>120000</v>
      </c>
      <c r="H76" s="9"/>
      <c r="I76" s="8">
        <f t="shared" si="4"/>
        <v>0</v>
      </c>
      <c r="J76" s="8">
        <f t="shared" si="5"/>
        <v>4219800</v>
      </c>
    </row>
    <row r="77" spans="1:10" ht="16.5" customHeight="1" x14ac:dyDescent="0.3">
      <c r="A77" s="96">
        <v>10</v>
      </c>
      <c r="B77" s="96">
        <v>14</v>
      </c>
      <c r="C77" s="7" t="s">
        <v>48</v>
      </c>
      <c r="D77" s="7" t="s">
        <v>19</v>
      </c>
      <c r="E77" s="7" t="s">
        <v>20</v>
      </c>
      <c r="F77" s="8"/>
      <c r="G77" s="8">
        <f t="shared" si="3"/>
        <v>0</v>
      </c>
      <c r="H77" s="9">
        <v>59000</v>
      </c>
      <c r="I77" s="8">
        <f t="shared" si="4"/>
        <v>0</v>
      </c>
      <c r="J77" s="8">
        <f t="shared" si="5"/>
        <v>4160800</v>
      </c>
    </row>
    <row r="78" spans="1:10" ht="16.5" customHeight="1" x14ac:dyDescent="0.3">
      <c r="A78" s="96">
        <v>10</v>
      </c>
      <c r="B78" s="96">
        <v>17</v>
      </c>
      <c r="C78" s="7" t="s">
        <v>63</v>
      </c>
      <c r="D78" s="7" t="s">
        <v>17</v>
      </c>
      <c r="E78" s="7" t="s">
        <v>15</v>
      </c>
      <c r="F78" s="8">
        <v>1300000</v>
      </c>
      <c r="G78" s="8">
        <f t="shared" si="3"/>
        <v>130000</v>
      </c>
      <c r="H78" s="9"/>
      <c r="I78" s="8">
        <f t="shared" si="4"/>
        <v>0</v>
      </c>
      <c r="J78" s="8">
        <f t="shared" si="5"/>
        <v>5590800</v>
      </c>
    </row>
    <row r="79" spans="1:10" ht="16.5" customHeight="1" x14ac:dyDescent="0.3">
      <c r="A79" s="96">
        <v>10</v>
      </c>
      <c r="B79" s="96">
        <v>25</v>
      </c>
      <c r="C79" s="7" t="s">
        <v>23</v>
      </c>
      <c r="D79" s="7" t="s">
        <v>24</v>
      </c>
      <c r="E79" s="7" t="s">
        <v>20</v>
      </c>
      <c r="F79" s="8"/>
      <c r="G79" s="8">
        <f t="shared" si="3"/>
        <v>0</v>
      </c>
      <c r="H79" s="8">
        <v>3900000</v>
      </c>
      <c r="I79" s="8">
        <f t="shared" si="4"/>
        <v>0</v>
      </c>
      <c r="J79" s="8">
        <f t="shared" si="5"/>
        <v>1690800</v>
      </c>
    </row>
    <row r="80" spans="1:10" ht="16.5" customHeight="1" x14ac:dyDescent="0.3">
      <c r="A80" s="96">
        <v>10</v>
      </c>
      <c r="B80" s="96">
        <v>31</v>
      </c>
      <c r="C80" s="7" t="s">
        <v>25</v>
      </c>
      <c r="D80" s="7" t="s">
        <v>26</v>
      </c>
      <c r="E80" s="7" t="s">
        <v>20</v>
      </c>
      <c r="F80" s="8"/>
      <c r="G80" s="8">
        <f t="shared" si="3"/>
        <v>0</v>
      </c>
      <c r="H80" s="8">
        <v>320000</v>
      </c>
      <c r="I80" s="8">
        <f t="shared" si="4"/>
        <v>0</v>
      </c>
      <c r="J80" s="8">
        <f t="shared" si="5"/>
        <v>1370800</v>
      </c>
    </row>
    <row r="81" spans="1:8" ht="16.5" customHeight="1" x14ac:dyDescent="0.3">
      <c r="A81" s="1">
        <v>11</v>
      </c>
      <c r="B81" s="1">
        <v>1</v>
      </c>
      <c r="F81" s="1">
        <v>1122</v>
      </c>
    </row>
    <row r="82" spans="1:8" ht="16.5" customHeight="1" x14ac:dyDescent="0.3">
      <c r="A82" s="1">
        <v>11</v>
      </c>
      <c r="B82" s="1">
        <v>10</v>
      </c>
      <c r="F82" s="1">
        <v>2323</v>
      </c>
    </row>
    <row r="83" spans="1:8" ht="16.5" customHeight="1" x14ac:dyDescent="0.3">
      <c r="A83" s="1">
        <v>11</v>
      </c>
      <c r="B83" s="1">
        <v>15</v>
      </c>
      <c r="F83" s="1">
        <v>123123</v>
      </c>
    </row>
    <row r="84" spans="1:8" ht="16.5" customHeight="1" x14ac:dyDescent="0.3">
      <c r="A84" s="1">
        <v>12</v>
      </c>
      <c r="B84" s="1">
        <v>1</v>
      </c>
      <c r="H84" s="1">
        <v>11111</v>
      </c>
    </row>
    <row r="85" spans="1:8" ht="16.5" customHeight="1" x14ac:dyDescent="0.3">
      <c r="A85" s="1">
        <v>12</v>
      </c>
      <c r="B85" s="1">
        <v>2</v>
      </c>
      <c r="H85" s="1">
        <v>111111</v>
      </c>
    </row>
    <row r="86" spans="1:8" ht="16.5" customHeight="1" x14ac:dyDescent="0.3">
      <c r="A86" s="1">
        <v>12</v>
      </c>
      <c r="B86" s="1">
        <v>15</v>
      </c>
      <c r="H86" s="1">
        <v>99999999</v>
      </c>
    </row>
  </sheetData>
  <mergeCells count="9">
    <mergeCell ref="A1:J1"/>
    <mergeCell ref="A3:A4"/>
    <mergeCell ref="C3:C4"/>
    <mergeCell ref="D3:D4"/>
    <mergeCell ref="E3:E4"/>
    <mergeCell ref="F3:G3"/>
    <mergeCell ref="H3:I3"/>
    <mergeCell ref="J3:J4"/>
    <mergeCell ref="B3:B4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4" sqref="C24"/>
    </sheetView>
  </sheetViews>
  <sheetFormatPr defaultRowHeight="16.5" x14ac:dyDescent="0.3"/>
  <cols>
    <col min="1" max="1" width="22" bestFit="1" customWidth="1"/>
  </cols>
  <sheetData>
    <row r="1" spans="1:4" x14ac:dyDescent="0.3">
      <c r="A1" s="41" t="s">
        <v>153</v>
      </c>
      <c r="B1" s="41" t="s">
        <v>154</v>
      </c>
      <c r="C1" s="41" t="s">
        <v>155</v>
      </c>
      <c r="D1" s="43" t="s">
        <v>7</v>
      </c>
    </row>
    <row r="2" spans="1:4" x14ac:dyDescent="0.3">
      <c r="A2" s="106" t="s">
        <v>278</v>
      </c>
      <c r="B2" s="54">
        <v>75</v>
      </c>
      <c r="C2" s="54"/>
      <c r="D2" s="58">
        <v>220735</v>
      </c>
    </row>
    <row r="3" spans="1:4" x14ac:dyDescent="0.3">
      <c r="A3" s="107" t="s">
        <v>279</v>
      </c>
      <c r="B3" s="46">
        <v>35</v>
      </c>
      <c r="C3" s="46"/>
      <c r="D3" s="50">
        <v>273580</v>
      </c>
    </row>
    <row r="4" spans="1:4" x14ac:dyDescent="0.3">
      <c r="A4" s="107" t="s">
        <v>280</v>
      </c>
      <c r="B4" s="46">
        <v>95</v>
      </c>
      <c r="C4" s="46"/>
      <c r="D4" s="50">
        <v>465225</v>
      </c>
    </row>
    <row r="5" spans="1:4" x14ac:dyDescent="0.3">
      <c r="A5" s="107" t="s">
        <v>281</v>
      </c>
      <c r="B5" s="46">
        <v>100</v>
      </c>
      <c r="C5" s="46"/>
      <c r="D5" s="50">
        <v>357565</v>
      </c>
    </row>
    <row r="6" spans="1:4" x14ac:dyDescent="0.3">
      <c r="A6" s="106" t="s">
        <v>282</v>
      </c>
      <c r="B6" s="54">
        <v>55</v>
      </c>
      <c r="C6" s="54"/>
      <c r="D6" s="58">
        <v>244065</v>
      </c>
    </row>
    <row r="7" spans="1:4" x14ac:dyDescent="0.3">
      <c r="A7" s="106" t="s">
        <v>283</v>
      </c>
      <c r="B7" s="54">
        <v>30</v>
      </c>
      <c r="C7" s="54"/>
      <c r="D7" s="58">
        <v>144430</v>
      </c>
    </row>
    <row r="8" spans="1:4" x14ac:dyDescent="0.3">
      <c r="A8" s="107" t="s">
        <v>284</v>
      </c>
      <c r="B8" s="46">
        <v>90</v>
      </c>
      <c r="C8" s="46"/>
      <c r="D8" s="50">
        <v>584060</v>
      </c>
    </row>
    <row r="9" spans="1:4" x14ac:dyDescent="0.3">
      <c r="A9" s="107" t="s">
        <v>285</v>
      </c>
      <c r="B9" s="46">
        <v>73</v>
      </c>
      <c r="C9" s="46"/>
      <c r="D9" s="50">
        <v>525566</v>
      </c>
    </row>
    <row r="10" spans="1:4" x14ac:dyDescent="0.3">
      <c r="A10" s="107" t="s">
        <v>286</v>
      </c>
      <c r="B10" s="46">
        <v>90</v>
      </c>
      <c r="C10" s="46"/>
      <c r="D10" s="50">
        <v>187900</v>
      </c>
    </row>
    <row r="11" spans="1:4" x14ac:dyDescent="0.3">
      <c r="A11" s="106" t="s">
        <v>287</v>
      </c>
      <c r="B11" s="54">
        <v>55</v>
      </c>
      <c r="C11" s="54"/>
      <c r="D11" s="58">
        <v>255580</v>
      </c>
    </row>
    <row r="12" spans="1:4" x14ac:dyDescent="0.3">
      <c r="A12" s="107" t="s">
        <v>288</v>
      </c>
      <c r="B12" s="46">
        <v>65</v>
      </c>
      <c r="C12" s="46"/>
      <c r="D12" s="50">
        <v>415580</v>
      </c>
    </row>
    <row r="13" spans="1:4" x14ac:dyDescent="0.3">
      <c r="A13" s="107" t="s">
        <v>289</v>
      </c>
      <c r="B13" s="46">
        <v>10</v>
      </c>
      <c r="C13" s="46"/>
      <c r="D13" s="50">
        <v>50050</v>
      </c>
    </row>
    <row r="14" spans="1:4" x14ac:dyDescent="0.3">
      <c r="A14" s="107" t="s">
        <v>290</v>
      </c>
      <c r="B14" s="46">
        <v>60</v>
      </c>
      <c r="C14" s="46"/>
      <c r="D14" s="50">
        <v>431760</v>
      </c>
    </row>
    <row r="15" spans="1:4" x14ac:dyDescent="0.3">
      <c r="A15" s="106" t="s">
        <v>291</v>
      </c>
      <c r="B15" s="54">
        <v>30</v>
      </c>
      <c r="C15" s="54"/>
      <c r="D15" s="58">
        <v>140950</v>
      </c>
    </row>
    <row r="16" spans="1:4" x14ac:dyDescent="0.3">
      <c r="A16" s="107" t="s">
        <v>292</v>
      </c>
      <c r="B16" s="46">
        <v>45</v>
      </c>
      <c r="C16" s="46"/>
      <c r="D16" s="50">
        <v>306712</v>
      </c>
    </row>
    <row r="17" spans="1:4" x14ac:dyDescent="0.3">
      <c r="A17" s="107" t="s">
        <v>293</v>
      </c>
      <c r="B17" s="46">
        <v>30</v>
      </c>
      <c r="C17" s="46"/>
      <c r="D17" s="50">
        <v>170005</v>
      </c>
    </row>
    <row r="18" spans="1:4" x14ac:dyDescent="0.3">
      <c r="A18" s="106" t="s">
        <v>294</v>
      </c>
      <c r="B18" s="54">
        <v>145</v>
      </c>
      <c r="C18" s="54"/>
      <c r="D18" s="58">
        <v>783600</v>
      </c>
    </row>
    <row r="19" spans="1:4" x14ac:dyDescent="0.3">
      <c r="A19" s="106" t="s">
        <v>295</v>
      </c>
      <c r="B19" s="54">
        <v>30</v>
      </c>
      <c r="C19" s="54"/>
      <c r="D19" s="58">
        <v>52560</v>
      </c>
    </row>
    <row r="20" spans="1:4" x14ac:dyDescent="0.3">
      <c r="A20" s="106" t="s">
        <v>296</v>
      </c>
      <c r="B20" s="54">
        <v>60</v>
      </c>
      <c r="C20" s="54"/>
      <c r="D20" s="58">
        <v>321745</v>
      </c>
    </row>
    <row r="21" spans="1:4" x14ac:dyDescent="0.3">
      <c r="A21" s="106" t="s">
        <v>297</v>
      </c>
      <c r="B21" s="54">
        <v>145</v>
      </c>
      <c r="C21" s="54"/>
      <c r="D21" s="58">
        <v>859310</v>
      </c>
    </row>
    <row r="22" spans="1:4" x14ac:dyDescent="0.3">
      <c r="A22" s="107" t="s">
        <v>298</v>
      </c>
      <c r="B22" s="46">
        <v>45</v>
      </c>
      <c r="C22" s="46"/>
      <c r="D22" s="50">
        <v>158690</v>
      </c>
    </row>
    <row r="23" spans="1:4" x14ac:dyDescent="0.3">
      <c r="A23" s="106" t="s">
        <v>299</v>
      </c>
      <c r="B23" s="54">
        <v>30</v>
      </c>
      <c r="C23" s="54"/>
      <c r="D23" s="58">
        <v>138630</v>
      </c>
    </row>
    <row r="24" spans="1:4" x14ac:dyDescent="0.3">
      <c r="A24" s="106" t="s">
        <v>300</v>
      </c>
      <c r="B24" s="54">
        <v>35</v>
      </c>
      <c r="C24" s="54"/>
      <c r="D24" s="58">
        <v>132235</v>
      </c>
    </row>
    <row r="25" spans="1:4" x14ac:dyDescent="0.3">
      <c r="A25" s="106" t="s">
        <v>301</v>
      </c>
      <c r="B25" s="54">
        <v>40</v>
      </c>
      <c r="C25" s="54"/>
      <c r="D25" s="58">
        <v>148725</v>
      </c>
    </row>
    <row r="26" spans="1:4" x14ac:dyDescent="0.3">
      <c r="A26" s="107" t="s">
        <v>302</v>
      </c>
      <c r="B26" s="46">
        <v>35</v>
      </c>
      <c r="C26" s="46"/>
      <c r="D26" s="50">
        <v>88570</v>
      </c>
    </row>
    <row r="27" spans="1:4" x14ac:dyDescent="0.3">
      <c r="A27" s="114" t="s">
        <v>303</v>
      </c>
      <c r="B27" s="108">
        <v>65</v>
      </c>
      <c r="C27" s="108"/>
      <c r="D27" s="111">
        <v>251505</v>
      </c>
    </row>
    <row r="28" spans="1:4" x14ac:dyDescent="0.3">
      <c r="A28" s="114" t="s">
        <v>249</v>
      </c>
      <c r="B28" s="108">
        <v>1568</v>
      </c>
      <c r="C28" s="108"/>
      <c r="D28" s="111">
        <v>7709333</v>
      </c>
    </row>
  </sheetData>
  <phoneticPr fontId="4" type="noConversion"/>
  <conditionalFormatting sqref="A2:D28">
    <cfRule type="expression" dxfId="3" priority="1">
      <formula>AND($M2&lt;0,$D2="Sale")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4"/>
  <sheetViews>
    <sheetView tabSelected="1" zoomScale="85" zoomScaleNormal="85" workbookViewId="0">
      <pane xSplit="1" ySplit="4" topLeftCell="B5" activePane="bottomRight" state="frozen"/>
      <selection activeCell="C25" sqref="C25"/>
      <selection pane="topRight" activeCell="C25" sqref="C25"/>
      <selection pane="bottomLeft" activeCell="C25" sqref="C25"/>
      <selection pane="bottomRight" activeCell="S56" sqref="S56"/>
    </sheetView>
  </sheetViews>
  <sheetFormatPr defaultColWidth="9.125" defaultRowHeight="16.5" outlineLevelRow="3" x14ac:dyDescent="0.3"/>
  <cols>
    <col min="1" max="1" width="5.75" style="19" customWidth="1"/>
    <col min="2" max="2" width="10.75" style="19" customWidth="1"/>
    <col min="3" max="3" width="14.125" style="19" customWidth="1"/>
    <col min="4" max="4" width="11.5" style="19" customWidth="1"/>
    <col min="5" max="5" width="14.25" style="19" customWidth="1"/>
    <col min="6" max="6" width="10.5" style="19" customWidth="1"/>
    <col min="7" max="7" width="14.375" style="19" customWidth="1"/>
    <col min="8" max="8" width="9.875" style="19" customWidth="1"/>
    <col min="9" max="9" width="8" style="19" customWidth="1"/>
    <col min="10" max="10" width="11.5" style="19" bestFit="1" customWidth="1"/>
    <col min="11" max="11" width="15.625" style="19" customWidth="1"/>
    <col min="12" max="12" width="9.375" style="19" customWidth="1"/>
    <col min="13" max="13" width="9.625" style="19" customWidth="1"/>
    <col min="14" max="14" width="2.25" style="19" customWidth="1"/>
    <col min="15" max="15" width="9.125" style="19" hidden="1" customWidth="1"/>
    <col min="16" max="18" width="0" style="19" hidden="1" customWidth="1"/>
    <col min="19" max="16384" width="9.125" style="19"/>
  </cols>
  <sheetData>
    <row r="1" spans="1:21" ht="26.25" x14ac:dyDescent="0.45">
      <c r="A1" s="93" t="s">
        <v>183</v>
      </c>
      <c r="B1" s="93"/>
      <c r="C1" s="94"/>
      <c r="D1" s="94"/>
      <c r="E1" s="94"/>
      <c r="F1" s="94"/>
      <c r="G1" s="94"/>
      <c r="H1" s="94"/>
      <c r="I1" s="94"/>
      <c r="J1" s="94"/>
      <c r="K1" s="34"/>
      <c r="L1" s="34"/>
      <c r="M1" s="34"/>
      <c r="N1" s="35"/>
    </row>
    <row r="2" spans="1:21" ht="3" customHeight="1" x14ac:dyDescent="0.45">
      <c r="A2"/>
      <c r="B2"/>
      <c r="C2"/>
      <c r="D2"/>
      <c r="E2"/>
      <c r="F2"/>
      <c r="G2"/>
      <c r="H2"/>
      <c r="I2"/>
      <c r="J2"/>
      <c r="K2"/>
      <c r="L2"/>
      <c r="M2" s="36"/>
      <c r="N2" s="37"/>
    </row>
    <row r="3" spans="1:21" x14ac:dyDescent="0.3">
      <c r="C3"/>
      <c r="D3"/>
      <c r="E3"/>
      <c r="F3"/>
      <c r="G3"/>
      <c r="H3"/>
      <c r="I3"/>
      <c r="J3"/>
      <c r="K3"/>
      <c r="L3"/>
      <c r="M3"/>
      <c r="N3" s="40"/>
      <c r="U3" s="62"/>
    </row>
    <row r="4" spans="1:21" x14ac:dyDescent="0.3">
      <c r="A4" s="41" t="s">
        <v>147</v>
      </c>
      <c r="B4" s="42" t="s">
        <v>184</v>
      </c>
      <c r="C4" s="41" t="s">
        <v>185</v>
      </c>
      <c r="D4" s="41" t="s">
        <v>186</v>
      </c>
      <c r="E4" s="41" t="s">
        <v>187</v>
      </c>
      <c r="F4" s="41" t="s">
        <v>188</v>
      </c>
      <c r="G4" s="41" t="s">
        <v>189</v>
      </c>
      <c r="H4" s="41" t="s">
        <v>190</v>
      </c>
      <c r="I4" s="41" t="s">
        <v>191</v>
      </c>
      <c r="J4" s="43" t="s">
        <v>192</v>
      </c>
      <c r="K4" s="44" t="s">
        <v>193</v>
      </c>
      <c r="L4" s="43" t="s">
        <v>194</v>
      </c>
      <c r="M4" s="45" t="s">
        <v>157</v>
      </c>
      <c r="N4" s="40"/>
      <c r="O4" s="40"/>
      <c r="P4" s="40"/>
    </row>
    <row r="5" spans="1:21" hidden="1" outlineLevel="3" x14ac:dyDescent="0.3">
      <c r="A5" s="54">
        <v>10</v>
      </c>
      <c r="B5" s="55" t="s">
        <v>164</v>
      </c>
      <c r="C5" s="56">
        <v>42313</v>
      </c>
      <c r="D5" s="57" t="s">
        <v>159</v>
      </c>
      <c r="E5" s="56">
        <v>42320</v>
      </c>
      <c r="F5" s="57" t="s">
        <v>165</v>
      </c>
      <c r="G5" s="54" t="s">
        <v>166</v>
      </c>
      <c r="H5" s="54">
        <v>10</v>
      </c>
      <c r="I5" s="54">
        <v>6372</v>
      </c>
      <c r="J5" s="58">
        <f>H5*I5</f>
        <v>63720</v>
      </c>
      <c r="K5" s="59" t="str">
        <f>INDEX(상품목록,MATCH(G5,상품목록_상품명,0),3)</f>
        <v>SNU Tech.</v>
      </c>
      <c r="L5" s="60" t="str">
        <f>TEXT(C5,"yyyy-mm")</f>
        <v>2015-11</v>
      </c>
      <c r="M5" s="61">
        <f>SUMIFS(주문량,주문구분,"구매",상품명,G5,예정일,"&lt;="&amp;E5)-SUMIFS(주문량,주문구분,"판매",상품명,G5,예정일,"&lt;="&amp;E5)</f>
        <v>10</v>
      </c>
    </row>
    <row r="6" spans="1:21" hidden="1" outlineLevel="3" x14ac:dyDescent="0.3">
      <c r="A6" s="54">
        <v>84</v>
      </c>
      <c r="B6" s="55" t="s">
        <v>177</v>
      </c>
      <c r="C6" s="56">
        <v>42371</v>
      </c>
      <c r="D6" s="57" t="s">
        <v>159</v>
      </c>
      <c r="E6" s="56">
        <v>42622</v>
      </c>
      <c r="F6" s="57" t="s">
        <v>165</v>
      </c>
      <c r="G6" s="54" t="s">
        <v>166</v>
      </c>
      <c r="H6" s="54">
        <v>30</v>
      </c>
      <c r="I6" s="54">
        <v>3652</v>
      </c>
      <c r="J6" s="58">
        <f>H6*I6</f>
        <v>109560</v>
      </c>
      <c r="K6" s="59" t="str">
        <f>INDEX(상품목록,MATCH(G6,상품목록_상품명,0),3)</f>
        <v>SNU Tech.</v>
      </c>
      <c r="L6" s="60" t="str">
        <f>TEXT(C6,"yyyy-mm")</f>
        <v>2016-01</v>
      </c>
      <c r="M6" s="61">
        <f>SUMIFS(주문량,주문구분,"구매",상품명,G6,예정일,"&lt;="&amp;E6)-SUMIFS(주문량,주문구분,"판매",상품명,G6,예정일,"&lt;="&amp;E6)</f>
        <v>5</v>
      </c>
    </row>
    <row r="7" spans="1:21" outlineLevel="2" collapsed="1" x14ac:dyDescent="0.3">
      <c r="A7" s="54"/>
      <c r="B7" s="55"/>
      <c r="C7" s="56"/>
      <c r="D7" s="57"/>
      <c r="E7" s="56"/>
      <c r="F7" s="130" t="s">
        <v>304</v>
      </c>
      <c r="G7" s="54"/>
      <c r="H7" s="54">
        <f>SUBTOTAL(3,H5:H6)</f>
        <v>2</v>
      </c>
      <c r="I7" s="54"/>
      <c r="J7" s="58"/>
      <c r="K7" s="59"/>
      <c r="L7" s="60"/>
      <c r="M7" s="61"/>
    </row>
    <row r="8" spans="1:21" hidden="1" outlineLevel="3" x14ac:dyDescent="0.3">
      <c r="A8" s="54">
        <v>76</v>
      </c>
      <c r="B8" s="55" t="s">
        <v>181</v>
      </c>
      <c r="C8" s="56">
        <v>42382</v>
      </c>
      <c r="D8" s="57" t="s">
        <v>168</v>
      </c>
      <c r="E8" s="56">
        <v>42599</v>
      </c>
      <c r="F8" s="57" t="s">
        <v>171</v>
      </c>
      <c r="G8" s="54" t="s">
        <v>166</v>
      </c>
      <c r="H8" s="54">
        <v>10</v>
      </c>
      <c r="I8" s="54">
        <v>1973</v>
      </c>
      <c r="J8" s="58">
        <f>H8*I8</f>
        <v>19730</v>
      </c>
      <c r="K8" s="59" t="str">
        <f>INDEX(상품목록,MATCH(G8,상품목록_상품명,0),3)</f>
        <v>SNU Tech.</v>
      </c>
      <c r="L8" s="60" t="str">
        <f>TEXT(C8,"yyyy-mm")</f>
        <v>2016-01</v>
      </c>
      <c r="M8" s="61">
        <f>SUMIFS(주문량,주문구분,"구매",상품명,G8,예정일,"&lt;="&amp;E8)-SUMIFS(주문량,주문구분,"판매",상품명,G8,예정일,"&lt;="&amp;E8)</f>
        <v>-25</v>
      </c>
    </row>
    <row r="9" spans="1:21" outlineLevel="2" collapsed="1" x14ac:dyDescent="0.3">
      <c r="A9" s="54"/>
      <c r="B9" s="55"/>
      <c r="C9" s="56"/>
      <c r="D9" s="57"/>
      <c r="E9" s="56"/>
      <c r="F9" s="130" t="s">
        <v>305</v>
      </c>
      <c r="G9" s="54"/>
      <c r="H9" s="54">
        <f>SUBTOTAL(3,H8:H8)</f>
        <v>1</v>
      </c>
      <c r="I9" s="54"/>
      <c r="J9" s="58"/>
      <c r="K9" s="59"/>
      <c r="L9" s="60"/>
      <c r="M9" s="61"/>
    </row>
    <row r="10" spans="1:21" hidden="1" outlineLevel="3" x14ac:dyDescent="0.3">
      <c r="A10" s="54">
        <v>56</v>
      </c>
      <c r="B10" s="55" t="s">
        <v>179</v>
      </c>
      <c r="C10" s="56">
        <v>42379</v>
      </c>
      <c r="D10" s="57" t="s">
        <v>168</v>
      </c>
      <c r="E10" s="56">
        <v>42386</v>
      </c>
      <c r="F10" s="57" t="s">
        <v>173</v>
      </c>
      <c r="G10" s="54" t="s">
        <v>166</v>
      </c>
      <c r="H10" s="54">
        <v>25</v>
      </c>
      <c r="I10" s="54">
        <v>1109</v>
      </c>
      <c r="J10" s="58">
        <f>H10*I10</f>
        <v>27725</v>
      </c>
      <c r="K10" s="59" t="str">
        <f>INDEX(상품목록,MATCH(G10,상품목록_상품명,0),3)</f>
        <v>SNU Tech.</v>
      </c>
      <c r="L10" s="60" t="str">
        <f>TEXT(C10,"yyyy-mm")</f>
        <v>2016-01</v>
      </c>
      <c r="M10" s="61">
        <f>SUMIFS(주문량,주문구분,"구매",상품명,G10,예정일,"&lt;="&amp;E10)-SUMIFS(주문량,주문구분,"판매",상품명,G10,예정일,"&lt;="&amp;E10)</f>
        <v>-15</v>
      </c>
      <c r="U10" s="19" t="s">
        <v>195</v>
      </c>
    </row>
    <row r="11" spans="1:21" outlineLevel="2" collapsed="1" x14ac:dyDescent="0.3">
      <c r="A11" s="54"/>
      <c r="B11" s="55"/>
      <c r="C11" s="56"/>
      <c r="D11" s="57"/>
      <c r="E11" s="56"/>
      <c r="F11" s="130" t="s">
        <v>306</v>
      </c>
      <c r="G11" s="54"/>
      <c r="H11" s="54">
        <f>SUBTOTAL(3,H10:H10)</f>
        <v>1</v>
      </c>
      <c r="I11" s="54"/>
      <c r="J11" s="58"/>
      <c r="K11" s="59"/>
      <c r="L11" s="60"/>
      <c r="M11" s="61"/>
    </row>
    <row r="12" spans="1:21" outlineLevel="1" x14ac:dyDescent="0.3">
      <c r="A12" s="54"/>
      <c r="B12" s="55"/>
      <c r="C12" s="56"/>
      <c r="D12" s="57"/>
      <c r="E12" s="56"/>
      <c r="F12" s="57"/>
      <c r="G12" s="106" t="s">
        <v>252</v>
      </c>
      <c r="H12" s="54">
        <f>SUBTOTAL(9,H5:H10)</f>
        <v>75</v>
      </c>
      <c r="I12" s="54"/>
      <c r="J12" s="58">
        <f>SUBTOTAL(9,J5:J10)</f>
        <v>220735</v>
      </c>
      <c r="K12" s="59"/>
      <c r="L12" s="60"/>
      <c r="M12" s="61"/>
    </row>
    <row r="13" spans="1:21" hidden="1" outlineLevel="3" x14ac:dyDescent="0.3">
      <c r="A13" s="46">
        <v>11</v>
      </c>
      <c r="B13" s="47" t="s">
        <v>164</v>
      </c>
      <c r="C13" s="48">
        <v>42313</v>
      </c>
      <c r="D13" s="49" t="s">
        <v>159</v>
      </c>
      <c r="E13" s="48">
        <v>42320</v>
      </c>
      <c r="F13" s="49" t="s">
        <v>165</v>
      </c>
      <c r="G13" s="46" t="s">
        <v>120</v>
      </c>
      <c r="H13" s="46">
        <v>15</v>
      </c>
      <c r="I13" s="46">
        <v>8312</v>
      </c>
      <c r="J13" s="50">
        <f>H13*I13</f>
        <v>124680</v>
      </c>
      <c r="K13" s="51" t="str">
        <f>INDEX(상품목록,MATCH(G13,상품목록_상품명,0),3)</f>
        <v>SNU Tech.</v>
      </c>
      <c r="L13" s="52" t="str">
        <f>TEXT(C13,"yyyy-mm")</f>
        <v>2015-11</v>
      </c>
      <c r="M13" s="53">
        <f>SUMIFS(주문량,주문구분,"구매",상품명,G13,예정일,"&lt;="&amp;E13)-SUMIFS(주문량,주문구분,"판매",상품명,G13,예정일,"&lt;="&amp;E13)</f>
        <v>15</v>
      </c>
    </row>
    <row r="14" spans="1:21" hidden="1" outlineLevel="3" x14ac:dyDescent="0.3">
      <c r="A14" s="46">
        <v>57</v>
      </c>
      <c r="B14" s="47" t="s">
        <v>177</v>
      </c>
      <c r="C14" s="48">
        <v>42371</v>
      </c>
      <c r="D14" s="49" t="s">
        <v>159</v>
      </c>
      <c r="E14" s="48">
        <v>42622</v>
      </c>
      <c r="F14" s="49" t="s">
        <v>165</v>
      </c>
      <c r="G14" s="46" t="s">
        <v>120</v>
      </c>
      <c r="H14" s="46">
        <v>20</v>
      </c>
      <c r="I14" s="46">
        <v>7445</v>
      </c>
      <c r="J14" s="50">
        <f>H14*I14</f>
        <v>148900</v>
      </c>
      <c r="K14" s="51" t="str">
        <f>INDEX(상품목록,MATCH(G14,상품목록_상품명,0),3)</f>
        <v>SNU Tech.</v>
      </c>
      <c r="L14" s="52" t="str">
        <f>TEXT(C14,"yyyy-mm")</f>
        <v>2016-01</v>
      </c>
      <c r="M14" s="53">
        <f>SUMIFS(주문량,주문구분,"구매",상품명,G14,예정일,"&lt;="&amp;E14)-SUMIFS(주문량,주문구분,"판매",상품명,G14,예정일,"&lt;="&amp;E14)</f>
        <v>35</v>
      </c>
    </row>
    <row r="15" spans="1:21" outlineLevel="2" collapsed="1" x14ac:dyDescent="0.3">
      <c r="A15" s="46"/>
      <c r="B15" s="47"/>
      <c r="C15" s="48"/>
      <c r="D15" s="49"/>
      <c r="E15" s="48"/>
      <c r="F15" s="131" t="s">
        <v>304</v>
      </c>
      <c r="G15" s="46"/>
      <c r="H15" s="46">
        <f>SUBTOTAL(3,H13:H14)</f>
        <v>2</v>
      </c>
      <c r="I15" s="46"/>
      <c r="J15" s="50"/>
      <c r="K15" s="51"/>
      <c r="L15" s="52"/>
      <c r="M15" s="53"/>
    </row>
    <row r="16" spans="1:21" outlineLevel="1" x14ac:dyDescent="0.3">
      <c r="A16" s="46"/>
      <c r="B16" s="47"/>
      <c r="C16" s="48"/>
      <c r="D16" s="49"/>
      <c r="E16" s="48"/>
      <c r="F16" s="49"/>
      <c r="G16" s="107" t="s">
        <v>253</v>
      </c>
      <c r="H16" s="46">
        <f>SUBTOTAL(9,H13:H14)</f>
        <v>35</v>
      </c>
      <c r="I16" s="46"/>
      <c r="J16" s="50">
        <f>SUBTOTAL(9,J13:J14)</f>
        <v>273580</v>
      </c>
      <c r="K16" s="51"/>
      <c r="L16" s="52"/>
      <c r="M16" s="53"/>
    </row>
    <row r="17" spans="1:21" hidden="1" outlineLevel="3" x14ac:dyDescent="0.3">
      <c r="A17" s="54">
        <v>12</v>
      </c>
      <c r="B17" s="55" t="s">
        <v>164</v>
      </c>
      <c r="C17" s="56">
        <v>42313</v>
      </c>
      <c r="D17" s="57" t="s">
        <v>159</v>
      </c>
      <c r="E17" s="56">
        <v>42320</v>
      </c>
      <c r="F17" s="57" t="s">
        <v>165</v>
      </c>
      <c r="G17" s="54" t="s">
        <v>122</v>
      </c>
      <c r="H17" s="54">
        <v>20</v>
      </c>
      <c r="I17" s="54">
        <v>4752</v>
      </c>
      <c r="J17" s="58">
        <f>H17*I17</f>
        <v>95040</v>
      </c>
      <c r="K17" s="59" t="str">
        <f>INDEX(상품목록,MATCH(G17,상품목록_상품명,0),3)</f>
        <v>SNU Tech.</v>
      </c>
      <c r="L17" s="60" t="str">
        <f>TEXT(C17,"yyyy-mm")</f>
        <v>2015-11</v>
      </c>
      <c r="M17" s="61">
        <f>SUMIFS(주문량,주문구분,"구매",상품명,G17,예정일,"&lt;="&amp;E17)-SUMIFS(주문량,주문구분,"판매",상품명,G17,예정일,"&lt;="&amp;E17)</f>
        <v>20</v>
      </c>
    </row>
    <row r="18" spans="1:21" hidden="1" outlineLevel="3" x14ac:dyDescent="0.3">
      <c r="A18" s="46">
        <v>67</v>
      </c>
      <c r="B18" s="47" t="s">
        <v>177</v>
      </c>
      <c r="C18" s="48">
        <v>42371</v>
      </c>
      <c r="D18" s="49" t="s">
        <v>159</v>
      </c>
      <c r="E18" s="48">
        <v>42378</v>
      </c>
      <c r="F18" s="49" t="s">
        <v>165</v>
      </c>
      <c r="G18" s="46" t="s">
        <v>122</v>
      </c>
      <c r="H18" s="46">
        <v>20</v>
      </c>
      <c r="I18" s="46">
        <v>6164</v>
      </c>
      <c r="J18" s="50">
        <f>H18*I18</f>
        <v>123280</v>
      </c>
      <c r="K18" s="51" t="str">
        <f>INDEX(상품목록,MATCH(G18,상품목록_상품명,0),3)</f>
        <v>SNU Tech.</v>
      </c>
      <c r="L18" s="52" t="str">
        <f>TEXT(C18,"yyyy-mm")</f>
        <v>2016-01</v>
      </c>
      <c r="M18" s="53">
        <f>SUMIFS(주문량,주문구분,"구매",상품명,G18,예정일,"&lt;="&amp;E18)-SUMIFS(주문량,주문구분,"판매",상품명,G18,예정일,"&lt;="&amp;E18)</f>
        <v>15</v>
      </c>
    </row>
    <row r="19" spans="1:21" outlineLevel="2" collapsed="1" x14ac:dyDescent="0.3">
      <c r="A19" s="46"/>
      <c r="B19" s="47"/>
      <c r="C19" s="48"/>
      <c r="D19" s="49"/>
      <c r="E19" s="48"/>
      <c r="F19" s="131" t="s">
        <v>304</v>
      </c>
      <c r="G19" s="46"/>
      <c r="H19" s="46">
        <f>SUBTOTAL(3,H17:H18)</f>
        <v>2</v>
      </c>
      <c r="I19" s="46"/>
      <c r="J19" s="50"/>
      <c r="K19" s="51"/>
      <c r="L19" s="52"/>
      <c r="M19" s="53"/>
    </row>
    <row r="20" spans="1:21" hidden="1" outlineLevel="3" x14ac:dyDescent="0.3">
      <c r="A20" s="46">
        <v>45</v>
      </c>
      <c r="B20" s="47" t="s">
        <v>174</v>
      </c>
      <c r="C20" s="48">
        <v>42339</v>
      </c>
      <c r="D20" s="49" t="s">
        <v>159</v>
      </c>
      <c r="E20" s="48">
        <v>42346</v>
      </c>
      <c r="F20" s="49" t="s">
        <v>175</v>
      </c>
      <c r="G20" s="46" t="s">
        <v>122</v>
      </c>
      <c r="H20" s="46">
        <v>10</v>
      </c>
      <c r="I20" s="46">
        <v>4077</v>
      </c>
      <c r="J20" s="50">
        <f>H20*I20</f>
        <v>40770</v>
      </c>
      <c r="K20" s="51" t="str">
        <f>INDEX(상품목록,MATCH(G20,상품목록_상품명,0),3)</f>
        <v>SNU Tech.</v>
      </c>
      <c r="L20" s="52" t="str">
        <f>TEXT(C20,"yyyy-mm")</f>
        <v>2015-12</v>
      </c>
      <c r="M20" s="53">
        <f>SUMIFS(주문량,주문구분,"구매",상품명,G20,예정일,"&lt;="&amp;E20)-SUMIFS(주문량,주문구분,"판매",상품명,G20,예정일,"&lt;="&amp;E20)</f>
        <v>15</v>
      </c>
    </row>
    <row r="21" spans="1:21" outlineLevel="2" collapsed="1" x14ac:dyDescent="0.3">
      <c r="A21" s="46"/>
      <c r="B21" s="47"/>
      <c r="C21" s="48"/>
      <c r="D21" s="49"/>
      <c r="E21" s="48"/>
      <c r="F21" s="131" t="s">
        <v>307</v>
      </c>
      <c r="G21" s="46"/>
      <c r="H21" s="46">
        <f>SUBTOTAL(3,H20:H20)</f>
        <v>1</v>
      </c>
      <c r="I21" s="46"/>
      <c r="J21" s="50"/>
      <c r="K21" s="51"/>
      <c r="L21" s="52"/>
      <c r="M21" s="53"/>
    </row>
    <row r="22" spans="1:21" hidden="1" outlineLevel="3" x14ac:dyDescent="0.3">
      <c r="A22" s="46">
        <v>55</v>
      </c>
      <c r="B22" s="47" t="s">
        <v>178</v>
      </c>
      <c r="C22" s="48">
        <v>42353</v>
      </c>
      <c r="D22" s="49" t="s">
        <v>168</v>
      </c>
      <c r="E22" s="48">
        <v>42360</v>
      </c>
      <c r="F22" s="49" t="s">
        <v>169</v>
      </c>
      <c r="G22" s="46" t="s">
        <v>122</v>
      </c>
      <c r="H22" s="46">
        <v>20</v>
      </c>
      <c r="I22" s="46">
        <v>5347</v>
      </c>
      <c r="J22" s="50">
        <f>H22*I22</f>
        <v>106940</v>
      </c>
      <c r="K22" s="51" t="str">
        <f>INDEX(상품목록,MATCH(G22,상품목록_상품명,0),3)</f>
        <v>SNU Tech.</v>
      </c>
      <c r="L22" s="52" t="str">
        <f>TEXT(C22,"yyyy-mm")</f>
        <v>2015-12</v>
      </c>
      <c r="M22" s="53">
        <f>SUMIFS(주문량,주문구분,"구매",상품명,G22,예정일,"&lt;="&amp;E22)-SUMIFS(주문량,주문구분,"판매",상품명,G22,예정일,"&lt;="&amp;E22)</f>
        <v>-5</v>
      </c>
    </row>
    <row r="23" spans="1:21" outlineLevel="2" collapsed="1" x14ac:dyDescent="0.3">
      <c r="A23" s="46"/>
      <c r="B23" s="47"/>
      <c r="C23" s="48"/>
      <c r="D23" s="49"/>
      <c r="E23" s="48"/>
      <c r="F23" s="131" t="s">
        <v>308</v>
      </c>
      <c r="G23" s="46"/>
      <c r="H23" s="46">
        <f>SUBTOTAL(3,H22:H22)</f>
        <v>1</v>
      </c>
      <c r="I23" s="46"/>
      <c r="J23" s="50"/>
      <c r="K23" s="51"/>
      <c r="L23" s="52"/>
      <c r="M23" s="53"/>
    </row>
    <row r="24" spans="1:21" hidden="1" outlineLevel="3" x14ac:dyDescent="0.3">
      <c r="A24" s="46">
        <v>33</v>
      </c>
      <c r="B24" s="47" t="s">
        <v>170</v>
      </c>
      <c r="C24" s="48">
        <v>42323</v>
      </c>
      <c r="D24" s="49" t="s">
        <v>168</v>
      </c>
      <c r="E24" s="48">
        <v>42330</v>
      </c>
      <c r="F24" s="49" t="s">
        <v>171</v>
      </c>
      <c r="G24" s="46" t="s">
        <v>122</v>
      </c>
      <c r="H24" s="46">
        <v>15</v>
      </c>
      <c r="I24" s="46">
        <v>2213</v>
      </c>
      <c r="J24" s="50">
        <f>H24*I24</f>
        <v>33195</v>
      </c>
      <c r="K24" s="51" t="str">
        <f>INDEX(상품목록,MATCH(G24,상품목록_상품명,0),3)</f>
        <v>SNU Tech.</v>
      </c>
      <c r="L24" s="52" t="str">
        <f>TEXT(C24,"yyyy-mm")</f>
        <v>2015-11</v>
      </c>
      <c r="M24" s="53">
        <f>SUMIFS(주문량,주문구분,"구매",상품명,G24,예정일,"&lt;="&amp;E24)-SUMIFS(주문량,주문구분,"판매",상품명,G24,예정일,"&lt;="&amp;E24)</f>
        <v>5</v>
      </c>
    </row>
    <row r="25" spans="1:21" outlineLevel="2" collapsed="1" x14ac:dyDescent="0.3">
      <c r="A25" s="46"/>
      <c r="B25" s="47"/>
      <c r="C25" s="48"/>
      <c r="D25" s="49"/>
      <c r="E25" s="48"/>
      <c r="F25" s="131" t="s">
        <v>305</v>
      </c>
      <c r="G25" s="46"/>
      <c r="H25" s="46">
        <f>SUBTOTAL(3,H24:H24)</f>
        <v>1</v>
      </c>
      <c r="I25" s="46"/>
      <c r="J25" s="50"/>
      <c r="K25" s="51"/>
      <c r="L25" s="52"/>
      <c r="M25" s="53"/>
    </row>
    <row r="26" spans="1:21" hidden="1" outlineLevel="3" x14ac:dyDescent="0.3">
      <c r="A26" s="46">
        <v>77</v>
      </c>
      <c r="B26" s="47" t="s">
        <v>179</v>
      </c>
      <c r="C26" s="48">
        <v>42379</v>
      </c>
      <c r="D26" s="49" t="s">
        <v>168</v>
      </c>
      <c r="E26" s="48">
        <v>42386</v>
      </c>
      <c r="F26" s="49" t="s">
        <v>173</v>
      </c>
      <c r="G26" s="46" t="s">
        <v>122</v>
      </c>
      <c r="H26" s="46">
        <v>10</v>
      </c>
      <c r="I26" s="46">
        <v>6600</v>
      </c>
      <c r="J26" s="50">
        <f>H26*I26</f>
        <v>66000</v>
      </c>
      <c r="K26" s="51" t="str">
        <f>INDEX(상품목록,MATCH(G26,상품목록_상품명,0),3)</f>
        <v>SNU Tech.</v>
      </c>
      <c r="L26" s="52" t="str">
        <f>TEXT(C26,"yyyy-mm")</f>
        <v>2016-01</v>
      </c>
      <c r="M26" s="53">
        <f>SUMIFS(주문량,주문구분,"구매",상품명,G26,예정일,"&lt;="&amp;E26)-SUMIFS(주문량,주문구분,"판매",상품명,G26,예정일,"&lt;="&amp;E26)</f>
        <v>5</v>
      </c>
      <c r="U26" s="64"/>
    </row>
    <row r="27" spans="1:21" outlineLevel="2" collapsed="1" x14ac:dyDescent="0.3">
      <c r="A27" s="46"/>
      <c r="B27" s="47"/>
      <c r="C27" s="48"/>
      <c r="D27" s="49"/>
      <c r="E27" s="48"/>
      <c r="F27" s="131" t="s">
        <v>306</v>
      </c>
      <c r="G27" s="46"/>
      <c r="H27" s="46">
        <f>SUBTOTAL(3,H26:H26)</f>
        <v>1</v>
      </c>
      <c r="I27" s="46"/>
      <c r="J27" s="50"/>
      <c r="K27" s="51"/>
      <c r="L27" s="52"/>
      <c r="M27" s="53"/>
      <c r="U27" s="64"/>
    </row>
    <row r="28" spans="1:21" outlineLevel="1" x14ac:dyDescent="0.3">
      <c r="A28" s="46"/>
      <c r="B28" s="47"/>
      <c r="C28" s="48"/>
      <c r="D28" s="49"/>
      <c r="E28" s="48"/>
      <c r="F28" s="49"/>
      <c r="G28" s="107" t="s">
        <v>254</v>
      </c>
      <c r="H28" s="46">
        <f>SUBTOTAL(9,H17:H26)</f>
        <v>95</v>
      </c>
      <c r="I28" s="46"/>
      <c r="J28" s="50">
        <f>SUBTOTAL(9,J17:J26)</f>
        <v>465225</v>
      </c>
      <c r="K28" s="51"/>
      <c r="L28" s="52"/>
      <c r="M28" s="53"/>
      <c r="U28" s="64"/>
    </row>
    <row r="29" spans="1:21" hidden="1" outlineLevel="3" x14ac:dyDescent="0.3">
      <c r="A29" s="46">
        <v>13</v>
      </c>
      <c r="B29" s="47" t="s">
        <v>164</v>
      </c>
      <c r="C29" s="48">
        <v>42313</v>
      </c>
      <c r="D29" s="49" t="s">
        <v>159</v>
      </c>
      <c r="E29" s="48">
        <v>42320</v>
      </c>
      <c r="F29" s="49" t="s">
        <v>165</v>
      </c>
      <c r="G29" s="46" t="s">
        <v>126</v>
      </c>
      <c r="H29" s="46">
        <v>40</v>
      </c>
      <c r="I29" s="46">
        <v>3431</v>
      </c>
      <c r="J29" s="50">
        <f>H29*I29</f>
        <v>137240</v>
      </c>
      <c r="K29" s="51" t="str">
        <f>INDEX(상품목록,MATCH(G29,상품목록_상품명,0),3)</f>
        <v>SNU Tech.</v>
      </c>
      <c r="L29" s="52" t="str">
        <f>TEXT(C29,"yyyy-mm")</f>
        <v>2015-11</v>
      </c>
      <c r="M29" s="53">
        <f>SUMIFS(주문량,주문구분,"구매",상품명,G29,예정일,"&lt;="&amp;E29)-SUMIFS(주문량,주문구분,"판매",상품명,G29,예정일,"&lt;="&amp;E29)</f>
        <v>40</v>
      </c>
    </row>
    <row r="30" spans="1:21" hidden="1" outlineLevel="3" x14ac:dyDescent="0.3">
      <c r="A30" s="54">
        <v>54</v>
      </c>
      <c r="B30" s="55" t="s">
        <v>177</v>
      </c>
      <c r="C30" s="56">
        <v>42371</v>
      </c>
      <c r="D30" s="57" t="s">
        <v>159</v>
      </c>
      <c r="E30" s="56">
        <v>42378</v>
      </c>
      <c r="F30" s="57" t="s">
        <v>165</v>
      </c>
      <c r="G30" s="54" t="s">
        <v>126</v>
      </c>
      <c r="H30" s="54">
        <v>10</v>
      </c>
      <c r="I30" s="54">
        <v>2614</v>
      </c>
      <c r="J30" s="58">
        <f>H30*I30</f>
        <v>26140</v>
      </c>
      <c r="K30" s="59" t="str">
        <f>INDEX(상품목록,MATCH(G30,상품목록_상품명,0),3)</f>
        <v>SNU Tech.</v>
      </c>
      <c r="L30" s="60" t="str">
        <f>TEXT(C30,"yyyy-mm")</f>
        <v>2016-01</v>
      </c>
      <c r="M30" s="61">
        <f>SUMIFS(주문량,주문구분,"구매",상품명,G30,예정일,"&lt;="&amp;E30)-SUMIFS(주문량,주문구분,"판매",상품명,G30,예정일,"&lt;="&amp;E30)</f>
        <v>15</v>
      </c>
    </row>
    <row r="31" spans="1:21" outlineLevel="2" collapsed="1" x14ac:dyDescent="0.3">
      <c r="A31" s="54"/>
      <c r="B31" s="55"/>
      <c r="C31" s="56"/>
      <c r="D31" s="57"/>
      <c r="E31" s="56"/>
      <c r="F31" s="130" t="s">
        <v>304</v>
      </c>
      <c r="G31" s="54"/>
      <c r="H31" s="54">
        <f>SUBTOTAL(3,H29:H30)</f>
        <v>2</v>
      </c>
      <c r="I31" s="54"/>
      <c r="J31" s="58"/>
      <c r="K31" s="59"/>
      <c r="L31" s="60"/>
      <c r="M31" s="61"/>
    </row>
    <row r="32" spans="1:21" hidden="1" outlineLevel="3" x14ac:dyDescent="0.3">
      <c r="A32" s="54">
        <v>34</v>
      </c>
      <c r="B32" s="55" t="s">
        <v>170</v>
      </c>
      <c r="C32" s="56">
        <v>42323</v>
      </c>
      <c r="D32" s="57" t="s">
        <v>168</v>
      </c>
      <c r="E32" s="56">
        <v>42330</v>
      </c>
      <c r="F32" s="57" t="s">
        <v>171</v>
      </c>
      <c r="G32" s="54" t="s">
        <v>126</v>
      </c>
      <c r="H32" s="54">
        <v>25</v>
      </c>
      <c r="I32" s="54">
        <v>2195</v>
      </c>
      <c r="J32" s="58">
        <f>H32*I32</f>
        <v>54875</v>
      </c>
      <c r="K32" s="59" t="str">
        <f>INDEX(상품목록,MATCH(G32,상품목록_상품명,0),3)</f>
        <v>SNU Tech.</v>
      </c>
      <c r="L32" s="60" t="str">
        <f>TEXT(C32,"yyyy-mm")</f>
        <v>2015-11</v>
      </c>
      <c r="M32" s="61">
        <f>SUMIFS(주문량,주문구분,"구매",상품명,G32,예정일,"&lt;="&amp;E32)-SUMIFS(주문량,주문구분,"판매",상품명,G32,예정일,"&lt;="&amp;E32)</f>
        <v>15</v>
      </c>
    </row>
    <row r="33" spans="1:13" hidden="1" outlineLevel="3" x14ac:dyDescent="0.3">
      <c r="A33" s="46">
        <v>85</v>
      </c>
      <c r="B33" s="47" t="s">
        <v>181</v>
      </c>
      <c r="C33" s="48">
        <v>42383</v>
      </c>
      <c r="D33" s="49" t="s">
        <v>168</v>
      </c>
      <c r="E33" s="48">
        <v>42599</v>
      </c>
      <c r="F33" s="49" t="s">
        <v>171</v>
      </c>
      <c r="G33" s="46" t="s">
        <v>126</v>
      </c>
      <c r="H33" s="46">
        <v>5</v>
      </c>
      <c r="I33" s="46">
        <v>3366</v>
      </c>
      <c r="J33" s="50">
        <f>H33*I33</f>
        <v>16830</v>
      </c>
      <c r="K33" s="51" t="str">
        <f>INDEX(상품목록,MATCH(G33,상품목록_상품명,0),3)</f>
        <v>SNU Tech.</v>
      </c>
      <c r="L33" s="52" t="str">
        <f>TEXT(C33,"yyyy-mm")</f>
        <v>2016-01</v>
      </c>
      <c r="M33" s="53">
        <f>SUMIFS(주문량,주문구분,"구매",상품명,G33,예정일,"&lt;="&amp;E33)-SUMIFS(주문량,주문구분,"판매",상품명,G33,예정일,"&lt;="&amp;E33)</f>
        <v>0</v>
      </c>
    </row>
    <row r="34" spans="1:13" outlineLevel="2" collapsed="1" x14ac:dyDescent="0.3">
      <c r="A34" s="46"/>
      <c r="B34" s="47"/>
      <c r="C34" s="48"/>
      <c r="D34" s="49"/>
      <c r="E34" s="48"/>
      <c r="F34" s="131" t="s">
        <v>305</v>
      </c>
      <c r="G34" s="46"/>
      <c r="H34" s="46">
        <f>SUBTOTAL(3,H32:H33)</f>
        <v>2</v>
      </c>
      <c r="I34" s="46"/>
      <c r="J34" s="50"/>
      <c r="K34" s="51"/>
      <c r="L34" s="52"/>
      <c r="M34" s="53"/>
    </row>
    <row r="35" spans="1:13" hidden="1" outlineLevel="3" x14ac:dyDescent="0.3">
      <c r="A35" s="46">
        <v>37</v>
      </c>
      <c r="B35" s="47" t="s">
        <v>172</v>
      </c>
      <c r="C35" s="48">
        <v>42328</v>
      </c>
      <c r="D35" s="49" t="s">
        <v>168</v>
      </c>
      <c r="E35" s="48">
        <v>42335</v>
      </c>
      <c r="F35" s="49" t="s">
        <v>173</v>
      </c>
      <c r="G35" s="46" t="s">
        <v>126</v>
      </c>
      <c r="H35" s="46">
        <v>10</v>
      </c>
      <c r="I35" s="46">
        <v>9319</v>
      </c>
      <c r="J35" s="50">
        <f>H35*I35</f>
        <v>93190</v>
      </c>
      <c r="K35" s="51" t="str">
        <f>INDEX(상품목록,MATCH(G35,상품목록_상품명,0),3)</f>
        <v>SNU Tech.</v>
      </c>
      <c r="L35" s="52" t="str">
        <f>TEXT(C35,"yyyy-mm")</f>
        <v>2015-11</v>
      </c>
      <c r="M35" s="53">
        <f>SUMIFS(주문량,주문구분,"구매",상품명,G35,예정일,"&lt;="&amp;E35)-SUMIFS(주문량,주문구분,"판매",상품명,G35,예정일,"&lt;="&amp;E35)</f>
        <v>5</v>
      </c>
    </row>
    <row r="36" spans="1:13" hidden="1" outlineLevel="3" x14ac:dyDescent="0.3">
      <c r="A36" s="54">
        <v>74</v>
      </c>
      <c r="B36" s="55" t="s">
        <v>179</v>
      </c>
      <c r="C36" s="56">
        <v>42379</v>
      </c>
      <c r="D36" s="57" t="s">
        <v>168</v>
      </c>
      <c r="E36" s="56">
        <v>42386</v>
      </c>
      <c r="F36" s="57" t="s">
        <v>173</v>
      </c>
      <c r="G36" s="54" t="s">
        <v>126</v>
      </c>
      <c r="H36" s="54">
        <v>10</v>
      </c>
      <c r="I36" s="54">
        <v>2929</v>
      </c>
      <c r="J36" s="58">
        <f>H36*I36</f>
        <v>29290</v>
      </c>
      <c r="K36" s="59" t="str">
        <f>INDEX(상품목록,MATCH(G36,상품목록_상품명,0),3)</f>
        <v>SNU Tech.</v>
      </c>
      <c r="L36" s="60" t="str">
        <f>TEXT(C36,"yyyy-mm")</f>
        <v>2016-01</v>
      </c>
      <c r="M36" s="61">
        <f>SUMIFS(주문량,주문구분,"구매",상품명,G36,예정일,"&lt;="&amp;E36)-SUMIFS(주문량,주문구분,"판매",상품명,G36,예정일,"&lt;="&amp;E36)</f>
        <v>5</v>
      </c>
    </row>
    <row r="37" spans="1:13" outlineLevel="2" collapsed="1" x14ac:dyDescent="0.3">
      <c r="A37" s="54"/>
      <c r="B37" s="55"/>
      <c r="C37" s="56"/>
      <c r="D37" s="57"/>
      <c r="E37" s="56"/>
      <c r="F37" s="130" t="s">
        <v>306</v>
      </c>
      <c r="G37" s="54"/>
      <c r="H37" s="54">
        <f>SUBTOTAL(3,H35:H36)</f>
        <v>2</v>
      </c>
      <c r="I37" s="54"/>
      <c r="J37" s="58"/>
      <c r="K37" s="59"/>
      <c r="L37" s="60"/>
      <c r="M37" s="61"/>
    </row>
    <row r="38" spans="1:13" outlineLevel="1" x14ac:dyDescent="0.3">
      <c r="A38" s="54"/>
      <c r="B38" s="55"/>
      <c r="C38" s="56"/>
      <c r="D38" s="57"/>
      <c r="E38" s="56"/>
      <c r="F38" s="57"/>
      <c r="G38" s="106" t="s">
        <v>255</v>
      </c>
      <c r="H38" s="54">
        <f>SUBTOTAL(9,H29:H36)</f>
        <v>100</v>
      </c>
      <c r="I38" s="54"/>
      <c r="J38" s="58">
        <f>SUBTOTAL(9,J29:J36)</f>
        <v>357565</v>
      </c>
      <c r="K38" s="59"/>
      <c r="L38" s="60"/>
      <c r="M38" s="61"/>
    </row>
    <row r="39" spans="1:13" hidden="1" outlineLevel="3" x14ac:dyDescent="0.3">
      <c r="A39" s="46">
        <v>21</v>
      </c>
      <c r="B39" s="47" t="s">
        <v>164</v>
      </c>
      <c r="C39" s="48">
        <v>42313</v>
      </c>
      <c r="D39" s="49" t="s">
        <v>159</v>
      </c>
      <c r="E39" s="48">
        <v>42320</v>
      </c>
      <c r="F39" s="49" t="s">
        <v>165</v>
      </c>
      <c r="G39" s="46" t="s">
        <v>124</v>
      </c>
      <c r="H39" s="46">
        <v>20</v>
      </c>
      <c r="I39" s="46">
        <v>5117</v>
      </c>
      <c r="J39" s="50">
        <f>H39*I39</f>
        <v>102340</v>
      </c>
      <c r="K39" s="51" t="str">
        <f>INDEX(상품목록,MATCH(G39,상품목록_상품명,0),3)</f>
        <v>(주)연세기술</v>
      </c>
      <c r="L39" s="52" t="str">
        <f>TEXT(C39,"yyyy-mm")</f>
        <v>2015-11</v>
      </c>
      <c r="M39" s="53">
        <f>SUMIFS(주문량,주문구분,"구매",상품명,G39,예정일,"&lt;="&amp;E39)-SUMIFS(주문량,주문구분,"판매",상품명,G39,예정일,"&lt;="&amp;E39)</f>
        <v>20</v>
      </c>
    </row>
    <row r="40" spans="1:13" outlineLevel="2" collapsed="1" x14ac:dyDescent="0.3">
      <c r="A40" s="46"/>
      <c r="B40" s="47"/>
      <c r="C40" s="48"/>
      <c r="D40" s="49"/>
      <c r="E40" s="48"/>
      <c r="F40" s="131" t="s">
        <v>304</v>
      </c>
      <c r="G40" s="46"/>
      <c r="H40" s="46">
        <f>SUBTOTAL(3,H39:H39)</f>
        <v>1</v>
      </c>
      <c r="I40" s="46"/>
      <c r="J40" s="50"/>
      <c r="K40" s="51"/>
      <c r="L40" s="52"/>
      <c r="M40" s="53"/>
    </row>
    <row r="41" spans="1:13" hidden="1" outlineLevel="3" x14ac:dyDescent="0.3">
      <c r="A41" s="46">
        <v>43</v>
      </c>
      <c r="B41" s="47" t="s">
        <v>174</v>
      </c>
      <c r="C41" s="48">
        <v>42339</v>
      </c>
      <c r="D41" s="49" t="s">
        <v>159</v>
      </c>
      <c r="E41" s="48">
        <v>42346</v>
      </c>
      <c r="F41" s="49" t="s">
        <v>175</v>
      </c>
      <c r="G41" s="46" t="s">
        <v>124</v>
      </c>
      <c r="H41" s="46">
        <v>10</v>
      </c>
      <c r="I41" s="46">
        <v>7352</v>
      </c>
      <c r="J41" s="50">
        <f>H41*I41</f>
        <v>73520</v>
      </c>
      <c r="K41" s="51" t="str">
        <f>INDEX(상품목록,MATCH(G41,상품목록_상품명,0),3)</f>
        <v>(주)연세기술</v>
      </c>
      <c r="L41" s="52" t="str">
        <f>TEXT(C41,"yyyy-mm")</f>
        <v>2015-12</v>
      </c>
      <c r="M41" s="53">
        <f>SUMIFS(주문량,주문구분,"구매",상품명,G41,예정일,"&lt;="&amp;E41)-SUMIFS(주문량,주문구분,"판매",상품명,G41,예정일,"&lt;="&amp;E41)</f>
        <v>30</v>
      </c>
    </row>
    <row r="42" spans="1:13" outlineLevel="2" collapsed="1" x14ac:dyDescent="0.3">
      <c r="A42" s="46"/>
      <c r="B42" s="47"/>
      <c r="C42" s="48"/>
      <c r="D42" s="49"/>
      <c r="E42" s="48"/>
      <c r="F42" s="131" t="s">
        <v>307</v>
      </c>
      <c r="G42" s="46"/>
      <c r="H42" s="46">
        <f>SUBTOTAL(3,H41:H41)</f>
        <v>1</v>
      </c>
      <c r="I42" s="46"/>
      <c r="J42" s="50"/>
      <c r="K42" s="51"/>
      <c r="L42" s="52"/>
      <c r="M42" s="53"/>
    </row>
    <row r="43" spans="1:13" hidden="1" outlineLevel="3" x14ac:dyDescent="0.3">
      <c r="A43" s="54">
        <v>86</v>
      </c>
      <c r="B43" s="55" t="s">
        <v>181</v>
      </c>
      <c r="C43" s="56">
        <v>42384</v>
      </c>
      <c r="D43" s="57" t="s">
        <v>168</v>
      </c>
      <c r="E43" s="56">
        <v>42599</v>
      </c>
      <c r="F43" s="57" t="s">
        <v>171</v>
      </c>
      <c r="G43" s="54" t="s">
        <v>124</v>
      </c>
      <c r="H43" s="54">
        <v>5</v>
      </c>
      <c r="I43" s="54">
        <v>3777</v>
      </c>
      <c r="J43" s="58">
        <f>H43*I43</f>
        <v>18885</v>
      </c>
      <c r="K43" s="59" t="str">
        <f>INDEX(상품목록,MATCH(G43,상품목록_상품명,0),3)</f>
        <v>(주)연세기술</v>
      </c>
      <c r="L43" s="60" t="str">
        <f>TEXT(C43,"yyyy-mm")</f>
        <v>2016-01</v>
      </c>
      <c r="M43" s="61">
        <f>SUMIFS(주문량,주문구분,"구매",상품명,G43,예정일,"&lt;="&amp;E43)-SUMIFS(주문량,주문구분,"판매",상품명,G43,예정일,"&lt;="&amp;E43)</f>
        <v>5</v>
      </c>
    </row>
    <row r="44" spans="1:13" outlineLevel="2" collapsed="1" x14ac:dyDescent="0.3">
      <c r="A44" s="54"/>
      <c r="B44" s="55"/>
      <c r="C44" s="56"/>
      <c r="D44" s="57"/>
      <c r="E44" s="56"/>
      <c r="F44" s="130" t="s">
        <v>305</v>
      </c>
      <c r="G44" s="54"/>
      <c r="H44" s="54">
        <f>SUBTOTAL(3,H43:H43)</f>
        <v>1</v>
      </c>
      <c r="I44" s="54"/>
      <c r="J44" s="58"/>
      <c r="K44" s="59"/>
      <c r="L44" s="60"/>
      <c r="M44" s="61"/>
    </row>
    <row r="45" spans="1:13" hidden="1" outlineLevel="3" x14ac:dyDescent="0.3">
      <c r="A45" s="46">
        <v>81</v>
      </c>
      <c r="B45" s="47" t="s">
        <v>179</v>
      </c>
      <c r="C45" s="48">
        <v>42379</v>
      </c>
      <c r="D45" s="49" t="s">
        <v>168</v>
      </c>
      <c r="E45" s="48">
        <v>42386</v>
      </c>
      <c r="F45" s="49" t="s">
        <v>173</v>
      </c>
      <c r="G45" s="46" t="s">
        <v>124</v>
      </c>
      <c r="H45" s="46">
        <v>20</v>
      </c>
      <c r="I45" s="46">
        <v>2466</v>
      </c>
      <c r="J45" s="50">
        <f>H45*I45</f>
        <v>49320</v>
      </c>
      <c r="K45" s="51" t="str">
        <f>INDEX(상품목록,MATCH(G45,상품목록_상품명,0),3)</f>
        <v>(주)연세기술</v>
      </c>
      <c r="L45" s="52" t="str">
        <f>TEXT(C45,"yyyy-mm")</f>
        <v>2016-01</v>
      </c>
      <c r="M45" s="53">
        <f>SUMIFS(주문량,주문구분,"구매",상품명,G45,예정일,"&lt;="&amp;E45)-SUMIFS(주문량,주문구분,"판매",상품명,G45,예정일,"&lt;="&amp;E45)</f>
        <v>10</v>
      </c>
    </row>
    <row r="46" spans="1:13" outlineLevel="2" collapsed="1" x14ac:dyDescent="0.3">
      <c r="A46" s="46"/>
      <c r="B46" s="47"/>
      <c r="C46" s="48"/>
      <c r="D46" s="49"/>
      <c r="E46" s="48"/>
      <c r="F46" s="131" t="s">
        <v>306</v>
      </c>
      <c r="G46" s="46"/>
      <c r="H46" s="46">
        <f>SUBTOTAL(3,H45:H45)</f>
        <v>1</v>
      </c>
      <c r="I46" s="46"/>
      <c r="J46" s="50"/>
      <c r="K46" s="51"/>
      <c r="L46" s="52"/>
      <c r="M46" s="53"/>
    </row>
    <row r="47" spans="1:13" outlineLevel="1" x14ac:dyDescent="0.3">
      <c r="A47" s="46"/>
      <c r="B47" s="47"/>
      <c r="C47" s="48"/>
      <c r="D47" s="49"/>
      <c r="E47" s="48"/>
      <c r="F47" s="49"/>
      <c r="G47" s="107" t="s">
        <v>256</v>
      </c>
      <c r="H47" s="46">
        <f>SUBTOTAL(9,H39:H45)</f>
        <v>55</v>
      </c>
      <c r="I47" s="46"/>
      <c r="J47" s="50">
        <f>SUBTOTAL(9,J39:J45)</f>
        <v>244065</v>
      </c>
      <c r="K47" s="51"/>
      <c r="L47" s="52"/>
      <c r="M47" s="53"/>
    </row>
    <row r="48" spans="1:13" hidden="1" outlineLevel="3" x14ac:dyDescent="0.3">
      <c r="A48" s="54">
        <v>22</v>
      </c>
      <c r="B48" s="55" t="s">
        <v>164</v>
      </c>
      <c r="C48" s="56">
        <v>42313</v>
      </c>
      <c r="D48" s="57" t="s">
        <v>159</v>
      </c>
      <c r="E48" s="56">
        <v>42320</v>
      </c>
      <c r="F48" s="57" t="s">
        <v>165</v>
      </c>
      <c r="G48" s="54" t="s">
        <v>140</v>
      </c>
      <c r="H48" s="54">
        <v>20</v>
      </c>
      <c r="I48" s="54">
        <v>3836</v>
      </c>
      <c r="J48" s="58">
        <f>H48*I48</f>
        <v>76720</v>
      </c>
      <c r="K48" s="59" t="str">
        <f>INDEX(상품목록,MATCH(G48,상품목록_상품명,0),3)</f>
        <v>(주)연세기술</v>
      </c>
      <c r="L48" s="60" t="str">
        <f>TEXT(C48,"yyyy-mm")</f>
        <v>2015-11</v>
      </c>
      <c r="M48" s="61">
        <f>SUMIFS(주문량,주문구분,"구매",상품명,G48,예정일,"&lt;="&amp;E48)-SUMIFS(주문량,주문구분,"판매",상품명,G48,예정일,"&lt;="&amp;E48)</f>
        <v>20</v>
      </c>
    </row>
    <row r="49" spans="1:13" outlineLevel="2" collapsed="1" x14ac:dyDescent="0.3">
      <c r="A49" s="54"/>
      <c r="B49" s="55"/>
      <c r="C49" s="56"/>
      <c r="D49" s="57"/>
      <c r="E49" s="56"/>
      <c r="F49" s="130" t="s">
        <v>304</v>
      </c>
      <c r="G49" s="54"/>
      <c r="H49" s="54">
        <f>SUBTOTAL(3,H48:H48)</f>
        <v>1</v>
      </c>
      <c r="I49" s="54"/>
      <c r="J49" s="58"/>
      <c r="K49" s="59"/>
      <c r="L49" s="60"/>
      <c r="M49" s="61"/>
    </row>
    <row r="50" spans="1:13" hidden="1" outlineLevel="3" x14ac:dyDescent="0.3">
      <c r="A50" s="54">
        <v>40</v>
      </c>
      <c r="B50" s="55" t="s">
        <v>172</v>
      </c>
      <c r="C50" s="56">
        <v>42328</v>
      </c>
      <c r="D50" s="57" t="s">
        <v>168</v>
      </c>
      <c r="E50" s="56">
        <v>42335</v>
      </c>
      <c r="F50" s="57" t="s">
        <v>173</v>
      </c>
      <c r="G50" s="54" t="s">
        <v>140</v>
      </c>
      <c r="H50" s="54">
        <v>10</v>
      </c>
      <c r="I50" s="54">
        <v>6771</v>
      </c>
      <c r="J50" s="58">
        <f>H50*I50</f>
        <v>67710</v>
      </c>
      <c r="K50" s="59" t="str">
        <f>INDEX(상품목록,MATCH(G50,상품목록_상품명,0),3)</f>
        <v>(주)연세기술</v>
      </c>
      <c r="L50" s="60" t="str">
        <f>TEXT(C50,"yyyy-mm")</f>
        <v>2015-11</v>
      </c>
      <c r="M50" s="61">
        <f>SUMIFS(주문량,주문구분,"구매",상품명,G50,예정일,"&lt;="&amp;E50)-SUMIFS(주문량,주문구분,"판매",상품명,G50,예정일,"&lt;="&amp;E50)</f>
        <v>10</v>
      </c>
    </row>
    <row r="51" spans="1:13" outlineLevel="2" collapsed="1" x14ac:dyDescent="0.3">
      <c r="A51" s="54"/>
      <c r="B51" s="55"/>
      <c r="C51" s="56"/>
      <c r="D51" s="57"/>
      <c r="E51" s="56"/>
      <c r="F51" s="130" t="s">
        <v>306</v>
      </c>
      <c r="G51" s="54"/>
      <c r="H51" s="54">
        <f>SUBTOTAL(3,H50:H50)</f>
        <v>1</v>
      </c>
      <c r="I51" s="54"/>
      <c r="J51" s="58"/>
      <c r="K51" s="59"/>
      <c r="L51" s="60"/>
      <c r="M51" s="61"/>
    </row>
    <row r="52" spans="1:13" outlineLevel="1" x14ac:dyDescent="0.3">
      <c r="A52" s="54"/>
      <c r="B52" s="55"/>
      <c r="C52" s="56"/>
      <c r="D52" s="57"/>
      <c r="E52" s="56"/>
      <c r="F52" s="57"/>
      <c r="G52" s="106" t="s">
        <v>257</v>
      </c>
      <c r="H52" s="54">
        <f>SUBTOTAL(9,H48:H50)</f>
        <v>30</v>
      </c>
      <c r="I52" s="54"/>
      <c r="J52" s="58">
        <f>SUBTOTAL(9,J48:J50)</f>
        <v>144430</v>
      </c>
      <c r="K52" s="59"/>
      <c r="L52" s="60"/>
      <c r="M52" s="61"/>
    </row>
    <row r="53" spans="1:13" hidden="1" outlineLevel="3" x14ac:dyDescent="0.3">
      <c r="A53" s="46">
        <v>23</v>
      </c>
      <c r="B53" s="47" t="s">
        <v>164</v>
      </c>
      <c r="C53" s="48">
        <v>42313</v>
      </c>
      <c r="D53" s="49" t="s">
        <v>159</v>
      </c>
      <c r="E53" s="48">
        <v>42320</v>
      </c>
      <c r="F53" s="49" t="s">
        <v>165</v>
      </c>
      <c r="G53" s="46" t="s">
        <v>96</v>
      </c>
      <c r="H53" s="46">
        <v>10</v>
      </c>
      <c r="I53" s="46">
        <v>7089</v>
      </c>
      <c r="J53" s="50">
        <f>H53*I53</f>
        <v>70890</v>
      </c>
      <c r="K53" s="51" t="str">
        <f>INDEX(상품목록,MATCH(G53,상품목록_상품명,0),3)</f>
        <v>(주)연세기술</v>
      </c>
      <c r="L53" s="52" t="str">
        <f>TEXT(C53,"yyyy-mm")</f>
        <v>2015-11</v>
      </c>
      <c r="M53" s="53">
        <f>SUMIFS(주문량,주문구분,"구매",상품명,G53,예정일,"&lt;="&amp;E53)-SUMIFS(주문량,주문구분,"판매",상품명,G53,예정일,"&lt;="&amp;E53)</f>
        <v>10</v>
      </c>
    </row>
    <row r="54" spans="1:13" outlineLevel="2" collapsed="1" x14ac:dyDescent="0.3">
      <c r="A54" s="46"/>
      <c r="B54" s="47"/>
      <c r="C54" s="48"/>
      <c r="D54" s="49"/>
      <c r="E54" s="48"/>
      <c r="F54" s="131" t="s">
        <v>304</v>
      </c>
      <c r="G54" s="46"/>
      <c r="H54" s="46">
        <f>SUBTOTAL(3,H53:H53)</f>
        <v>1</v>
      </c>
      <c r="I54" s="46"/>
      <c r="J54" s="50"/>
      <c r="K54" s="51"/>
      <c r="L54" s="52"/>
      <c r="M54" s="53"/>
    </row>
    <row r="55" spans="1:13" hidden="1" outlineLevel="3" x14ac:dyDescent="0.3">
      <c r="A55" s="54">
        <v>50</v>
      </c>
      <c r="B55" s="55" t="s">
        <v>176</v>
      </c>
      <c r="C55" s="56">
        <v>42343</v>
      </c>
      <c r="D55" s="57" t="s">
        <v>159</v>
      </c>
      <c r="E55" s="56">
        <v>42350</v>
      </c>
      <c r="F55" s="57" t="s">
        <v>160</v>
      </c>
      <c r="G55" s="54" t="s">
        <v>96</v>
      </c>
      <c r="H55" s="54">
        <v>40</v>
      </c>
      <c r="I55" s="54">
        <v>7150</v>
      </c>
      <c r="J55" s="58">
        <f>H55*I55</f>
        <v>286000</v>
      </c>
      <c r="K55" s="59" t="str">
        <f>INDEX(상품목록,MATCH(G55,상품목록_상품명,0),3)</f>
        <v>(주)연세기술</v>
      </c>
      <c r="L55" s="60" t="str">
        <f>TEXT(C55,"yyyy-mm")</f>
        <v>2015-12</v>
      </c>
      <c r="M55" s="61">
        <f>SUMIFS(주문량,주문구분,"구매",상품명,G55,예정일,"&lt;="&amp;E55)-SUMIFS(주문량,주문구분,"판매",상품명,G55,예정일,"&lt;="&amp;E55)</f>
        <v>40</v>
      </c>
    </row>
    <row r="56" spans="1:13" outlineLevel="2" collapsed="1" x14ac:dyDescent="0.3">
      <c r="A56" s="54"/>
      <c r="B56" s="55"/>
      <c r="C56" s="56"/>
      <c r="D56" s="57"/>
      <c r="E56" s="56"/>
      <c r="F56" s="130" t="s">
        <v>309</v>
      </c>
      <c r="G56" s="54"/>
      <c r="H56" s="54">
        <f>SUBTOTAL(3,H55:H55)</f>
        <v>1</v>
      </c>
      <c r="I56" s="54"/>
      <c r="J56" s="58"/>
      <c r="K56" s="59"/>
      <c r="L56" s="60"/>
      <c r="M56" s="61"/>
    </row>
    <row r="57" spans="1:13" hidden="1" outlineLevel="3" x14ac:dyDescent="0.3">
      <c r="A57" s="54">
        <v>32</v>
      </c>
      <c r="B57" s="55" t="s">
        <v>167</v>
      </c>
      <c r="C57" s="56">
        <v>42318</v>
      </c>
      <c r="D57" s="57" t="s">
        <v>168</v>
      </c>
      <c r="E57" s="56">
        <v>42325</v>
      </c>
      <c r="F57" s="57" t="s">
        <v>169</v>
      </c>
      <c r="G57" s="54" t="s">
        <v>96</v>
      </c>
      <c r="H57" s="54">
        <v>10</v>
      </c>
      <c r="I57" s="54">
        <v>6196</v>
      </c>
      <c r="J57" s="58">
        <f>H57*I57</f>
        <v>61960</v>
      </c>
      <c r="K57" s="59" t="str">
        <f>INDEX(상품목록,MATCH(G57,상품목록_상품명,0),3)</f>
        <v>(주)연세기술</v>
      </c>
      <c r="L57" s="60" t="str">
        <f>TEXT(C57,"yyyy-mm")</f>
        <v>2015-11</v>
      </c>
      <c r="M57" s="61">
        <f>SUMIFS(주문량,주문구분,"구매",상품명,G57,예정일,"&lt;="&amp;E57)-SUMIFS(주문량,주문구분,"판매",상품명,G57,예정일,"&lt;="&amp;E57)</f>
        <v>0</v>
      </c>
    </row>
    <row r="58" spans="1:13" hidden="1" outlineLevel="3" x14ac:dyDescent="0.3">
      <c r="A58" s="46">
        <v>71</v>
      </c>
      <c r="B58" s="47" t="s">
        <v>178</v>
      </c>
      <c r="C58" s="48">
        <v>42353</v>
      </c>
      <c r="D58" s="49" t="s">
        <v>168</v>
      </c>
      <c r="E58" s="48">
        <v>42360</v>
      </c>
      <c r="F58" s="49" t="s">
        <v>169</v>
      </c>
      <c r="G58" s="46" t="s">
        <v>96</v>
      </c>
      <c r="H58" s="46">
        <v>30</v>
      </c>
      <c r="I58" s="46">
        <v>5507</v>
      </c>
      <c r="J58" s="50">
        <f>H58*I58</f>
        <v>165210</v>
      </c>
      <c r="K58" s="51" t="str">
        <f>INDEX(상품목록,MATCH(G58,상품목록_상품명,0),3)</f>
        <v>(주)연세기술</v>
      </c>
      <c r="L58" s="52" t="str">
        <f>TEXT(C58,"yyyy-mm")</f>
        <v>2015-12</v>
      </c>
      <c r="M58" s="53">
        <f>SUMIFS(주문량,주문구분,"구매",상품명,G58,예정일,"&lt;="&amp;E58)-SUMIFS(주문량,주문구분,"판매",상품명,G58,예정일,"&lt;="&amp;E58)</f>
        <v>10</v>
      </c>
    </row>
    <row r="59" spans="1:13" outlineLevel="2" collapsed="1" x14ac:dyDescent="0.3">
      <c r="A59" s="46"/>
      <c r="B59" s="47"/>
      <c r="C59" s="48"/>
      <c r="D59" s="49"/>
      <c r="E59" s="48"/>
      <c r="F59" s="131" t="s">
        <v>308</v>
      </c>
      <c r="G59" s="46"/>
      <c r="H59" s="46">
        <f>SUBTOTAL(3,H57:H58)</f>
        <v>2</v>
      </c>
      <c r="I59" s="46"/>
      <c r="J59" s="50"/>
      <c r="K59" s="51"/>
      <c r="L59" s="52"/>
      <c r="M59" s="53"/>
    </row>
    <row r="60" spans="1:13" outlineLevel="1" x14ac:dyDescent="0.3">
      <c r="A60" s="46"/>
      <c r="B60" s="47"/>
      <c r="C60" s="48"/>
      <c r="D60" s="49"/>
      <c r="E60" s="48"/>
      <c r="F60" s="49"/>
      <c r="G60" s="107" t="s">
        <v>258</v>
      </c>
      <c r="H60" s="46">
        <f>SUBTOTAL(9,H53:H58)</f>
        <v>90</v>
      </c>
      <c r="I60" s="46"/>
      <c r="J60" s="50">
        <f>SUBTOTAL(9,J53:J58)</f>
        <v>584060</v>
      </c>
      <c r="K60" s="51"/>
      <c r="L60" s="52"/>
      <c r="M60" s="53"/>
    </row>
    <row r="61" spans="1:13" hidden="1" outlineLevel="3" x14ac:dyDescent="0.3">
      <c r="A61" s="54">
        <v>20</v>
      </c>
      <c r="B61" s="55" t="s">
        <v>164</v>
      </c>
      <c r="C61" s="56">
        <v>42313</v>
      </c>
      <c r="D61" s="57" t="s">
        <v>159</v>
      </c>
      <c r="E61" s="56">
        <v>42320</v>
      </c>
      <c r="F61" s="57" t="s">
        <v>165</v>
      </c>
      <c r="G61" s="54" t="s">
        <v>134</v>
      </c>
      <c r="H61" s="54">
        <v>35</v>
      </c>
      <c r="I61" s="54">
        <v>9622</v>
      </c>
      <c r="J61" s="58">
        <f>H61*I61</f>
        <v>336770</v>
      </c>
      <c r="K61" s="59" t="str">
        <f>INDEX(상품목록,MATCH(G61,상품목록_상품명,0),3)</f>
        <v>(주)연세기술</v>
      </c>
      <c r="L61" s="60" t="str">
        <f>TEXT(C61,"yyyy-mm")</f>
        <v>2015-11</v>
      </c>
      <c r="M61" s="61">
        <f>SUMIFS(주문량,주문구분,"구매",상품명,G61,예정일,"&lt;="&amp;E61)-SUMIFS(주문량,주문구분,"판매",상품명,G61,예정일,"&lt;="&amp;E61)</f>
        <v>35</v>
      </c>
    </row>
    <row r="62" spans="1:13" outlineLevel="2" collapsed="1" x14ac:dyDescent="0.3">
      <c r="A62" s="54"/>
      <c r="B62" s="55"/>
      <c r="C62" s="56"/>
      <c r="D62" s="57"/>
      <c r="E62" s="56"/>
      <c r="F62" s="130" t="s">
        <v>304</v>
      </c>
      <c r="G62" s="54"/>
      <c r="H62" s="54">
        <f>SUBTOTAL(3,H61:H61)</f>
        <v>1</v>
      </c>
      <c r="I62" s="54"/>
      <c r="J62" s="58"/>
      <c r="K62" s="59"/>
      <c r="L62" s="60"/>
      <c r="M62" s="61"/>
    </row>
    <row r="63" spans="1:13" hidden="1" outlineLevel="3" x14ac:dyDescent="0.3">
      <c r="A63" s="46">
        <v>89</v>
      </c>
      <c r="B63" s="47" t="s">
        <v>181</v>
      </c>
      <c r="C63" s="48">
        <v>42387</v>
      </c>
      <c r="D63" s="49" t="s">
        <v>168</v>
      </c>
      <c r="E63" s="48">
        <v>42599</v>
      </c>
      <c r="F63" s="49" t="s">
        <v>171</v>
      </c>
      <c r="G63" s="46" t="s">
        <v>134</v>
      </c>
      <c r="H63" s="46">
        <v>18</v>
      </c>
      <c r="I63" s="46">
        <v>7412</v>
      </c>
      <c r="J63" s="50">
        <f>H63*I63</f>
        <v>133416</v>
      </c>
      <c r="K63" s="51" t="str">
        <f>INDEX(상품목록,MATCH(G63,상품목록_상품명,0),3)</f>
        <v>(주)연세기술</v>
      </c>
      <c r="L63" s="52" t="str">
        <f>TEXT(C63,"yyyy-mm")</f>
        <v>2016-01</v>
      </c>
      <c r="M63" s="53">
        <f>SUMIFS(주문량,주문구분,"구매",상품명,G63,예정일,"&lt;="&amp;E63)-SUMIFS(주문량,주문구분,"판매",상품명,G63,예정일,"&lt;="&amp;E63)</f>
        <v>-3</v>
      </c>
    </row>
    <row r="64" spans="1:13" outlineLevel="2" collapsed="1" x14ac:dyDescent="0.3">
      <c r="A64" s="46"/>
      <c r="B64" s="47"/>
      <c r="C64" s="48"/>
      <c r="D64" s="49"/>
      <c r="E64" s="48"/>
      <c r="F64" s="131" t="s">
        <v>305</v>
      </c>
      <c r="G64" s="46"/>
      <c r="H64" s="46">
        <f>SUBTOTAL(3,H63:H63)</f>
        <v>1</v>
      </c>
      <c r="I64" s="46"/>
      <c r="J64" s="50"/>
      <c r="K64" s="51"/>
      <c r="L64" s="52"/>
      <c r="M64" s="53"/>
    </row>
    <row r="65" spans="1:13" hidden="1" outlineLevel="3" x14ac:dyDescent="0.3">
      <c r="A65" s="54">
        <v>80</v>
      </c>
      <c r="B65" s="55" t="s">
        <v>179</v>
      </c>
      <c r="C65" s="56">
        <v>42379</v>
      </c>
      <c r="D65" s="57" t="s">
        <v>168</v>
      </c>
      <c r="E65" s="56">
        <v>42386</v>
      </c>
      <c r="F65" s="57" t="s">
        <v>173</v>
      </c>
      <c r="G65" s="54" t="s">
        <v>134</v>
      </c>
      <c r="H65" s="54">
        <v>20</v>
      </c>
      <c r="I65" s="54">
        <v>2769</v>
      </c>
      <c r="J65" s="58">
        <f>H65*I65</f>
        <v>55380</v>
      </c>
      <c r="K65" s="59" t="str">
        <f>INDEX(상품목록,MATCH(G65,상품목록_상품명,0),3)</f>
        <v>(주)연세기술</v>
      </c>
      <c r="L65" s="60" t="str">
        <f>TEXT(C65,"yyyy-mm")</f>
        <v>2016-01</v>
      </c>
      <c r="M65" s="61">
        <f>SUMIFS(주문량,주문구분,"구매",상품명,G65,예정일,"&lt;="&amp;E65)-SUMIFS(주문량,주문구분,"판매",상품명,G65,예정일,"&lt;="&amp;E65)</f>
        <v>15</v>
      </c>
    </row>
    <row r="66" spans="1:13" outlineLevel="2" collapsed="1" x14ac:dyDescent="0.3">
      <c r="A66" s="54"/>
      <c r="B66" s="55"/>
      <c r="C66" s="56"/>
      <c r="D66" s="57"/>
      <c r="E66" s="56"/>
      <c r="F66" s="130" t="s">
        <v>306</v>
      </c>
      <c r="G66" s="54"/>
      <c r="H66" s="54">
        <f>SUBTOTAL(3,H65:H65)</f>
        <v>1</v>
      </c>
      <c r="I66" s="54"/>
      <c r="J66" s="58"/>
      <c r="K66" s="59"/>
      <c r="L66" s="60"/>
      <c r="M66" s="61"/>
    </row>
    <row r="67" spans="1:13" outlineLevel="1" x14ac:dyDescent="0.3">
      <c r="A67" s="54"/>
      <c r="B67" s="55"/>
      <c r="C67" s="56"/>
      <c r="D67" s="57"/>
      <c r="E67" s="56"/>
      <c r="F67" s="57"/>
      <c r="G67" s="106" t="s">
        <v>259</v>
      </c>
      <c r="H67" s="54">
        <f>SUBTOTAL(9,H61:H65)</f>
        <v>73</v>
      </c>
      <c r="I67" s="54"/>
      <c r="J67" s="58">
        <f>SUBTOTAL(9,J61:J65)</f>
        <v>525566</v>
      </c>
      <c r="K67" s="59"/>
      <c r="L67" s="60"/>
      <c r="M67" s="61"/>
    </row>
    <row r="68" spans="1:13" hidden="1" outlineLevel="3" x14ac:dyDescent="0.3">
      <c r="A68" s="54">
        <v>14</v>
      </c>
      <c r="B68" s="55" t="s">
        <v>164</v>
      </c>
      <c r="C68" s="56">
        <v>42313</v>
      </c>
      <c r="D68" s="57" t="s">
        <v>159</v>
      </c>
      <c r="E68" s="56">
        <v>42320</v>
      </c>
      <c r="F68" s="57" t="s">
        <v>165</v>
      </c>
      <c r="G68" s="54" t="s">
        <v>128</v>
      </c>
      <c r="H68" s="54">
        <v>50</v>
      </c>
      <c r="I68" s="54">
        <v>1799</v>
      </c>
      <c r="J68" s="58">
        <f>H68*I68</f>
        <v>89950</v>
      </c>
      <c r="K68" s="59" t="str">
        <f>INDEX(상품목록,MATCH(G68,상품목록_상품명,0),3)</f>
        <v>고려사운드(주)</v>
      </c>
      <c r="L68" s="60" t="str">
        <f>TEXT(C68,"yyyy-mm")</f>
        <v>2015-11</v>
      </c>
      <c r="M68" s="61">
        <f>SUMIFS(주문량,주문구분,"구매",상품명,G68,예정일,"&lt;="&amp;E68)-SUMIFS(주문량,주문구분,"판매",상품명,G68,예정일,"&lt;="&amp;E68)</f>
        <v>50</v>
      </c>
    </row>
    <row r="69" spans="1:13" outlineLevel="2" collapsed="1" x14ac:dyDescent="0.3">
      <c r="A69" s="54"/>
      <c r="B69" s="55"/>
      <c r="C69" s="56"/>
      <c r="D69" s="57"/>
      <c r="E69" s="56"/>
      <c r="F69" s="130" t="s">
        <v>304</v>
      </c>
      <c r="G69" s="54"/>
      <c r="H69" s="54">
        <f>SUBTOTAL(3,H68:H68)</f>
        <v>1</v>
      </c>
      <c r="I69" s="54"/>
      <c r="J69" s="58"/>
      <c r="K69" s="59"/>
      <c r="L69" s="60"/>
      <c r="M69" s="61"/>
    </row>
    <row r="70" spans="1:13" hidden="1" outlineLevel="3" x14ac:dyDescent="0.3">
      <c r="A70" s="46">
        <v>61</v>
      </c>
      <c r="B70" s="47" t="s">
        <v>180</v>
      </c>
      <c r="C70" s="48">
        <v>42405</v>
      </c>
      <c r="D70" s="49" t="s">
        <v>159</v>
      </c>
      <c r="E70" s="48">
        <v>42412</v>
      </c>
      <c r="F70" s="49" t="s">
        <v>175</v>
      </c>
      <c r="G70" s="46" t="s">
        <v>128</v>
      </c>
      <c r="H70" s="46">
        <v>10</v>
      </c>
      <c r="I70" s="46">
        <v>2793</v>
      </c>
      <c r="J70" s="50">
        <f>H70*I70</f>
        <v>27930</v>
      </c>
      <c r="K70" s="51" t="str">
        <f>INDEX(상품목록,MATCH(G70,상품목록_상품명,0),3)</f>
        <v>고려사운드(주)</v>
      </c>
      <c r="L70" s="52" t="str">
        <f>TEXT(C70,"yyyy-mm")</f>
        <v>2016-02</v>
      </c>
      <c r="M70" s="53">
        <f>SUMIFS(주문량,주문구분,"구매",상품명,G70,예정일,"&lt;="&amp;E70)-SUMIFS(주문량,주문구분,"판매",상품명,G70,예정일,"&lt;="&amp;E70)</f>
        <v>30</v>
      </c>
    </row>
    <row r="71" spans="1:13" outlineLevel="2" collapsed="1" x14ac:dyDescent="0.3">
      <c r="A71" s="46"/>
      <c r="B71" s="47"/>
      <c r="C71" s="48"/>
      <c r="D71" s="49"/>
      <c r="E71" s="48"/>
      <c r="F71" s="131" t="s">
        <v>307</v>
      </c>
      <c r="G71" s="46"/>
      <c r="H71" s="46">
        <f>SUBTOTAL(3,H70:H70)</f>
        <v>1</v>
      </c>
      <c r="I71" s="46"/>
      <c r="J71" s="50"/>
      <c r="K71" s="51"/>
      <c r="L71" s="52"/>
      <c r="M71" s="53"/>
    </row>
    <row r="72" spans="1:13" hidden="1" outlineLevel="3" x14ac:dyDescent="0.3">
      <c r="A72" s="54">
        <v>38</v>
      </c>
      <c r="B72" s="55" t="s">
        <v>172</v>
      </c>
      <c r="C72" s="56">
        <v>42328</v>
      </c>
      <c r="D72" s="57" t="s">
        <v>168</v>
      </c>
      <c r="E72" s="56">
        <v>42335</v>
      </c>
      <c r="F72" s="57" t="s">
        <v>173</v>
      </c>
      <c r="G72" s="54" t="s">
        <v>128</v>
      </c>
      <c r="H72" s="54">
        <v>30</v>
      </c>
      <c r="I72" s="54">
        <v>2334</v>
      </c>
      <c r="J72" s="58">
        <f>H72*I72</f>
        <v>70020</v>
      </c>
      <c r="K72" s="59" t="str">
        <f>INDEX(상품목록,MATCH(G72,상품목록_상품명,0),3)</f>
        <v>고려사운드(주)</v>
      </c>
      <c r="L72" s="60" t="str">
        <f>TEXT(C72,"yyyy-mm")</f>
        <v>2015-11</v>
      </c>
      <c r="M72" s="61">
        <f>SUMIFS(주문량,주문구분,"구매",상품명,G72,예정일,"&lt;="&amp;E72)-SUMIFS(주문량,주문구분,"판매",상품명,G72,예정일,"&lt;="&amp;E72)</f>
        <v>20</v>
      </c>
    </row>
    <row r="73" spans="1:13" outlineLevel="2" collapsed="1" x14ac:dyDescent="0.3">
      <c r="A73" s="54"/>
      <c r="B73" s="55"/>
      <c r="C73" s="56"/>
      <c r="D73" s="57"/>
      <c r="E73" s="56"/>
      <c r="F73" s="130" t="s">
        <v>306</v>
      </c>
      <c r="G73" s="54"/>
      <c r="H73" s="54">
        <f>SUBTOTAL(3,H72:H72)</f>
        <v>1</v>
      </c>
      <c r="I73" s="54"/>
      <c r="J73" s="58"/>
      <c r="K73" s="59"/>
      <c r="L73" s="60"/>
      <c r="M73" s="61"/>
    </row>
    <row r="74" spans="1:13" outlineLevel="1" x14ac:dyDescent="0.3">
      <c r="A74" s="54"/>
      <c r="B74" s="55"/>
      <c r="C74" s="56"/>
      <c r="D74" s="57"/>
      <c r="E74" s="56"/>
      <c r="F74" s="57"/>
      <c r="G74" s="106" t="s">
        <v>260</v>
      </c>
      <c r="H74" s="54">
        <f>SUBTOTAL(9,H68:H72)</f>
        <v>90</v>
      </c>
      <c r="I74" s="54"/>
      <c r="J74" s="58">
        <f>SUBTOTAL(9,J68:J72)</f>
        <v>187900</v>
      </c>
      <c r="K74" s="59"/>
      <c r="L74" s="60"/>
      <c r="M74" s="61"/>
    </row>
    <row r="75" spans="1:13" hidden="1" outlineLevel="3" x14ac:dyDescent="0.3">
      <c r="A75" s="46">
        <v>15</v>
      </c>
      <c r="B75" s="47" t="s">
        <v>164</v>
      </c>
      <c r="C75" s="48">
        <v>42313</v>
      </c>
      <c r="D75" s="49" t="s">
        <v>159</v>
      </c>
      <c r="E75" s="48">
        <v>42320</v>
      </c>
      <c r="F75" s="49" t="s">
        <v>165</v>
      </c>
      <c r="G75" s="46" t="s">
        <v>130</v>
      </c>
      <c r="H75" s="46">
        <v>10</v>
      </c>
      <c r="I75" s="46">
        <v>8441</v>
      </c>
      <c r="J75" s="50">
        <f>H75*I75</f>
        <v>84410</v>
      </c>
      <c r="K75" s="51" t="str">
        <f>INDEX(상품목록,MATCH(G75,상품목록_상품명,0),3)</f>
        <v>고려사운드(주)</v>
      </c>
      <c r="L75" s="52" t="str">
        <f>TEXT(C75,"yyyy-mm")</f>
        <v>2015-11</v>
      </c>
      <c r="M75" s="53">
        <f>SUMIFS(주문량,주문구분,"구매",상품명,G75,예정일,"&lt;="&amp;E75)-SUMIFS(주문량,주문구분,"판매",상품명,G75,예정일,"&lt;="&amp;E75)</f>
        <v>10</v>
      </c>
    </row>
    <row r="76" spans="1:13" outlineLevel="2" collapsed="1" x14ac:dyDescent="0.3">
      <c r="A76" s="46"/>
      <c r="B76" s="47"/>
      <c r="C76" s="48"/>
      <c r="D76" s="49"/>
      <c r="E76" s="48"/>
      <c r="F76" s="131" t="s">
        <v>304</v>
      </c>
      <c r="G76" s="46"/>
      <c r="H76" s="46">
        <f>SUBTOTAL(3,H75:H75)</f>
        <v>1</v>
      </c>
      <c r="I76" s="46"/>
      <c r="J76" s="50"/>
      <c r="K76" s="51"/>
      <c r="L76" s="52"/>
      <c r="M76" s="53"/>
    </row>
    <row r="77" spans="1:13" hidden="1" outlineLevel="3" x14ac:dyDescent="0.3">
      <c r="A77" s="46">
        <v>49</v>
      </c>
      <c r="B77" s="47" t="s">
        <v>176</v>
      </c>
      <c r="C77" s="48">
        <v>42343</v>
      </c>
      <c r="D77" s="49" t="s">
        <v>159</v>
      </c>
      <c r="E77" s="48">
        <v>42350</v>
      </c>
      <c r="F77" s="49" t="s">
        <v>160</v>
      </c>
      <c r="G77" s="46" t="s">
        <v>130</v>
      </c>
      <c r="H77" s="46">
        <v>10</v>
      </c>
      <c r="I77" s="46">
        <v>7472</v>
      </c>
      <c r="J77" s="50">
        <f>H77*I77</f>
        <v>74720</v>
      </c>
      <c r="K77" s="51" t="str">
        <f>INDEX(상품목록,MATCH(G77,상품목록_상품명,0),3)</f>
        <v>고려사운드(주)</v>
      </c>
      <c r="L77" s="52" t="str">
        <f>TEXT(C77,"yyyy-mm")</f>
        <v>2015-12</v>
      </c>
      <c r="M77" s="53">
        <f>SUMIFS(주문량,주문구분,"구매",상품명,G77,예정일,"&lt;="&amp;E77)-SUMIFS(주문량,주문구분,"판매",상품명,G77,예정일,"&lt;="&amp;E77)</f>
        <v>25</v>
      </c>
    </row>
    <row r="78" spans="1:13" outlineLevel="2" collapsed="1" x14ac:dyDescent="0.3">
      <c r="A78" s="46"/>
      <c r="B78" s="47"/>
      <c r="C78" s="48"/>
      <c r="D78" s="49"/>
      <c r="E78" s="48"/>
      <c r="F78" s="131" t="s">
        <v>309</v>
      </c>
      <c r="G78" s="46"/>
      <c r="H78" s="46">
        <f>SUBTOTAL(3,H77:H77)</f>
        <v>1</v>
      </c>
      <c r="I78" s="46"/>
      <c r="J78" s="50"/>
      <c r="K78" s="51"/>
      <c r="L78" s="52"/>
      <c r="M78" s="53"/>
    </row>
    <row r="79" spans="1:13" hidden="1" outlineLevel="3" x14ac:dyDescent="0.3">
      <c r="A79" s="54">
        <v>42</v>
      </c>
      <c r="B79" s="55" t="s">
        <v>174</v>
      </c>
      <c r="C79" s="56">
        <v>42339</v>
      </c>
      <c r="D79" s="57" t="s">
        <v>159</v>
      </c>
      <c r="E79" s="56">
        <v>42346</v>
      </c>
      <c r="F79" s="57" t="s">
        <v>175</v>
      </c>
      <c r="G79" s="54" t="s">
        <v>130</v>
      </c>
      <c r="H79" s="54">
        <v>10</v>
      </c>
      <c r="I79" s="54">
        <v>2170</v>
      </c>
      <c r="J79" s="58">
        <f>H79*I79</f>
        <v>21700</v>
      </c>
      <c r="K79" s="59" t="str">
        <f>INDEX(상품목록,MATCH(G79,상품목록_상품명,0),3)</f>
        <v>고려사운드(주)</v>
      </c>
      <c r="L79" s="60" t="str">
        <f>TEXT(C79,"yyyy-mm")</f>
        <v>2015-12</v>
      </c>
      <c r="M79" s="61">
        <f>SUMIFS(주문량,주문구분,"구매",상품명,G79,예정일,"&lt;="&amp;E79)-SUMIFS(주문량,주문구분,"판매",상품명,G79,예정일,"&lt;="&amp;E79)</f>
        <v>15</v>
      </c>
    </row>
    <row r="80" spans="1:13" outlineLevel="2" collapsed="1" x14ac:dyDescent="0.3">
      <c r="A80" s="54"/>
      <c r="B80" s="55"/>
      <c r="C80" s="56"/>
      <c r="D80" s="57"/>
      <c r="E80" s="56"/>
      <c r="F80" s="130" t="s">
        <v>307</v>
      </c>
      <c r="G80" s="54"/>
      <c r="H80" s="54">
        <f>SUBTOTAL(3,H79:H79)</f>
        <v>1</v>
      </c>
      <c r="I80" s="54"/>
      <c r="J80" s="58"/>
      <c r="K80" s="59"/>
      <c r="L80" s="60"/>
      <c r="M80" s="61"/>
    </row>
    <row r="81" spans="1:13" hidden="1" outlineLevel="3" x14ac:dyDescent="0.3">
      <c r="A81" s="46">
        <v>31</v>
      </c>
      <c r="B81" s="47" t="s">
        <v>167</v>
      </c>
      <c r="C81" s="48">
        <v>42318</v>
      </c>
      <c r="D81" s="49" t="s">
        <v>168</v>
      </c>
      <c r="E81" s="48">
        <v>42325</v>
      </c>
      <c r="F81" s="49" t="s">
        <v>169</v>
      </c>
      <c r="G81" s="46" t="s">
        <v>130</v>
      </c>
      <c r="H81" s="46">
        <v>5</v>
      </c>
      <c r="I81" s="46">
        <v>2970</v>
      </c>
      <c r="J81" s="50">
        <f>H81*I81</f>
        <v>14850</v>
      </c>
      <c r="K81" s="51" t="str">
        <f>INDEX(상품목록,MATCH(G81,상품목록_상품명,0),3)</f>
        <v>고려사운드(주)</v>
      </c>
      <c r="L81" s="52" t="str">
        <f>TEXT(C81,"yyyy-mm")</f>
        <v>2015-11</v>
      </c>
      <c r="M81" s="53">
        <f>SUMIFS(주문량,주문구분,"구매",상품명,G81,예정일,"&lt;="&amp;E81)-SUMIFS(주문량,주문구분,"판매",상품명,G81,예정일,"&lt;="&amp;E81)</f>
        <v>5</v>
      </c>
    </row>
    <row r="82" spans="1:13" outlineLevel="2" collapsed="1" x14ac:dyDescent="0.3">
      <c r="A82" s="46"/>
      <c r="B82" s="47"/>
      <c r="C82" s="48"/>
      <c r="D82" s="49"/>
      <c r="E82" s="48"/>
      <c r="F82" s="131" t="s">
        <v>308</v>
      </c>
      <c r="G82" s="46"/>
      <c r="H82" s="46">
        <f>SUBTOTAL(3,H81:H81)</f>
        <v>1</v>
      </c>
      <c r="I82" s="46"/>
      <c r="J82" s="50"/>
      <c r="K82" s="51"/>
      <c r="L82" s="52"/>
      <c r="M82" s="53"/>
    </row>
    <row r="83" spans="1:13" hidden="1" outlineLevel="3" x14ac:dyDescent="0.3">
      <c r="A83" s="54">
        <v>78</v>
      </c>
      <c r="B83" s="55" t="s">
        <v>179</v>
      </c>
      <c r="C83" s="56">
        <v>42379</v>
      </c>
      <c r="D83" s="57" t="s">
        <v>168</v>
      </c>
      <c r="E83" s="56">
        <v>42386</v>
      </c>
      <c r="F83" s="57" t="s">
        <v>173</v>
      </c>
      <c r="G83" s="54" t="s">
        <v>130</v>
      </c>
      <c r="H83" s="54">
        <v>20</v>
      </c>
      <c r="I83" s="54">
        <v>2995</v>
      </c>
      <c r="J83" s="58">
        <f>H83*I83</f>
        <v>59900</v>
      </c>
      <c r="K83" s="59" t="str">
        <f>INDEX(상품목록,MATCH(G83,상품목록_상품명,0),3)</f>
        <v>고려사운드(주)</v>
      </c>
      <c r="L83" s="60" t="str">
        <f>TEXT(C83,"yyyy-mm")</f>
        <v>2016-01</v>
      </c>
      <c r="M83" s="61">
        <f>SUMIFS(주문량,주문구분,"구매",상품명,G83,예정일,"&lt;="&amp;E83)-SUMIFS(주문량,주문구분,"판매",상품명,G83,예정일,"&lt;="&amp;E83)</f>
        <v>5</v>
      </c>
    </row>
    <row r="84" spans="1:13" outlineLevel="2" collapsed="1" x14ac:dyDescent="0.3">
      <c r="A84" s="54"/>
      <c r="B84" s="55"/>
      <c r="C84" s="56"/>
      <c r="D84" s="57"/>
      <c r="E84" s="56"/>
      <c r="F84" s="130" t="s">
        <v>306</v>
      </c>
      <c r="G84" s="54"/>
      <c r="H84" s="54">
        <f>SUBTOTAL(3,H83:H83)</f>
        <v>1</v>
      </c>
      <c r="I84" s="54"/>
      <c r="J84" s="58"/>
      <c r="K84" s="59"/>
      <c r="L84" s="60"/>
      <c r="M84" s="61"/>
    </row>
    <row r="85" spans="1:13" outlineLevel="1" x14ac:dyDescent="0.3">
      <c r="A85" s="54"/>
      <c r="B85" s="55"/>
      <c r="C85" s="56"/>
      <c r="D85" s="57"/>
      <c r="E85" s="56"/>
      <c r="F85" s="57"/>
      <c r="G85" s="106" t="s">
        <v>261</v>
      </c>
      <c r="H85" s="54">
        <f>SUBTOTAL(9,H75:H83)</f>
        <v>55</v>
      </c>
      <c r="I85" s="54"/>
      <c r="J85" s="58">
        <f>SUBTOTAL(9,J75:J83)</f>
        <v>255580</v>
      </c>
      <c r="K85" s="59"/>
      <c r="L85" s="60"/>
      <c r="M85" s="61"/>
    </row>
    <row r="86" spans="1:13" hidden="1" outlineLevel="3" x14ac:dyDescent="0.3">
      <c r="A86" s="54">
        <v>16</v>
      </c>
      <c r="B86" s="55" t="s">
        <v>164</v>
      </c>
      <c r="C86" s="56">
        <v>42313</v>
      </c>
      <c r="D86" s="57" t="s">
        <v>159</v>
      </c>
      <c r="E86" s="56">
        <v>42320</v>
      </c>
      <c r="F86" s="57" t="s">
        <v>165</v>
      </c>
      <c r="G86" s="54" t="s">
        <v>93</v>
      </c>
      <c r="H86" s="54">
        <v>5</v>
      </c>
      <c r="I86" s="54">
        <v>8858</v>
      </c>
      <c r="J86" s="58">
        <f>H86*I86</f>
        <v>44290</v>
      </c>
      <c r="K86" s="59" t="str">
        <f>INDEX(상품목록,MATCH(G86,상품목록_상품명,0),3)</f>
        <v>고려사운드(주)</v>
      </c>
      <c r="L86" s="60" t="str">
        <f>TEXT(C86,"yyyy-mm")</f>
        <v>2015-11</v>
      </c>
      <c r="M86" s="61">
        <f>SUMIFS(주문량,주문구분,"구매",상품명,G86,예정일,"&lt;="&amp;E86)-SUMIFS(주문량,주문구분,"판매",상품명,G86,예정일,"&lt;="&amp;E86)</f>
        <v>5</v>
      </c>
    </row>
    <row r="87" spans="1:13" outlineLevel="2" collapsed="1" x14ac:dyDescent="0.3">
      <c r="A87" s="54"/>
      <c r="B87" s="55"/>
      <c r="C87" s="56"/>
      <c r="D87" s="57"/>
      <c r="E87" s="56"/>
      <c r="F87" s="130" t="s">
        <v>304</v>
      </c>
      <c r="G87" s="54"/>
      <c r="H87" s="54">
        <f>SUBTOTAL(3,H86:H86)</f>
        <v>1</v>
      </c>
      <c r="I87" s="54"/>
      <c r="J87" s="58"/>
      <c r="K87" s="59"/>
      <c r="L87" s="60"/>
      <c r="M87" s="61"/>
    </row>
    <row r="88" spans="1:13" hidden="1" outlineLevel="3" x14ac:dyDescent="0.3">
      <c r="A88" s="54">
        <v>46</v>
      </c>
      <c r="B88" s="55" t="s">
        <v>174</v>
      </c>
      <c r="C88" s="56">
        <v>42339</v>
      </c>
      <c r="D88" s="57" t="s">
        <v>159</v>
      </c>
      <c r="E88" s="56">
        <v>42346</v>
      </c>
      <c r="F88" s="57" t="s">
        <v>175</v>
      </c>
      <c r="G88" s="54" t="s">
        <v>93</v>
      </c>
      <c r="H88" s="54">
        <v>20</v>
      </c>
      <c r="I88" s="54">
        <v>8493</v>
      </c>
      <c r="J88" s="58">
        <f>H88*I88</f>
        <v>169860</v>
      </c>
      <c r="K88" s="59" t="str">
        <f>INDEX(상품목록,MATCH(G88,상품목록_상품명,0),3)</f>
        <v>고려사운드(주)</v>
      </c>
      <c r="L88" s="60" t="str">
        <f>TEXT(C88,"yyyy-mm")</f>
        <v>2015-12</v>
      </c>
      <c r="M88" s="61">
        <f>SUMIFS(주문량,주문구분,"구매",상품명,G88,예정일,"&lt;="&amp;E88)-SUMIFS(주문량,주문구분,"판매",상품명,G88,예정일,"&lt;="&amp;E88)</f>
        <v>20</v>
      </c>
    </row>
    <row r="89" spans="1:13" hidden="1" outlineLevel="3" x14ac:dyDescent="0.3">
      <c r="A89" s="54">
        <v>62</v>
      </c>
      <c r="B89" s="55" t="s">
        <v>180</v>
      </c>
      <c r="C89" s="56">
        <v>42405</v>
      </c>
      <c r="D89" s="57" t="s">
        <v>159</v>
      </c>
      <c r="E89" s="56">
        <v>42412</v>
      </c>
      <c r="F89" s="57" t="s">
        <v>175</v>
      </c>
      <c r="G89" s="54" t="s">
        <v>93</v>
      </c>
      <c r="H89" s="54">
        <v>10</v>
      </c>
      <c r="I89" s="54">
        <v>9131</v>
      </c>
      <c r="J89" s="58">
        <f>H89*I89</f>
        <v>91310</v>
      </c>
      <c r="K89" s="59" t="str">
        <f>INDEX(상품목록,MATCH(G89,상품목록_상품명,0),3)</f>
        <v>고려사운드(주)</v>
      </c>
      <c r="L89" s="60" t="str">
        <f>TEXT(C89,"yyyy-mm")</f>
        <v>2016-02</v>
      </c>
      <c r="M89" s="61">
        <f>SUMIFS(주문량,주문구분,"구매",상품명,G89,예정일,"&lt;="&amp;E89)-SUMIFS(주문량,주문구분,"판매",상품명,G89,예정일,"&lt;="&amp;E89)</f>
        <v>15</v>
      </c>
    </row>
    <row r="90" spans="1:13" outlineLevel="2" collapsed="1" x14ac:dyDescent="0.3">
      <c r="A90" s="54"/>
      <c r="B90" s="55"/>
      <c r="C90" s="56"/>
      <c r="D90" s="57"/>
      <c r="E90" s="56"/>
      <c r="F90" s="130" t="s">
        <v>307</v>
      </c>
      <c r="G90" s="54"/>
      <c r="H90" s="54">
        <f>SUBTOTAL(3,H88:H89)</f>
        <v>2</v>
      </c>
      <c r="I90" s="54"/>
      <c r="J90" s="58"/>
      <c r="K90" s="59"/>
      <c r="L90" s="60"/>
      <c r="M90" s="61"/>
    </row>
    <row r="91" spans="1:13" hidden="1" outlineLevel="3" x14ac:dyDescent="0.3">
      <c r="A91" s="54">
        <v>68</v>
      </c>
      <c r="B91" s="55" t="s">
        <v>178</v>
      </c>
      <c r="C91" s="56">
        <v>42353</v>
      </c>
      <c r="D91" s="57" t="s">
        <v>168</v>
      </c>
      <c r="E91" s="56">
        <v>42360</v>
      </c>
      <c r="F91" s="57" t="s">
        <v>169</v>
      </c>
      <c r="G91" s="54" t="s">
        <v>93</v>
      </c>
      <c r="H91" s="54">
        <v>15</v>
      </c>
      <c r="I91" s="54">
        <v>4577</v>
      </c>
      <c r="J91" s="58">
        <f>H91*I91</f>
        <v>68655</v>
      </c>
      <c r="K91" s="59" t="str">
        <f>INDEX(상품목록,MATCH(G91,상품목록_상품명,0),3)</f>
        <v>고려사운드(주)</v>
      </c>
      <c r="L91" s="60" t="str">
        <f>TEXT(C91,"yyyy-mm")</f>
        <v>2015-12</v>
      </c>
      <c r="M91" s="61">
        <f>SUMIFS(주문량,주문구분,"구매",상품명,G91,예정일,"&lt;="&amp;E91)-SUMIFS(주문량,주문구분,"판매",상품명,G91,예정일,"&lt;="&amp;E91)</f>
        <v>5</v>
      </c>
    </row>
    <row r="92" spans="1:13" outlineLevel="2" collapsed="1" x14ac:dyDescent="0.3">
      <c r="A92" s="54"/>
      <c r="B92" s="55"/>
      <c r="C92" s="56"/>
      <c r="D92" s="57"/>
      <c r="E92" s="56"/>
      <c r="F92" s="130" t="s">
        <v>308</v>
      </c>
      <c r="G92" s="54"/>
      <c r="H92" s="54">
        <f>SUBTOTAL(3,H91:H91)</f>
        <v>1</v>
      </c>
      <c r="I92" s="54"/>
      <c r="J92" s="58"/>
      <c r="K92" s="59"/>
      <c r="L92" s="60"/>
      <c r="M92" s="61"/>
    </row>
    <row r="93" spans="1:13" hidden="1" outlineLevel="3" x14ac:dyDescent="0.3">
      <c r="A93" s="46">
        <v>87</v>
      </c>
      <c r="B93" s="47" t="s">
        <v>181</v>
      </c>
      <c r="C93" s="48">
        <v>42385</v>
      </c>
      <c r="D93" s="49" t="s">
        <v>168</v>
      </c>
      <c r="E93" s="48">
        <v>42599</v>
      </c>
      <c r="F93" s="49" t="s">
        <v>171</v>
      </c>
      <c r="G93" s="46" t="s">
        <v>93</v>
      </c>
      <c r="H93" s="46">
        <v>10</v>
      </c>
      <c r="I93" s="46">
        <v>3295</v>
      </c>
      <c r="J93" s="50">
        <f>H93*I93</f>
        <v>32950</v>
      </c>
      <c r="K93" s="51" t="str">
        <f>INDEX(상품목록,MATCH(G93,상품목록_상품명,0),3)</f>
        <v>고려사운드(주)</v>
      </c>
      <c r="L93" s="52" t="str">
        <f>TEXT(C93,"yyyy-mm")</f>
        <v>2016-01</v>
      </c>
      <c r="M93" s="53">
        <f>SUMIFS(주문량,주문구분,"구매",상품명,G93,예정일,"&lt;="&amp;E93)-SUMIFS(주문량,주문구분,"판매",상품명,G93,예정일,"&lt;="&amp;E93)</f>
        <v>5</v>
      </c>
    </row>
    <row r="94" spans="1:13" outlineLevel="2" collapsed="1" x14ac:dyDescent="0.3">
      <c r="A94" s="46"/>
      <c r="B94" s="47"/>
      <c r="C94" s="48"/>
      <c r="D94" s="49"/>
      <c r="E94" s="48"/>
      <c r="F94" s="131" t="s">
        <v>305</v>
      </c>
      <c r="G94" s="46"/>
      <c r="H94" s="46">
        <f>SUBTOTAL(3,H93:H93)</f>
        <v>1</v>
      </c>
      <c r="I94" s="46"/>
      <c r="J94" s="50"/>
      <c r="K94" s="51"/>
      <c r="L94" s="52"/>
      <c r="M94" s="53"/>
    </row>
    <row r="95" spans="1:13" hidden="1" outlineLevel="3" x14ac:dyDescent="0.3">
      <c r="A95" s="46">
        <v>39</v>
      </c>
      <c r="B95" s="47" t="s">
        <v>172</v>
      </c>
      <c r="C95" s="48">
        <v>42328</v>
      </c>
      <c r="D95" s="49" t="s">
        <v>168</v>
      </c>
      <c r="E95" s="48">
        <v>42335</v>
      </c>
      <c r="F95" s="49" t="s">
        <v>173</v>
      </c>
      <c r="G95" s="46" t="s">
        <v>93</v>
      </c>
      <c r="H95" s="46">
        <v>5</v>
      </c>
      <c r="I95" s="46">
        <v>1703</v>
      </c>
      <c r="J95" s="50">
        <f>H95*I95</f>
        <v>8515</v>
      </c>
      <c r="K95" s="51" t="str">
        <f>INDEX(상품목록,MATCH(G95,상품목록_상품명,0),3)</f>
        <v>고려사운드(주)</v>
      </c>
      <c r="L95" s="52" t="str">
        <f>TEXT(C95,"yyyy-mm")</f>
        <v>2015-11</v>
      </c>
      <c r="M95" s="53">
        <f>SUMIFS(주문량,주문구분,"구매",상품명,G95,예정일,"&lt;="&amp;E95)-SUMIFS(주문량,주문구분,"판매",상품명,G95,예정일,"&lt;="&amp;E95)</f>
        <v>0</v>
      </c>
    </row>
    <row r="96" spans="1:13" outlineLevel="2" collapsed="1" x14ac:dyDescent="0.3">
      <c r="A96" s="46"/>
      <c r="B96" s="47"/>
      <c r="C96" s="48"/>
      <c r="D96" s="49"/>
      <c r="E96" s="48"/>
      <c r="F96" s="131" t="s">
        <v>306</v>
      </c>
      <c r="G96" s="46"/>
      <c r="H96" s="46">
        <f>SUBTOTAL(3,H95:H95)</f>
        <v>1</v>
      </c>
      <c r="I96" s="46"/>
      <c r="J96" s="50"/>
      <c r="K96" s="51"/>
      <c r="L96" s="52"/>
      <c r="M96" s="53"/>
    </row>
    <row r="97" spans="1:13" outlineLevel="1" x14ac:dyDescent="0.3">
      <c r="A97" s="46"/>
      <c r="B97" s="47"/>
      <c r="C97" s="48"/>
      <c r="D97" s="49"/>
      <c r="E97" s="48"/>
      <c r="F97" s="49"/>
      <c r="G97" s="107" t="s">
        <v>262</v>
      </c>
      <c r="H97" s="46">
        <f>SUBTOTAL(9,H86:H95)</f>
        <v>65</v>
      </c>
      <c r="I97" s="46"/>
      <c r="J97" s="50">
        <f>SUBTOTAL(9,J86:J95)</f>
        <v>415580</v>
      </c>
      <c r="K97" s="51"/>
      <c r="L97" s="52"/>
      <c r="M97" s="53"/>
    </row>
    <row r="98" spans="1:13" hidden="1" outlineLevel="3" x14ac:dyDescent="0.3">
      <c r="A98" s="46">
        <v>17</v>
      </c>
      <c r="B98" s="47" t="s">
        <v>164</v>
      </c>
      <c r="C98" s="48">
        <v>42313</v>
      </c>
      <c r="D98" s="49" t="s">
        <v>159</v>
      </c>
      <c r="E98" s="48">
        <v>42320</v>
      </c>
      <c r="F98" s="49" t="s">
        <v>165</v>
      </c>
      <c r="G98" s="46" t="s">
        <v>109</v>
      </c>
      <c r="H98" s="46">
        <v>10</v>
      </c>
      <c r="I98" s="46">
        <v>5005</v>
      </c>
      <c r="J98" s="50">
        <f>H98*I98</f>
        <v>50050</v>
      </c>
      <c r="K98" s="51" t="str">
        <f>INDEX(상품목록,MATCH(G98,상품목록_상품명,0),3)</f>
        <v>고려사운드(주)</v>
      </c>
      <c r="L98" s="52" t="str">
        <f>TEXT(C98,"yyyy-mm")</f>
        <v>2015-11</v>
      </c>
      <c r="M98" s="53">
        <f>SUMIFS(주문량,주문구분,"구매",상품명,G98,예정일,"&lt;="&amp;E98)-SUMIFS(주문량,주문구분,"판매",상품명,G98,예정일,"&lt;="&amp;E98)</f>
        <v>10</v>
      </c>
    </row>
    <row r="99" spans="1:13" outlineLevel="2" collapsed="1" x14ac:dyDescent="0.3">
      <c r="A99" s="46"/>
      <c r="B99" s="47"/>
      <c r="C99" s="48"/>
      <c r="D99" s="49"/>
      <c r="E99" s="48"/>
      <c r="F99" s="131" t="s">
        <v>304</v>
      </c>
      <c r="G99" s="46"/>
      <c r="H99" s="46">
        <f>SUBTOTAL(3,H98:H98)</f>
        <v>1</v>
      </c>
      <c r="I99" s="46"/>
      <c r="J99" s="50"/>
      <c r="K99" s="51"/>
      <c r="L99" s="52"/>
      <c r="M99" s="53"/>
    </row>
    <row r="100" spans="1:13" outlineLevel="1" x14ac:dyDescent="0.3">
      <c r="A100" s="46"/>
      <c r="B100" s="47"/>
      <c r="C100" s="48"/>
      <c r="D100" s="49"/>
      <c r="E100" s="48"/>
      <c r="F100" s="49"/>
      <c r="G100" s="107" t="s">
        <v>263</v>
      </c>
      <c r="H100" s="46">
        <f>SUBTOTAL(9,H98:H98)</f>
        <v>10</v>
      </c>
      <c r="I100" s="46"/>
      <c r="J100" s="50">
        <f>SUBTOTAL(9,J98:J98)</f>
        <v>50050</v>
      </c>
      <c r="K100" s="51"/>
      <c r="L100" s="52"/>
      <c r="M100" s="53"/>
    </row>
    <row r="101" spans="1:13" hidden="1" outlineLevel="3" x14ac:dyDescent="0.3">
      <c r="A101" s="54">
        <v>18</v>
      </c>
      <c r="B101" s="55" t="s">
        <v>164</v>
      </c>
      <c r="C101" s="56">
        <v>42313</v>
      </c>
      <c r="D101" s="57" t="s">
        <v>159</v>
      </c>
      <c r="E101" s="56">
        <v>42320</v>
      </c>
      <c r="F101" s="57" t="s">
        <v>165</v>
      </c>
      <c r="G101" s="54" t="s">
        <v>138</v>
      </c>
      <c r="H101" s="54">
        <v>25</v>
      </c>
      <c r="I101" s="54">
        <v>8894</v>
      </c>
      <c r="J101" s="58">
        <f>H101*I101</f>
        <v>222350</v>
      </c>
      <c r="K101" s="59" t="str">
        <f>INDEX(상품목록,MATCH(G101,상품목록_상품명,0),3)</f>
        <v>고려사운드(주)</v>
      </c>
      <c r="L101" s="60" t="str">
        <f>TEXT(C101,"yyyy-mm")</f>
        <v>2015-11</v>
      </c>
      <c r="M101" s="61">
        <f>SUMIFS(주문량,주문구분,"구매",상품명,G101,예정일,"&lt;="&amp;E101)-SUMIFS(주문량,주문구분,"판매",상품명,G101,예정일,"&lt;="&amp;E101)</f>
        <v>25</v>
      </c>
    </row>
    <row r="102" spans="1:13" outlineLevel="2" collapsed="1" x14ac:dyDescent="0.3">
      <c r="A102" s="54"/>
      <c r="B102" s="55"/>
      <c r="C102" s="56"/>
      <c r="D102" s="57"/>
      <c r="E102" s="56"/>
      <c r="F102" s="130" t="s">
        <v>304</v>
      </c>
      <c r="G102" s="54"/>
      <c r="H102" s="54">
        <f>SUBTOTAL(3,H101:H101)</f>
        <v>1</v>
      </c>
      <c r="I102" s="54"/>
      <c r="J102" s="58"/>
      <c r="K102" s="59"/>
      <c r="L102" s="60"/>
      <c r="M102" s="61"/>
    </row>
    <row r="103" spans="1:13" hidden="1" outlineLevel="3" x14ac:dyDescent="0.3">
      <c r="A103" s="46">
        <v>69</v>
      </c>
      <c r="B103" s="47" t="s">
        <v>178</v>
      </c>
      <c r="C103" s="48">
        <v>42353</v>
      </c>
      <c r="D103" s="49" t="s">
        <v>168</v>
      </c>
      <c r="E103" s="48">
        <v>42360</v>
      </c>
      <c r="F103" s="49" t="s">
        <v>169</v>
      </c>
      <c r="G103" s="46" t="s">
        <v>138</v>
      </c>
      <c r="H103" s="46">
        <v>15</v>
      </c>
      <c r="I103" s="46">
        <v>3766</v>
      </c>
      <c r="J103" s="50">
        <f>H103*I103</f>
        <v>56490</v>
      </c>
      <c r="K103" s="51" t="str">
        <f>INDEX(상품목록,MATCH(G103,상품목록_상품명,0),3)</f>
        <v>고려사운드(주)</v>
      </c>
      <c r="L103" s="52" t="str">
        <f>TEXT(C103,"yyyy-mm")</f>
        <v>2015-12</v>
      </c>
      <c r="M103" s="53">
        <f>SUMIFS(주문량,주문구분,"구매",상품명,G103,예정일,"&lt;="&amp;E103)-SUMIFS(주문량,주문구분,"판매",상품명,G103,예정일,"&lt;="&amp;E103)</f>
        <v>10</v>
      </c>
    </row>
    <row r="104" spans="1:13" outlineLevel="2" collapsed="1" x14ac:dyDescent="0.3">
      <c r="A104" s="46"/>
      <c r="B104" s="47"/>
      <c r="C104" s="48"/>
      <c r="D104" s="49"/>
      <c r="E104" s="48"/>
      <c r="F104" s="131" t="s">
        <v>308</v>
      </c>
      <c r="G104" s="46"/>
      <c r="H104" s="46">
        <f>SUBTOTAL(3,H103:H103)</f>
        <v>1</v>
      </c>
      <c r="I104" s="46"/>
      <c r="J104" s="50"/>
      <c r="K104" s="51"/>
      <c r="L104" s="52"/>
      <c r="M104" s="53"/>
    </row>
    <row r="105" spans="1:13" hidden="1" outlineLevel="3" x14ac:dyDescent="0.3">
      <c r="A105" s="46">
        <v>79</v>
      </c>
      <c r="B105" s="47" t="s">
        <v>179</v>
      </c>
      <c r="C105" s="48">
        <v>42379</v>
      </c>
      <c r="D105" s="49" t="s">
        <v>168</v>
      </c>
      <c r="E105" s="48">
        <v>42386</v>
      </c>
      <c r="F105" s="49" t="s">
        <v>173</v>
      </c>
      <c r="G105" s="46" t="s">
        <v>138</v>
      </c>
      <c r="H105" s="46">
        <v>20</v>
      </c>
      <c r="I105" s="46">
        <v>7646</v>
      </c>
      <c r="J105" s="50">
        <f>H105*I105</f>
        <v>152920</v>
      </c>
      <c r="K105" s="51" t="str">
        <f>INDEX(상품목록,MATCH(G105,상품목록_상품명,0),3)</f>
        <v>고려사운드(주)</v>
      </c>
      <c r="L105" s="52" t="str">
        <f>TEXT(C105,"yyyy-mm")</f>
        <v>2016-01</v>
      </c>
      <c r="M105" s="53">
        <f>SUMIFS(주문량,주문구분,"구매",상품명,G105,예정일,"&lt;="&amp;E105)-SUMIFS(주문량,주문구분,"판매",상품명,G105,예정일,"&lt;="&amp;E105)</f>
        <v>-10</v>
      </c>
    </row>
    <row r="106" spans="1:13" outlineLevel="2" collapsed="1" x14ac:dyDescent="0.3">
      <c r="A106" s="46"/>
      <c r="B106" s="47"/>
      <c r="C106" s="48"/>
      <c r="D106" s="49"/>
      <c r="E106" s="48"/>
      <c r="F106" s="131" t="s">
        <v>306</v>
      </c>
      <c r="G106" s="46"/>
      <c r="H106" s="46">
        <f>SUBTOTAL(3,H105:H105)</f>
        <v>1</v>
      </c>
      <c r="I106" s="46"/>
      <c r="J106" s="50"/>
      <c r="K106" s="51"/>
      <c r="L106" s="52"/>
      <c r="M106" s="53"/>
    </row>
    <row r="107" spans="1:13" outlineLevel="1" x14ac:dyDescent="0.3">
      <c r="A107" s="46"/>
      <c r="B107" s="47"/>
      <c r="C107" s="48"/>
      <c r="D107" s="49"/>
      <c r="E107" s="48"/>
      <c r="F107" s="49"/>
      <c r="G107" s="107" t="s">
        <v>264</v>
      </c>
      <c r="H107" s="46">
        <f>SUBTOTAL(9,H101:H105)</f>
        <v>60</v>
      </c>
      <c r="I107" s="46"/>
      <c r="J107" s="50">
        <f>SUBTOTAL(9,J101:J105)</f>
        <v>431760</v>
      </c>
      <c r="K107" s="51"/>
      <c r="L107" s="52"/>
      <c r="M107" s="53"/>
    </row>
    <row r="108" spans="1:13" hidden="1" outlineLevel="3" x14ac:dyDescent="0.3">
      <c r="A108" s="46">
        <v>19</v>
      </c>
      <c r="B108" s="47" t="s">
        <v>164</v>
      </c>
      <c r="C108" s="48">
        <v>42313</v>
      </c>
      <c r="D108" s="49" t="s">
        <v>159</v>
      </c>
      <c r="E108" s="48">
        <v>42320</v>
      </c>
      <c r="F108" s="49" t="s">
        <v>165</v>
      </c>
      <c r="G108" s="46" t="s">
        <v>132</v>
      </c>
      <c r="H108" s="46">
        <v>20</v>
      </c>
      <c r="I108" s="46">
        <v>6362</v>
      </c>
      <c r="J108" s="50">
        <f>H108*I108</f>
        <v>127240</v>
      </c>
      <c r="K108" s="51" t="str">
        <f>INDEX(상품목록,MATCH(G108,상품목록_상품명,0),3)</f>
        <v>고려사운드(주)</v>
      </c>
      <c r="L108" s="52" t="str">
        <f>TEXT(C108,"yyyy-mm")</f>
        <v>2015-11</v>
      </c>
      <c r="M108" s="53">
        <f>SUMIFS(주문량,주문구분,"구매",상품명,G108,예정일,"&lt;="&amp;E108)-SUMIFS(주문량,주문구분,"판매",상품명,G108,예정일,"&lt;="&amp;E108)</f>
        <v>20</v>
      </c>
    </row>
    <row r="109" spans="1:13" outlineLevel="2" collapsed="1" x14ac:dyDescent="0.3">
      <c r="A109" s="46"/>
      <c r="B109" s="47"/>
      <c r="C109" s="48"/>
      <c r="D109" s="49"/>
      <c r="E109" s="48"/>
      <c r="F109" s="131" t="s">
        <v>304</v>
      </c>
      <c r="G109" s="46"/>
      <c r="H109" s="46">
        <f>SUBTOTAL(3,H108:H108)</f>
        <v>1</v>
      </c>
      <c r="I109" s="46"/>
      <c r="J109" s="50"/>
      <c r="K109" s="51"/>
      <c r="L109" s="52"/>
      <c r="M109" s="53"/>
    </row>
    <row r="110" spans="1:13" hidden="1" outlineLevel="3" x14ac:dyDescent="0.3">
      <c r="A110" s="54">
        <v>70</v>
      </c>
      <c r="B110" s="55" t="s">
        <v>178</v>
      </c>
      <c r="C110" s="56">
        <v>42353</v>
      </c>
      <c r="D110" s="57" t="s">
        <v>168</v>
      </c>
      <c r="E110" s="56">
        <v>42360</v>
      </c>
      <c r="F110" s="57" t="s">
        <v>169</v>
      </c>
      <c r="G110" s="54" t="s">
        <v>132</v>
      </c>
      <c r="H110" s="54">
        <v>10</v>
      </c>
      <c r="I110" s="54">
        <v>1371</v>
      </c>
      <c r="J110" s="58">
        <f>H110*I110</f>
        <v>13710</v>
      </c>
      <c r="K110" s="59" t="str">
        <f>INDEX(상품목록,MATCH(G110,상품목록_상품명,0),3)</f>
        <v>고려사운드(주)</v>
      </c>
      <c r="L110" s="60" t="str">
        <f>TEXT(C110,"yyyy-mm")</f>
        <v>2015-12</v>
      </c>
      <c r="M110" s="61">
        <f>SUMIFS(주문량,주문구분,"구매",상품명,G110,예정일,"&lt;="&amp;E110)-SUMIFS(주문량,주문구분,"판매",상품명,G110,예정일,"&lt;="&amp;E110)</f>
        <v>10</v>
      </c>
    </row>
    <row r="111" spans="1:13" outlineLevel="2" collapsed="1" x14ac:dyDescent="0.3">
      <c r="A111" s="54"/>
      <c r="B111" s="55"/>
      <c r="C111" s="56"/>
      <c r="D111" s="57"/>
      <c r="E111" s="56"/>
      <c r="F111" s="130" t="s">
        <v>308</v>
      </c>
      <c r="G111" s="54"/>
      <c r="H111" s="54">
        <f>SUBTOTAL(3,H110:H110)</f>
        <v>1</v>
      </c>
      <c r="I111" s="54"/>
      <c r="J111" s="58"/>
      <c r="K111" s="59"/>
      <c r="L111" s="60"/>
      <c r="M111" s="61"/>
    </row>
    <row r="112" spans="1:13" outlineLevel="1" x14ac:dyDescent="0.3">
      <c r="A112" s="54"/>
      <c r="B112" s="55"/>
      <c r="C112" s="56"/>
      <c r="D112" s="57"/>
      <c r="E112" s="56"/>
      <c r="F112" s="57"/>
      <c r="G112" s="106" t="s">
        <v>265</v>
      </c>
      <c r="H112" s="54">
        <f>SUBTOTAL(9,H108:H110)</f>
        <v>30</v>
      </c>
      <c r="I112" s="54"/>
      <c r="J112" s="58">
        <f>SUBTOTAL(9,J108:J110)</f>
        <v>140950</v>
      </c>
      <c r="K112" s="59"/>
      <c r="L112" s="60"/>
      <c r="M112" s="61"/>
    </row>
    <row r="113" spans="1:13" hidden="1" outlineLevel="3" x14ac:dyDescent="0.3">
      <c r="A113" s="54">
        <v>24</v>
      </c>
      <c r="B113" s="55" t="s">
        <v>164</v>
      </c>
      <c r="C113" s="56">
        <v>42313</v>
      </c>
      <c r="D113" s="57" t="s">
        <v>159</v>
      </c>
      <c r="E113" s="56">
        <v>42320</v>
      </c>
      <c r="F113" s="57" t="s">
        <v>165</v>
      </c>
      <c r="G113" s="54" t="s">
        <v>136</v>
      </c>
      <c r="H113" s="54">
        <v>5</v>
      </c>
      <c r="I113" s="54">
        <v>4170</v>
      </c>
      <c r="J113" s="58">
        <f>H113*I113</f>
        <v>20850</v>
      </c>
      <c r="K113" s="59" t="str">
        <f>INDEX(상품목록,MATCH(G113,상품목록_상품명,0),3)</f>
        <v>(주)연세기술</v>
      </c>
      <c r="L113" s="60" t="str">
        <f>TEXT(C113,"yyyy-mm")</f>
        <v>2015-11</v>
      </c>
      <c r="M113" s="61">
        <f>SUMIFS(주문량,주문구분,"구매",상품명,G113,예정일,"&lt;="&amp;E113)-SUMIFS(주문량,주문구분,"판매",상품명,G113,예정일,"&lt;="&amp;E113)</f>
        <v>5</v>
      </c>
    </row>
    <row r="114" spans="1:13" outlineLevel="2" collapsed="1" x14ac:dyDescent="0.3">
      <c r="A114" s="54"/>
      <c r="B114" s="55"/>
      <c r="C114" s="56"/>
      <c r="D114" s="57"/>
      <c r="E114" s="56"/>
      <c r="F114" s="130" t="s">
        <v>304</v>
      </c>
      <c r="G114" s="54"/>
      <c r="H114" s="54">
        <f>SUBTOTAL(3,H113:H113)</f>
        <v>1</v>
      </c>
      <c r="I114" s="54"/>
      <c r="J114" s="58"/>
      <c r="K114" s="59"/>
      <c r="L114" s="60"/>
      <c r="M114" s="61"/>
    </row>
    <row r="115" spans="1:13" hidden="1" outlineLevel="3" x14ac:dyDescent="0.3">
      <c r="A115" s="46">
        <v>51</v>
      </c>
      <c r="B115" s="47" t="s">
        <v>176</v>
      </c>
      <c r="C115" s="48">
        <v>42343</v>
      </c>
      <c r="D115" s="49" t="s">
        <v>159</v>
      </c>
      <c r="E115" s="48">
        <v>42350</v>
      </c>
      <c r="F115" s="49" t="s">
        <v>160</v>
      </c>
      <c r="G115" s="46" t="s">
        <v>136</v>
      </c>
      <c r="H115" s="46">
        <v>20</v>
      </c>
      <c r="I115" s="46">
        <v>7122</v>
      </c>
      <c r="J115" s="50">
        <f>H115*I115</f>
        <v>142440</v>
      </c>
      <c r="K115" s="51" t="str">
        <f>INDEX(상품목록,MATCH(G115,상품목록_상품명,0),3)</f>
        <v>(주)연세기술</v>
      </c>
      <c r="L115" s="52" t="str">
        <f>TEXT(C115,"yyyy-mm")</f>
        <v>2015-12</v>
      </c>
      <c r="M115" s="53">
        <f>SUMIFS(주문량,주문구분,"구매",상품명,G115,예정일,"&lt;="&amp;E115)-SUMIFS(주문량,주문구분,"판매",상품명,G115,예정일,"&lt;="&amp;E115)</f>
        <v>20</v>
      </c>
    </row>
    <row r="116" spans="1:13" outlineLevel="2" collapsed="1" x14ac:dyDescent="0.3">
      <c r="A116" s="46"/>
      <c r="B116" s="47"/>
      <c r="C116" s="48"/>
      <c r="D116" s="49"/>
      <c r="E116" s="48"/>
      <c r="F116" s="131" t="s">
        <v>309</v>
      </c>
      <c r="G116" s="46"/>
      <c r="H116" s="46">
        <f>SUBTOTAL(3,H115:H115)</f>
        <v>1</v>
      </c>
      <c r="I116" s="46"/>
      <c r="J116" s="50"/>
      <c r="K116" s="51"/>
      <c r="L116" s="52"/>
      <c r="M116" s="53"/>
    </row>
    <row r="117" spans="1:13" hidden="1" outlineLevel="3" x14ac:dyDescent="0.3">
      <c r="A117" s="46">
        <v>65</v>
      </c>
      <c r="B117" s="47" t="s">
        <v>178</v>
      </c>
      <c r="C117" s="48">
        <v>42353</v>
      </c>
      <c r="D117" s="49" t="s">
        <v>168</v>
      </c>
      <c r="E117" s="48">
        <v>42360</v>
      </c>
      <c r="F117" s="49" t="s">
        <v>169</v>
      </c>
      <c r="G117" s="46" t="s">
        <v>136</v>
      </c>
      <c r="H117" s="46">
        <v>15</v>
      </c>
      <c r="I117" s="46">
        <v>8939</v>
      </c>
      <c r="J117" s="50">
        <f>H117*I117</f>
        <v>134085</v>
      </c>
      <c r="K117" s="51" t="str">
        <f>INDEX(상품목록,MATCH(G117,상품목록_상품명,0),3)</f>
        <v>(주)연세기술</v>
      </c>
      <c r="L117" s="52" t="str">
        <f>TEXT(C117,"yyyy-mm")</f>
        <v>2015-12</v>
      </c>
      <c r="M117" s="53">
        <f>SUMIFS(주문량,주문구분,"구매",상품명,G117,예정일,"&lt;="&amp;E117)-SUMIFS(주문량,주문구분,"판매",상품명,G117,예정일,"&lt;="&amp;E117)</f>
        <v>5</v>
      </c>
    </row>
    <row r="118" spans="1:13" outlineLevel="2" collapsed="1" x14ac:dyDescent="0.3">
      <c r="A118" s="46"/>
      <c r="B118" s="47"/>
      <c r="C118" s="48"/>
      <c r="D118" s="49"/>
      <c r="E118" s="48"/>
      <c r="F118" s="131" t="s">
        <v>308</v>
      </c>
      <c r="G118" s="46"/>
      <c r="H118" s="46">
        <f>SUBTOTAL(3,H117:H117)</f>
        <v>1</v>
      </c>
      <c r="I118" s="46"/>
      <c r="J118" s="50"/>
      <c r="K118" s="51"/>
      <c r="L118" s="52"/>
      <c r="M118" s="53"/>
    </row>
    <row r="119" spans="1:13" hidden="1" outlineLevel="3" x14ac:dyDescent="0.3">
      <c r="A119" s="46">
        <v>35</v>
      </c>
      <c r="B119" s="47" t="s">
        <v>170</v>
      </c>
      <c r="C119" s="48">
        <v>42323</v>
      </c>
      <c r="D119" s="49" t="s">
        <v>168</v>
      </c>
      <c r="E119" s="48">
        <v>42330</v>
      </c>
      <c r="F119" s="49" t="s">
        <v>171</v>
      </c>
      <c r="G119" s="46" t="s">
        <v>136</v>
      </c>
      <c r="H119" s="46">
        <v>2</v>
      </c>
      <c r="I119" s="46">
        <v>2069</v>
      </c>
      <c r="J119" s="50">
        <f>H119*I119</f>
        <v>4138</v>
      </c>
      <c r="K119" s="51" t="str">
        <f>INDEX(상품목록,MATCH(G119,상품목록_상품명,0),3)</f>
        <v>(주)연세기술</v>
      </c>
      <c r="L119" s="52" t="str">
        <f>TEXT(C119,"yyyy-mm")</f>
        <v>2015-11</v>
      </c>
      <c r="M119" s="53">
        <f>SUMIFS(주문량,주문구분,"구매",상품명,G119,예정일,"&lt;="&amp;E119)-SUMIFS(주문량,주문구분,"판매",상품명,G119,예정일,"&lt;="&amp;E119)</f>
        <v>3</v>
      </c>
    </row>
    <row r="120" spans="1:13" outlineLevel="2" collapsed="1" x14ac:dyDescent="0.3">
      <c r="A120" s="46"/>
      <c r="B120" s="47"/>
      <c r="C120" s="48"/>
      <c r="D120" s="49"/>
      <c r="E120" s="48"/>
      <c r="F120" s="131" t="s">
        <v>305</v>
      </c>
      <c r="G120" s="46"/>
      <c r="H120" s="46">
        <f>SUBTOTAL(3,H119:H119)</f>
        <v>1</v>
      </c>
      <c r="I120" s="46"/>
      <c r="J120" s="50"/>
      <c r="K120" s="51"/>
      <c r="L120" s="52"/>
      <c r="M120" s="53"/>
    </row>
    <row r="121" spans="1:13" hidden="1" outlineLevel="3" x14ac:dyDescent="0.3">
      <c r="A121" s="46">
        <v>41</v>
      </c>
      <c r="B121" s="47" t="s">
        <v>172</v>
      </c>
      <c r="C121" s="48">
        <v>42328</v>
      </c>
      <c r="D121" s="49" t="s">
        <v>168</v>
      </c>
      <c r="E121" s="48">
        <v>42335</v>
      </c>
      <c r="F121" s="49" t="s">
        <v>173</v>
      </c>
      <c r="G121" s="46" t="s">
        <v>136</v>
      </c>
      <c r="H121" s="46">
        <v>3</v>
      </c>
      <c r="I121" s="46">
        <v>1733</v>
      </c>
      <c r="J121" s="50">
        <f>H121*I121</f>
        <v>5199</v>
      </c>
      <c r="K121" s="51" t="str">
        <f>INDEX(상품목록,MATCH(G121,상품목록_상품명,0),3)</f>
        <v>(주)연세기술</v>
      </c>
      <c r="L121" s="52" t="str">
        <f>TEXT(C121,"yyyy-mm")</f>
        <v>2015-11</v>
      </c>
      <c r="M121" s="53">
        <f>SUMIFS(주문량,주문구분,"구매",상품명,G121,예정일,"&lt;="&amp;E121)-SUMIFS(주문량,주문구분,"판매",상품명,G121,예정일,"&lt;="&amp;E121)</f>
        <v>0</v>
      </c>
    </row>
    <row r="122" spans="1:13" outlineLevel="2" collapsed="1" x14ac:dyDescent="0.3">
      <c r="A122" s="46"/>
      <c r="B122" s="47"/>
      <c r="C122" s="48"/>
      <c r="D122" s="49"/>
      <c r="E122" s="48"/>
      <c r="F122" s="131" t="s">
        <v>306</v>
      </c>
      <c r="G122" s="46"/>
      <c r="H122" s="46">
        <f>SUBTOTAL(3,H121:H121)</f>
        <v>1</v>
      </c>
      <c r="I122" s="46"/>
      <c r="J122" s="50"/>
      <c r="K122" s="51"/>
      <c r="L122" s="52"/>
      <c r="M122" s="53"/>
    </row>
    <row r="123" spans="1:13" outlineLevel="1" x14ac:dyDescent="0.3">
      <c r="A123" s="46"/>
      <c r="B123" s="47"/>
      <c r="C123" s="48"/>
      <c r="D123" s="49"/>
      <c r="E123" s="48"/>
      <c r="F123" s="49"/>
      <c r="G123" s="107" t="s">
        <v>266</v>
      </c>
      <c r="H123" s="46">
        <f>SUBTOTAL(9,H113:H121)</f>
        <v>45</v>
      </c>
      <c r="I123" s="46"/>
      <c r="J123" s="50">
        <f>SUBTOTAL(9,J113:J121)</f>
        <v>306712</v>
      </c>
      <c r="K123" s="51"/>
      <c r="L123" s="52"/>
      <c r="M123" s="53"/>
    </row>
    <row r="124" spans="1:13" hidden="1" outlineLevel="3" x14ac:dyDescent="0.3">
      <c r="A124" s="46">
        <v>25</v>
      </c>
      <c r="B124" s="47" t="s">
        <v>164</v>
      </c>
      <c r="C124" s="48">
        <v>42313</v>
      </c>
      <c r="D124" s="49" t="s">
        <v>159</v>
      </c>
      <c r="E124" s="48">
        <v>42320</v>
      </c>
      <c r="F124" s="49" t="s">
        <v>165</v>
      </c>
      <c r="G124" s="46" t="s">
        <v>99</v>
      </c>
      <c r="H124" s="46">
        <v>15</v>
      </c>
      <c r="I124" s="46">
        <v>7696</v>
      </c>
      <c r="J124" s="50">
        <f>H124*I124</f>
        <v>115440</v>
      </c>
      <c r="K124" s="51" t="str">
        <f>INDEX(상품목록,MATCH(G124,상품목록_상품명,0),3)</f>
        <v>(주)연세기술</v>
      </c>
      <c r="L124" s="52" t="str">
        <f>TEXT(C124,"yyyy-mm")</f>
        <v>2015-11</v>
      </c>
      <c r="M124" s="53">
        <f>SUMIFS(주문량,주문구분,"구매",상품명,G124,예정일,"&lt;="&amp;E124)-SUMIFS(주문량,주문구분,"판매",상품명,G124,예정일,"&lt;="&amp;E124)</f>
        <v>15</v>
      </c>
    </row>
    <row r="125" spans="1:13" outlineLevel="2" collapsed="1" x14ac:dyDescent="0.3">
      <c r="A125" s="46"/>
      <c r="B125" s="47"/>
      <c r="C125" s="48"/>
      <c r="D125" s="49"/>
      <c r="E125" s="48"/>
      <c r="F125" s="131" t="s">
        <v>304</v>
      </c>
      <c r="G125" s="46"/>
      <c r="H125" s="46">
        <f>SUBTOTAL(3,H124:H124)</f>
        <v>1</v>
      </c>
      <c r="I125" s="46"/>
      <c r="J125" s="50"/>
      <c r="K125" s="51"/>
      <c r="L125" s="52"/>
      <c r="M125" s="53"/>
    </row>
    <row r="126" spans="1:13" hidden="1" outlineLevel="3" x14ac:dyDescent="0.3">
      <c r="A126" s="46">
        <v>53</v>
      </c>
      <c r="B126" s="47" t="s">
        <v>176</v>
      </c>
      <c r="C126" s="48">
        <v>42343</v>
      </c>
      <c r="D126" s="49" t="s">
        <v>159</v>
      </c>
      <c r="E126" s="48">
        <v>42350</v>
      </c>
      <c r="F126" s="49" t="s">
        <v>160</v>
      </c>
      <c r="G126" s="46" t="s">
        <v>99</v>
      </c>
      <c r="H126" s="46">
        <v>5</v>
      </c>
      <c r="I126" s="46">
        <v>2783</v>
      </c>
      <c r="J126" s="50">
        <f>H126*I126</f>
        <v>13915</v>
      </c>
      <c r="K126" s="51" t="str">
        <f>INDEX(상품목록,MATCH(G126,상품목록_상품명,0),3)</f>
        <v>(주)연세기술</v>
      </c>
      <c r="L126" s="52" t="str">
        <f>TEXT(C126,"yyyy-mm")</f>
        <v>2015-12</v>
      </c>
      <c r="M126" s="53">
        <f>SUMIFS(주문량,주문구분,"구매",상품명,G126,예정일,"&lt;="&amp;E126)-SUMIFS(주문량,주문구분,"판매",상품명,G126,예정일,"&lt;="&amp;E126)</f>
        <v>30</v>
      </c>
    </row>
    <row r="127" spans="1:13" outlineLevel="2" collapsed="1" x14ac:dyDescent="0.3">
      <c r="A127" s="46"/>
      <c r="B127" s="47"/>
      <c r="C127" s="48"/>
      <c r="D127" s="49"/>
      <c r="E127" s="48"/>
      <c r="F127" s="131" t="s">
        <v>309</v>
      </c>
      <c r="G127" s="46"/>
      <c r="H127" s="46">
        <f>SUBTOTAL(3,H126:H126)</f>
        <v>1</v>
      </c>
      <c r="I127" s="46"/>
      <c r="J127" s="50"/>
      <c r="K127" s="51"/>
      <c r="L127" s="52"/>
      <c r="M127" s="53"/>
    </row>
    <row r="128" spans="1:13" hidden="1" outlineLevel="3" x14ac:dyDescent="0.3">
      <c r="A128" s="54">
        <v>44</v>
      </c>
      <c r="B128" s="55" t="s">
        <v>174</v>
      </c>
      <c r="C128" s="56">
        <v>42339</v>
      </c>
      <c r="D128" s="57" t="s">
        <v>159</v>
      </c>
      <c r="E128" s="56">
        <v>42346</v>
      </c>
      <c r="F128" s="57" t="s">
        <v>175</v>
      </c>
      <c r="G128" s="54" t="s">
        <v>99</v>
      </c>
      <c r="H128" s="54">
        <v>10</v>
      </c>
      <c r="I128" s="54">
        <v>4065</v>
      </c>
      <c r="J128" s="58">
        <f>H128*I128</f>
        <v>40650</v>
      </c>
      <c r="K128" s="59" t="str">
        <f>INDEX(상품목록,MATCH(G128,상품목록_상품명,0),3)</f>
        <v>(주)연세기술</v>
      </c>
      <c r="L128" s="60" t="str">
        <f>TEXT(C128,"yyyy-mm")</f>
        <v>2015-12</v>
      </c>
      <c r="M128" s="61">
        <f>SUMIFS(주문량,주문구분,"구매",상품명,G128,예정일,"&lt;="&amp;E128)-SUMIFS(주문량,주문구분,"판매",상품명,G128,예정일,"&lt;="&amp;E128)</f>
        <v>25</v>
      </c>
    </row>
    <row r="129" spans="1:13" outlineLevel="2" collapsed="1" x14ac:dyDescent="0.3">
      <c r="A129" s="54"/>
      <c r="B129" s="55"/>
      <c r="C129" s="56"/>
      <c r="D129" s="57"/>
      <c r="E129" s="56"/>
      <c r="F129" s="130" t="s">
        <v>307</v>
      </c>
      <c r="G129" s="54"/>
      <c r="H129" s="54">
        <f>SUBTOTAL(3,H128:H128)</f>
        <v>1</v>
      </c>
      <c r="I129" s="54"/>
      <c r="J129" s="58"/>
      <c r="K129" s="59"/>
      <c r="L129" s="60"/>
      <c r="M129" s="61"/>
    </row>
    <row r="130" spans="1:13" outlineLevel="1" x14ac:dyDescent="0.3">
      <c r="A130" s="54"/>
      <c r="B130" s="55"/>
      <c r="C130" s="56"/>
      <c r="D130" s="57"/>
      <c r="E130" s="56"/>
      <c r="F130" s="57"/>
      <c r="G130" s="106" t="s">
        <v>267</v>
      </c>
      <c r="H130" s="54">
        <f>SUBTOTAL(9,H124:H128)</f>
        <v>30</v>
      </c>
      <c r="I130" s="54"/>
      <c r="J130" s="58">
        <f>SUBTOTAL(9,J124:J128)</f>
        <v>170005</v>
      </c>
      <c r="K130" s="59"/>
      <c r="L130" s="60"/>
      <c r="M130" s="61"/>
    </row>
    <row r="131" spans="1:13" hidden="1" outlineLevel="3" x14ac:dyDescent="0.3">
      <c r="A131" s="54">
        <v>26</v>
      </c>
      <c r="B131" s="55" t="s">
        <v>164</v>
      </c>
      <c r="C131" s="56">
        <v>42313</v>
      </c>
      <c r="D131" s="57" t="s">
        <v>159</v>
      </c>
      <c r="E131" s="56">
        <v>42320</v>
      </c>
      <c r="F131" s="57" t="s">
        <v>165</v>
      </c>
      <c r="G131" s="54" t="s">
        <v>142</v>
      </c>
      <c r="H131" s="54">
        <v>20</v>
      </c>
      <c r="I131" s="54">
        <v>5960</v>
      </c>
      <c r="J131" s="58">
        <f>H131*I131</f>
        <v>119200</v>
      </c>
      <c r="K131" s="59" t="str">
        <f>INDEX(상품목록,MATCH(G131,상품목록_상품명,0),3)</f>
        <v>(주)연세기술</v>
      </c>
      <c r="L131" s="60" t="str">
        <f>TEXT(C131,"yyyy-mm")</f>
        <v>2015-11</v>
      </c>
      <c r="M131" s="61">
        <f>SUMIFS(주문량,주문구분,"구매",상품명,G131,예정일,"&lt;="&amp;E131)-SUMIFS(주문량,주문구분,"판매",상품명,G131,예정일,"&lt;="&amp;E131)</f>
        <v>20</v>
      </c>
    </row>
    <row r="132" spans="1:13" outlineLevel="2" collapsed="1" x14ac:dyDescent="0.3">
      <c r="A132" s="54"/>
      <c r="B132" s="55"/>
      <c r="C132" s="56"/>
      <c r="D132" s="57"/>
      <c r="E132" s="56"/>
      <c r="F132" s="130" t="s">
        <v>304</v>
      </c>
      <c r="G132" s="54"/>
      <c r="H132" s="54">
        <f>SUBTOTAL(3,H131:H131)</f>
        <v>1</v>
      </c>
      <c r="I132" s="54"/>
      <c r="J132" s="58"/>
      <c r="K132" s="59"/>
      <c r="L132" s="60"/>
      <c r="M132" s="61"/>
    </row>
    <row r="133" spans="1:13" hidden="1" outlineLevel="3" x14ac:dyDescent="0.3">
      <c r="A133" s="54">
        <v>52</v>
      </c>
      <c r="B133" s="55" t="s">
        <v>176</v>
      </c>
      <c r="C133" s="56">
        <v>42343</v>
      </c>
      <c r="D133" s="57" t="s">
        <v>159</v>
      </c>
      <c r="E133" s="56">
        <v>42350</v>
      </c>
      <c r="F133" s="57" t="s">
        <v>160</v>
      </c>
      <c r="G133" s="54" t="s">
        <v>142</v>
      </c>
      <c r="H133" s="54">
        <v>40</v>
      </c>
      <c r="I133" s="54">
        <v>5025</v>
      </c>
      <c r="J133" s="58">
        <f>H133*I133</f>
        <v>201000</v>
      </c>
      <c r="K133" s="59" t="str">
        <f>INDEX(상품목록,MATCH(G133,상품목록_상품명,0),3)</f>
        <v>(주)연세기술</v>
      </c>
      <c r="L133" s="60" t="str">
        <f>TEXT(C133,"yyyy-mm")</f>
        <v>2015-12</v>
      </c>
      <c r="M133" s="61">
        <f>SUMIFS(주문량,주문구분,"구매",상품명,G133,예정일,"&lt;="&amp;E133)-SUMIFS(주문량,주문구분,"판매",상품명,G133,예정일,"&lt;="&amp;E133)</f>
        <v>45</v>
      </c>
    </row>
    <row r="134" spans="1:13" outlineLevel="2" collapsed="1" x14ac:dyDescent="0.3">
      <c r="A134" s="54"/>
      <c r="B134" s="55"/>
      <c r="C134" s="56"/>
      <c r="D134" s="57"/>
      <c r="E134" s="56"/>
      <c r="F134" s="130" t="s">
        <v>309</v>
      </c>
      <c r="G134" s="54"/>
      <c r="H134" s="54">
        <f>SUBTOTAL(3,H133:H133)</f>
        <v>1</v>
      </c>
      <c r="I134" s="54"/>
      <c r="J134" s="58"/>
      <c r="K134" s="59"/>
      <c r="L134" s="60"/>
      <c r="M134" s="61"/>
    </row>
    <row r="135" spans="1:13" hidden="1" outlineLevel="3" x14ac:dyDescent="0.3">
      <c r="A135" s="46">
        <v>63</v>
      </c>
      <c r="B135" s="47" t="s">
        <v>180</v>
      </c>
      <c r="C135" s="48">
        <v>42405</v>
      </c>
      <c r="D135" s="49" t="s">
        <v>159</v>
      </c>
      <c r="E135" s="48">
        <v>42412</v>
      </c>
      <c r="F135" s="49" t="s">
        <v>175</v>
      </c>
      <c r="G135" s="46" t="s">
        <v>142</v>
      </c>
      <c r="H135" s="46">
        <v>10</v>
      </c>
      <c r="I135" s="46">
        <v>5882</v>
      </c>
      <c r="J135" s="50">
        <f>H135*I135</f>
        <v>58820</v>
      </c>
      <c r="K135" s="51" t="str">
        <f>INDEX(상품목록,MATCH(G135,상품목록_상품명,0),3)</f>
        <v>(주)연세기술</v>
      </c>
      <c r="L135" s="52" t="str">
        <f>TEXT(C135,"yyyy-mm")</f>
        <v>2016-02</v>
      </c>
      <c r="M135" s="53">
        <f>SUMIFS(주문량,주문구분,"구매",상품명,G135,예정일,"&lt;="&amp;E135)-SUMIFS(주문량,주문구분,"판매",상품명,G135,예정일,"&lt;="&amp;E135)</f>
        <v>55</v>
      </c>
    </row>
    <row r="136" spans="1:13" outlineLevel="2" collapsed="1" x14ac:dyDescent="0.3">
      <c r="A136" s="46"/>
      <c r="B136" s="47"/>
      <c r="C136" s="48"/>
      <c r="D136" s="49"/>
      <c r="E136" s="48"/>
      <c r="F136" s="131" t="s">
        <v>307</v>
      </c>
      <c r="G136" s="46"/>
      <c r="H136" s="46">
        <f>SUBTOTAL(3,H135:H135)</f>
        <v>1</v>
      </c>
      <c r="I136" s="46"/>
      <c r="J136" s="50"/>
      <c r="K136" s="51"/>
      <c r="L136" s="52"/>
      <c r="M136" s="53"/>
    </row>
    <row r="137" spans="1:13" hidden="1" outlineLevel="3" x14ac:dyDescent="0.3">
      <c r="A137" s="54">
        <v>36</v>
      </c>
      <c r="B137" s="55" t="s">
        <v>170</v>
      </c>
      <c r="C137" s="56">
        <v>42323</v>
      </c>
      <c r="D137" s="57" t="s">
        <v>168</v>
      </c>
      <c r="E137" s="56">
        <v>42330</v>
      </c>
      <c r="F137" s="57" t="s">
        <v>171</v>
      </c>
      <c r="G137" s="54" t="s">
        <v>142</v>
      </c>
      <c r="H137" s="54">
        <v>15</v>
      </c>
      <c r="I137" s="54">
        <v>6484</v>
      </c>
      <c r="J137" s="58">
        <f>H137*I137</f>
        <v>97260</v>
      </c>
      <c r="K137" s="59" t="str">
        <f>INDEX(상품목록,MATCH(G137,상품목록_상품명,0),3)</f>
        <v>(주)연세기술</v>
      </c>
      <c r="L137" s="60" t="str">
        <f>TEXT(C137,"yyyy-mm")</f>
        <v>2015-11</v>
      </c>
      <c r="M137" s="61">
        <f>SUMIFS(주문량,주문구분,"구매",상품명,G137,예정일,"&lt;="&amp;E137)-SUMIFS(주문량,주문구분,"판매",상품명,G137,예정일,"&lt;="&amp;E137)</f>
        <v>5</v>
      </c>
    </row>
    <row r="138" spans="1:13" hidden="1" outlineLevel="3" x14ac:dyDescent="0.3">
      <c r="A138" s="54">
        <v>88</v>
      </c>
      <c r="B138" s="55" t="s">
        <v>181</v>
      </c>
      <c r="C138" s="56">
        <v>42386</v>
      </c>
      <c r="D138" s="57" t="s">
        <v>168</v>
      </c>
      <c r="E138" s="56">
        <v>42599</v>
      </c>
      <c r="F138" s="57" t="s">
        <v>171</v>
      </c>
      <c r="G138" s="54" t="s">
        <v>142</v>
      </c>
      <c r="H138" s="54">
        <v>60</v>
      </c>
      <c r="I138" s="54">
        <v>5122</v>
      </c>
      <c r="J138" s="58">
        <f>H138*I138</f>
        <v>307320</v>
      </c>
      <c r="K138" s="59" t="str">
        <f>INDEX(상품목록,MATCH(G138,상품목록_상품명,0),3)</f>
        <v>(주)연세기술</v>
      </c>
      <c r="L138" s="60" t="str">
        <f>TEXT(C138,"yyyy-mm")</f>
        <v>2016-01</v>
      </c>
      <c r="M138" s="61">
        <f>SUMIFS(주문량,주문구분,"구매",상품명,G138,예정일,"&lt;="&amp;E138)-SUMIFS(주문량,주문구분,"판매",상품명,G138,예정일,"&lt;="&amp;E138)</f>
        <v>-5</v>
      </c>
    </row>
    <row r="139" spans="1:13" outlineLevel="2" collapsed="1" x14ac:dyDescent="0.3">
      <c r="A139" s="54"/>
      <c r="B139" s="55"/>
      <c r="C139" s="56"/>
      <c r="D139" s="57"/>
      <c r="E139" s="56"/>
      <c r="F139" s="130" t="s">
        <v>305</v>
      </c>
      <c r="G139" s="54"/>
      <c r="H139" s="54">
        <f>SUBTOTAL(3,H137:H138)</f>
        <v>2</v>
      </c>
      <c r="I139" s="54"/>
      <c r="J139" s="58"/>
      <c r="K139" s="59"/>
      <c r="L139" s="60"/>
      <c r="M139" s="61"/>
    </row>
    <row r="140" spans="1:13" outlineLevel="1" x14ac:dyDescent="0.3">
      <c r="A140" s="54"/>
      <c r="B140" s="55"/>
      <c r="C140" s="56"/>
      <c r="D140" s="57"/>
      <c r="E140" s="56"/>
      <c r="F140" s="57"/>
      <c r="G140" s="106" t="s">
        <v>268</v>
      </c>
      <c r="H140" s="54">
        <f>SUBTOTAL(9,H131:H138)</f>
        <v>145</v>
      </c>
      <c r="I140" s="54"/>
      <c r="J140" s="58">
        <f>SUBTOTAL(9,J131:J138)</f>
        <v>783600</v>
      </c>
      <c r="K140" s="59"/>
      <c r="L140" s="60"/>
      <c r="M140" s="61"/>
    </row>
    <row r="141" spans="1:13" hidden="1" outlineLevel="3" x14ac:dyDescent="0.3">
      <c r="A141" s="46">
        <v>27</v>
      </c>
      <c r="B141" s="47" t="s">
        <v>164</v>
      </c>
      <c r="C141" s="48">
        <v>42313</v>
      </c>
      <c r="D141" s="49" t="s">
        <v>159</v>
      </c>
      <c r="E141" s="48">
        <v>42320</v>
      </c>
      <c r="F141" s="49" t="s">
        <v>165</v>
      </c>
      <c r="G141" s="46" t="s">
        <v>103</v>
      </c>
      <c r="H141" s="46">
        <v>25</v>
      </c>
      <c r="I141" s="46">
        <v>1074</v>
      </c>
      <c r="J141" s="50">
        <f>H141*I141</f>
        <v>26850</v>
      </c>
      <c r="K141" s="51" t="str">
        <f>INDEX(상품목록,MATCH(G141,상품목록_상품명,0),3)</f>
        <v>(주)연세기술</v>
      </c>
      <c r="L141" s="52" t="str">
        <f>TEXT(C141,"yyyy-mm")</f>
        <v>2015-11</v>
      </c>
      <c r="M141" s="53">
        <f>SUMIFS(주문량,주문구분,"구매",상품명,G141,예정일,"&lt;="&amp;E141)-SUMIFS(주문량,주문구분,"판매",상품명,G141,예정일,"&lt;="&amp;E141)</f>
        <v>25</v>
      </c>
    </row>
    <row r="142" spans="1:13" outlineLevel="2" collapsed="1" x14ac:dyDescent="0.3">
      <c r="A142" s="46"/>
      <c r="B142" s="47"/>
      <c r="C142" s="48"/>
      <c r="D142" s="49"/>
      <c r="E142" s="48"/>
      <c r="F142" s="131" t="s">
        <v>304</v>
      </c>
      <c r="G142" s="46"/>
      <c r="H142" s="46">
        <f>SUBTOTAL(3,H141:H141)</f>
        <v>1</v>
      </c>
      <c r="I142" s="46"/>
      <c r="J142" s="50"/>
      <c r="K142" s="51"/>
      <c r="L142" s="52"/>
      <c r="M142" s="53"/>
    </row>
    <row r="143" spans="1:13" hidden="1" outlineLevel="3" x14ac:dyDescent="0.3">
      <c r="A143" s="54">
        <v>64</v>
      </c>
      <c r="B143" s="55" t="s">
        <v>180</v>
      </c>
      <c r="C143" s="56">
        <v>42405</v>
      </c>
      <c r="D143" s="57" t="s">
        <v>159</v>
      </c>
      <c r="E143" s="56">
        <v>42412</v>
      </c>
      <c r="F143" s="57" t="s">
        <v>175</v>
      </c>
      <c r="G143" s="54" t="s">
        <v>103</v>
      </c>
      <c r="H143" s="54">
        <v>5</v>
      </c>
      <c r="I143" s="54">
        <v>5142</v>
      </c>
      <c r="J143" s="58">
        <f>H143*I143</f>
        <v>25710</v>
      </c>
      <c r="K143" s="59" t="str">
        <f>INDEX(상품목록,MATCH(G143,상품목록_상품명,0),3)</f>
        <v>(주)연세기술</v>
      </c>
      <c r="L143" s="60" t="str">
        <f>TEXT(C143,"yyyy-mm")</f>
        <v>2016-02</v>
      </c>
      <c r="M143" s="61">
        <f>SUMIFS(주문량,주문구분,"구매",상품명,G143,예정일,"&lt;="&amp;E143)-SUMIFS(주문량,주문구분,"판매",상품명,G143,예정일,"&lt;="&amp;E143)</f>
        <v>30</v>
      </c>
    </row>
    <row r="144" spans="1:13" outlineLevel="2" collapsed="1" x14ac:dyDescent="0.3">
      <c r="A144" s="54"/>
      <c r="B144" s="55"/>
      <c r="C144" s="56"/>
      <c r="D144" s="57"/>
      <c r="E144" s="56"/>
      <c r="F144" s="130" t="s">
        <v>307</v>
      </c>
      <c r="G144" s="54"/>
      <c r="H144" s="54">
        <f>SUBTOTAL(3,H143:H143)</f>
        <v>1</v>
      </c>
      <c r="I144" s="54"/>
      <c r="J144" s="58"/>
      <c r="K144" s="59"/>
      <c r="L144" s="60"/>
      <c r="M144" s="61"/>
    </row>
    <row r="145" spans="1:13" outlineLevel="1" x14ac:dyDescent="0.3">
      <c r="A145" s="54"/>
      <c r="B145" s="55"/>
      <c r="C145" s="56"/>
      <c r="D145" s="57"/>
      <c r="E145" s="56"/>
      <c r="F145" s="57"/>
      <c r="G145" s="106" t="s">
        <v>269</v>
      </c>
      <c r="H145" s="54">
        <f>SUBTOTAL(9,H141:H143)</f>
        <v>30</v>
      </c>
      <c r="I145" s="54"/>
      <c r="J145" s="58">
        <f>SUBTOTAL(9,J141:J143)</f>
        <v>52560</v>
      </c>
      <c r="K145" s="59"/>
      <c r="L145" s="60"/>
      <c r="M145" s="61"/>
    </row>
    <row r="146" spans="1:13" hidden="1" outlineLevel="3" x14ac:dyDescent="0.3">
      <c r="A146" s="46">
        <v>7</v>
      </c>
      <c r="B146" s="47" t="s">
        <v>158</v>
      </c>
      <c r="C146" s="48">
        <v>42278</v>
      </c>
      <c r="D146" s="49" t="s">
        <v>159</v>
      </c>
      <c r="E146" s="48">
        <v>42285</v>
      </c>
      <c r="F146" s="49" t="s">
        <v>160</v>
      </c>
      <c r="G146" s="46" t="s">
        <v>111</v>
      </c>
      <c r="H146" s="46">
        <v>25</v>
      </c>
      <c r="I146" s="46">
        <v>5736</v>
      </c>
      <c r="J146" s="50">
        <f>H146*I146</f>
        <v>143400</v>
      </c>
      <c r="K146" s="51" t="str">
        <f>INDEX(상품목록,MATCH(G146,상품목록_상품명,0),3)</f>
        <v>(주)KNU</v>
      </c>
      <c r="L146" s="52" t="str">
        <f>TEXT(C146,"yyyy-mm")</f>
        <v>2015-10</v>
      </c>
      <c r="M146" s="53">
        <f>SUMIFS(주문량,주문구분,"구매",상품명,G146,예정일,"&lt;="&amp;E146)-SUMIFS(주문량,주문구분,"판매",상품명,G146,예정일,"&lt;="&amp;E146)</f>
        <v>25</v>
      </c>
    </row>
    <row r="147" spans="1:13" outlineLevel="2" collapsed="1" x14ac:dyDescent="0.3">
      <c r="A147" s="46"/>
      <c r="B147" s="47"/>
      <c r="C147" s="48"/>
      <c r="D147" s="49"/>
      <c r="E147" s="48"/>
      <c r="F147" s="131" t="s">
        <v>309</v>
      </c>
      <c r="G147" s="46"/>
      <c r="H147" s="46">
        <f>SUBTOTAL(3,H146:H146)</f>
        <v>1</v>
      </c>
      <c r="I147" s="46"/>
      <c r="J147" s="50"/>
      <c r="K147" s="51"/>
      <c r="L147" s="52"/>
      <c r="M147" s="53"/>
    </row>
    <row r="148" spans="1:13" hidden="1" outlineLevel="3" x14ac:dyDescent="0.3">
      <c r="A148" s="54">
        <v>58</v>
      </c>
      <c r="B148" s="55" t="s">
        <v>180</v>
      </c>
      <c r="C148" s="56">
        <v>42405</v>
      </c>
      <c r="D148" s="57" t="s">
        <v>159</v>
      </c>
      <c r="E148" s="56">
        <v>42412</v>
      </c>
      <c r="F148" s="57" t="s">
        <v>175</v>
      </c>
      <c r="G148" s="54" t="s">
        <v>111</v>
      </c>
      <c r="H148" s="54">
        <v>5</v>
      </c>
      <c r="I148" s="54">
        <v>6479</v>
      </c>
      <c r="J148" s="58">
        <f>H148*I148</f>
        <v>32395</v>
      </c>
      <c r="K148" s="59" t="str">
        <f>INDEX(상품목록,MATCH(G148,상품목록_상품명,0),3)</f>
        <v>(주)KNU</v>
      </c>
      <c r="L148" s="60" t="str">
        <f>TEXT(C148,"yyyy-mm")</f>
        <v>2016-02</v>
      </c>
      <c r="M148" s="61">
        <f>SUMIFS(주문량,주문구분,"구매",상품명,G148,예정일,"&lt;="&amp;E148)-SUMIFS(주문량,주문구분,"판매",상품명,G148,예정일,"&lt;="&amp;E148)</f>
        <v>5</v>
      </c>
    </row>
    <row r="149" spans="1:13" outlineLevel="2" collapsed="1" x14ac:dyDescent="0.3">
      <c r="A149" s="54"/>
      <c r="B149" s="55"/>
      <c r="C149" s="56"/>
      <c r="D149" s="57"/>
      <c r="E149" s="56"/>
      <c r="F149" s="130" t="s">
        <v>307</v>
      </c>
      <c r="G149" s="54"/>
      <c r="H149" s="54">
        <f>SUBTOTAL(3,H148:H148)</f>
        <v>1</v>
      </c>
      <c r="I149" s="54"/>
      <c r="J149" s="58"/>
      <c r="K149" s="59"/>
      <c r="L149" s="60"/>
      <c r="M149" s="61"/>
    </row>
    <row r="150" spans="1:13" hidden="1" outlineLevel="3" x14ac:dyDescent="0.3">
      <c r="A150" s="54">
        <v>66</v>
      </c>
      <c r="B150" s="55" t="s">
        <v>178</v>
      </c>
      <c r="C150" s="56">
        <v>42353</v>
      </c>
      <c r="D150" s="57" t="s">
        <v>168</v>
      </c>
      <c r="E150" s="56">
        <v>42360</v>
      </c>
      <c r="F150" s="57" t="s">
        <v>169</v>
      </c>
      <c r="G150" s="54" t="s">
        <v>111</v>
      </c>
      <c r="H150" s="54">
        <v>15</v>
      </c>
      <c r="I150" s="54">
        <v>6846</v>
      </c>
      <c r="J150" s="58">
        <f>H150*I150</f>
        <v>102690</v>
      </c>
      <c r="K150" s="59" t="str">
        <f>INDEX(상품목록,MATCH(G150,상품목록_상품명,0),3)</f>
        <v>(주)KNU</v>
      </c>
      <c r="L150" s="60" t="str">
        <f>TEXT(C150,"yyyy-mm")</f>
        <v>2015-12</v>
      </c>
      <c r="M150" s="61">
        <f>SUMIFS(주문량,주문구분,"구매",상품명,G150,예정일,"&lt;="&amp;E150)-SUMIFS(주문량,주문구분,"판매",상품명,G150,예정일,"&lt;="&amp;E150)</f>
        <v>10</v>
      </c>
    </row>
    <row r="151" spans="1:13" outlineLevel="2" collapsed="1" x14ac:dyDescent="0.3">
      <c r="A151" s="54"/>
      <c r="B151" s="55"/>
      <c r="C151" s="56"/>
      <c r="D151" s="57"/>
      <c r="E151" s="56"/>
      <c r="F151" s="130" t="s">
        <v>308</v>
      </c>
      <c r="G151" s="54"/>
      <c r="H151" s="54">
        <f>SUBTOTAL(3,H150:H150)</f>
        <v>1</v>
      </c>
      <c r="I151" s="54"/>
      <c r="J151" s="58"/>
      <c r="K151" s="59"/>
      <c r="L151" s="60"/>
      <c r="M151" s="61"/>
    </row>
    <row r="152" spans="1:13" hidden="1" outlineLevel="3" x14ac:dyDescent="0.3">
      <c r="A152" s="46">
        <v>73</v>
      </c>
      <c r="B152" s="47" t="s">
        <v>179</v>
      </c>
      <c r="C152" s="48">
        <v>42379</v>
      </c>
      <c r="D152" s="49" t="s">
        <v>168</v>
      </c>
      <c r="E152" s="48">
        <v>42386</v>
      </c>
      <c r="F152" s="49" t="s">
        <v>173</v>
      </c>
      <c r="G152" s="46" t="s">
        <v>111</v>
      </c>
      <c r="H152" s="46">
        <v>10</v>
      </c>
      <c r="I152" s="46">
        <v>1826</v>
      </c>
      <c r="J152" s="50">
        <f>H152*I152</f>
        <v>18260</v>
      </c>
      <c r="K152" s="51" t="str">
        <f>INDEX(상품목록,MATCH(G152,상품목록_상품명,0),3)</f>
        <v>(주)KNU</v>
      </c>
      <c r="L152" s="52" t="str">
        <f>TEXT(C152,"yyyy-mm")</f>
        <v>2016-01</v>
      </c>
      <c r="M152" s="53">
        <f>SUMIFS(주문량,주문구분,"구매",상품명,G152,예정일,"&lt;="&amp;E152)-SUMIFS(주문량,주문구분,"판매",상품명,G152,예정일,"&lt;="&amp;E152)</f>
        <v>0</v>
      </c>
    </row>
    <row r="153" spans="1:13" hidden="1" outlineLevel="3" x14ac:dyDescent="0.3">
      <c r="A153" s="54">
        <v>90</v>
      </c>
      <c r="B153" s="55" t="s">
        <v>182</v>
      </c>
      <c r="C153" s="56">
        <v>42389</v>
      </c>
      <c r="D153" s="57" t="s">
        <v>168</v>
      </c>
      <c r="E153" s="56">
        <v>42601</v>
      </c>
      <c r="F153" s="57" t="s">
        <v>173</v>
      </c>
      <c r="G153" s="54" t="s">
        <v>111</v>
      </c>
      <c r="H153" s="54">
        <v>5</v>
      </c>
      <c r="I153" s="54">
        <v>5000</v>
      </c>
      <c r="J153" s="58">
        <f>H153*I153</f>
        <v>25000</v>
      </c>
      <c r="K153" s="59" t="str">
        <f>INDEX(상품목록,MATCH(G153,상품목록_상품명,0),3)</f>
        <v>(주)KNU</v>
      </c>
      <c r="L153" s="60" t="str">
        <f>TEXT(C153,"yyyy-mm")</f>
        <v>2016-01</v>
      </c>
      <c r="M153" s="61">
        <f>SUMIFS(주문량,주문구분,"구매",상품명,G153,예정일,"&lt;="&amp;E153)-SUMIFS(주문량,주문구분,"판매",상품명,G153,예정일,"&lt;="&amp;E153)</f>
        <v>0</v>
      </c>
    </row>
    <row r="154" spans="1:13" outlineLevel="2" collapsed="1" x14ac:dyDescent="0.3">
      <c r="A154" s="54"/>
      <c r="B154" s="55"/>
      <c r="C154" s="56"/>
      <c r="D154" s="57"/>
      <c r="E154" s="56"/>
      <c r="F154" s="130" t="s">
        <v>306</v>
      </c>
      <c r="G154" s="54"/>
      <c r="H154" s="54">
        <f>SUBTOTAL(3,H152:H153)</f>
        <v>2</v>
      </c>
      <c r="I154" s="54"/>
      <c r="J154" s="58"/>
      <c r="K154" s="59"/>
      <c r="L154" s="60"/>
      <c r="M154" s="61"/>
    </row>
    <row r="155" spans="1:13" outlineLevel="1" x14ac:dyDescent="0.3">
      <c r="A155" s="54"/>
      <c r="B155" s="55"/>
      <c r="C155" s="56"/>
      <c r="D155" s="57"/>
      <c r="E155" s="56"/>
      <c r="F155" s="57"/>
      <c r="G155" s="106" t="s">
        <v>270</v>
      </c>
      <c r="H155" s="54">
        <f>SUBTOTAL(9,H146:H153)</f>
        <v>60</v>
      </c>
      <c r="I155" s="54"/>
      <c r="J155" s="58">
        <f>SUBTOTAL(9,J146:J153)</f>
        <v>321745</v>
      </c>
      <c r="K155" s="59"/>
      <c r="L155" s="60"/>
      <c r="M155" s="61"/>
    </row>
    <row r="156" spans="1:13" hidden="1" outlineLevel="3" x14ac:dyDescent="0.3">
      <c r="A156" s="46">
        <v>1</v>
      </c>
      <c r="B156" s="47" t="s">
        <v>158</v>
      </c>
      <c r="C156" s="48">
        <v>42278</v>
      </c>
      <c r="D156" s="49" t="s">
        <v>159</v>
      </c>
      <c r="E156" s="48">
        <v>42285</v>
      </c>
      <c r="F156" s="49" t="s">
        <v>160</v>
      </c>
      <c r="G156" s="46" t="s">
        <v>88</v>
      </c>
      <c r="H156" s="46">
        <v>50</v>
      </c>
      <c r="I156" s="46">
        <v>7901</v>
      </c>
      <c r="J156" s="50">
        <f>H156*I156</f>
        <v>395050</v>
      </c>
      <c r="K156" s="51" t="str">
        <f>INDEX(상품목록,MATCH(G156,상품목록_상품명,0),3)</f>
        <v>(주)KNU</v>
      </c>
      <c r="L156" s="52" t="str">
        <f>TEXT(C156,"yyyy-mm")</f>
        <v>2015-10</v>
      </c>
      <c r="M156" s="53">
        <f>SUMIFS(주문량,주문구분,"구매",상품명,G156,예정일,"&lt;="&amp;E156)-SUMIFS(주문량,주문구분,"판매",상품명,G156,예정일,"&lt;="&amp;E156)</f>
        <v>90</v>
      </c>
    </row>
    <row r="157" spans="1:13" hidden="1" outlineLevel="3" x14ac:dyDescent="0.3">
      <c r="A157" s="46">
        <v>3</v>
      </c>
      <c r="B157" s="47" t="s">
        <v>158</v>
      </c>
      <c r="C157" s="48">
        <v>42278</v>
      </c>
      <c r="D157" s="49" t="s">
        <v>159</v>
      </c>
      <c r="E157" s="48">
        <v>42285</v>
      </c>
      <c r="F157" s="49" t="s">
        <v>160</v>
      </c>
      <c r="G157" s="46" t="s">
        <v>88</v>
      </c>
      <c r="H157" s="46">
        <v>40</v>
      </c>
      <c r="I157" s="46">
        <v>7073</v>
      </c>
      <c r="J157" s="50">
        <f>H157*I157</f>
        <v>282920</v>
      </c>
      <c r="K157" s="51" t="str">
        <f>INDEX(상품목록,MATCH(G157,상품목록_상품명,0),3)</f>
        <v>(주)KNU</v>
      </c>
      <c r="L157" s="52" t="str">
        <f>TEXT(C157,"yyyy-mm")</f>
        <v>2015-10</v>
      </c>
      <c r="M157" s="53">
        <f>SUMIFS(주문량,주문구분,"구매",상품명,G157,예정일,"&lt;="&amp;E157)-SUMIFS(주문량,주문구분,"판매",상품명,G157,예정일,"&lt;="&amp;E157)</f>
        <v>90</v>
      </c>
    </row>
    <row r="158" spans="1:13" outlineLevel="2" collapsed="1" x14ac:dyDescent="0.3">
      <c r="A158" s="46"/>
      <c r="B158" s="47"/>
      <c r="C158" s="48"/>
      <c r="D158" s="49"/>
      <c r="E158" s="48"/>
      <c r="F158" s="131" t="s">
        <v>309</v>
      </c>
      <c r="G158" s="46"/>
      <c r="H158" s="46">
        <f>SUBTOTAL(3,H156:H157)</f>
        <v>2</v>
      </c>
      <c r="I158" s="46"/>
      <c r="J158" s="50"/>
      <c r="K158" s="51"/>
      <c r="L158" s="52"/>
      <c r="M158" s="53"/>
    </row>
    <row r="159" spans="1:13" hidden="1" outlineLevel="3" x14ac:dyDescent="0.3">
      <c r="A159" s="54">
        <v>28</v>
      </c>
      <c r="B159" s="55" t="s">
        <v>167</v>
      </c>
      <c r="C159" s="56">
        <v>42318</v>
      </c>
      <c r="D159" s="57" t="s">
        <v>168</v>
      </c>
      <c r="E159" s="56">
        <v>42325</v>
      </c>
      <c r="F159" s="57" t="s">
        <v>169</v>
      </c>
      <c r="G159" s="54" t="s">
        <v>88</v>
      </c>
      <c r="H159" s="54">
        <v>5</v>
      </c>
      <c r="I159" s="54">
        <v>1708</v>
      </c>
      <c r="J159" s="58">
        <f>H159*I159</f>
        <v>8540</v>
      </c>
      <c r="K159" s="59" t="str">
        <f>INDEX(상품목록,MATCH(G159,상품목록_상품명,0),3)</f>
        <v>(주)KNU</v>
      </c>
      <c r="L159" s="60" t="str">
        <f>TEXT(C159,"yyyy-mm")</f>
        <v>2015-11</v>
      </c>
      <c r="M159" s="61">
        <f>SUMIFS(주문량,주문구분,"구매",상품명,G159,예정일,"&lt;="&amp;E159)-SUMIFS(주문량,주문구분,"판매",상품명,G159,예정일,"&lt;="&amp;E159)</f>
        <v>85</v>
      </c>
    </row>
    <row r="160" spans="1:13" outlineLevel="2" collapsed="1" x14ac:dyDescent="0.3">
      <c r="A160" s="54"/>
      <c r="B160" s="55"/>
      <c r="C160" s="56"/>
      <c r="D160" s="57"/>
      <c r="E160" s="56"/>
      <c r="F160" s="130" t="s">
        <v>308</v>
      </c>
      <c r="G160" s="54"/>
      <c r="H160" s="54">
        <f>SUBTOTAL(3,H159:H159)</f>
        <v>1</v>
      </c>
      <c r="I160" s="54"/>
      <c r="J160" s="58"/>
      <c r="K160" s="59"/>
      <c r="L160" s="60"/>
      <c r="M160" s="61"/>
    </row>
    <row r="161" spans="1:13" hidden="1" outlineLevel="3" x14ac:dyDescent="0.3">
      <c r="A161" s="54">
        <v>72</v>
      </c>
      <c r="B161" s="55" t="s">
        <v>179</v>
      </c>
      <c r="C161" s="56">
        <v>42379</v>
      </c>
      <c r="D161" s="57" t="s">
        <v>168</v>
      </c>
      <c r="E161" s="56">
        <v>42386</v>
      </c>
      <c r="F161" s="57" t="s">
        <v>173</v>
      </c>
      <c r="G161" s="54" t="s">
        <v>88</v>
      </c>
      <c r="H161" s="54">
        <v>50</v>
      </c>
      <c r="I161" s="54">
        <v>3456</v>
      </c>
      <c r="J161" s="58">
        <f>H161*I161</f>
        <v>172800</v>
      </c>
      <c r="K161" s="59" t="str">
        <f>INDEX(상품목록,MATCH(G161,상품목록_상품명,0),3)</f>
        <v>(주)KNU</v>
      </c>
      <c r="L161" s="60" t="str">
        <f>TEXT(C161,"yyyy-mm")</f>
        <v>2016-01</v>
      </c>
      <c r="M161" s="61">
        <f>SUMIFS(주문량,주문구분,"구매",상품명,G161,예정일,"&lt;="&amp;E161)-SUMIFS(주문량,주문구분,"판매",상품명,G161,예정일,"&lt;="&amp;E161)</f>
        <v>35</v>
      </c>
    </row>
    <row r="162" spans="1:13" outlineLevel="2" collapsed="1" x14ac:dyDescent="0.3">
      <c r="A162" s="54"/>
      <c r="B162" s="55"/>
      <c r="C162" s="56"/>
      <c r="D162" s="57"/>
      <c r="E162" s="56"/>
      <c r="F162" s="130" t="s">
        <v>306</v>
      </c>
      <c r="G162" s="54"/>
      <c r="H162" s="54">
        <f>SUBTOTAL(3,H161:H161)</f>
        <v>1</v>
      </c>
      <c r="I162" s="54"/>
      <c r="J162" s="58"/>
      <c r="K162" s="59"/>
      <c r="L162" s="60"/>
      <c r="M162" s="61"/>
    </row>
    <row r="163" spans="1:13" outlineLevel="1" x14ac:dyDescent="0.3">
      <c r="A163" s="54"/>
      <c r="B163" s="55"/>
      <c r="C163" s="56"/>
      <c r="D163" s="57"/>
      <c r="E163" s="56"/>
      <c r="F163" s="57"/>
      <c r="G163" s="106" t="s">
        <v>271</v>
      </c>
      <c r="H163" s="54">
        <f>SUBTOTAL(9,H156:H161)</f>
        <v>145</v>
      </c>
      <c r="I163" s="54"/>
      <c r="J163" s="58">
        <f>SUBTOTAL(9,J156:J161)</f>
        <v>859310</v>
      </c>
      <c r="K163" s="59"/>
      <c r="L163" s="60"/>
      <c r="M163" s="61"/>
    </row>
    <row r="164" spans="1:13" hidden="1" outlineLevel="3" x14ac:dyDescent="0.3">
      <c r="A164" s="54">
        <v>2</v>
      </c>
      <c r="B164" s="55" t="s">
        <v>158</v>
      </c>
      <c r="C164" s="56">
        <v>42278</v>
      </c>
      <c r="D164" s="57" t="s">
        <v>159</v>
      </c>
      <c r="E164" s="56">
        <v>42285</v>
      </c>
      <c r="F164" s="57" t="s">
        <v>160</v>
      </c>
      <c r="G164" s="54" t="s">
        <v>91</v>
      </c>
      <c r="H164" s="54">
        <v>25</v>
      </c>
      <c r="I164" s="54">
        <v>1194</v>
      </c>
      <c r="J164" s="58">
        <f>H164*I164</f>
        <v>29850</v>
      </c>
      <c r="K164" s="59" t="str">
        <f>INDEX(상품목록,MATCH(G164,상품목록_상품명,0),3)</f>
        <v>(주)KNU</v>
      </c>
      <c r="L164" s="60" t="str">
        <f>TEXT(C164,"yyyy-mm")</f>
        <v>2015-10</v>
      </c>
      <c r="M164" s="61">
        <f>SUMIFS(주문량,주문구분,"구매",상품명,G164,예정일,"&lt;="&amp;E164)-SUMIFS(주문량,주문구분,"판매",상품명,G164,예정일,"&lt;="&amp;E164)</f>
        <v>25</v>
      </c>
    </row>
    <row r="165" spans="1:13" outlineLevel="2" collapsed="1" x14ac:dyDescent="0.3">
      <c r="A165" s="54"/>
      <c r="B165" s="55"/>
      <c r="C165" s="56"/>
      <c r="D165" s="57"/>
      <c r="E165" s="56"/>
      <c r="F165" s="130" t="s">
        <v>309</v>
      </c>
      <c r="G165" s="54"/>
      <c r="H165" s="54">
        <f>SUBTOTAL(3,H164:H164)</f>
        <v>1</v>
      </c>
      <c r="I165" s="54"/>
      <c r="J165" s="58"/>
      <c r="K165" s="59"/>
      <c r="L165" s="60"/>
      <c r="M165" s="61"/>
    </row>
    <row r="166" spans="1:13" hidden="1" outlineLevel="3" x14ac:dyDescent="0.3">
      <c r="A166" s="46">
        <v>83</v>
      </c>
      <c r="B166" s="47" t="s">
        <v>181</v>
      </c>
      <c r="C166" s="48">
        <v>42381</v>
      </c>
      <c r="D166" s="49" t="s">
        <v>168</v>
      </c>
      <c r="E166" s="48">
        <v>42599</v>
      </c>
      <c r="F166" s="49" t="s">
        <v>171</v>
      </c>
      <c r="G166" s="46" t="s">
        <v>91</v>
      </c>
      <c r="H166" s="46">
        <v>20</v>
      </c>
      <c r="I166" s="46">
        <v>6442</v>
      </c>
      <c r="J166" s="50">
        <f>H166*I166</f>
        <v>128840</v>
      </c>
      <c r="K166" s="51" t="str">
        <f>INDEX(상품목록,MATCH(G166,상품목록_상품명,0),3)</f>
        <v>(주)KNU</v>
      </c>
      <c r="L166" s="52" t="str">
        <f>TEXT(C166,"yyyy-mm")</f>
        <v>2016-01</v>
      </c>
      <c r="M166" s="53">
        <f>SUMIFS(주문량,주문구분,"구매",상품명,G166,예정일,"&lt;="&amp;E166)-SUMIFS(주문량,주문구분,"판매",상품명,G166,예정일,"&lt;="&amp;E166)</f>
        <v>5</v>
      </c>
    </row>
    <row r="167" spans="1:13" outlineLevel="2" collapsed="1" x14ac:dyDescent="0.3">
      <c r="A167" s="46"/>
      <c r="B167" s="47"/>
      <c r="C167" s="48"/>
      <c r="D167" s="49"/>
      <c r="E167" s="48"/>
      <c r="F167" s="131" t="s">
        <v>305</v>
      </c>
      <c r="G167" s="46"/>
      <c r="H167" s="46">
        <f>SUBTOTAL(3,H166:H166)</f>
        <v>1</v>
      </c>
      <c r="I167" s="46"/>
      <c r="J167" s="50"/>
      <c r="K167" s="51"/>
      <c r="L167" s="52"/>
      <c r="M167" s="53"/>
    </row>
    <row r="168" spans="1:13" outlineLevel="1" x14ac:dyDescent="0.3">
      <c r="A168" s="46"/>
      <c r="B168" s="47"/>
      <c r="C168" s="48"/>
      <c r="D168" s="49"/>
      <c r="E168" s="48"/>
      <c r="F168" s="49"/>
      <c r="G168" s="107" t="s">
        <v>272</v>
      </c>
      <c r="H168" s="46">
        <f>SUBTOTAL(9,H164:H166)</f>
        <v>45</v>
      </c>
      <c r="I168" s="46"/>
      <c r="J168" s="50">
        <f>SUBTOTAL(9,J164:J166)</f>
        <v>158690</v>
      </c>
      <c r="K168" s="51"/>
      <c r="L168" s="52"/>
      <c r="M168" s="53"/>
    </row>
    <row r="169" spans="1:13" hidden="1" outlineLevel="3" x14ac:dyDescent="0.3">
      <c r="A169" s="54">
        <v>4</v>
      </c>
      <c r="B169" s="55" t="s">
        <v>158</v>
      </c>
      <c r="C169" s="56">
        <v>42278</v>
      </c>
      <c r="D169" s="57" t="s">
        <v>159</v>
      </c>
      <c r="E169" s="56">
        <v>42285</v>
      </c>
      <c r="F169" s="57" t="s">
        <v>160</v>
      </c>
      <c r="G169" s="54" t="s">
        <v>161</v>
      </c>
      <c r="H169" s="54">
        <v>30</v>
      </c>
      <c r="I169" s="54">
        <v>4621</v>
      </c>
      <c r="J169" s="58">
        <f>H169*I169</f>
        <v>138630</v>
      </c>
      <c r="K169" s="59" t="str">
        <f>INDEX(상품목록,MATCH(G169,상품목록_상품명,0),3)</f>
        <v>(주)KNU</v>
      </c>
      <c r="L169" s="60" t="str">
        <f>TEXT(C169,"yyyy-mm")</f>
        <v>2015-10</v>
      </c>
      <c r="M169" s="61">
        <f>SUMIFS(주문량,주문구분,"구매",상품명,G169,예정일,"&lt;="&amp;E169)-SUMIFS(주문량,주문구분,"판매",상품명,G169,예정일,"&lt;="&amp;E169)</f>
        <v>30</v>
      </c>
    </row>
    <row r="170" spans="1:13" outlineLevel="2" collapsed="1" x14ac:dyDescent="0.3">
      <c r="A170" s="54"/>
      <c r="B170" s="55"/>
      <c r="C170" s="56"/>
      <c r="D170" s="57"/>
      <c r="E170" s="56"/>
      <c r="F170" s="130" t="s">
        <v>309</v>
      </c>
      <c r="G170" s="54"/>
      <c r="H170" s="54">
        <f>SUBTOTAL(3,H169:H169)</f>
        <v>1</v>
      </c>
      <c r="I170" s="54"/>
      <c r="J170" s="58"/>
      <c r="K170" s="59"/>
      <c r="L170" s="60"/>
      <c r="M170" s="61"/>
    </row>
    <row r="171" spans="1:13" outlineLevel="1" x14ac:dyDescent="0.3">
      <c r="A171" s="54"/>
      <c r="B171" s="55"/>
      <c r="C171" s="56"/>
      <c r="D171" s="57"/>
      <c r="E171" s="56"/>
      <c r="F171" s="57"/>
      <c r="G171" s="106" t="s">
        <v>273</v>
      </c>
      <c r="H171" s="54">
        <f>SUBTOTAL(9,H169:H169)</f>
        <v>30</v>
      </c>
      <c r="I171" s="54"/>
      <c r="J171" s="58">
        <f>SUBTOTAL(9,J169:J169)</f>
        <v>138630</v>
      </c>
      <c r="K171" s="59"/>
      <c r="L171" s="60"/>
      <c r="M171" s="61"/>
    </row>
    <row r="172" spans="1:13" hidden="1" outlineLevel="3" x14ac:dyDescent="0.3">
      <c r="A172" s="54">
        <v>6</v>
      </c>
      <c r="B172" s="55" t="s">
        <v>158</v>
      </c>
      <c r="C172" s="56">
        <v>42278</v>
      </c>
      <c r="D172" s="57" t="s">
        <v>159</v>
      </c>
      <c r="E172" s="56">
        <v>42285</v>
      </c>
      <c r="F172" s="57" t="s">
        <v>160</v>
      </c>
      <c r="G172" s="54" t="s">
        <v>107</v>
      </c>
      <c r="H172" s="54">
        <v>15</v>
      </c>
      <c r="I172" s="54">
        <v>1467</v>
      </c>
      <c r="J172" s="58">
        <f>H172*I172</f>
        <v>22005</v>
      </c>
      <c r="K172" s="59" t="str">
        <f>INDEX(상품목록,MATCH(G172,상품목록_상품명,0),3)</f>
        <v>(주)KNU</v>
      </c>
      <c r="L172" s="60" t="str">
        <f>TEXT(C172,"yyyy-mm")</f>
        <v>2015-10</v>
      </c>
      <c r="M172" s="61">
        <f>SUMIFS(주문량,주문구분,"구매",상품명,G172,예정일,"&lt;="&amp;E172)-SUMIFS(주문량,주문구분,"판매",상품명,G172,예정일,"&lt;="&amp;E172)</f>
        <v>15</v>
      </c>
    </row>
    <row r="173" spans="1:13" outlineLevel="2" collapsed="1" x14ac:dyDescent="0.3">
      <c r="A173" s="54"/>
      <c r="B173" s="55"/>
      <c r="C173" s="56"/>
      <c r="D173" s="57"/>
      <c r="E173" s="56"/>
      <c r="F173" s="130" t="s">
        <v>309</v>
      </c>
      <c r="G173" s="54"/>
      <c r="H173" s="54">
        <f>SUBTOTAL(3,H172:H172)</f>
        <v>1</v>
      </c>
      <c r="I173" s="54"/>
      <c r="J173" s="58"/>
      <c r="K173" s="59"/>
      <c r="L173" s="60"/>
      <c r="M173" s="61"/>
    </row>
    <row r="174" spans="1:13" hidden="1" outlineLevel="3" x14ac:dyDescent="0.3">
      <c r="A174" s="54">
        <v>48</v>
      </c>
      <c r="B174" s="55" t="s">
        <v>174</v>
      </c>
      <c r="C174" s="56">
        <v>42339</v>
      </c>
      <c r="D174" s="57" t="s">
        <v>159</v>
      </c>
      <c r="E174" s="56">
        <v>42346</v>
      </c>
      <c r="F174" s="57" t="s">
        <v>175</v>
      </c>
      <c r="G174" s="54" t="s">
        <v>107</v>
      </c>
      <c r="H174" s="54">
        <v>10</v>
      </c>
      <c r="I174" s="54">
        <v>6401</v>
      </c>
      <c r="J174" s="58">
        <f>H174*I174</f>
        <v>64010</v>
      </c>
      <c r="K174" s="59" t="str">
        <f>INDEX(상품목록,MATCH(G174,상품목록_상품명,0),3)</f>
        <v>(주)KNU</v>
      </c>
      <c r="L174" s="60" t="str">
        <f>TEXT(C174,"yyyy-mm")</f>
        <v>2015-12</v>
      </c>
      <c r="M174" s="61">
        <f>SUMIFS(주문량,주문구분,"구매",상품명,G174,예정일,"&lt;="&amp;E174)-SUMIFS(주문량,주문구분,"판매",상품명,G174,예정일,"&lt;="&amp;E174)</f>
        <v>15</v>
      </c>
    </row>
    <row r="175" spans="1:13" outlineLevel="2" collapsed="1" x14ac:dyDescent="0.3">
      <c r="A175" s="54"/>
      <c r="B175" s="55"/>
      <c r="C175" s="56"/>
      <c r="D175" s="57"/>
      <c r="E175" s="56"/>
      <c r="F175" s="130" t="s">
        <v>307</v>
      </c>
      <c r="G175" s="54"/>
      <c r="H175" s="54">
        <f>SUBTOTAL(3,H174:H174)</f>
        <v>1</v>
      </c>
      <c r="I175" s="54"/>
      <c r="J175" s="58"/>
      <c r="K175" s="59"/>
      <c r="L175" s="60"/>
      <c r="M175" s="61"/>
    </row>
    <row r="176" spans="1:13" hidden="1" outlineLevel="3" x14ac:dyDescent="0.3">
      <c r="A176" s="46">
        <v>29</v>
      </c>
      <c r="B176" s="47" t="s">
        <v>167</v>
      </c>
      <c r="C176" s="48">
        <v>42318</v>
      </c>
      <c r="D176" s="49" t="s">
        <v>168</v>
      </c>
      <c r="E176" s="48">
        <v>42325</v>
      </c>
      <c r="F176" s="49" t="s">
        <v>169</v>
      </c>
      <c r="G176" s="46" t="s">
        <v>107</v>
      </c>
      <c r="H176" s="46">
        <v>10</v>
      </c>
      <c r="I176" s="46">
        <v>4622</v>
      </c>
      <c r="J176" s="50">
        <f>H176*I176</f>
        <v>46220</v>
      </c>
      <c r="K176" s="51" t="str">
        <f>INDEX(상품목록,MATCH(G176,상품목록_상품명,0),3)</f>
        <v>(주)KNU</v>
      </c>
      <c r="L176" s="52" t="str">
        <f>TEXT(C176,"yyyy-mm")</f>
        <v>2015-11</v>
      </c>
      <c r="M176" s="53">
        <f>SUMIFS(주문량,주문구분,"구매",상품명,G176,예정일,"&lt;="&amp;E176)-SUMIFS(주문량,주문구분,"판매",상품명,G176,예정일,"&lt;="&amp;E176)</f>
        <v>5</v>
      </c>
    </row>
    <row r="177" spans="1:13" outlineLevel="2" collapsed="1" x14ac:dyDescent="0.3">
      <c r="A177" s="46"/>
      <c r="B177" s="47"/>
      <c r="C177" s="48"/>
      <c r="D177" s="49"/>
      <c r="E177" s="48"/>
      <c r="F177" s="131" t="s">
        <v>308</v>
      </c>
      <c r="G177" s="46"/>
      <c r="H177" s="46">
        <f>SUBTOTAL(3,H176:H176)</f>
        <v>1</v>
      </c>
      <c r="I177" s="46"/>
      <c r="J177" s="50"/>
      <c r="K177" s="51"/>
      <c r="L177" s="52"/>
      <c r="M177" s="53"/>
    </row>
    <row r="178" spans="1:13" outlineLevel="1" x14ac:dyDescent="0.3">
      <c r="A178" s="46"/>
      <c r="B178" s="47"/>
      <c r="C178" s="48"/>
      <c r="D178" s="49"/>
      <c r="E178" s="48"/>
      <c r="F178" s="49"/>
      <c r="G178" s="107" t="s">
        <v>274</v>
      </c>
      <c r="H178" s="46">
        <f>SUBTOTAL(9,H172:H176)</f>
        <v>35</v>
      </c>
      <c r="I178" s="46"/>
      <c r="J178" s="50">
        <f>SUBTOTAL(9,J172:J176)</f>
        <v>132235</v>
      </c>
      <c r="K178" s="51"/>
      <c r="L178" s="52"/>
      <c r="M178" s="53"/>
    </row>
    <row r="179" spans="1:13" hidden="1" outlineLevel="3" x14ac:dyDescent="0.3">
      <c r="A179" s="54">
        <v>8</v>
      </c>
      <c r="B179" s="55" t="s">
        <v>158</v>
      </c>
      <c r="C179" s="56">
        <v>42278</v>
      </c>
      <c r="D179" s="57" t="s">
        <v>159</v>
      </c>
      <c r="E179" s="56">
        <v>42285</v>
      </c>
      <c r="F179" s="57" t="s">
        <v>160</v>
      </c>
      <c r="G179" s="54" t="s">
        <v>162</v>
      </c>
      <c r="H179" s="54">
        <v>30</v>
      </c>
      <c r="I179" s="54">
        <v>4363</v>
      </c>
      <c r="J179" s="58">
        <f>H179*I179</f>
        <v>130890</v>
      </c>
      <c r="K179" s="59" t="str">
        <f>INDEX(상품목록,MATCH(G179,상품목록_상품명,0),3)</f>
        <v>(주)KNU</v>
      </c>
      <c r="L179" s="60" t="str">
        <f>TEXT(C179,"yyyy-mm")</f>
        <v>2015-10</v>
      </c>
      <c r="M179" s="61">
        <f>SUMIFS(주문량,주문구분,"구매",상품명,G179,예정일,"&lt;="&amp;E179)-SUMIFS(주문량,주문구분,"판매",상품명,G179,예정일,"&lt;="&amp;E179)</f>
        <v>30</v>
      </c>
    </row>
    <row r="180" spans="1:13" outlineLevel="2" collapsed="1" x14ac:dyDescent="0.3">
      <c r="A180" s="54"/>
      <c r="B180" s="55"/>
      <c r="C180" s="56"/>
      <c r="D180" s="57"/>
      <c r="E180" s="56"/>
      <c r="F180" s="130" t="s">
        <v>309</v>
      </c>
      <c r="G180" s="54"/>
      <c r="H180" s="54">
        <f>SUBTOTAL(3,H179:H179)</f>
        <v>1</v>
      </c>
      <c r="I180" s="54"/>
      <c r="J180" s="58"/>
      <c r="K180" s="59"/>
      <c r="L180" s="60"/>
      <c r="M180" s="61"/>
    </row>
    <row r="181" spans="1:13" hidden="1" outlineLevel="3" x14ac:dyDescent="0.3">
      <c r="A181" s="54">
        <v>60</v>
      </c>
      <c r="B181" s="55" t="s">
        <v>180</v>
      </c>
      <c r="C181" s="56">
        <v>42405</v>
      </c>
      <c r="D181" s="57" t="s">
        <v>159</v>
      </c>
      <c r="E181" s="56">
        <v>42412</v>
      </c>
      <c r="F181" s="57" t="s">
        <v>175</v>
      </c>
      <c r="G181" s="54" t="s">
        <v>162</v>
      </c>
      <c r="H181" s="54">
        <v>5</v>
      </c>
      <c r="I181" s="54">
        <v>2355</v>
      </c>
      <c r="J181" s="58">
        <f>H181*I181</f>
        <v>11775</v>
      </c>
      <c r="K181" s="59" t="str">
        <f>INDEX(상품목록,MATCH(G181,상품목록_상품명,0),3)</f>
        <v>(주)KNU</v>
      </c>
      <c r="L181" s="60" t="str">
        <f>TEXT(C181,"yyyy-mm")</f>
        <v>2016-02</v>
      </c>
      <c r="M181" s="61">
        <f>SUMIFS(주문량,주문구분,"구매",상품명,G181,예정일,"&lt;="&amp;E181)-SUMIFS(주문량,주문구분,"판매",상품명,G181,예정일,"&lt;="&amp;E181)</f>
        <v>30</v>
      </c>
    </row>
    <row r="182" spans="1:13" outlineLevel="2" collapsed="1" x14ac:dyDescent="0.3">
      <c r="A182" s="54"/>
      <c r="B182" s="55"/>
      <c r="C182" s="56"/>
      <c r="D182" s="57"/>
      <c r="E182" s="56"/>
      <c r="F182" s="130" t="s">
        <v>307</v>
      </c>
      <c r="G182" s="54"/>
      <c r="H182" s="54">
        <f>SUBTOTAL(3,H181:H181)</f>
        <v>1</v>
      </c>
      <c r="I182" s="54"/>
      <c r="J182" s="58"/>
      <c r="K182" s="59"/>
      <c r="L182" s="60"/>
      <c r="M182" s="61"/>
    </row>
    <row r="183" spans="1:13" hidden="1" outlineLevel="3" x14ac:dyDescent="0.3">
      <c r="A183" s="54">
        <v>30</v>
      </c>
      <c r="B183" s="55" t="s">
        <v>167</v>
      </c>
      <c r="C183" s="56">
        <v>42318</v>
      </c>
      <c r="D183" s="57" t="s">
        <v>168</v>
      </c>
      <c r="E183" s="56">
        <v>42325</v>
      </c>
      <c r="F183" s="57" t="s">
        <v>169</v>
      </c>
      <c r="G183" s="54" t="s">
        <v>162</v>
      </c>
      <c r="H183" s="54">
        <v>5</v>
      </c>
      <c r="I183" s="54">
        <v>1212</v>
      </c>
      <c r="J183" s="58">
        <f>H183*I183</f>
        <v>6060</v>
      </c>
      <c r="K183" s="59" t="str">
        <f>INDEX(상품목록,MATCH(G183,상품목록_상품명,0),3)</f>
        <v>(주)KNU</v>
      </c>
      <c r="L183" s="60" t="str">
        <f>TEXT(C183,"yyyy-mm")</f>
        <v>2015-11</v>
      </c>
      <c r="M183" s="61">
        <f>SUMIFS(주문량,주문구분,"구매",상품명,G183,예정일,"&lt;="&amp;E183)-SUMIFS(주문량,주문구분,"판매",상품명,G183,예정일,"&lt;="&amp;E183)</f>
        <v>25</v>
      </c>
    </row>
    <row r="184" spans="1:13" outlineLevel="2" collapsed="1" x14ac:dyDescent="0.3">
      <c r="A184" s="54"/>
      <c r="B184" s="55"/>
      <c r="C184" s="56"/>
      <c r="D184" s="57"/>
      <c r="E184" s="56"/>
      <c r="F184" s="130" t="s">
        <v>308</v>
      </c>
      <c r="G184" s="54"/>
      <c r="H184" s="54">
        <f>SUBTOTAL(3,H183:H183)</f>
        <v>1</v>
      </c>
      <c r="I184" s="54"/>
      <c r="J184" s="58"/>
      <c r="K184" s="59"/>
      <c r="L184" s="60"/>
      <c r="M184" s="61"/>
    </row>
    <row r="185" spans="1:13" outlineLevel="1" x14ac:dyDescent="0.3">
      <c r="A185" s="54"/>
      <c r="B185" s="55"/>
      <c r="C185" s="56"/>
      <c r="D185" s="57"/>
      <c r="E185" s="56"/>
      <c r="F185" s="57"/>
      <c r="G185" s="106" t="s">
        <v>275</v>
      </c>
      <c r="H185" s="54">
        <f>SUBTOTAL(9,H179:H183)</f>
        <v>40</v>
      </c>
      <c r="I185" s="54"/>
      <c r="J185" s="58">
        <f>SUBTOTAL(9,J179:J183)</f>
        <v>148725</v>
      </c>
      <c r="K185" s="59"/>
      <c r="L185" s="60"/>
      <c r="M185" s="61"/>
    </row>
    <row r="186" spans="1:13" hidden="1" outlineLevel="3" x14ac:dyDescent="0.3">
      <c r="A186" s="46">
        <v>5</v>
      </c>
      <c r="B186" s="47" t="s">
        <v>158</v>
      </c>
      <c r="C186" s="48">
        <v>42278</v>
      </c>
      <c r="D186" s="49" t="s">
        <v>159</v>
      </c>
      <c r="E186" s="48">
        <v>42285</v>
      </c>
      <c r="F186" s="49" t="s">
        <v>160</v>
      </c>
      <c r="G186" s="46" t="s">
        <v>118</v>
      </c>
      <c r="H186" s="46">
        <v>10</v>
      </c>
      <c r="I186" s="46">
        <v>3226</v>
      </c>
      <c r="J186" s="50">
        <f>H186*I186</f>
        <v>32260</v>
      </c>
      <c r="K186" s="51" t="str">
        <f>INDEX(상품목록,MATCH(G186,상품목록_상품명,0),3)</f>
        <v>(주)KNU</v>
      </c>
      <c r="L186" s="52" t="str">
        <f>TEXT(C186,"yyyy-mm")</f>
        <v>2015-10</v>
      </c>
      <c r="M186" s="53">
        <f>SUMIFS(주문량,주문구분,"구매",상품명,G186,예정일,"&lt;="&amp;E186)-SUMIFS(주문량,주문구분,"판매",상품명,G186,예정일,"&lt;="&amp;E186)</f>
        <v>10</v>
      </c>
    </row>
    <row r="187" spans="1:13" outlineLevel="2" collapsed="1" x14ac:dyDescent="0.3">
      <c r="A187" s="46"/>
      <c r="B187" s="47"/>
      <c r="C187" s="48"/>
      <c r="D187" s="49"/>
      <c r="E187" s="48"/>
      <c r="F187" s="131" t="s">
        <v>309</v>
      </c>
      <c r="G187" s="46"/>
      <c r="H187" s="46">
        <f>SUBTOTAL(3,H186:H186)</f>
        <v>1</v>
      </c>
      <c r="I187" s="46"/>
      <c r="J187" s="50"/>
      <c r="K187" s="51"/>
      <c r="L187" s="52"/>
      <c r="M187" s="53"/>
    </row>
    <row r="188" spans="1:13" hidden="1" outlineLevel="3" x14ac:dyDescent="0.3">
      <c r="A188" s="46">
        <v>47</v>
      </c>
      <c r="B188" s="47" t="s">
        <v>174</v>
      </c>
      <c r="C188" s="48">
        <v>42339</v>
      </c>
      <c r="D188" s="49" t="s">
        <v>159</v>
      </c>
      <c r="E188" s="48">
        <v>42346</v>
      </c>
      <c r="F188" s="49" t="s">
        <v>175</v>
      </c>
      <c r="G188" s="46" t="s">
        <v>118</v>
      </c>
      <c r="H188" s="46">
        <v>15</v>
      </c>
      <c r="I188" s="46">
        <v>1694</v>
      </c>
      <c r="J188" s="50">
        <f>H188*I188</f>
        <v>25410</v>
      </c>
      <c r="K188" s="51" t="str">
        <f>INDEX(상품목록,MATCH(G188,상품목록_상품명,0),3)</f>
        <v>(주)KNU</v>
      </c>
      <c r="L188" s="52" t="str">
        <f>TEXT(C188,"yyyy-mm")</f>
        <v>2015-12</v>
      </c>
      <c r="M188" s="53">
        <f>SUMIFS(주문량,주문구분,"구매",상품명,G188,예정일,"&lt;="&amp;E188)-SUMIFS(주문량,주문구분,"판매",상품명,G188,예정일,"&lt;="&amp;E188)</f>
        <v>25</v>
      </c>
    </row>
    <row r="189" spans="1:13" hidden="1" outlineLevel="3" x14ac:dyDescent="0.3">
      <c r="A189" s="46">
        <v>59</v>
      </c>
      <c r="B189" s="47" t="s">
        <v>180</v>
      </c>
      <c r="C189" s="48">
        <v>42405</v>
      </c>
      <c r="D189" s="49" t="s">
        <v>159</v>
      </c>
      <c r="E189" s="48">
        <v>42412</v>
      </c>
      <c r="F189" s="49" t="s">
        <v>175</v>
      </c>
      <c r="G189" s="46" t="s">
        <v>118</v>
      </c>
      <c r="H189" s="46">
        <v>10</v>
      </c>
      <c r="I189" s="46">
        <v>3090</v>
      </c>
      <c r="J189" s="50">
        <f>H189*I189</f>
        <v>30900</v>
      </c>
      <c r="K189" s="51" t="str">
        <f>INDEX(상품목록,MATCH(G189,상품목록_상품명,0),3)</f>
        <v>(주)KNU</v>
      </c>
      <c r="L189" s="52" t="str">
        <f>TEXT(C189,"yyyy-mm")</f>
        <v>2016-02</v>
      </c>
      <c r="M189" s="53">
        <f>SUMIFS(주문량,주문구분,"구매",상품명,G189,예정일,"&lt;="&amp;E189)-SUMIFS(주문량,주문구분,"판매",상품명,G189,예정일,"&lt;="&amp;E189)</f>
        <v>35</v>
      </c>
    </row>
    <row r="190" spans="1:13" outlineLevel="2" collapsed="1" x14ac:dyDescent="0.3">
      <c r="A190" s="46"/>
      <c r="B190" s="47"/>
      <c r="C190" s="48"/>
      <c r="D190" s="49"/>
      <c r="E190" s="48"/>
      <c r="F190" s="131" t="s">
        <v>307</v>
      </c>
      <c r="G190" s="46"/>
      <c r="H190" s="46">
        <f>SUBTOTAL(3,H188:H189)</f>
        <v>2</v>
      </c>
      <c r="I190" s="46"/>
      <c r="J190" s="50"/>
      <c r="K190" s="51"/>
      <c r="L190" s="52"/>
      <c r="M190" s="53"/>
    </row>
    <row r="191" spans="1:13" outlineLevel="1" x14ac:dyDescent="0.3">
      <c r="A191" s="46"/>
      <c r="B191" s="47"/>
      <c r="C191" s="48"/>
      <c r="D191" s="49"/>
      <c r="E191" s="48"/>
      <c r="F191" s="49"/>
      <c r="G191" s="107" t="s">
        <v>276</v>
      </c>
      <c r="H191" s="46">
        <f>SUBTOTAL(9,H186:H189)</f>
        <v>35</v>
      </c>
      <c r="I191" s="46"/>
      <c r="J191" s="50">
        <f>SUBTOTAL(9,J186:J189)</f>
        <v>88570</v>
      </c>
      <c r="K191" s="51"/>
      <c r="L191" s="52"/>
      <c r="M191" s="53"/>
    </row>
    <row r="192" spans="1:13" hidden="1" outlineLevel="3" x14ac:dyDescent="0.3">
      <c r="A192" s="46">
        <v>9</v>
      </c>
      <c r="B192" s="47" t="s">
        <v>158</v>
      </c>
      <c r="C192" s="48">
        <v>42278</v>
      </c>
      <c r="D192" s="49" t="s">
        <v>159</v>
      </c>
      <c r="E192" s="48">
        <v>42285</v>
      </c>
      <c r="F192" s="49" t="s">
        <v>160</v>
      </c>
      <c r="G192" s="46" t="s">
        <v>163</v>
      </c>
      <c r="H192" s="46">
        <v>35</v>
      </c>
      <c r="I192" s="46">
        <v>3509</v>
      </c>
      <c r="J192" s="50">
        <f>H192*I192</f>
        <v>122815</v>
      </c>
      <c r="K192" s="51" t="str">
        <f>INDEX(상품목록,MATCH(G192,상품목록_상품명,0),3)</f>
        <v>(주)KNU</v>
      </c>
      <c r="L192" s="52" t="str">
        <f>TEXT(C192,"yyyy-mm")</f>
        <v>2015-10</v>
      </c>
      <c r="M192" s="53">
        <f>SUMIFS(주문량,주문구분,"구매",상품명,G192,예정일,"&lt;="&amp;E192)-SUMIFS(주문량,주문구분,"판매",상품명,G192,예정일,"&lt;="&amp;E192)</f>
        <v>35</v>
      </c>
    </row>
    <row r="193" spans="1:13" outlineLevel="2" collapsed="1" x14ac:dyDescent="0.3">
      <c r="A193" s="46"/>
      <c r="B193" s="47"/>
      <c r="C193" s="48"/>
      <c r="D193" s="49"/>
      <c r="E193" s="48"/>
      <c r="F193" s="131" t="s">
        <v>309</v>
      </c>
      <c r="G193" s="46"/>
      <c r="H193" s="46">
        <f>SUBTOTAL(3,H192:H192)</f>
        <v>1</v>
      </c>
      <c r="I193" s="46"/>
      <c r="J193" s="50"/>
      <c r="K193" s="51"/>
      <c r="L193" s="52"/>
      <c r="M193" s="53"/>
    </row>
    <row r="194" spans="1:13" hidden="1" outlineLevel="3" x14ac:dyDescent="0.3">
      <c r="A194" s="54">
        <v>82</v>
      </c>
      <c r="B194" s="55" t="s">
        <v>181</v>
      </c>
      <c r="C194" s="56">
        <v>42380</v>
      </c>
      <c r="D194" s="57" t="s">
        <v>168</v>
      </c>
      <c r="E194" s="56">
        <v>42599</v>
      </c>
      <c r="F194" s="57" t="s">
        <v>171</v>
      </c>
      <c r="G194" s="54" t="s">
        <v>163</v>
      </c>
      <c r="H194" s="54">
        <v>10</v>
      </c>
      <c r="I194" s="54">
        <v>1995</v>
      </c>
      <c r="J194" s="58">
        <f>H194*I194</f>
        <v>19950</v>
      </c>
      <c r="K194" s="59" t="str">
        <f>INDEX(상품목록,MATCH(G194,상품목록_상품명,0),3)</f>
        <v>(주)KNU</v>
      </c>
      <c r="L194" s="60" t="str">
        <f>TEXT(C194,"yyyy-mm")</f>
        <v>2016-01</v>
      </c>
      <c r="M194" s="61">
        <f>SUMIFS(주문량,주문구분,"구매",상품명,G194,예정일,"&lt;="&amp;E194)-SUMIFS(주문량,주문구분,"판매",상품명,G194,예정일,"&lt;="&amp;E194)</f>
        <v>5</v>
      </c>
    </row>
    <row r="195" spans="1:13" outlineLevel="2" collapsed="1" x14ac:dyDescent="0.3">
      <c r="A195" s="54"/>
      <c r="B195" s="55"/>
      <c r="C195" s="56"/>
      <c r="D195" s="57"/>
      <c r="E195" s="56"/>
      <c r="F195" s="130" t="s">
        <v>305</v>
      </c>
      <c r="G195" s="54"/>
      <c r="H195" s="54">
        <f>SUBTOTAL(3,H194:H194)</f>
        <v>1</v>
      </c>
      <c r="I195" s="54"/>
      <c r="J195" s="58"/>
      <c r="K195" s="59"/>
      <c r="L195" s="60"/>
      <c r="M195" s="61"/>
    </row>
    <row r="196" spans="1:13" hidden="1" outlineLevel="3" x14ac:dyDescent="0.3">
      <c r="A196" s="115">
        <v>75</v>
      </c>
      <c r="B196" s="116" t="s">
        <v>179</v>
      </c>
      <c r="C196" s="117">
        <v>42379</v>
      </c>
      <c r="D196" s="118" t="s">
        <v>168</v>
      </c>
      <c r="E196" s="117">
        <v>42386</v>
      </c>
      <c r="F196" s="118" t="s">
        <v>173</v>
      </c>
      <c r="G196" s="115" t="s">
        <v>163</v>
      </c>
      <c r="H196" s="115">
        <v>20</v>
      </c>
      <c r="I196" s="115">
        <v>5437</v>
      </c>
      <c r="J196" s="119">
        <f>H196*I196</f>
        <v>108740</v>
      </c>
      <c r="K196" s="120" t="str">
        <f>INDEX(상품목록,MATCH(G196,상품목록_상품명,0),3)</f>
        <v>(주)KNU</v>
      </c>
      <c r="L196" s="121" t="str">
        <f>TEXT(C196,"yyyy-mm")</f>
        <v>2016-01</v>
      </c>
      <c r="M196" s="122">
        <f>SUMIFS(주문량,주문구분,"구매",상품명,G196,예정일,"&lt;="&amp;E196)-SUMIFS(주문량,주문구분,"판매",상품명,G196,예정일,"&lt;="&amp;E196)</f>
        <v>15</v>
      </c>
    </row>
    <row r="197" spans="1:13" outlineLevel="2" collapsed="1" x14ac:dyDescent="0.3">
      <c r="A197" s="123"/>
      <c r="B197" s="123"/>
      <c r="C197" s="124"/>
      <c r="D197" s="125"/>
      <c r="E197" s="124"/>
      <c r="F197" s="132" t="s">
        <v>306</v>
      </c>
      <c r="G197" s="123"/>
      <c r="H197" s="123">
        <f>SUBTOTAL(3,H196:H196)</f>
        <v>1</v>
      </c>
      <c r="I197" s="123"/>
      <c r="J197" s="126"/>
      <c r="K197" s="127"/>
      <c r="L197" s="128"/>
      <c r="M197" s="128"/>
    </row>
    <row r="198" spans="1:13" outlineLevel="1" x14ac:dyDescent="0.3">
      <c r="A198" s="123"/>
      <c r="B198" s="123"/>
      <c r="C198" s="124"/>
      <c r="D198" s="125"/>
      <c r="E198" s="124"/>
      <c r="F198" s="125"/>
      <c r="G198" s="129" t="s">
        <v>277</v>
      </c>
      <c r="H198" s="123">
        <f>SUBTOTAL(9,H192:H196)</f>
        <v>65</v>
      </c>
      <c r="I198" s="123"/>
      <c r="J198" s="126">
        <f>SUBTOTAL(9,J192:J196)</f>
        <v>251505</v>
      </c>
      <c r="K198" s="127"/>
      <c r="L198" s="128"/>
      <c r="M198" s="128"/>
    </row>
    <row r="199" spans="1:13" x14ac:dyDescent="0.3">
      <c r="A199" s="123"/>
      <c r="B199" s="123"/>
      <c r="C199" s="124"/>
      <c r="D199" s="125"/>
      <c r="E199" s="124"/>
      <c r="F199" s="132" t="s">
        <v>250</v>
      </c>
      <c r="G199" s="129"/>
      <c r="H199" s="123">
        <f>SUBTOTAL(3,H5:H196)</f>
        <v>90</v>
      </c>
      <c r="I199" s="123"/>
      <c r="J199" s="126"/>
      <c r="K199" s="127"/>
      <c r="L199" s="128"/>
      <c r="M199" s="128"/>
    </row>
    <row r="200" spans="1:13" x14ac:dyDescent="0.3">
      <c r="A200" s="123"/>
      <c r="B200" s="123"/>
      <c r="C200" s="124"/>
      <c r="D200" s="125"/>
      <c r="E200" s="124"/>
      <c r="F200" s="125"/>
      <c r="G200" s="129" t="s">
        <v>249</v>
      </c>
      <c r="H200" s="123">
        <f>SUBTOTAL(9,H5:H196)</f>
        <v>1568</v>
      </c>
      <c r="I200" s="123"/>
      <c r="J200" s="126">
        <f>SUBTOTAL(9,J5:J196)</f>
        <v>7709333</v>
      </c>
      <c r="K200" s="127"/>
      <c r="L200" s="128"/>
      <c r="M200" s="128"/>
    </row>
    <row r="214" spans="9:9" x14ac:dyDescent="0.3">
      <c r="I214" s="19" t="e">
        <f>#REF!+#REF!+#REF!+#REF!</f>
        <v>#REF!</v>
      </c>
    </row>
  </sheetData>
  <sheetProtection formatCells="0" formatColumns="0" formatRows="0"/>
  <sortState ref="A5:M94">
    <sortCondition ref="G5:G94"/>
    <sortCondition ref="F5:F94" customList="공급사 Y,공급사 X,공급사 Z"/>
  </sortState>
  <dataConsolidate/>
  <mergeCells count="1">
    <mergeCell ref="A1:J1"/>
  </mergeCells>
  <phoneticPr fontId="4" type="noConversion"/>
  <conditionalFormatting sqref="M5:M200">
    <cfRule type="expression" dxfId="1" priority="1">
      <formula>AND($M5&lt;0,$D5="Sale")</formula>
    </cfRule>
  </conditionalFormatting>
  <conditionalFormatting sqref="A5:M200">
    <cfRule type="expression" dxfId="0" priority="2">
      <formula>AND($M5&lt;0,$D5="Sale")</formula>
    </cfRule>
  </conditionalFormatting>
  <dataValidations count="2">
    <dataValidation type="list" allowBlank="1" showInputMessage="1" showErrorMessage="1" sqref="G188:G189 G10 G13:G14 G26 G35:G36 G45 G50 G57:G58 G65 G72 G83 G95 G98 G105 G110 G121 G128 G137:G138 G143 G152:G153 G161 G166 G169 G176 G183 G5:G6 G8 G17:G18 G20 G22 G24 G29:G30 G32:G33 G39 G41 G43 G48 G53 G55 G61 G63 G68 G70 G75 G77 G79 G81 G86 G88:G89 G91 G93 G101 G103 G108 G113 G115 G117 G119 G124 G126 G131 G133 G135 G141 G146 G148 G150 G156:G157 G159 G164 G172 G174 G179 G181 G186 G192 G194 G196">
      <formula1>INDIRECT("상품DB[상품명]")</formula1>
    </dataValidation>
    <dataValidation type="list" allowBlank="1" showInputMessage="1" showErrorMessage="1" sqref="D188:D189 D10 D13:D14 D26 D35:D36 D45 D50 D57:D58 D65 D72 D83 D95 D98 D105 D110 D121 D128 D137:D138 D143 D152:D153 D161 D166 D169 D176 D183 D5:D6 D8 D17:D18 D20 D22 D24 D29:D30 D32:D33 D39 D41 D43 D48 D53 D55 D61 D63 D68 D70 D75 D77 D79 D81 D86 D88:D89 D91 D93 D101 D103 D108 D113 D115 D117 D119 D124 D126 D131 D133 D135 D141 D146 D148 D150 D156:D157 D159 D164 D172 D174 D179 D181 D186 D192 D194 D196">
      <formula1>"구매,판매"</formula1>
    </dataValidation>
  </dataValidations>
  <pageMargins left="0.7" right="0.7" top="0.75" bottom="0.75" header="0.3" footer="0.3"/>
  <pageSetup scale="80" fitToHeight="0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5" sqref="B5:E5"/>
    </sheetView>
  </sheetViews>
  <sheetFormatPr defaultRowHeight="16.5" customHeight="1" x14ac:dyDescent="0.3"/>
  <cols>
    <col min="1" max="1" width="15.5" style="12" customWidth="1"/>
    <col min="2" max="5" width="13" customWidth="1"/>
    <col min="8" max="8" width="9.875" bestFit="1" customWidth="1"/>
  </cols>
  <sheetData>
    <row r="1" spans="1:7" ht="16.5" customHeight="1" x14ac:dyDescent="0.3">
      <c r="A1" s="90" t="s">
        <v>66</v>
      </c>
      <c r="B1" s="90"/>
      <c r="C1" s="90"/>
      <c r="D1" s="90"/>
      <c r="E1" s="90"/>
    </row>
    <row r="2" spans="1:7" ht="16.5" customHeight="1" x14ac:dyDescent="0.3">
      <c r="A2" s="90"/>
      <c r="B2" s="90"/>
      <c r="C2" s="90"/>
      <c r="D2" s="90"/>
      <c r="E2" s="90"/>
      <c r="G2" t="s">
        <v>69</v>
      </c>
    </row>
    <row r="3" spans="1:7" ht="16.5" customHeight="1" x14ac:dyDescent="0.3">
      <c r="G3" s="16" t="s">
        <v>70</v>
      </c>
    </row>
    <row r="4" spans="1:7" ht="16.5" customHeight="1" x14ac:dyDescent="0.3">
      <c r="A4" s="89" t="s">
        <v>64</v>
      </c>
      <c r="B4" s="88" t="s">
        <v>4</v>
      </c>
      <c r="C4" s="88"/>
      <c r="D4" s="88" t="s">
        <v>5</v>
      </c>
      <c r="E4" s="88"/>
      <c r="G4" s="17"/>
    </row>
    <row r="5" spans="1:7" ht="16.5" customHeight="1" x14ac:dyDescent="0.3">
      <c r="A5" s="88"/>
      <c r="B5" s="83" t="s">
        <v>240</v>
      </c>
      <c r="C5" s="83" t="s">
        <v>241</v>
      </c>
      <c r="D5" s="83" t="s">
        <v>242</v>
      </c>
      <c r="E5" s="83" t="s">
        <v>243</v>
      </c>
    </row>
    <row r="6" spans="1:7" ht="16.5" customHeight="1" x14ac:dyDescent="0.3">
      <c r="A6" s="13">
        <v>1</v>
      </c>
      <c r="B6" s="14">
        <f>SUMIF(금전출납부!$A$6:$A$80,요약!$A6,금전출납부!F$6:F$80)</f>
        <v>3350000</v>
      </c>
      <c r="C6" s="14">
        <f>SUMIF(금전출납부!$A$6:$A$80,요약!$A6,금전출납부!G$6:G$80)</f>
        <v>260000</v>
      </c>
      <c r="D6" s="14">
        <f>SUMIF(금전출납부!$A$6:$A$80,요약!$A6,금전출납부!H$6:H$80)</f>
        <v>4106100</v>
      </c>
      <c r="E6" s="14">
        <f>SUMIF(금전출납부!$A$6:$A$80,요약!$A6,금전출납부!I$6:I$80)</f>
        <v>10500</v>
      </c>
    </row>
    <row r="7" spans="1:7" ht="16.5" customHeight="1" x14ac:dyDescent="0.3">
      <c r="A7" s="15">
        <v>2</v>
      </c>
      <c r="B7" s="14">
        <f>SUMIF(금전출납부!$A$6:$A$80,요약!$A7,금전출납부!F$6:F$80)</f>
        <v>4056000</v>
      </c>
      <c r="C7" s="14">
        <f>SUMIF(금전출납부!$A$6:$A$80,요약!$A7,금전출납부!G$6:G$80)</f>
        <v>405600</v>
      </c>
      <c r="D7" s="14">
        <f>SUMIF(금전출납부!$A$6:$A$80,요약!$A7,금전출납부!H$6:H$80)</f>
        <v>4595000</v>
      </c>
      <c r="E7" s="14">
        <f>SUMIF(금전출납부!$A$6:$A$80,요약!$A7,금전출납부!I$6:I$80)</f>
        <v>5500</v>
      </c>
    </row>
    <row r="8" spans="1:7" ht="16.5" customHeight="1" x14ac:dyDescent="0.3">
      <c r="A8" s="15">
        <v>3</v>
      </c>
      <c r="B8" s="14">
        <f>SUMIF(금전출납부!$A$6:$A$80,요약!$A8,금전출납부!F$6:F$80)</f>
        <v>4400000</v>
      </c>
      <c r="C8" s="14">
        <f>SUMIF(금전출납부!$A$6:$A$80,요약!$A8,금전출납부!G$6:G$80)</f>
        <v>440000</v>
      </c>
      <c r="D8" s="14">
        <f>SUMIF(금전출납부!$A$6:$A$80,요약!$A8,금전출납부!H$6:H$80)</f>
        <v>4557000</v>
      </c>
      <c r="E8" s="14">
        <f>SUMIF(금전출납부!$A$6:$A$80,요약!$A8,금전출납부!I$6:I$80)</f>
        <v>33700</v>
      </c>
    </row>
    <row r="9" spans="1:7" ht="16.5" customHeight="1" x14ac:dyDescent="0.3">
      <c r="A9" s="15">
        <v>4</v>
      </c>
      <c r="B9" s="14">
        <f>SUMIF(금전출납부!$A$6:$A$80,요약!$A9,금전출납부!F$6:F$80)</f>
        <v>3550000</v>
      </c>
      <c r="C9" s="14">
        <f>SUMIF(금전출납부!$A$6:$A$80,요약!$A9,금전출납부!G$6:G$80)</f>
        <v>355000</v>
      </c>
      <c r="D9" s="14">
        <f>SUMIF(금전출납부!$A$6:$A$80,요약!$A9,금전출납부!H$6:H$80)</f>
        <v>4022000</v>
      </c>
      <c r="E9" s="14">
        <f>SUMIF(금전출납부!$A$6:$A$80,요약!$A9,금전출납부!I$6:I$80)</f>
        <v>7700</v>
      </c>
    </row>
    <row r="10" spans="1:7" ht="16.5" customHeight="1" x14ac:dyDescent="0.3">
      <c r="A10" s="15">
        <v>5</v>
      </c>
      <c r="B10" s="14">
        <f>SUMIF(금전출납부!$A$6:$A$80,요약!$A10,금전출납부!F$6:F$80)</f>
        <v>5150000</v>
      </c>
      <c r="C10" s="14">
        <f>SUMIF(금전출납부!$A$6:$A$80,요약!$A10,금전출납부!G$6:G$80)</f>
        <v>515000</v>
      </c>
      <c r="D10" s="14">
        <f>SUMIF(금전출납부!$A$6:$A$80,요약!$A10,금전출납부!H$6:H$80)</f>
        <v>5028000</v>
      </c>
      <c r="E10" s="14">
        <f>SUMIF(금전출납부!$A$6:$A$80,요약!$A10,금전출납부!I$6:I$80)</f>
        <v>6800</v>
      </c>
    </row>
    <row r="11" spans="1:7" ht="16.5" customHeight="1" x14ac:dyDescent="0.3">
      <c r="A11" s="15">
        <v>6</v>
      </c>
      <c r="B11" s="14">
        <f>SUMIF(금전출납부!$A$6:$A$80,요약!$A11,금전출납부!F$6:F$80)</f>
        <v>4600000</v>
      </c>
      <c r="C11" s="14">
        <f>SUMIF(금전출납부!$A$6:$A$80,요약!$A11,금전출납부!G$6:G$80)</f>
        <v>460000</v>
      </c>
      <c r="D11" s="14">
        <f>SUMIF(금전출납부!$A$6:$A$80,요약!$A11,금전출납부!H$6:H$80)</f>
        <v>4029000</v>
      </c>
      <c r="E11" s="14">
        <f>SUMIF(금전출납부!$A$6:$A$80,요약!$A11,금전출납부!I$6:I$80)</f>
        <v>7000</v>
      </c>
    </row>
    <row r="12" spans="1:7" ht="16.5" customHeight="1" x14ac:dyDescent="0.3">
      <c r="A12" s="15">
        <v>7</v>
      </c>
      <c r="B12" s="14">
        <f>SUMIF(금전출납부!$A$6:$A$80,요약!$A12,금전출납부!F$6:F$80)</f>
        <v>2200000</v>
      </c>
      <c r="C12" s="14">
        <f>SUMIF(금전출납부!$A$6:$A$80,요약!$A12,금전출납부!G$6:G$80)</f>
        <v>220000</v>
      </c>
      <c r="D12" s="14">
        <f>SUMIF(금전출납부!$A$6:$A$80,요약!$A12,금전출납부!H$6:H$80)</f>
        <v>4728300</v>
      </c>
      <c r="E12" s="14">
        <f>SUMIF(금전출납부!$A$6:$A$80,요약!$A12,금전출납부!I$6:I$80)</f>
        <v>7200</v>
      </c>
    </row>
    <row r="13" spans="1:7" ht="16.5" customHeight="1" x14ac:dyDescent="0.3">
      <c r="A13" s="15">
        <v>8</v>
      </c>
      <c r="B13" s="14">
        <f>SUMIF(금전출납부!$A$6:$A$80,요약!$A13,금전출납부!F$6:F$80)</f>
        <v>4200000</v>
      </c>
      <c r="C13" s="14">
        <f>SUMIF(금전출납부!$A$6:$A$80,요약!$A13,금전출납부!G$6:G$80)</f>
        <v>420000</v>
      </c>
      <c r="D13" s="14">
        <f>SUMIF(금전출납부!$A$6:$A$80,요약!$A13,금전출납부!H$6:H$80)</f>
        <v>4360000</v>
      </c>
      <c r="E13" s="14">
        <f>SUMIF(금전출납부!$A$6:$A$80,요약!$A13,금전출납부!I$6:I$80)</f>
        <v>6500</v>
      </c>
    </row>
    <row r="14" spans="1:7" ht="16.5" customHeight="1" x14ac:dyDescent="0.3">
      <c r="A14" s="15">
        <v>9</v>
      </c>
      <c r="B14" s="14">
        <f>SUMIF(금전출납부!$A$6:$A$80,요약!$A14,금전출납부!F$6:F$80)</f>
        <v>5050000</v>
      </c>
      <c r="C14" s="14">
        <f>SUMIF(금전출납부!$A$6:$A$80,요약!$A14,금전출납부!G$6:G$80)</f>
        <v>505000</v>
      </c>
      <c r="D14" s="14">
        <f>SUMIF(금전출납부!$A$6:$A$80,요약!$A14,금전출납부!H$6:H$80)</f>
        <v>4350000</v>
      </c>
      <c r="E14" s="14">
        <f>SUMIF(금전출납부!$A$6:$A$80,요약!$A14,금전출납부!I$6:I$80)</f>
        <v>6500</v>
      </c>
    </row>
    <row r="15" spans="1:7" ht="16.5" customHeight="1" x14ac:dyDescent="0.3">
      <c r="A15" s="15">
        <v>10</v>
      </c>
      <c r="B15" s="14">
        <f>SUMIF(금전출납부!$A$6:$A$80,요약!$A15,금전출납부!F$6:F$80)</f>
        <v>3300000</v>
      </c>
      <c r="C15" s="14">
        <f>SUMIF(금전출납부!$A$6:$A$80,요약!$A15,금전출납부!G$6:G$80)</f>
        <v>330000</v>
      </c>
      <c r="D15" s="14">
        <f>SUMIF(금전출납부!$A$6:$A$80,요약!$A15,금전출납부!H$6:H$80)</f>
        <v>4279000</v>
      </c>
      <c r="E15" s="14">
        <f>SUMIF(금전출납부!$A$6:$A$80,요약!$A15,금전출납부!I$6:I$80)</f>
        <v>0</v>
      </c>
    </row>
    <row r="16" spans="1:7" ht="16.5" customHeight="1" x14ac:dyDescent="0.3">
      <c r="A16" s="15">
        <v>11</v>
      </c>
      <c r="B16" s="14">
        <f>SUMIF(금전출납부!$A$6:$A$80,요약!$A16,금전출납부!F$6:F$80)</f>
        <v>0</v>
      </c>
      <c r="C16" s="14">
        <f>SUMIF(금전출납부!$A$6:$A$80,요약!$A16,금전출납부!G$6:G$80)</f>
        <v>0</v>
      </c>
      <c r="D16" s="14">
        <f>SUMIF(금전출납부!$A$6:$A$80,요약!$A16,금전출납부!H$6:H$80)</f>
        <v>0</v>
      </c>
      <c r="E16" s="14">
        <f>SUMIF(금전출납부!$A$6:$A$80,요약!$A16,금전출납부!I$6:I$80)</f>
        <v>0</v>
      </c>
    </row>
    <row r="17" spans="1:5" ht="16.5" customHeight="1" x14ac:dyDescent="0.3">
      <c r="A17" s="15">
        <v>12</v>
      </c>
      <c r="B17" s="14">
        <f>SUMIF(금전출납부!$A$6:$A$80,요약!$A17,금전출납부!F$6:F$80)</f>
        <v>0</v>
      </c>
      <c r="C17" s="14">
        <f>SUMIF(금전출납부!$A$6:$A$80,요약!$A17,금전출납부!G$6:G$80)</f>
        <v>0</v>
      </c>
      <c r="D17" s="14">
        <f>SUMIF(금전출납부!$A$6:$A$80,요약!$A17,금전출납부!H$6:H$80)</f>
        <v>0</v>
      </c>
      <c r="E17" s="14">
        <f>SUMIF(금전출납부!$A$6:$A$80,요약!$A17,금전출납부!I$6:I$80)</f>
        <v>0</v>
      </c>
    </row>
  </sheetData>
  <mergeCells count="4">
    <mergeCell ref="A1:E2"/>
    <mergeCell ref="A4:A5"/>
    <mergeCell ref="B4:C4"/>
    <mergeCell ref="D4:E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6.5" customHeight="1" x14ac:dyDescent="0.3"/>
  <cols>
    <col min="1" max="1" width="15.5" style="12" customWidth="1"/>
    <col min="2" max="5" width="13" customWidth="1"/>
    <col min="8" max="8" width="9.875" bestFit="1" customWidth="1"/>
  </cols>
  <sheetData>
    <row r="1" spans="1:7" ht="16.5" customHeight="1" x14ac:dyDescent="0.3">
      <c r="A1" s="90" t="s">
        <v>66</v>
      </c>
      <c r="B1" s="90"/>
      <c r="C1" s="90"/>
      <c r="D1" s="90"/>
      <c r="E1" s="90"/>
    </row>
    <row r="2" spans="1:7" ht="16.5" customHeight="1" x14ac:dyDescent="0.3">
      <c r="A2" s="90"/>
      <c r="B2" s="90"/>
      <c r="C2" s="90"/>
      <c r="D2" s="90"/>
      <c r="E2" s="90"/>
      <c r="G2" t="s">
        <v>227</v>
      </c>
    </row>
    <row r="3" spans="1:7" ht="16.5" customHeight="1" x14ac:dyDescent="0.3">
      <c r="G3" t="s">
        <v>228</v>
      </c>
    </row>
    <row r="4" spans="1:7" ht="16.5" customHeight="1" x14ac:dyDescent="0.3">
      <c r="A4" s="89" t="s">
        <v>64</v>
      </c>
      <c r="B4" s="88" t="s">
        <v>4</v>
      </c>
      <c r="C4" s="88"/>
      <c r="D4" s="88" t="s">
        <v>5</v>
      </c>
      <c r="E4" s="88"/>
    </row>
    <row r="5" spans="1:7" ht="16.5" customHeight="1" x14ac:dyDescent="0.3">
      <c r="A5" s="88"/>
      <c r="B5" s="83" t="s">
        <v>240</v>
      </c>
      <c r="C5" s="83" t="s">
        <v>241</v>
      </c>
      <c r="D5" s="83" t="s">
        <v>242</v>
      </c>
      <c r="E5" s="83" t="s">
        <v>243</v>
      </c>
    </row>
    <row r="6" spans="1:7" ht="16.5" customHeight="1" x14ac:dyDescent="0.3">
      <c r="A6" s="13">
        <v>1</v>
      </c>
      <c r="B6" s="14">
        <f ca="1">SUMIF(월,$A6,INDIRECT(B$5))</f>
        <v>3350000</v>
      </c>
      <c r="C6" s="14">
        <f ca="1">SUMIF(월,$A6,INDIRECT(C$5))</f>
        <v>260000</v>
      </c>
      <c r="D6" s="14">
        <f ca="1">SUMIF(월,$A6,INDIRECT(D$5))</f>
        <v>4106100</v>
      </c>
      <c r="E6" s="14">
        <f ca="1">SUMIF(월,$A6,INDIRECT(E$5))</f>
        <v>10500</v>
      </c>
    </row>
    <row r="7" spans="1:7" ht="16.5" customHeight="1" x14ac:dyDescent="0.3">
      <c r="A7" s="15">
        <v>2</v>
      </c>
      <c r="B7" s="14">
        <f ca="1">SUMIF(월,$A7,INDIRECT(B$5))</f>
        <v>4056000</v>
      </c>
      <c r="C7" s="14">
        <f ca="1">SUMIF(월,$A7,INDIRECT(C$5))</f>
        <v>405600</v>
      </c>
      <c r="D7" s="14">
        <f ca="1">SUMIF(월,$A7,INDIRECT(D$5))</f>
        <v>4595000</v>
      </c>
      <c r="E7" s="14">
        <f ca="1">SUMIF(월,$A7,INDIRECT(E$5))</f>
        <v>5500</v>
      </c>
    </row>
    <row r="8" spans="1:7" ht="16.5" customHeight="1" x14ac:dyDescent="0.3">
      <c r="A8" s="15">
        <v>3</v>
      </c>
      <c r="B8" s="14">
        <f ca="1">SUMIF(월,$A8,INDIRECT(B$5))</f>
        <v>4400000</v>
      </c>
      <c r="C8" s="14">
        <f ca="1">SUMIF(월,$A8,INDIRECT(C$5))</f>
        <v>440000</v>
      </c>
      <c r="D8" s="14">
        <f ca="1">SUMIF(월,$A8,INDIRECT(D$5))</f>
        <v>4557000</v>
      </c>
      <c r="E8" s="14">
        <f ca="1">SUMIF(월,$A8,INDIRECT(E$5))</f>
        <v>33700</v>
      </c>
    </row>
    <row r="9" spans="1:7" ht="16.5" customHeight="1" x14ac:dyDescent="0.3">
      <c r="A9" s="15">
        <v>4</v>
      </c>
      <c r="B9" s="14">
        <f ca="1">SUMIF(월,$A9,INDIRECT(B$5))</f>
        <v>3550000</v>
      </c>
      <c r="C9" s="14">
        <f ca="1">SUMIF(월,$A9,INDIRECT(C$5))</f>
        <v>355000</v>
      </c>
      <c r="D9" s="14">
        <f ca="1">SUMIF(월,$A9,INDIRECT(D$5))</f>
        <v>4022000</v>
      </c>
      <c r="E9" s="14">
        <f ca="1">SUMIF(월,$A9,INDIRECT(E$5))</f>
        <v>7700</v>
      </c>
    </row>
    <row r="10" spans="1:7" ht="16.5" customHeight="1" x14ac:dyDescent="0.3">
      <c r="A10" s="15">
        <v>5</v>
      </c>
      <c r="B10" s="14">
        <f ca="1">SUMIF(월,$A10,INDIRECT(B$5))</f>
        <v>5150000</v>
      </c>
      <c r="C10" s="14">
        <f ca="1">SUMIF(월,$A10,INDIRECT(C$5))</f>
        <v>515000</v>
      </c>
      <c r="D10" s="14">
        <f ca="1">SUMIF(월,$A10,INDIRECT(D$5))</f>
        <v>5028000</v>
      </c>
      <c r="E10" s="14">
        <f ca="1">SUMIF(월,$A10,INDIRECT(E$5))</f>
        <v>6800</v>
      </c>
    </row>
    <row r="11" spans="1:7" ht="16.5" customHeight="1" x14ac:dyDescent="0.3">
      <c r="A11" s="15">
        <v>6</v>
      </c>
      <c r="B11" s="14">
        <f ca="1">SUMIF(월,$A11,INDIRECT(B$5))</f>
        <v>4600000</v>
      </c>
      <c r="C11" s="14">
        <f ca="1">SUMIF(월,$A11,INDIRECT(C$5))</f>
        <v>460000</v>
      </c>
      <c r="D11" s="14">
        <f ca="1">SUMIF(월,$A11,INDIRECT(D$5))</f>
        <v>4029000</v>
      </c>
      <c r="E11" s="14">
        <f ca="1">SUMIF(월,$A11,INDIRECT(E$5))</f>
        <v>7000</v>
      </c>
    </row>
    <row r="12" spans="1:7" ht="16.5" customHeight="1" x14ac:dyDescent="0.3">
      <c r="A12" s="15">
        <v>7</v>
      </c>
      <c r="B12" s="14">
        <f ca="1">SUMIF(월,$A12,INDIRECT(B$5))</f>
        <v>2200000</v>
      </c>
      <c r="C12" s="14">
        <f ca="1">SUMIF(월,$A12,INDIRECT(C$5))</f>
        <v>220000</v>
      </c>
      <c r="D12" s="14">
        <f ca="1">SUMIF(월,$A12,INDIRECT(D$5))</f>
        <v>4728300</v>
      </c>
      <c r="E12" s="14">
        <f ca="1">SUMIF(월,$A12,INDIRECT(E$5))</f>
        <v>7200</v>
      </c>
    </row>
    <row r="13" spans="1:7" ht="16.5" customHeight="1" x14ac:dyDescent="0.3">
      <c r="A13" s="15">
        <v>8</v>
      </c>
      <c r="B13" s="14">
        <f ca="1">SUMIF(월,$A13,INDIRECT(B$5))</f>
        <v>4200000</v>
      </c>
      <c r="C13" s="14">
        <f ca="1">SUMIF(월,$A13,INDIRECT(C$5))</f>
        <v>420000</v>
      </c>
      <c r="D13" s="14">
        <f ca="1">SUMIF(월,$A13,INDIRECT(D$5))</f>
        <v>4360000</v>
      </c>
      <c r="E13" s="14">
        <f ca="1">SUMIF(월,$A13,INDIRECT(E$5))</f>
        <v>6500</v>
      </c>
    </row>
    <row r="14" spans="1:7" ht="16.5" customHeight="1" x14ac:dyDescent="0.3">
      <c r="A14" s="15">
        <v>9</v>
      </c>
      <c r="B14" s="14">
        <f ca="1">SUMIF(월,$A14,INDIRECT(B$5))</f>
        <v>5050000</v>
      </c>
      <c r="C14" s="14">
        <f ca="1">SUMIF(월,$A14,INDIRECT(C$5))</f>
        <v>505000</v>
      </c>
      <c r="D14" s="14">
        <f ca="1">SUMIF(월,$A14,INDIRECT(D$5))</f>
        <v>4350000</v>
      </c>
      <c r="E14" s="14">
        <f ca="1">SUMIF(월,$A14,INDIRECT(E$5))</f>
        <v>6500</v>
      </c>
    </row>
    <row r="15" spans="1:7" ht="16.5" customHeight="1" x14ac:dyDescent="0.3">
      <c r="A15" s="15">
        <v>10</v>
      </c>
      <c r="B15" s="14">
        <f ca="1">SUMIF(월,$A15,INDIRECT(B$5))</f>
        <v>3300000</v>
      </c>
      <c r="C15" s="14">
        <f ca="1">SUMIF(월,$A15,INDIRECT(C$5))</f>
        <v>330000</v>
      </c>
      <c r="D15" s="14">
        <f ca="1">SUMIF(월,$A15,INDIRECT(D$5))</f>
        <v>4279000</v>
      </c>
      <c r="E15" s="14">
        <f ca="1">SUMIF(월,$A15,INDIRECT(E$5))</f>
        <v>0</v>
      </c>
    </row>
    <row r="16" spans="1:7" ht="16.5" customHeight="1" x14ac:dyDescent="0.3">
      <c r="A16" s="15">
        <v>11</v>
      </c>
      <c r="B16" s="14">
        <f ca="1">SUMIF(월,$A16,INDIRECT(B$5))</f>
        <v>126568</v>
      </c>
      <c r="C16" s="14">
        <f ca="1">SUMIF(월,$A16,INDIRECT(C$5))</f>
        <v>0</v>
      </c>
      <c r="D16" s="14">
        <f ca="1">SUMIF(월,$A16,INDIRECT(D$5))</f>
        <v>0</v>
      </c>
      <c r="E16" s="14">
        <f ca="1">SUMIF(월,$A16,INDIRECT(E$5))</f>
        <v>0</v>
      </c>
    </row>
    <row r="17" spans="1:5" ht="16.5" customHeight="1" x14ac:dyDescent="0.3">
      <c r="A17" s="15">
        <v>12</v>
      </c>
      <c r="B17" s="14">
        <f ca="1">SUMIF(월,$A17,INDIRECT(B$5))</f>
        <v>0</v>
      </c>
      <c r="C17" s="14">
        <f ca="1">SUMIF(월,$A17,INDIRECT(C$5))</f>
        <v>0</v>
      </c>
      <c r="D17" s="14">
        <f ca="1">SUMIF(월,$A17,INDIRECT(D$5))</f>
        <v>100122221</v>
      </c>
      <c r="E17" s="14">
        <f ca="1">SUMIF(월,$A17,INDIRECT(E$5))</f>
        <v>0</v>
      </c>
    </row>
  </sheetData>
  <mergeCells count="4">
    <mergeCell ref="A1:E2"/>
    <mergeCell ref="A4:A5"/>
    <mergeCell ref="B4:C4"/>
    <mergeCell ref="D4:E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9" sqref="F19"/>
    </sheetView>
  </sheetViews>
  <sheetFormatPr defaultRowHeight="16.5" customHeight="1" x14ac:dyDescent="0.3"/>
  <cols>
    <col min="1" max="1" width="15.5" style="12" customWidth="1"/>
    <col min="2" max="5" width="13" customWidth="1"/>
    <col min="8" max="8" width="9.875" bestFit="1" customWidth="1"/>
  </cols>
  <sheetData>
    <row r="1" spans="1:7" ht="16.5" customHeight="1" x14ac:dyDescent="0.3">
      <c r="A1" s="90" t="s">
        <v>66</v>
      </c>
      <c r="B1" s="90"/>
      <c r="C1" s="90"/>
      <c r="D1" s="90"/>
      <c r="E1" s="90"/>
    </row>
    <row r="2" spans="1:7" ht="16.5" customHeight="1" x14ac:dyDescent="0.3">
      <c r="A2" s="90"/>
      <c r="B2" s="90"/>
      <c r="C2" s="90"/>
      <c r="D2" s="90"/>
      <c r="E2" s="90"/>
      <c r="G2" t="s">
        <v>229</v>
      </c>
    </row>
    <row r="4" spans="1:7" ht="16.5" customHeight="1" x14ac:dyDescent="0.3">
      <c r="A4" s="89" t="s">
        <v>64</v>
      </c>
      <c r="B4" s="88" t="s">
        <v>4</v>
      </c>
      <c r="C4" s="88"/>
      <c r="D4" s="88" t="s">
        <v>5</v>
      </c>
      <c r="E4" s="88"/>
    </row>
    <row r="5" spans="1:7" ht="16.5" customHeight="1" x14ac:dyDescent="0.3">
      <c r="A5" s="88"/>
      <c r="B5" s="82" t="s">
        <v>7</v>
      </c>
      <c r="C5" s="82" t="s">
        <v>8</v>
      </c>
      <c r="D5" s="82" t="s">
        <v>7</v>
      </c>
      <c r="E5" s="82" t="s">
        <v>8</v>
      </c>
    </row>
    <row r="6" spans="1:7" ht="16.5" customHeight="1" x14ac:dyDescent="0.3">
      <c r="A6" s="13">
        <v>1</v>
      </c>
      <c r="B6" s="14">
        <f ca="1">SUMIF(동적월,$A6,동적수입금액)</f>
        <v>3350000</v>
      </c>
      <c r="C6" s="14">
        <f ca="1">SUMIF(동적월,$A6,동적수입부가세)</f>
        <v>260000</v>
      </c>
      <c r="D6" s="14">
        <f ca="1">SUMIF(동적월,$A6,동적비용금액)</f>
        <v>4106100</v>
      </c>
      <c r="E6" s="14">
        <f ca="1">SUMIF(동적월,$A6,동적비용부가세)</f>
        <v>10500</v>
      </c>
    </row>
    <row r="7" spans="1:7" ht="16.5" customHeight="1" x14ac:dyDescent="0.3">
      <c r="A7" s="15">
        <v>2</v>
      </c>
      <c r="B7" s="14">
        <f ca="1">SUMIF(동적월,$A7,동적수입금액)</f>
        <v>4056000</v>
      </c>
      <c r="C7" s="14">
        <f ca="1">SUMIF(동적월,$A7,동적수입부가세)</f>
        <v>405600</v>
      </c>
      <c r="D7" s="14">
        <f ca="1">SUMIF(동적월,$A7,동적비용금액)</f>
        <v>4595000</v>
      </c>
      <c r="E7" s="14">
        <f ca="1">SUMIF(동적월,$A7,동적비용부가세)</f>
        <v>5500</v>
      </c>
    </row>
    <row r="8" spans="1:7" ht="16.5" customHeight="1" x14ac:dyDescent="0.3">
      <c r="A8" s="15">
        <v>3</v>
      </c>
      <c r="B8" s="14">
        <f ca="1">SUMIF(동적월,$A8,동적수입금액)</f>
        <v>4400000</v>
      </c>
      <c r="C8" s="14">
        <f ca="1">SUMIF(동적월,$A8,동적수입부가세)</f>
        <v>440000</v>
      </c>
      <c r="D8" s="14">
        <f ca="1">SUMIF(동적월,$A8,동적비용금액)</f>
        <v>4557000</v>
      </c>
      <c r="E8" s="14">
        <f ca="1">SUMIF(동적월,$A8,동적비용부가세)</f>
        <v>33700</v>
      </c>
    </row>
    <row r="9" spans="1:7" ht="16.5" customHeight="1" x14ac:dyDescent="0.3">
      <c r="A9" s="15">
        <v>4</v>
      </c>
      <c r="B9" s="14">
        <f ca="1">SUMIF(동적월,$A9,동적수입금액)</f>
        <v>3550000</v>
      </c>
      <c r="C9" s="14">
        <f ca="1">SUMIF(동적월,$A9,동적수입부가세)</f>
        <v>355000</v>
      </c>
      <c r="D9" s="14">
        <f ca="1">SUMIF(동적월,$A9,동적비용금액)</f>
        <v>4022000</v>
      </c>
      <c r="E9" s="14">
        <f ca="1">SUMIF(동적월,$A9,동적비용부가세)</f>
        <v>7700</v>
      </c>
    </row>
    <row r="10" spans="1:7" ht="16.5" customHeight="1" x14ac:dyDescent="0.3">
      <c r="A10" s="15">
        <v>5</v>
      </c>
      <c r="B10" s="14">
        <f ca="1">SUMIF(동적월,$A10,동적수입금액)</f>
        <v>5150000</v>
      </c>
      <c r="C10" s="14">
        <f ca="1">SUMIF(동적월,$A10,동적수입부가세)</f>
        <v>515000</v>
      </c>
      <c r="D10" s="14">
        <f ca="1">SUMIF(동적월,$A10,동적비용금액)</f>
        <v>5028000</v>
      </c>
      <c r="E10" s="14">
        <f ca="1">SUMIF(동적월,$A10,동적비용부가세)</f>
        <v>6800</v>
      </c>
    </row>
    <row r="11" spans="1:7" ht="16.5" customHeight="1" x14ac:dyDescent="0.3">
      <c r="A11" s="15">
        <v>6</v>
      </c>
      <c r="B11" s="14">
        <f ca="1">SUMIF(동적월,$A11,동적수입금액)</f>
        <v>4600000</v>
      </c>
      <c r="C11" s="14">
        <f ca="1">SUMIF(동적월,$A11,동적수입부가세)</f>
        <v>460000</v>
      </c>
      <c r="D11" s="14">
        <f ca="1">SUMIF(동적월,$A11,동적비용금액)</f>
        <v>4029000</v>
      </c>
      <c r="E11" s="14">
        <f ca="1">SUMIF(동적월,$A11,동적비용부가세)</f>
        <v>7000</v>
      </c>
    </row>
    <row r="12" spans="1:7" ht="16.5" customHeight="1" x14ac:dyDescent="0.3">
      <c r="A12" s="15">
        <v>7</v>
      </c>
      <c r="B12" s="14">
        <f ca="1">SUMIF(동적월,$A12,동적수입금액)</f>
        <v>2200000</v>
      </c>
      <c r="C12" s="14">
        <f ca="1">SUMIF(동적월,$A12,동적수입부가세)</f>
        <v>220000</v>
      </c>
      <c r="D12" s="14">
        <f ca="1">SUMIF(동적월,$A12,동적비용금액)</f>
        <v>4728300</v>
      </c>
      <c r="E12" s="14">
        <f ca="1">SUMIF(동적월,$A12,동적비용부가세)</f>
        <v>7200</v>
      </c>
    </row>
    <row r="13" spans="1:7" ht="16.5" customHeight="1" x14ac:dyDescent="0.3">
      <c r="A13" s="15">
        <v>8</v>
      </c>
      <c r="B13" s="14">
        <f ca="1">SUMIF(동적월,$A13,동적수입금액)</f>
        <v>4200000</v>
      </c>
      <c r="C13" s="14">
        <f ca="1">SUMIF(동적월,$A13,동적수입부가세)</f>
        <v>420000</v>
      </c>
      <c r="D13" s="14">
        <f ca="1">SUMIF(동적월,$A13,동적비용금액)</f>
        <v>4360000</v>
      </c>
      <c r="E13" s="14">
        <f ca="1">SUMIF(동적월,$A13,동적비용부가세)</f>
        <v>6500</v>
      </c>
    </row>
    <row r="14" spans="1:7" ht="16.5" customHeight="1" x14ac:dyDescent="0.3">
      <c r="A14" s="15">
        <v>9</v>
      </c>
      <c r="B14" s="14">
        <f ca="1">SUMIF(동적월,$A14,동적수입금액)</f>
        <v>5050000</v>
      </c>
      <c r="C14" s="14">
        <f ca="1">SUMIF(동적월,$A14,동적수입부가세)</f>
        <v>505000</v>
      </c>
      <c r="D14" s="14">
        <f ca="1">SUMIF(동적월,$A14,동적비용금액)</f>
        <v>4350000</v>
      </c>
      <c r="E14" s="14">
        <f ca="1">SUMIF(동적월,$A14,동적비용부가세)</f>
        <v>6500</v>
      </c>
    </row>
    <row r="15" spans="1:7" ht="16.5" customHeight="1" x14ac:dyDescent="0.3">
      <c r="A15" s="15">
        <v>10</v>
      </c>
      <c r="B15" s="14">
        <f ca="1">SUMIF(동적월,$A15,동적수입금액)</f>
        <v>3300000</v>
      </c>
      <c r="C15" s="14">
        <f ca="1">SUMIF(동적월,$A15,동적수입부가세)</f>
        <v>330000</v>
      </c>
      <c r="D15" s="14">
        <f ca="1">SUMIF(동적월,$A15,동적비용금액)</f>
        <v>4279000</v>
      </c>
      <c r="E15" s="14">
        <f ca="1">SUMIF(동적월,$A15,동적비용부가세)</f>
        <v>0</v>
      </c>
    </row>
    <row r="16" spans="1:7" ht="16.5" customHeight="1" x14ac:dyDescent="0.3">
      <c r="A16" s="15">
        <v>11</v>
      </c>
      <c r="B16" s="14">
        <f ca="1">SUMIF(동적월,$A16,동적수입금액)</f>
        <v>126568</v>
      </c>
      <c r="C16" s="14">
        <f ca="1">SUMIF(동적월,$A16,동적수입부가세)</f>
        <v>0</v>
      </c>
      <c r="D16" s="14">
        <f ca="1">SUMIF(동적월,$A16,동적비용금액)</f>
        <v>0</v>
      </c>
      <c r="E16" s="14">
        <f ca="1">SUMIF(동적월,$A16,동적비용부가세)</f>
        <v>0</v>
      </c>
    </row>
    <row r="17" spans="1:5" ht="16.5" customHeight="1" x14ac:dyDescent="0.3">
      <c r="A17" s="15">
        <v>12</v>
      </c>
      <c r="B17" s="14">
        <f ca="1">SUMIF(동적월,$A17,동적수입금액)</f>
        <v>0</v>
      </c>
      <c r="C17" s="14">
        <f ca="1">SUMIF(동적월,$A17,동적수입부가세)</f>
        <v>0</v>
      </c>
      <c r="D17" s="14">
        <f ca="1">SUMIF(동적월,$A17,동적비용금액)</f>
        <v>100122221</v>
      </c>
      <c r="E17" s="14">
        <f ca="1">SUMIF(동적월,$A17,동적비용부가세)</f>
        <v>0</v>
      </c>
    </row>
  </sheetData>
  <mergeCells count="4">
    <mergeCell ref="A1:E2"/>
    <mergeCell ref="A4:A5"/>
    <mergeCell ref="B4:C4"/>
    <mergeCell ref="D4:E4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O16" sqref="O16"/>
    </sheetView>
  </sheetViews>
  <sheetFormatPr defaultRowHeight="16.5" x14ac:dyDescent="0.3"/>
  <sheetData>
    <row r="2" spans="1:1" x14ac:dyDescent="0.3">
      <c r="A2" t="s">
        <v>201</v>
      </c>
    </row>
    <row r="3" spans="1:1" x14ac:dyDescent="0.3">
      <c r="A3" s="73" t="s">
        <v>202</v>
      </c>
    </row>
    <row r="4" spans="1:1" x14ac:dyDescent="0.3">
      <c r="A4" s="73" t="s">
        <v>203</v>
      </c>
    </row>
    <row r="6" spans="1:1" x14ac:dyDescent="0.3">
      <c r="A6" t="s">
        <v>204</v>
      </c>
    </row>
    <row r="7" spans="1:1" x14ac:dyDescent="0.3">
      <c r="A7" s="73" t="s">
        <v>205</v>
      </c>
    </row>
    <row r="8" spans="1:1" x14ac:dyDescent="0.3">
      <c r="A8" s="73" t="s">
        <v>206</v>
      </c>
    </row>
    <row r="9" spans="1:1" x14ac:dyDescent="0.3">
      <c r="A9" s="73" t="s">
        <v>207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E34" sqref="E34"/>
    </sheetView>
  </sheetViews>
  <sheetFormatPr defaultRowHeight="16.5" x14ac:dyDescent="0.3"/>
  <cols>
    <col min="1" max="1" width="24.5" customWidth="1"/>
    <col min="2" max="2" width="27.375" customWidth="1"/>
    <col min="3" max="3" width="17.25" customWidth="1"/>
    <col min="4" max="4" width="19" customWidth="1"/>
  </cols>
  <sheetData>
    <row r="1" spans="1:7" x14ac:dyDescent="0.3">
      <c r="G1" t="s">
        <v>209</v>
      </c>
    </row>
    <row r="3" spans="1:7" x14ac:dyDescent="0.3">
      <c r="G3" t="s">
        <v>226</v>
      </c>
    </row>
    <row r="4" spans="1:7" x14ac:dyDescent="0.3">
      <c r="A4" s="74"/>
      <c r="B4" s="74"/>
      <c r="C4" s="74"/>
      <c r="D4" s="74"/>
      <c r="G4" t="s">
        <v>225</v>
      </c>
    </row>
    <row r="5" spans="1:7" ht="20.25" x14ac:dyDescent="0.35">
      <c r="A5" s="91" t="s">
        <v>208</v>
      </c>
      <c r="B5" s="91"/>
      <c r="C5" s="91"/>
      <c r="D5" s="91"/>
      <c r="G5" t="s">
        <v>217</v>
      </c>
    </row>
    <row r="6" spans="1:7" ht="17.25" thickBot="1" x14ac:dyDescent="0.35">
      <c r="A6" s="99" t="s">
        <v>210</v>
      </c>
      <c r="B6" s="99" t="s">
        <v>211</v>
      </c>
      <c r="C6" s="99" t="s">
        <v>212</v>
      </c>
      <c r="D6" s="99" t="s">
        <v>213</v>
      </c>
    </row>
    <row r="7" spans="1:7" x14ac:dyDescent="0.2">
      <c r="A7" s="75" t="s">
        <v>214</v>
      </c>
      <c r="B7" s="75" t="s">
        <v>92</v>
      </c>
      <c r="C7" s="75" t="s">
        <v>90</v>
      </c>
      <c r="D7" s="76">
        <v>15</v>
      </c>
    </row>
    <row r="8" spans="1:7" x14ac:dyDescent="0.2">
      <c r="A8" s="77" t="s">
        <v>215</v>
      </c>
      <c r="B8" s="78" t="s">
        <v>216</v>
      </c>
      <c r="C8" s="78" t="s">
        <v>90</v>
      </c>
      <c r="D8" s="79">
        <v>20</v>
      </c>
    </row>
    <row r="9" spans="1:7" x14ac:dyDescent="0.2">
      <c r="A9" s="77" t="s">
        <v>91</v>
      </c>
      <c r="B9" s="78" t="s">
        <v>92</v>
      </c>
      <c r="C9" s="78" t="s">
        <v>90</v>
      </c>
      <c r="D9" s="79">
        <v>20</v>
      </c>
    </row>
    <row r="10" spans="1:7" x14ac:dyDescent="0.2">
      <c r="A10" s="77" t="s">
        <v>161</v>
      </c>
      <c r="B10" s="78" t="s">
        <v>106</v>
      </c>
      <c r="C10" s="78" t="s">
        <v>90</v>
      </c>
      <c r="D10" s="79">
        <v>4</v>
      </c>
    </row>
    <row r="11" spans="1:7" x14ac:dyDescent="0.2">
      <c r="A11" s="77" t="s">
        <v>118</v>
      </c>
      <c r="B11" s="78" t="s">
        <v>119</v>
      </c>
      <c r="C11" s="78" t="s">
        <v>90</v>
      </c>
      <c r="D11" s="79">
        <v>19</v>
      </c>
    </row>
    <row r="12" spans="1:7" x14ac:dyDescent="0.2">
      <c r="A12" s="77" t="s">
        <v>107</v>
      </c>
      <c r="B12" s="105" t="s">
        <v>108</v>
      </c>
      <c r="C12" s="77" t="s">
        <v>90</v>
      </c>
      <c r="D12" s="104">
        <v>2</v>
      </c>
    </row>
    <row r="13" spans="1:7" x14ac:dyDescent="0.2">
      <c r="A13" s="77" t="s">
        <v>111</v>
      </c>
      <c r="B13" s="80" t="s">
        <v>112</v>
      </c>
      <c r="C13" s="78" t="s">
        <v>90</v>
      </c>
      <c r="D13" s="79">
        <v>5</v>
      </c>
    </row>
    <row r="14" spans="1:7" x14ac:dyDescent="0.2">
      <c r="A14" s="77" t="s">
        <v>101</v>
      </c>
      <c r="B14" s="80" t="s">
        <v>102</v>
      </c>
      <c r="C14" s="78" t="s">
        <v>90</v>
      </c>
      <c r="D14" s="79">
        <v>10</v>
      </c>
    </row>
    <row r="15" spans="1:7" x14ac:dyDescent="0.2">
      <c r="A15" s="77" t="s">
        <v>163</v>
      </c>
      <c r="B15" s="105" t="s">
        <v>114</v>
      </c>
      <c r="C15" s="77" t="s">
        <v>90</v>
      </c>
      <c r="D15" s="104">
        <v>5</v>
      </c>
    </row>
    <row r="16" spans="1:7" x14ac:dyDescent="0.2">
      <c r="A16" s="77" t="s">
        <v>166</v>
      </c>
      <c r="B16" s="105" t="s">
        <v>116</v>
      </c>
      <c r="C16" s="77" t="s">
        <v>117</v>
      </c>
      <c r="D16" s="104">
        <v>5</v>
      </c>
    </row>
    <row r="17" spans="1:9" x14ac:dyDescent="0.2">
      <c r="A17" s="77" t="s">
        <v>120</v>
      </c>
      <c r="B17" s="80" t="s">
        <v>121</v>
      </c>
      <c r="C17" s="78" t="s">
        <v>117</v>
      </c>
      <c r="D17" s="79">
        <v>5</v>
      </c>
    </row>
    <row r="18" spans="1:9" x14ac:dyDescent="0.2">
      <c r="A18" s="77" t="s">
        <v>122</v>
      </c>
      <c r="B18" s="80" t="s">
        <v>123</v>
      </c>
      <c r="C18" s="78" t="s">
        <v>117</v>
      </c>
      <c r="D18" s="79">
        <v>10</v>
      </c>
    </row>
    <row r="19" spans="1:9" x14ac:dyDescent="0.2">
      <c r="A19" s="77" t="s">
        <v>126</v>
      </c>
      <c r="B19" s="80" t="s">
        <v>127</v>
      </c>
      <c r="C19" s="78" t="s">
        <v>117</v>
      </c>
      <c r="D19" s="79">
        <v>4</v>
      </c>
    </row>
    <row r="20" spans="1:9" x14ac:dyDescent="0.2">
      <c r="A20" s="77" t="s">
        <v>128</v>
      </c>
      <c r="B20" s="80" t="s">
        <v>129</v>
      </c>
      <c r="C20" s="78" t="s">
        <v>95</v>
      </c>
      <c r="D20" s="79">
        <v>12</v>
      </c>
    </row>
    <row r="21" spans="1:9" x14ac:dyDescent="0.2">
      <c r="A21" s="77" t="s">
        <v>130</v>
      </c>
      <c r="B21" s="80" t="s">
        <v>131</v>
      </c>
      <c r="C21" s="78" t="s">
        <v>95</v>
      </c>
      <c r="D21" s="79">
        <v>5</v>
      </c>
    </row>
    <row r="22" spans="1:9" x14ac:dyDescent="0.2">
      <c r="A22" s="77" t="s">
        <v>93</v>
      </c>
      <c r="B22" s="80" t="s">
        <v>94</v>
      </c>
      <c r="C22" s="78" t="s">
        <v>95</v>
      </c>
      <c r="D22" s="79">
        <v>15</v>
      </c>
    </row>
    <row r="23" spans="1:9" x14ac:dyDescent="0.2">
      <c r="A23" s="77" t="s">
        <v>109</v>
      </c>
      <c r="B23" s="80" t="s">
        <v>110</v>
      </c>
      <c r="C23" s="78" t="s">
        <v>95</v>
      </c>
      <c r="D23" s="79">
        <v>10</v>
      </c>
      <c r="G23" t="s">
        <v>244</v>
      </c>
      <c r="H23" t="s">
        <v>245</v>
      </c>
      <c r="I23" t="s">
        <v>246</v>
      </c>
    </row>
    <row r="24" spans="1:9" x14ac:dyDescent="0.2">
      <c r="A24" s="77" t="s">
        <v>138</v>
      </c>
      <c r="B24" s="80" t="s">
        <v>139</v>
      </c>
      <c r="C24" s="78" t="s">
        <v>95</v>
      </c>
      <c r="D24" s="79">
        <v>10</v>
      </c>
    </row>
    <row r="25" spans="1:9" x14ac:dyDescent="0.2">
      <c r="A25" s="77" t="s">
        <v>132</v>
      </c>
      <c r="B25" s="105" t="s">
        <v>133</v>
      </c>
      <c r="C25" s="77" t="s">
        <v>95</v>
      </c>
      <c r="D25" s="104">
        <v>8</v>
      </c>
    </row>
    <row r="26" spans="1:9" x14ac:dyDescent="0.2">
      <c r="A26" s="77" t="s">
        <v>134</v>
      </c>
      <c r="B26" s="80" t="s">
        <v>135</v>
      </c>
      <c r="C26" s="84" t="s">
        <v>98</v>
      </c>
      <c r="D26" s="79">
        <v>5</v>
      </c>
    </row>
    <row r="27" spans="1:9" x14ac:dyDescent="0.2">
      <c r="A27" s="77" t="s">
        <v>124</v>
      </c>
      <c r="B27" s="80" t="s">
        <v>125</v>
      </c>
      <c r="C27" s="84" t="s">
        <v>98</v>
      </c>
      <c r="D27" s="79">
        <v>10</v>
      </c>
    </row>
    <row r="28" spans="1:9" x14ac:dyDescent="0.2">
      <c r="A28" s="77" t="s">
        <v>140</v>
      </c>
      <c r="B28" s="80" t="s">
        <v>141</v>
      </c>
      <c r="C28" s="78" t="s">
        <v>98</v>
      </c>
      <c r="D28" s="79">
        <v>10</v>
      </c>
    </row>
    <row r="29" spans="1:9" x14ac:dyDescent="0.2">
      <c r="A29" s="77" t="s">
        <v>96</v>
      </c>
      <c r="B29" s="80" t="s">
        <v>97</v>
      </c>
      <c r="C29" s="78" t="s">
        <v>98</v>
      </c>
      <c r="D29" s="79">
        <v>20</v>
      </c>
    </row>
    <row r="30" spans="1:9" x14ac:dyDescent="0.2">
      <c r="A30" s="77" t="s">
        <v>136</v>
      </c>
      <c r="B30" s="80" t="s">
        <v>137</v>
      </c>
      <c r="C30" s="78" t="s">
        <v>98</v>
      </c>
      <c r="D30" s="79">
        <v>15</v>
      </c>
    </row>
    <row r="31" spans="1:9" x14ac:dyDescent="0.2">
      <c r="A31" s="77" t="s">
        <v>99</v>
      </c>
      <c r="B31" s="80" t="s">
        <v>100</v>
      </c>
      <c r="C31" s="78" t="s">
        <v>98</v>
      </c>
      <c r="D31" s="79">
        <v>10</v>
      </c>
    </row>
    <row r="32" spans="1:9" x14ac:dyDescent="0.2">
      <c r="A32" s="77" t="s">
        <v>142</v>
      </c>
      <c r="B32" s="80" t="s">
        <v>143</v>
      </c>
      <c r="C32" s="78" t="s">
        <v>98</v>
      </c>
      <c r="D32" s="79">
        <v>5</v>
      </c>
    </row>
    <row r="33" spans="1:4" x14ac:dyDescent="0.2">
      <c r="A33" s="77" t="s">
        <v>103</v>
      </c>
      <c r="B33" s="80" t="s">
        <v>104</v>
      </c>
      <c r="C33" s="78" t="s">
        <v>98</v>
      </c>
      <c r="D33" s="79">
        <v>20</v>
      </c>
    </row>
    <row r="34" spans="1:4" x14ac:dyDescent="0.2">
      <c r="A34" s="77"/>
      <c r="B34" s="80"/>
      <c r="C34" s="78"/>
      <c r="D34" s="79"/>
    </row>
    <row r="35" spans="1:4" x14ac:dyDescent="0.2">
      <c r="A35" s="78"/>
      <c r="B35" s="80"/>
      <c r="C35" s="78"/>
      <c r="D35" s="79"/>
    </row>
    <row r="36" spans="1:4" x14ac:dyDescent="0.2">
      <c r="A36" s="78" t="s">
        <v>144</v>
      </c>
      <c r="B36" s="78"/>
      <c r="C36" s="78"/>
      <c r="D36" s="103">
        <f>SUBTOTAL(109,표1[주문시점])</f>
        <v>279</v>
      </c>
    </row>
    <row r="37" spans="1:4" ht="17.25" thickBot="1" x14ac:dyDescent="0.25">
      <c r="A37" s="100"/>
      <c r="B37" s="101"/>
      <c r="C37" s="100"/>
      <c r="D37" s="102">
        <f>SUM(상품!$D$7:$D$33)</f>
        <v>279</v>
      </c>
    </row>
  </sheetData>
  <mergeCells count="1">
    <mergeCell ref="A5:D5"/>
  </mergeCells>
  <phoneticPr fontId="4" type="noConversion"/>
  <pageMargins left="0.7" right="0.7" top="0.75" bottom="0.75" header="0.3" footer="0.3"/>
  <pageSetup orientation="landscape" horizontalDpi="4294967292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2" sqref="D12"/>
    </sheetView>
  </sheetViews>
  <sheetFormatPr defaultRowHeight="16.5" x14ac:dyDescent="0.3"/>
  <cols>
    <col min="3" max="3" width="11" customWidth="1"/>
    <col min="4" max="4" width="15.25" customWidth="1"/>
  </cols>
  <sheetData>
    <row r="1" spans="1:5" x14ac:dyDescent="0.3">
      <c r="A1" t="s">
        <v>218</v>
      </c>
    </row>
    <row r="2" spans="1:5" x14ac:dyDescent="0.3">
      <c r="A2" s="73" t="s">
        <v>219</v>
      </c>
    </row>
    <row r="3" spans="1:5" x14ac:dyDescent="0.3">
      <c r="A3" s="73" t="s">
        <v>220</v>
      </c>
    </row>
    <row r="4" spans="1:5" x14ac:dyDescent="0.3">
      <c r="A4" s="81" t="s">
        <v>221</v>
      </c>
    </row>
    <row r="5" spans="1:5" x14ac:dyDescent="0.3">
      <c r="A5" s="81" t="s">
        <v>222</v>
      </c>
    </row>
    <row r="6" spans="1:5" x14ac:dyDescent="0.3">
      <c r="A6" s="81" t="s">
        <v>223</v>
      </c>
    </row>
    <row r="9" spans="1:5" x14ac:dyDescent="0.3">
      <c r="A9" t="s">
        <v>224</v>
      </c>
      <c r="B9" t="s">
        <v>155</v>
      </c>
      <c r="C9" t="s">
        <v>65</v>
      </c>
      <c r="D9" t="s">
        <v>247</v>
      </c>
      <c r="E9" t="s">
        <v>248</v>
      </c>
    </row>
    <row r="10" spans="1:5" x14ac:dyDescent="0.3">
      <c r="A10">
        <v>50</v>
      </c>
      <c r="B10">
        <v>7901</v>
      </c>
      <c r="C10">
        <f>TTTT[주문량]*TTTT[단가]</f>
        <v>395050</v>
      </c>
      <c r="D10">
        <f>TTTT[주문량]*TTTT[단가]</f>
        <v>395050</v>
      </c>
      <c r="E10">
        <f>TTTT[[#This Row],[주문량]]*TTTT[[#This Row],[단가]]</f>
        <v>395050</v>
      </c>
    </row>
    <row r="11" spans="1:5" x14ac:dyDescent="0.3">
      <c r="A11">
        <v>25</v>
      </c>
      <c r="B11">
        <v>1194</v>
      </c>
      <c r="C11">
        <f>TTTT[주문량]*TTTT[단가]</f>
        <v>29850</v>
      </c>
      <c r="D11">
        <f>TTTT[주문량]*TTTT[단가]</f>
        <v>29850</v>
      </c>
      <c r="E11">
        <f>TTTT[[#This Row],[주문량]]*TTTT[[#This Row],[단가]]</f>
        <v>29850</v>
      </c>
    </row>
    <row r="12" spans="1:5" x14ac:dyDescent="0.3">
      <c r="A12">
        <v>40</v>
      </c>
      <c r="B12">
        <v>7073</v>
      </c>
      <c r="C12">
        <f>TTTT[주문량]*TTTT[단가]</f>
        <v>282920</v>
      </c>
      <c r="D12">
        <f>TTTT[주문량]*TTTT[단가]</f>
        <v>282920</v>
      </c>
      <c r="E12">
        <f>TTTT[[#This Row],[주문량]]*TTTT[[#This Row],[단가]]</f>
        <v>282920</v>
      </c>
    </row>
    <row r="13" spans="1:5" x14ac:dyDescent="0.3">
      <c r="A13">
        <v>30</v>
      </c>
      <c r="B13">
        <v>4621</v>
      </c>
      <c r="C13">
        <f>TTTT[주문량]*TTTT[단가]</f>
        <v>138630</v>
      </c>
      <c r="D13">
        <f>TTTT[주문량]*TTTT[단가]</f>
        <v>138630</v>
      </c>
      <c r="E13">
        <f>TTTT[[#This Row],[주문량]]*TTTT[[#This Row],[단가]]</f>
        <v>138630</v>
      </c>
    </row>
    <row r="14" spans="1:5" x14ac:dyDescent="0.3">
      <c r="A14">
        <v>10</v>
      </c>
      <c r="B14">
        <v>3226</v>
      </c>
      <c r="C14">
        <f>TTTT[주문량]*TTTT[단가]</f>
        <v>32260</v>
      </c>
      <c r="D14">
        <f>TTTT[주문량]*TTTT[단가]</f>
        <v>32260</v>
      </c>
      <c r="E14">
        <f>TTTT[[#This Row],[주문량]]*TTTT[[#This Row],[단가]]</f>
        <v>32260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zoomScaleNormal="100" workbookViewId="0">
      <selection activeCell="A8" sqref="A8:A33"/>
    </sheetView>
  </sheetViews>
  <sheetFormatPr defaultRowHeight="16.5" x14ac:dyDescent="0.3"/>
  <cols>
    <col min="1" max="1" width="20.5" customWidth="1"/>
    <col min="2" max="2" width="24.875" customWidth="1"/>
    <col min="3" max="3" width="17.25" customWidth="1"/>
    <col min="4" max="4" width="15.125" customWidth="1"/>
  </cols>
  <sheetData>
    <row r="2" spans="1:8" x14ac:dyDescent="0.3">
      <c r="F2" t="s">
        <v>196</v>
      </c>
    </row>
    <row r="3" spans="1:8" x14ac:dyDescent="0.3">
      <c r="F3" t="s">
        <v>197</v>
      </c>
    </row>
    <row r="5" spans="1:8" ht="20.25" x14ac:dyDescent="0.35">
      <c r="A5" s="92" t="s">
        <v>82</v>
      </c>
      <c r="B5" s="92"/>
      <c r="C5" s="92"/>
      <c r="D5" s="92"/>
      <c r="F5" s="19" t="s">
        <v>198</v>
      </c>
      <c r="H5" s="19"/>
    </row>
    <row r="6" spans="1:8" ht="17.25" thickBot="1" x14ac:dyDescent="0.35">
      <c r="A6" s="20"/>
      <c r="B6" s="20"/>
      <c r="C6" s="20"/>
      <c r="D6" s="20"/>
      <c r="F6" s="19" t="s">
        <v>199</v>
      </c>
      <c r="H6" s="19"/>
    </row>
    <row r="7" spans="1:8" ht="17.25" thickBot="1" x14ac:dyDescent="0.35">
      <c r="A7" s="21" t="s">
        <v>83</v>
      </c>
      <c r="B7" s="22" t="s">
        <v>84</v>
      </c>
      <c r="C7" s="22" t="s">
        <v>86</v>
      </c>
      <c r="D7" s="23" t="s">
        <v>87</v>
      </c>
      <c r="F7" s="19" t="s">
        <v>200</v>
      </c>
      <c r="H7" s="19"/>
    </row>
    <row r="8" spans="1:8" x14ac:dyDescent="0.2">
      <c r="A8" s="24" t="s">
        <v>88</v>
      </c>
      <c r="B8" s="25" t="s">
        <v>89</v>
      </c>
      <c r="C8" s="25" t="s">
        <v>90</v>
      </c>
      <c r="D8" s="26">
        <v>20</v>
      </c>
    </row>
    <row r="9" spans="1:8" x14ac:dyDescent="0.2">
      <c r="A9" s="27" t="s">
        <v>91</v>
      </c>
      <c r="B9" s="28" t="s">
        <v>92</v>
      </c>
      <c r="C9" s="29" t="s">
        <v>90</v>
      </c>
      <c r="D9" s="30">
        <v>15</v>
      </c>
    </row>
    <row r="10" spans="1:8" x14ac:dyDescent="0.2">
      <c r="A10" s="27" t="s">
        <v>93</v>
      </c>
      <c r="B10" s="28" t="s">
        <v>94</v>
      </c>
      <c r="C10" s="29" t="s">
        <v>95</v>
      </c>
      <c r="D10" s="30">
        <v>15</v>
      </c>
    </row>
    <row r="11" spans="1:8" x14ac:dyDescent="0.2">
      <c r="A11" s="27" t="s">
        <v>96</v>
      </c>
      <c r="B11" s="28" t="s">
        <v>97</v>
      </c>
      <c r="C11" s="29" t="s">
        <v>98</v>
      </c>
      <c r="D11" s="30">
        <v>20</v>
      </c>
    </row>
    <row r="12" spans="1:8" x14ac:dyDescent="0.2">
      <c r="A12" s="27" t="s">
        <v>99</v>
      </c>
      <c r="B12" s="28" t="s">
        <v>100</v>
      </c>
      <c r="C12" s="29" t="s">
        <v>98</v>
      </c>
      <c r="D12" s="30">
        <v>10</v>
      </c>
    </row>
    <row r="13" spans="1:8" x14ac:dyDescent="0.2">
      <c r="A13" s="27" t="s">
        <v>101</v>
      </c>
      <c r="B13" s="28" t="s">
        <v>102</v>
      </c>
      <c r="C13" s="29" t="s">
        <v>90</v>
      </c>
      <c r="D13" s="30">
        <v>10</v>
      </c>
    </row>
    <row r="14" spans="1:8" x14ac:dyDescent="0.2">
      <c r="A14" s="27" t="s">
        <v>103</v>
      </c>
      <c r="B14" s="28" t="s">
        <v>104</v>
      </c>
      <c r="C14" s="29" t="s">
        <v>98</v>
      </c>
      <c r="D14" s="30">
        <v>20</v>
      </c>
    </row>
    <row r="15" spans="1:8" x14ac:dyDescent="0.2">
      <c r="A15" s="27" t="s">
        <v>105</v>
      </c>
      <c r="B15" s="29" t="s">
        <v>106</v>
      </c>
      <c r="C15" s="29" t="s">
        <v>90</v>
      </c>
      <c r="D15" s="30">
        <v>4</v>
      </c>
    </row>
    <row r="16" spans="1:8" x14ac:dyDescent="0.2">
      <c r="A16" s="27" t="s">
        <v>107</v>
      </c>
      <c r="B16" s="28" t="s">
        <v>108</v>
      </c>
      <c r="C16" s="29" t="s">
        <v>90</v>
      </c>
      <c r="D16" s="30">
        <v>2</v>
      </c>
    </row>
    <row r="17" spans="1:4" x14ac:dyDescent="0.2">
      <c r="A17" s="27" t="s">
        <v>109</v>
      </c>
      <c r="B17" s="28" t="s">
        <v>110</v>
      </c>
      <c r="C17" s="29" t="s">
        <v>95</v>
      </c>
      <c r="D17" s="30">
        <v>10</v>
      </c>
    </row>
    <row r="18" spans="1:4" x14ac:dyDescent="0.2">
      <c r="A18" s="27" t="s">
        <v>111</v>
      </c>
      <c r="B18" s="28" t="s">
        <v>112</v>
      </c>
      <c r="C18" s="29" t="s">
        <v>90</v>
      </c>
      <c r="D18" s="30">
        <v>5</v>
      </c>
    </row>
    <row r="19" spans="1:4" x14ac:dyDescent="0.2">
      <c r="A19" s="27" t="s">
        <v>113</v>
      </c>
      <c r="B19" s="28" t="s">
        <v>114</v>
      </c>
      <c r="C19" s="29" t="s">
        <v>90</v>
      </c>
      <c r="D19" s="30">
        <v>5</v>
      </c>
    </row>
    <row r="20" spans="1:4" x14ac:dyDescent="0.2">
      <c r="A20" s="27" t="s">
        <v>115</v>
      </c>
      <c r="B20" s="28" t="s">
        <v>116</v>
      </c>
      <c r="C20" s="29" t="s">
        <v>117</v>
      </c>
      <c r="D20" s="30">
        <v>5</v>
      </c>
    </row>
    <row r="21" spans="1:4" x14ac:dyDescent="0.2">
      <c r="A21" s="27" t="s">
        <v>118</v>
      </c>
      <c r="B21" s="29" t="s">
        <v>119</v>
      </c>
      <c r="C21" s="29" t="s">
        <v>90</v>
      </c>
      <c r="D21" s="30">
        <v>19</v>
      </c>
    </row>
    <row r="22" spans="1:4" x14ac:dyDescent="0.2">
      <c r="A22" s="27" t="s">
        <v>120</v>
      </c>
      <c r="B22" s="28" t="s">
        <v>121</v>
      </c>
      <c r="C22" s="29" t="s">
        <v>117</v>
      </c>
      <c r="D22" s="30">
        <v>5</v>
      </c>
    </row>
    <row r="23" spans="1:4" x14ac:dyDescent="0.2">
      <c r="A23" s="27" t="s">
        <v>122</v>
      </c>
      <c r="B23" s="28" t="s">
        <v>123</v>
      </c>
      <c r="C23" s="29" t="s">
        <v>117</v>
      </c>
      <c r="D23" s="30">
        <v>10</v>
      </c>
    </row>
    <row r="24" spans="1:4" x14ac:dyDescent="0.2">
      <c r="A24" s="27" t="s">
        <v>124</v>
      </c>
      <c r="B24" s="28" t="s">
        <v>125</v>
      </c>
      <c r="C24" s="29" t="s">
        <v>98</v>
      </c>
      <c r="D24" s="30">
        <v>10</v>
      </c>
    </row>
    <row r="25" spans="1:4" x14ac:dyDescent="0.2">
      <c r="A25" s="27" t="s">
        <v>126</v>
      </c>
      <c r="B25" s="28" t="s">
        <v>127</v>
      </c>
      <c r="C25" s="29" t="s">
        <v>117</v>
      </c>
      <c r="D25" s="30">
        <v>4</v>
      </c>
    </row>
    <row r="26" spans="1:4" x14ac:dyDescent="0.2">
      <c r="A26" s="27" t="s">
        <v>128</v>
      </c>
      <c r="B26" s="28" t="s">
        <v>129</v>
      </c>
      <c r="C26" s="29" t="s">
        <v>95</v>
      </c>
      <c r="D26" s="30">
        <v>12</v>
      </c>
    </row>
    <row r="27" spans="1:4" x14ac:dyDescent="0.2">
      <c r="A27" s="27" t="s">
        <v>130</v>
      </c>
      <c r="B27" s="28" t="s">
        <v>131</v>
      </c>
      <c r="C27" s="29" t="s">
        <v>95</v>
      </c>
      <c r="D27" s="30">
        <v>5</v>
      </c>
    </row>
    <row r="28" spans="1:4" x14ac:dyDescent="0.2">
      <c r="A28" s="27" t="s">
        <v>132</v>
      </c>
      <c r="B28" s="28" t="s">
        <v>133</v>
      </c>
      <c r="C28" s="29" t="s">
        <v>95</v>
      </c>
      <c r="D28" s="30">
        <v>8</v>
      </c>
    </row>
    <row r="29" spans="1:4" x14ac:dyDescent="0.2">
      <c r="A29" s="27" t="s">
        <v>134</v>
      </c>
      <c r="B29" s="28" t="s">
        <v>135</v>
      </c>
      <c r="C29" s="29" t="s">
        <v>98</v>
      </c>
      <c r="D29" s="30">
        <v>5</v>
      </c>
    </row>
    <row r="30" spans="1:4" x14ac:dyDescent="0.2">
      <c r="A30" s="27" t="s">
        <v>136</v>
      </c>
      <c r="B30" s="28" t="s">
        <v>137</v>
      </c>
      <c r="C30" s="29" t="s">
        <v>98</v>
      </c>
      <c r="D30" s="30">
        <v>15</v>
      </c>
    </row>
    <row r="31" spans="1:4" x14ac:dyDescent="0.2">
      <c r="A31" s="27" t="s">
        <v>138</v>
      </c>
      <c r="B31" s="28" t="s">
        <v>139</v>
      </c>
      <c r="C31" s="29" t="s">
        <v>95</v>
      </c>
      <c r="D31" s="30">
        <v>10</v>
      </c>
    </row>
    <row r="32" spans="1:4" x14ac:dyDescent="0.2">
      <c r="A32" s="27" t="s">
        <v>140</v>
      </c>
      <c r="B32" s="28" t="s">
        <v>141</v>
      </c>
      <c r="C32" s="29" t="s">
        <v>98</v>
      </c>
      <c r="D32" s="30">
        <v>10</v>
      </c>
    </row>
    <row r="33" spans="1:4" ht="17.25" thickBot="1" x14ac:dyDescent="0.25">
      <c r="A33" s="27" t="s">
        <v>142</v>
      </c>
      <c r="B33" s="28" t="s">
        <v>143</v>
      </c>
      <c r="C33" s="29" t="s">
        <v>98</v>
      </c>
      <c r="D33" s="30">
        <v>5</v>
      </c>
    </row>
    <row r="34" spans="1:4" ht="17.25" thickBot="1" x14ac:dyDescent="0.25">
      <c r="A34" s="31" t="s">
        <v>144</v>
      </c>
      <c r="B34" s="32"/>
      <c r="C34" s="32"/>
      <c r="D34" s="33">
        <f>SUBTOTAL(109,상품목록!$D$8:$D$33)</f>
        <v>259</v>
      </c>
    </row>
  </sheetData>
  <mergeCells count="1">
    <mergeCell ref="A5:D5"/>
  </mergeCells>
  <phoneticPr fontId="4" type="noConversion"/>
  <pageMargins left="0.7" right="0.7" top="0.75" bottom="0.75" header="0.3" footer="0.3"/>
  <pageSetup orientation="landscape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6"/>
  <sheetViews>
    <sheetView zoomScale="85" zoomScaleNormal="85" workbookViewId="0">
      <pane xSplit="1" ySplit="13" topLeftCell="B14" activePane="bottomRight" state="frozen"/>
      <selection activeCell="C25" sqref="C25"/>
      <selection pane="topRight" activeCell="C25" sqref="C25"/>
      <selection pane="bottomLeft" activeCell="C25" sqref="C25"/>
      <selection pane="bottomRight" activeCell="G13" sqref="G13:J13 G18:J18 G21:J21 G28:J28 G35:J35 G40:J40 G43:J43 G48:J48 G52:J52 G56:J56 G62:J62 G69:J69 G71:J71 G75:J75 G78:J78 G84:J84 G88:J88 G94:J94 G97:J97 G103:J103 G108:J108 G111:J111 G113:J113 G117:J117 G121:J121 G125:J125 G129:J130"/>
    </sheetView>
  </sheetViews>
  <sheetFormatPr defaultColWidth="9.125" defaultRowHeight="16.5" outlineLevelRow="2" x14ac:dyDescent="0.3"/>
  <cols>
    <col min="1" max="1" width="4.75" style="19" customWidth="1"/>
    <col min="2" max="2" width="10.75" style="19" customWidth="1"/>
    <col min="3" max="3" width="14.125" style="19" customWidth="1"/>
    <col min="4" max="4" width="11.5" style="19" customWidth="1"/>
    <col min="5" max="5" width="14.25" style="19" customWidth="1"/>
    <col min="6" max="6" width="10.5" style="19" customWidth="1"/>
    <col min="7" max="7" width="14.375" style="19" customWidth="1"/>
    <col min="8" max="8" width="9.875" style="19" customWidth="1"/>
    <col min="9" max="9" width="8" style="19" customWidth="1"/>
    <col min="10" max="10" width="11.5" style="19" bestFit="1" customWidth="1"/>
    <col min="11" max="11" width="15.625" style="19" customWidth="1"/>
    <col min="12" max="12" width="9.375" style="19" customWidth="1"/>
    <col min="13" max="13" width="9.625" style="19" customWidth="1"/>
    <col min="14" max="14" width="2.25" style="19" customWidth="1"/>
    <col min="15" max="15" width="9.125" style="19" hidden="1" customWidth="1"/>
    <col min="16" max="18" width="0" style="19" hidden="1" customWidth="1"/>
    <col min="19" max="20" width="9.125" style="19"/>
    <col min="21" max="21" width="16.875" style="19" customWidth="1"/>
    <col min="22" max="16384" width="9.125" style="19"/>
  </cols>
  <sheetData>
    <row r="1" spans="1:21" ht="26.25" x14ac:dyDescent="0.45">
      <c r="A1" s="93" t="s">
        <v>145</v>
      </c>
      <c r="B1" s="93"/>
      <c r="C1" s="94"/>
      <c r="D1" s="94"/>
      <c r="E1" s="94"/>
      <c r="F1" s="94"/>
      <c r="G1" s="94"/>
      <c r="H1" s="94"/>
      <c r="I1" s="94"/>
      <c r="J1" s="94"/>
      <c r="K1" s="34"/>
      <c r="L1" s="34"/>
      <c r="M1" s="34"/>
      <c r="N1" s="35"/>
    </row>
    <row r="2" spans="1:21" ht="15" hidden="1" customHeight="1" x14ac:dyDescent="0.45">
      <c r="A2"/>
      <c r="B2"/>
      <c r="C2"/>
      <c r="D2"/>
      <c r="E2"/>
      <c r="F2"/>
      <c r="G2"/>
      <c r="H2"/>
      <c r="I2"/>
      <c r="J2"/>
      <c r="K2"/>
      <c r="L2"/>
      <c r="M2" s="36"/>
      <c r="N2" s="37"/>
    </row>
    <row r="3" spans="1:21" ht="15" hidden="1" customHeight="1" x14ac:dyDescent="0.45">
      <c r="A3"/>
      <c r="B3"/>
      <c r="C3"/>
      <c r="D3"/>
      <c r="E3"/>
      <c r="F3"/>
      <c r="G3"/>
      <c r="H3"/>
      <c r="I3"/>
      <c r="J3"/>
      <c r="K3"/>
      <c r="L3"/>
      <c r="M3"/>
      <c r="N3" s="38"/>
    </row>
    <row r="4" spans="1:21" ht="15" hidden="1" customHeight="1" x14ac:dyDescent="0.3">
      <c r="A4"/>
      <c r="B4"/>
      <c r="C4"/>
      <c r="D4"/>
      <c r="E4"/>
      <c r="F4"/>
      <c r="G4"/>
      <c r="H4"/>
      <c r="I4"/>
      <c r="J4"/>
      <c r="K4"/>
      <c r="L4"/>
      <c r="M4"/>
      <c r="N4" s="39"/>
    </row>
    <row r="5" spans="1:21" ht="15" hidden="1" customHeight="1" x14ac:dyDescent="0.3">
      <c r="A5"/>
      <c r="B5"/>
      <c r="C5"/>
      <c r="D5"/>
      <c r="E5"/>
      <c r="F5"/>
      <c r="G5"/>
      <c r="H5"/>
      <c r="I5"/>
      <c r="J5"/>
      <c r="K5"/>
      <c r="L5"/>
      <c r="M5"/>
      <c r="N5" s="39"/>
    </row>
    <row r="6" spans="1:21" ht="15" hidden="1" customHeight="1" x14ac:dyDescent="0.3">
      <c r="A6"/>
      <c r="B6"/>
      <c r="C6"/>
      <c r="D6"/>
      <c r="E6"/>
      <c r="F6"/>
      <c r="G6"/>
      <c r="H6"/>
      <c r="I6"/>
      <c r="J6"/>
      <c r="K6"/>
      <c r="L6"/>
      <c r="M6"/>
      <c r="N6" s="39"/>
    </row>
    <row r="7" spans="1:21" ht="15" hidden="1" customHeight="1" x14ac:dyDescent="0.3">
      <c r="A7"/>
      <c r="B7"/>
      <c r="C7"/>
      <c r="D7"/>
      <c r="E7"/>
      <c r="F7"/>
      <c r="G7"/>
      <c r="H7"/>
      <c r="I7"/>
      <c r="J7"/>
      <c r="K7"/>
      <c r="L7"/>
      <c r="M7"/>
      <c r="N7" s="39"/>
    </row>
    <row r="8" spans="1:21" ht="15" hidden="1" customHeight="1" x14ac:dyDescent="0.3">
      <c r="A8"/>
      <c r="B8"/>
      <c r="C8"/>
      <c r="D8"/>
      <c r="E8"/>
      <c r="F8"/>
      <c r="G8"/>
      <c r="H8"/>
      <c r="I8"/>
      <c r="J8"/>
      <c r="K8"/>
      <c r="L8"/>
      <c r="M8"/>
      <c r="N8" s="39"/>
    </row>
    <row r="9" spans="1:21" hidden="1" x14ac:dyDescent="0.3">
      <c r="A9"/>
      <c r="B9"/>
      <c r="C9"/>
      <c r="D9"/>
      <c r="E9"/>
      <c r="F9"/>
      <c r="G9"/>
      <c r="H9"/>
      <c r="I9"/>
      <c r="J9"/>
      <c r="K9"/>
      <c r="L9"/>
      <c r="M9"/>
      <c r="N9" s="39"/>
    </row>
    <row r="10" spans="1:21" hidden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 s="39"/>
    </row>
    <row r="11" spans="1:21" hidden="1" x14ac:dyDescent="0.3">
      <c r="A11" t="s">
        <v>146</v>
      </c>
      <c r="B11"/>
      <c r="C11"/>
      <c r="D11"/>
      <c r="E11"/>
      <c r="F11"/>
      <c r="G11"/>
      <c r="H11"/>
      <c r="I11"/>
      <c r="J11"/>
      <c r="K11"/>
      <c r="L11"/>
      <c r="M11"/>
      <c r="N11" s="39"/>
    </row>
    <row r="12" spans="1:21" x14ac:dyDescent="0.3">
      <c r="C12"/>
      <c r="D12"/>
      <c r="E12"/>
      <c r="F12"/>
      <c r="G12"/>
      <c r="H12"/>
      <c r="I12"/>
      <c r="J12"/>
      <c r="K12"/>
      <c r="L12"/>
      <c r="M12"/>
      <c r="N12" s="40"/>
    </row>
    <row r="13" spans="1:21" x14ac:dyDescent="0.3">
      <c r="A13" s="41" t="s">
        <v>147</v>
      </c>
      <c r="B13" s="42" t="s">
        <v>148</v>
      </c>
      <c r="C13" s="41" t="s">
        <v>149</v>
      </c>
      <c r="D13" s="41" t="s">
        <v>150</v>
      </c>
      <c r="E13" s="41" t="s">
        <v>151</v>
      </c>
      <c r="F13" s="41" t="s">
        <v>152</v>
      </c>
      <c r="G13" s="41" t="s">
        <v>153</v>
      </c>
      <c r="H13" s="41" t="s">
        <v>154</v>
      </c>
      <c r="I13" s="41" t="s">
        <v>155</v>
      </c>
      <c r="J13" s="43" t="s">
        <v>7</v>
      </c>
      <c r="K13" s="44" t="s">
        <v>85</v>
      </c>
      <c r="L13" s="43" t="s">
        <v>156</v>
      </c>
      <c r="M13" s="45" t="s">
        <v>157</v>
      </c>
      <c r="N13" s="40"/>
      <c r="O13" s="40"/>
      <c r="P13" s="40"/>
    </row>
    <row r="14" spans="1:21" hidden="1" outlineLevel="2" x14ac:dyDescent="0.3">
      <c r="A14" s="54">
        <v>10</v>
      </c>
      <c r="B14" s="55" t="s">
        <v>164</v>
      </c>
      <c r="C14" s="56">
        <v>42313</v>
      </c>
      <c r="D14" s="57" t="s">
        <v>159</v>
      </c>
      <c r="E14" s="56">
        <v>42320</v>
      </c>
      <c r="F14" s="57" t="s">
        <v>165</v>
      </c>
      <c r="G14" s="54" t="s">
        <v>166</v>
      </c>
      <c r="H14" s="54">
        <v>10</v>
      </c>
      <c r="I14" s="54">
        <v>6372</v>
      </c>
      <c r="J14" s="58">
        <f>H14*I14</f>
        <v>63720</v>
      </c>
      <c r="K14" s="59" t="str">
        <f>INDEX(상품목록,MATCH(G14,상품목록_상품명,0),3)</f>
        <v>SNU Tech.</v>
      </c>
      <c r="L14" s="60" t="str">
        <f>TEXT(C14,"yyyy-mm")</f>
        <v>2015-11</v>
      </c>
      <c r="M14" s="61">
        <f>SUMIFS(주문량,주문구분,"구매",상품명,G14,예정일,"&lt;="&amp;E14)-SUMIFS(주문량,주문구분,"판매",상품명,G14,예정일,"&lt;="&amp;E14)</f>
        <v>10</v>
      </c>
    </row>
    <row r="15" spans="1:21" hidden="1" outlineLevel="2" x14ac:dyDescent="0.3">
      <c r="A15" s="54">
        <v>56</v>
      </c>
      <c r="B15" s="55" t="s">
        <v>179</v>
      </c>
      <c r="C15" s="56">
        <v>42379</v>
      </c>
      <c r="D15" s="57" t="s">
        <v>168</v>
      </c>
      <c r="E15" s="56">
        <v>42386</v>
      </c>
      <c r="F15" s="57" t="s">
        <v>173</v>
      </c>
      <c r="G15" s="54" t="s">
        <v>166</v>
      </c>
      <c r="H15" s="54">
        <v>25</v>
      </c>
      <c r="I15" s="54">
        <v>1109</v>
      </c>
      <c r="J15" s="58">
        <f>H15*I15</f>
        <v>27725</v>
      </c>
      <c r="K15" s="59" t="str">
        <f>INDEX(상품목록,MATCH(G15,상품목록_상품명,0),3)</f>
        <v>SNU Tech.</v>
      </c>
      <c r="L15" s="60" t="str">
        <f>TEXT(C15,"yyyy-mm")</f>
        <v>2016-01</v>
      </c>
      <c r="M15" s="61">
        <f>SUMIFS(주문량,주문구분,"구매",상품명,G15,예정일,"&lt;="&amp;E15)-SUMIFS(주문량,주문구분,"판매",상품명,G15,예정일,"&lt;="&amp;E15)</f>
        <v>-15</v>
      </c>
    </row>
    <row r="16" spans="1:21" hidden="1" outlineLevel="2" x14ac:dyDescent="0.3">
      <c r="A16" s="54">
        <v>76</v>
      </c>
      <c r="B16" s="55" t="s">
        <v>181</v>
      </c>
      <c r="C16" s="56">
        <v>42382</v>
      </c>
      <c r="D16" s="57" t="s">
        <v>168</v>
      </c>
      <c r="E16" s="56">
        <v>42599</v>
      </c>
      <c r="F16" s="57" t="s">
        <v>171</v>
      </c>
      <c r="G16" s="54" t="s">
        <v>166</v>
      </c>
      <c r="H16" s="54">
        <v>10</v>
      </c>
      <c r="I16" s="54">
        <v>1973</v>
      </c>
      <c r="J16" s="58">
        <f>H16*I16</f>
        <v>19730</v>
      </c>
      <c r="K16" s="59" t="str">
        <f>INDEX(상품목록,MATCH(G16,상품목록_상품명,0),3)</f>
        <v>SNU Tech.</v>
      </c>
      <c r="L16" s="60" t="str">
        <f>TEXT(C16,"yyyy-mm")</f>
        <v>2016-01</v>
      </c>
      <c r="M16" s="61">
        <f>SUMIFS(주문량,주문구분,"구매",상품명,G16,예정일,"&lt;="&amp;E16)-SUMIFS(주문량,주문구분,"판매",상품명,G16,예정일,"&lt;="&amp;E16)</f>
        <v>-25</v>
      </c>
      <c r="U16" s="62"/>
    </row>
    <row r="17" spans="1:24" hidden="1" outlineLevel="2" x14ac:dyDescent="0.3">
      <c r="A17" s="54">
        <v>84</v>
      </c>
      <c r="B17" s="55" t="s">
        <v>177</v>
      </c>
      <c r="C17" s="56">
        <v>42371</v>
      </c>
      <c r="D17" s="57" t="s">
        <v>159</v>
      </c>
      <c r="E17" s="56">
        <v>42622</v>
      </c>
      <c r="F17" s="57" t="s">
        <v>165</v>
      </c>
      <c r="G17" s="54" t="s">
        <v>166</v>
      </c>
      <c r="H17" s="54">
        <v>30</v>
      </c>
      <c r="I17" s="54">
        <v>3652</v>
      </c>
      <c r="J17" s="58">
        <f>H17*I17</f>
        <v>109560</v>
      </c>
      <c r="K17" s="59" t="str">
        <f>INDEX(상품목록,MATCH(G17,상품목록_상품명,0),3)</f>
        <v>SNU Tech.</v>
      </c>
      <c r="L17" s="60" t="str">
        <f>TEXT(C17,"yyyy-mm")</f>
        <v>2016-01</v>
      </c>
      <c r="M17" s="61">
        <f>SUMIFS(주문량,주문구분,"구매",상품명,G17,예정일,"&lt;="&amp;E17)-SUMIFS(주문량,주문구분,"판매",상품명,G17,예정일,"&lt;="&amp;E17)</f>
        <v>5</v>
      </c>
      <c r="U17" s="62"/>
    </row>
    <row r="18" spans="1:24" outlineLevel="1" collapsed="1" x14ac:dyDescent="0.3">
      <c r="A18" s="54"/>
      <c r="B18" s="55"/>
      <c r="C18" s="56"/>
      <c r="D18" s="57"/>
      <c r="E18" s="56"/>
      <c r="F18" s="57"/>
      <c r="G18" s="106" t="s">
        <v>252</v>
      </c>
      <c r="H18" s="54">
        <f>SUBTOTAL(9,H14:H17)</f>
        <v>75</v>
      </c>
      <c r="I18" s="54"/>
      <c r="J18" s="58">
        <f>SUBTOTAL(9,J14:J17)</f>
        <v>220735</v>
      </c>
      <c r="K18" s="59"/>
      <c r="L18" s="60"/>
      <c r="M18" s="61"/>
      <c r="U18" s="62"/>
    </row>
    <row r="19" spans="1:24" hidden="1" outlineLevel="2" x14ac:dyDescent="0.3">
      <c r="A19" s="46">
        <v>11</v>
      </c>
      <c r="B19" s="47" t="s">
        <v>164</v>
      </c>
      <c r="C19" s="48">
        <v>42313</v>
      </c>
      <c r="D19" s="49" t="s">
        <v>159</v>
      </c>
      <c r="E19" s="48">
        <v>42320</v>
      </c>
      <c r="F19" s="49" t="s">
        <v>165</v>
      </c>
      <c r="G19" s="46" t="s">
        <v>120</v>
      </c>
      <c r="H19" s="46">
        <v>15</v>
      </c>
      <c r="I19" s="46">
        <v>8312</v>
      </c>
      <c r="J19" s="50">
        <f>H19*I19</f>
        <v>124680</v>
      </c>
      <c r="K19" s="51" t="str">
        <f>INDEX(상품목록,MATCH(G19,상품목록_상품명,0),3)</f>
        <v>SNU Tech.</v>
      </c>
      <c r="L19" s="52" t="str">
        <f>TEXT(C19,"yyyy-mm")</f>
        <v>2015-11</v>
      </c>
      <c r="M19" s="53">
        <f>SUMIFS(주문량,주문구분,"구매",상품명,G19,예정일,"&lt;="&amp;E19)-SUMIFS(주문량,주문구분,"판매",상품명,G19,예정일,"&lt;="&amp;E19)</f>
        <v>15</v>
      </c>
    </row>
    <row r="20" spans="1:24" hidden="1" outlineLevel="2" x14ac:dyDescent="0.3">
      <c r="A20" s="46">
        <v>57</v>
      </c>
      <c r="B20" s="47" t="s">
        <v>177</v>
      </c>
      <c r="C20" s="48">
        <v>42371</v>
      </c>
      <c r="D20" s="49" t="s">
        <v>159</v>
      </c>
      <c r="E20" s="48">
        <v>42622</v>
      </c>
      <c r="F20" s="49" t="s">
        <v>165</v>
      </c>
      <c r="G20" s="46" t="s">
        <v>120</v>
      </c>
      <c r="H20" s="46">
        <v>20</v>
      </c>
      <c r="I20" s="46">
        <v>7445</v>
      </c>
      <c r="J20" s="50">
        <f>H20*I20</f>
        <v>148900</v>
      </c>
      <c r="K20" s="51" t="str">
        <f>INDEX(상품목록,MATCH(G20,상품목록_상품명,0),3)</f>
        <v>SNU Tech.</v>
      </c>
      <c r="L20" s="52" t="str">
        <f>TEXT(C20,"yyyy-mm")</f>
        <v>2016-01</v>
      </c>
      <c r="M20" s="53">
        <f>SUMIFS(주문량,주문구분,"구매",상품명,G20,예정일,"&lt;="&amp;E20)-SUMIFS(주문량,주문구분,"판매",상품명,G20,예정일,"&lt;="&amp;E20)</f>
        <v>35</v>
      </c>
      <c r="U20" s="63"/>
    </row>
    <row r="21" spans="1:24" outlineLevel="1" collapsed="1" x14ac:dyDescent="0.3">
      <c r="A21" s="46"/>
      <c r="B21" s="47"/>
      <c r="C21" s="48"/>
      <c r="D21" s="49"/>
      <c r="E21" s="48"/>
      <c r="F21" s="49"/>
      <c r="G21" s="107" t="s">
        <v>253</v>
      </c>
      <c r="H21" s="46">
        <f>SUBTOTAL(9,H19:H20)</f>
        <v>35</v>
      </c>
      <c r="I21" s="46"/>
      <c r="J21" s="50">
        <f>SUBTOTAL(9,J19:J20)</f>
        <v>273580</v>
      </c>
      <c r="K21" s="51"/>
      <c r="L21" s="52"/>
      <c r="M21" s="53"/>
      <c r="U21" s="63"/>
    </row>
    <row r="22" spans="1:24" hidden="1" outlineLevel="2" x14ac:dyDescent="0.3">
      <c r="A22" s="54">
        <v>12</v>
      </c>
      <c r="B22" s="55" t="s">
        <v>164</v>
      </c>
      <c r="C22" s="56">
        <v>42313</v>
      </c>
      <c r="D22" s="57" t="s">
        <v>159</v>
      </c>
      <c r="E22" s="56">
        <v>42320</v>
      </c>
      <c r="F22" s="57" t="s">
        <v>165</v>
      </c>
      <c r="G22" s="54" t="s">
        <v>122</v>
      </c>
      <c r="H22" s="54">
        <v>20</v>
      </c>
      <c r="I22" s="54">
        <v>4752</v>
      </c>
      <c r="J22" s="58">
        <f>H22*I22</f>
        <v>95040</v>
      </c>
      <c r="K22" s="59" t="str">
        <f>INDEX(상품목록,MATCH(G22,상품목록_상품명,0),3)</f>
        <v>SNU Tech.</v>
      </c>
      <c r="L22" s="60" t="str">
        <f>TEXT(C22,"yyyy-mm")</f>
        <v>2015-11</v>
      </c>
      <c r="M22" s="61">
        <f>SUMIFS(주문량,주문구분,"구매",상품명,G22,예정일,"&lt;="&amp;E22)-SUMIFS(주문량,주문구분,"판매",상품명,G22,예정일,"&lt;="&amp;E22)</f>
        <v>20</v>
      </c>
    </row>
    <row r="23" spans="1:24" hidden="1" outlineLevel="2" x14ac:dyDescent="0.3">
      <c r="A23" s="46">
        <v>33</v>
      </c>
      <c r="B23" s="47" t="s">
        <v>170</v>
      </c>
      <c r="C23" s="48">
        <v>42323</v>
      </c>
      <c r="D23" s="49" t="s">
        <v>168</v>
      </c>
      <c r="E23" s="48">
        <v>42330</v>
      </c>
      <c r="F23" s="49" t="s">
        <v>171</v>
      </c>
      <c r="G23" s="46" t="s">
        <v>122</v>
      </c>
      <c r="H23" s="46">
        <v>15</v>
      </c>
      <c r="I23" s="46">
        <v>2213</v>
      </c>
      <c r="J23" s="50">
        <f>H23*I23</f>
        <v>33195</v>
      </c>
      <c r="K23" s="51" t="str">
        <f>INDEX(상품목록,MATCH(G23,상품목록_상품명,0),3)</f>
        <v>SNU Tech.</v>
      </c>
      <c r="L23" s="52" t="str">
        <f>TEXT(C23,"yyyy-mm")</f>
        <v>2015-11</v>
      </c>
      <c r="M23" s="53">
        <f>SUMIFS(주문량,주문구분,"구매",상품명,G23,예정일,"&lt;="&amp;E23)-SUMIFS(주문량,주문구분,"판매",상품명,G23,예정일,"&lt;="&amp;E23)</f>
        <v>5</v>
      </c>
    </row>
    <row r="24" spans="1:24" hidden="1" outlineLevel="2" x14ac:dyDescent="0.3">
      <c r="A24" s="46">
        <v>45</v>
      </c>
      <c r="B24" s="47" t="s">
        <v>174</v>
      </c>
      <c r="C24" s="48">
        <v>42339</v>
      </c>
      <c r="D24" s="49" t="s">
        <v>159</v>
      </c>
      <c r="E24" s="48">
        <v>42346</v>
      </c>
      <c r="F24" s="49" t="s">
        <v>175</v>
      </c>
      <c r="G24" s="46" t="s">
        <v>122</v>
      </c>
      <c r="H24" s="46">
        <v>10</v>
      </c>
      <c r="I24" s="46">
        <v>4077</v>
      </c>
      <c r="J24" s="50">
        <f>H24*I24</f>
        <v>40770</v>
      </c>
      <c r="K24" s="51" t="str">
        <f>INDEX(상품목록,MATCH(G24,상품목록_상품명,0),3)</f>
        <v>SNU Tech.</v>
      </c>
      <c r="L24" s="52" t="str">
        <f>TEXT(C24,"yyyy-mm")</f>
        <v>2015-12</v>
      </c>
      <c r="M24" s="53">
        <f>SUMIFS(주문량,주문구분,"구매",상품명,G24,예정일,"&lt;="&amp;E24)-SUMIFS(주문량,주문구분,"판매",상품명,G24,예정일,"&lt;="&amp;E24)</f>
        <v>15</v>
      </c>
    </row>
    <row r="25" spans="1:24" hidden="1" outlineLevel="2" x14ac:dyDescent="0.3">
      <c r="A25" s="46">
        <v>55</v>
      </c>
      <c r="B25" s="47" t="s">
        <v>178</v>
      </c>
      <c r="C25" s="48">
        <v>42353</v>
      </c>
      <c r="D25" s="49" t="s">
        <v>168</v>
      </c>
      <c r="E25" s="48">
        <v>42360</v>
      </c>
      <c r="F25" s="49" t="s">
        <v>169</v>
      </c>
      <c r="G25" s="46" t="s">
        <v>122</v>
      </c>
      <c r="H25" s="46">
        <v>20</v>
      </c>
      <c r="I25" s="46">
        <v>5347</v>
      </c>
      <c r="J25" s="50">
        <f>H25*I25</f>
        <v>106940</v>
      </c>
      <c r="K25" s="51" t="str">
        <f>INDEX(상품목록,MATCH(G25,상품목록_상품명,0),3)</f>
        <v>SNU Tech.</v>
      </c>
      <c r="L25" s="52" t="str">
        <f>TEXT(C25,"yyyy-mm")</f>
        <v>2015-12</v>
      </c>
      <c r="M25" s="53">
        <f>SUMIFS(주문량,주문구분,"구매",상품명,G25,예정일,"&lt;="&amp;E25)-SUMIFS(주문량,주문구분,"판매",상품명,G25,예정일,"&lt;="&amp;E25)</f>
        <v>-5</v>
      </c>
    </row>
    <row r="26" spans="1:24" hidden="1" outlineLevel="2" x14ac:dyDescent="0.3">
      <c r="A26" s="46">
        <v>67</v>
      </c>
      <c r="B26" s="47" t="s">
        <v>177</v>
      </c>
      <c r="C26" s="48">
        <v>42371</v>
      </c>
      <c r="D26" s="49" t="s">
        <v>159</v>
      </c>
      <c r="E26" s="48">
        <v>42378</v>
      </c>
      <c r="F26" s="49" t="s">
        <v>165</v>
      </c>
      <c r="G26" s="46" t="s">
        <v>122</v>
      </c>
      <c r="H26" s="46">
        <v>20</v>
      </c>
      <c r="I26" s="46">
        <v>6164</v>
      </c>
      <c r="J26" s="50">
        <f>H26*I26</f>
        <v>123280</v>
      </c>
      <c r="K26" s="51" t="str">
        <f>INDEX(상품목록,MATCH(G26,상품목록_상품명,0),3)</f>
        <v>SNU Tech.</v>
      </c>
      <c r="L26" s="52" t="str">
        <f>TEXT(C26,"yyyy-mm")</f>
        <v>2016-01</v>
      </c>
      <c r="M26" s="53">
        <f>SUMIFS(주문량,주문구분,"구매",상품명,G26,예정일,"&lt;="&amp;E26)-SUMIFS(주문량,주문구분,"판매",상품명,G26,예정일,"&lt;="&amp;E26)</f>
        <v>15</v>
      </c>
    </row>
    <row r="27" spans="1:24" hidden="1" outlineLevel="2" x14ac:dyDescent="0.3">
      <c r="A27" s="46">
        <v>77</v>
      </c>
      <c r="B27" s="47" t="s">
        <v>179</v>
      </c>
      <c r="C27" s="48">
        <v>42379</v>
      </c>
      <c r="D27" s="49" t="s">
        <v>168</v>
      </c>
      <c r="E27" s="48">
        <v>42386</v>
      </c>
      <c r="F27" s="49" t="s">
        <v>173</v>
      </c>
      <c r="G27" s="46" t="s">
        <v>122</v>
      </c>
      <c r="H27" s="46">
        <v>10</v>
      </c>
      <c r="I27" s="46">
        <v>6600</v>
      </c>
      <c r="J27" s="50">
        <f>H27*I27</f>
        <v>66000</v>
      </c>
      <c r="K27" s="51" t="str">
        <f>INDEX(상품목록,MATCH(G27,상품목록_상품명,0),3)</f>
        <v>SNU Tech.</v>
      </c>
      <c r="L27" s="52" t="str">
        <f>TEXT(C27,"yyyy-mm")</f>
        <v>2016-01</v>
      </c>
      <c r="M27" s="53">
        <f>SUMIFS(주문량,주문구분,"구매",상품명,G27,예정일,"&lt;="&amp;E27)-SUMIFS(주문량,주문구분,"판매",상품명,G27,예정일,"&lt;="&amp;E27)</f>
        <v>5</v>
      </c>
      <c r="U27" s="19" t="s">
        <v>251</v>
      </c>
    </row>
    <row r="28" spans="1:24" outlineLevel="1" collapsed="1" x14ac:dyDescent="0.3">
      <c r="A28" s="46"/>
      <c r="B28" s="47"/>
      <c r="C28" s="48"/>
      <c r="D28" s="49"/>
      <c r="E28" s="48"/>
      <c r="F28" s="49"/>
      <c r="G28" s="107" t="s">
        <v>254</v>
      </c>
      <c r="H28" s="46">
        <f>SUBTOTAL(9,H22:H27)</f>
        <v>95</v>
      </c>
      <c r="I28" s="46"/>
      <c r="J28" s="50">
        <f>SUBTOTAL(9,J22:J27)</f>
        <v>465225</v>
      </c>
      <c r="K28" s="51"/>
      <c r="L28" s="52"/>
      <c r="M28" s="53"/>
    </row>
    <row r="29" spans="1:24" hidden="1" outlineLevel="2" x14ac:dyDescent="0.3">
      <c r="A29" s="46">
        <v>13</v>
      </c>
      <c r="B29" s="47" t="s">
        <v>164</v>
      </c>
      <c r="C29" s="48">
        <v>42313</v>
      </c>
      <c r="D29" s="49" t="s">
        <v>159</v>
      </c>
      <c r="E29" s="48">
        <v>42320</v>
      </c>
      <c r="F29" s="49" t="s">
        <v>165</v>
      </c>
      <c r="G29" s="46" t="s">
        <v>126</v>
      </c>
      <c r="H29" s="46">
        <v>40</v>
      </c>
      <c r="I29" s="46">
        <v>3431</v>
      </c>
      <c r="J29" s="50">
        <f>H29*I29</f>
        <v>137240</v>
      </c>
      <c r="K29" s="51" t="str">
        <f>INDEX(상품목록,MATCH(G29,상품목록_상품명,0),3)</f>
        <v>SNU Tech.</v>
      </c>
      <c r="L29" s="52" t="str">
        <f>TEXT(C29,"yyyy-mm")</f>
        <v>2015-11</v>
      </c>
      <c r="M29" s="53">
        <f>SUMIFS(주문량,주문구분,"구매",상품명,G29,예정일,"&lt;="&amp;E29)-SUMIFS(주문량,주문구분,"판매",상품명,G29,예정일,"&lt;="&amp;E29)</f>
        <v>40</v>
      </c>
    </row>
    <row r="30" spans="1:24" hidden="1" outlineLevel="2" x14ac:dyDescent="0.3">
      <c r="A30" s="54">
        <v>34</v>
      </c>
      <c r="B30" s="55" t="s">
        <v>170</v>
      </c>
      <c r="C30" s="56">
        <v>42323</v>
      </c>
      <c r="D30" s="57" t="s">
        <v>168</v>
      </c>
      <c r="E30" s="56">
        <v>42330</v>
      </c>
      <c r="F30" s="57" t="s">
        <v>171</v>
      </c>
      <c r="G30" s="54" t="s">
        <v>126</v>
      </c>
      <c r="H30" s="54">
        <v>25</v>
      </c>
      <c r="I30" s="54">
        <v>2195</v>
      </c>
      <c r="J30" s="58">
        <f>H30*I30</f>
        <v>54875</v>
      </c>
      <c r="K30" s="59" t="str">
        <f>INDEX(상품목록,MATCH(G30,상품목록_상품명,0),3)</f>
        <v>SNU Tech.</v>
      </c>
      <c r="L30" s="60" t="str">
        <f>TEXT(C30,"yyyy-mm")</f>
        <v>2015-11</v>
      </c>
      <c r="M30" s="61">
        <f>SUMIFS(주문량,주문구분,"구매",상품명,G30,예정일,"&lt;="&amp;E30)-SUMIFS(주문량,주문구분,"판매",상품명,G30,예정일,"&lt;="&amp;E30)</f>
        <v>15</v>
      </c>
      <c r="U30"/>
      <c r="V30"/>
      <c r="W30"/>
      <c r="X30"/>
    </row>
    <row r="31" spans="1:24" hidden="1" outlineLevel="2" x14ac:dyDescent="0.3">
      <c r="A31" s="46">
        <v>37</v>
      </c>
      <c r="B31" s="47" t="s">
        <v>172</v>
      </c>
      <c r="C31" s="48">
        <v>42328</v>
      </c>
      <c r="D31" s="49" t="s">
        <v>168</v>
      </c>
      <c r="E31" s="48">
        <v>42335</v>
      </c>
      <c r="F31" s="49" t="s">
        <v>173</v>
      </c>
      <c r="G31" s="46" t="s">
        <v>126</v>
      </c>
      <c r="H31" s="46">
        <v>10</v>
      </c>
      <c r="I31" s="46">
        <v>9319</v>
      </c>
      <c r="J31" s="50">
        <f>H31*I31</f>
        <v>93190</v>
      </c>
      <c r="K31" s="51" t="str">
        <f>INDEX(상품목록,MATCH(G31,상품목록_상품명,0),3)</f>
        <v>SNU Tech.</v>
      </c>
      <c r="L31" s="52" t="str">
        <f>TEXT(C31,"yyyy-mm")</f>
        <v>2015-11</v>
      </c>
      <c r="M31" s="53">
        <f>SUMIFS(주문량,주문구분,"구매",상품명,G31,예정일,"&lt;="&amp;E31)-SUMIFS(주문량,주문구분,"판매",상품명,G31,예정일,"&lt;="&amp;E31)</f>
        <v>5</v>
      </c>
      <c r="U31"/>
      <c r="V31"/>
      <c r="W31"/>
      <c r="X31"/>
    </row>
    <row r="32" spans="1:24" hidden="1" outlineLevel="2" x14ac:dyDescent="0.3">
      <c r="A32" s="54">
        <v>54</v>
      </c>
      <c r="B32" s="55" t="s">
        <v>177</v>
      </c>
      <c r="C32" s="56">
        <v>42371</v>
      </c>
      <c r="D32" s="57" t="s">
        <v>159</v>
      </c>
      <c r="E32" s="56">
        <v>42378</v>
      </c>
      <c r="F32" s="57" t="s">
        <v>165</v>
      </c>
      <c r="G32" s="54" t="s">
        <v>126</v>
      </c>
      <c r="H32" s="54">
        <v>10</v>
      </c>
      <c r="I32" s="54">
        <v>2614</v>
      </c>
      <c r="J32" s="58">
        <f>H32*I32</f>
        <v>26140</v>
      </c>
      <c r="K32" s="59" t="str">
        <f>INDEX(상품목록,MATCH(G32,상품목록_상품명,0),3)</f>
        <v>SNU Tech.</v>
      </c>
      <c r="L32" s="60" t="str">
        <f>TEXT(C32,"yyyy-mm")</f>
        <v>2016-01</v>
      </c>
      <c r="M32" s="61">
        <f>SUMIFS(주문량,주문구분,"구매",상품명,G32,예정일,"&lt;="&amp;E32)-SUMIFS(주문량,주문구분,"판매",상품명,G32,예정일,"&lt;="&amp;E32)</f>
        <v>15</v>
      </c>
      <c r="U32"/>
      <c r="V32"/>
      <c r="W32"/>
      <c r="X32"/>
    </row>
    <row r="33" spans="1:24" hidden="1" outlineLevel="2" x14ac:dyDescent="0.3">
      <c r="A33" s="54">
        <v>74</v>
      </c>
      <c r="B33" s="55" t="s">
        <v>179</v>
      </c>
      <c r="C33" s="56">
        <v>42379</v>
      </c>
      <c r="D33" s="57" t="s">
        <v>168</v>
      </c>
      <c r="E33" s="56">
        <v>42386</v>
      </c>
      <c r="F33" s="57" t="s">
        <v>173</v>
      </c>
      <c r="G33" s="54" t="s">
        <v>126</v>
      </c>
      <c r="H33" s="54">
        <v>10</v>
      </c>
      <c r="I33" s="54">
        <v>2929</v>
      </c>
      <c r="J33" s="58">
        <f>H33*I33</f>
        <v>29290</v>
      </c>
      <c r="K33" s="59" t="str">
        <f>INDEX(상품목록,MATCH(G33,상품목록_상품명,0),3)</f>
        <v>SNU Tech.</v>
      </c>
      <c r="L33" s="60" t="str">
        <f>TEXT(C33,"yyyy-mm")</f>
        <v>2016-01</v>
      </c>
      <c r="M33" s="61">
        <f>SUMIFS(주문량,주문구분,"구매",상품명,G33,예정일,"&lt;="&amp;E33)-SUMIFS(주문량,주문구분,"판매",상품명,G33,예정일,"&lt;="&amp;E33)</f>
        <v>5</v>
      </c>
      <c r="U33"/>
      <c r="V33"/>
      <c r="W33"/>
      <c r="X33"/>
    </row>
    <row r="34" spans="1:24" hidden="1" outlineLevel="2" x14ac:dyDescent="0.3">
      <c r="A34" s="46">
        <v>85</v>
      </c>
      <c r="B34" s="47" t="s">
        <v>181</v>
      </c>
      <c r="C34" s="48">
        <v>42383</v>
      </c>
      <c r="D34" s="49" t="s">
        <v>168</v>
      </c>
      <c r="E34" s="48">
        <v>42599</v>
      </c>
      <c r="F34" s="49" t="s">
        <v>171</v>
      </c>
      <c r="G34" s="46" t="s">
        <v>126</v>
      </c>
      <c r="H34" s="46">
        <v>5</v>
      </c>
      <c r="I34" s="46">
        <v>3366</v>
      </c>
      <c r="J34" s="50">
        <f>H34*I34</f>
        <v>16830</v>
      </c>
      <c r="K34" s="51" t="str">
        <f>INDEX(상품목록,MATCH(G34,상품목록_상품명,0),3)</f>
        <v>SNU Tech.</v>
      </c>
      <c r="L34" s="52" t="str">
        <f>TEXT(C34,"yyyy-mm")</f>
        <v>2016-01</v>
      </c>
      <c r="M34" s="53">
        <f>SUMIFS(주문량,주문구분,"구매",상품명,G34,예정일,"&lt;="&amp;E34)-SUMIFS(주문량,주문구분,"판매",상품명,G34,예정일,"&lt;="&amp;E34)</f>
        <v>0</v>
      </c>
      <c r="U34"/>
      <c r="V34"/>
      <c r="W34"/>
      <c r="X34"/>
    </row>
    <row r="35" spans="1:24" outlineLevel="1" collapsed="1" x14ac:dyDescent="0.3">
      <c r="A35" s="46"/>
      <c r="B35" s="47"/>
      <c r="C35" s="48"/>
      <c r="D35" s="49"/>
      <c r="E35" s="48"/>
      <c r="F35" s="49"/>
      <c r="G35" s="107" t="s">
        <v>255</v>
      </c>
      <c r="H35" s="46">
        <f>SUBTOTAL(9,H29:H34)</f>
        <v>100</v>
      </c>
      <c r="I35" s="46"/>
      <c r="J35" s="50">
        <f>SUBTOTAL(9,J29:J34)</f>
        <v>357565</v>
      </c>
      <c r="K35" s="51"/>
      <c r="L35" s="52"/>
      <c r="M35" s="53"/>
      <c r="U35"/>
      <c r="V35"/>
      <c r="W35"/>
      <c r="X35"/>
    </row>
    <row r="36" spans="1:24" hidden="1" outlineLevel="2" x14ac:dyDescent="0.3">
      <c r="A36" s="46">
        <v>21</v>
      </c>
      <c r="B36" s="47" t="s">
        <v>164</v>
      </c>
      <c r="C36" s="48">
        <v>42313</v>
      </c>
      <c r="D36" s="49" t="s">
        <v>159</v>
      </c>
      <c r="E36" s="48">
        <v>42320</v>
      </c>
      <c r="F36" s="49" t="s">
        <v>165</v>
      </c>
      <c r="G36" s="46" t="s">
        <v>124</v>
      </c>
      <c r="H36" s="46">
        <v>20</v>
      </c>
      <c r="I36" s="46">
        <v>5117</v>
      </c>
      <c r="J36" s="50">
        <f>H36*I36</f>
        <v>102340</v>
      </c>
      <c r="K36" s="51" t="str">
        <f>INDEX(상품목록,MATCH(G36,상품목록_상품명,0),3)</f>
        <v>(주)연세기술</v>
      </c>
      <c r="L36" s="52" t="str">
        <f>TEXT(C36,"yyyy-mm")</f>
        <v>2015-11</v>
      </c>
      <c r="M36" s="53">
        <f>SUMIFS(주문량,주문구분,"구매",상품명,G36,예정일,"&lt;="&amp;E36)-SUMIFS(주문량,주문구분,"판매",상품명,G36,예정일,"&lt;="&amp;E36)</f>
        <v>20</v>
      </c>
      <c r="U36"/>
      <c r="V36"/>
      <c r="W36"/>
      <c r="X36"/>
    </row>
    <row r="37" spans="1:24" hidden="1" outlineLevel="2" x14ac:dyDescent="0.3">
      <c r="A37" s="46">
        <v>43</v>
      </c>
      <c r="B37" s="47" t="s">
        <v>174</v>
      </c>
      <c r="C37" s="48">
        <v>42339</v>
      </c>
      <c r="D37" s="49" t="s">
        <v>159</v>
      </c>
      <c r="E37" s="48">
        <v>42346</v>
      </c>
      <c r="F37" s="49" t="s">
        <v>175</v>
      </c>
      <c r="G37" s="46" t="s">
        <v>124</v>
      </c>
      <c r="H37" s="46">
        <v>10</v>
      </c>
      <c r="I37" s="46">
        <v>7352</v>
      </c>
      <c r="J37" s="50">
        <f>H37*I37</f>
        <v>73520</v>
      </c>
      <c r="K37" s="51" t="str">
        <f>INDEX(상품목록,MATCH(G37,상품목록_상품명,0),3)</f>
        <v>(주)연세기술</v>
      </c>
      <c r="L37" s="52" t="str">
        <f>TEXT(C37,"yyyy-mm")</f>
        <v>2015-12</v>
      </c>
      <c r="M37" s="53">
        <f>SUMIFS(주문량,주문구분,"구매",상품명,G37,예정일,"&lt;="&amp;E37)-SUMIFS(주문량,주문구분,"판매",상품명,G37,예정일,"&lt;="&amp;E37)</f>
        <v>30</v>
      </c>
      <c r="U37"/>
      <c r="V37"/>
      <c r="W37"/>
      <c r="X37"/>
    </row>
    <row r="38" spans="1:24" hidden="1" outlineLevel="2" x14ac:dyDescent="0.3">
      <c r="A38" s="46">
        <v>81</v>
      </c>
      <c r="B38" s="47" t="s">
        <v>179</v>
      </c>
      <c r="C38" s="48">
        <v>42379</v>
      </c>
      <c r="D38" s="49" t="s">
        <v>168</v>
      </c>
      <c r="E38" s="48">
        <v>42386</v>
      </c>
      <c r="F38" s="49" t="s">
        <v>173</v>
      </c>
      <c r="G38" s="46" t="s">
        <v>124</v>
      </c>
      <c r="H38" s="46">
        <v>20</v>
      </c>
      <c r="I38" s="46">
        <v>2466</v>
      </c>
      <c r="J38" s="50">
        <f>H38*I38</f>
        <v>49320</v>
      </c>
      <c r="K38" s="51" t="str">
        <f>INDEX(상품목록,MATCH(G38,상품목록_상품명,0),3)</f>
        <v>(주)연세기술</v>
      </c>
      <c r="L38" s="52" t="str">
        <f>TEXT(C38,"yyyy-mm")</f>
        <v>2016-01</v>
      </c>
      <c r="M38" s="53">
        <f>SUMIFS(주문량,주문구분,"구매",상품명,G38,예정일,"&lt;="&amp;E38)-SUMIFS(주문량,주문구분,"판매",상품명,G38,예정일,"&lt;="&amp;E38)</f>
        <v>10</v>
      </c>
      <c r="U38"/>
      <c r="V38"/>
      <c r="W38"/>
      <c r="X38"/>
    </row>
    <row r="39" spans="1:24" hidden="1" outlineLevel="2" x14ac:dyDescent="0.3">
      <c r="A39" s="54">
        <v>86</v>
      </c>
      <c r="B39" s="55" t="s">
        <v>181</v>
      </c>
      <c r="C39" s="56">
        <v>42384</v>
      </c>
      <c r="D39" s="57" t="s">
        <v>168</v>
      </c>
      <c r="E39" s="56">
        <v>42599</v>
      </c>
      <c r="F39" s="57" t="s">
        <v>171</v>
      </c>
      <c r="G39" s="54" t="s">
        <v>124</v>
      </c>
      <c r="H39" s="54">
        <v>5</v>
      </c>
      <c r="I39" s="54">
        <v>3777</v>
      </c>
      <c r="J39" s="58">
        <f>H39*I39</f>
        <v>18885</v>
      </c>
      <c r="K39" s="59" t="str">
        <f>INDEX(상품목록,MATCH(G39,상품목록_상품명,0),3)</f>
        <v>(주)연세기술</v>
      </c>
      <c r="L39" s="60" t="str">
        <f>TEXT(C39,"yyyy-mm")</f>
        <v>2016-01</v>
      </c>
      <c r="M39" s="61">
        <f>SUMIFS(주문량,주문구분,"구매",상품명,G39,예정일,"&lt;="&amp;E39)-SUMIFS(주문량,주문구분,"판매",상품명,G39,예정일,"&lt;="&amp;E39)</f>
        <v>5</v>
      </c>
      <c r="U39"/>
      <c r="V39"/>
      <c r="W39"/>
      <c r="X39"/>
    </row>
    <row r="40" spans="1:24" outlineLevel="1" collapsed="1" x14ac:dyDescent="0.3">
      <c r="A40" s="54"/>
      <c r="B40" s="55"/>
      <c r="C40" s="56"/>
      <c r="D40" s="57"/>
      <c r="E40" s="56"/>
      <c r="F40" s="57"/>
      <c r="G40" s="106" t="s">
        <v>256</v>
      </c>
      <c r="H40" s="54">
        <f>SUBTOTAL(9,H36:H39)</f>
        <v>55</v>
      </c>
      <c r="I40" s="54"/>
      <c r="J40" s="58">
        <f>SUBTOTAL(9,J36:J39)</f>
        <v>244065</v>
      </c>
      <c r="K40" s="59"/>
      <c r="L40" s="60"/>
      <c r="M40" s="61"/>
      <c r="U40"/>
      <c r="V40"/>
      <c r="W40"/>
      <c r="X40"/>
    </row>
    <row r="41" spans="1:24" hidden="1" outlineLevel="2" x14ac:dyDescent="0.3">
      <c r="A41" s="54">
        <v>22</v>
      </c>
      <c r="B41" s="55" t="s">
        <v>164</v>
      </c>
      <c r="C41" s="56">
        <v>42313</v>
      </c>
      <c r="D41" s="57" t="s">
        <v>159</v>
      </c>
      <c r="E41" s="56">
        <v>42320</v>
      </c>
      <c r="F41" s="57" t="s">
        <v>165</v>
      </c>
      <c r="G41" s="54" t="s">
        <v>140</v>
      </c>
      <c r="H41" s="54">
        <v>20</v>
      </c>
      <c r="I41" s="54">
        <v>3836</v>
      </c>
      <c r="J41" s="58">
        <f>H41*I41</f>
        <v>76720</v>
      </c>
      <c r="K41" s="59" t="str">
        <f>INDEX(상품목록,MATCH(G41,상품목록_상품명,0),3)</f>
        <v>(주)연세기술</v>
      </c>
      <c r="L41" s="60" t="str">
        <f>TEXT(C41,"yyyy-mm")</f>
        <v>2015-11</v>
      </c>
      <c r="M41" s="61">
        <f>SUMIFS(주문량,주문구분,"구매",상품명,G41,예정일,"&lt;="&amp;E41)-SUMIFS(주문량,주문구분,"판매",상품명,G41,예정일,"&lt;="&amp;E41)</f>
        <v>20</v>
      </c>
      <c r="U41"/>
      <c r="V41"/>
      <c r="W41"/>
      <c r="X41"/>
    </row>
    <row r="42" spans="1:24" hidden="1" outlineLevel="2" x14ac:dyDescent="0.3">
      <c r="A42" s="54">
        <v>40</v>
      </c>
      <c r="B42" s="55" t="s">
        <v>172</v>
      </c>
      <c r="C42" s="56">
        <v>42328</v>
      </c>
      <c r="D42" s="57" t="s">
        <v>168</v>
      </c>
      <c r="E42" s="56">
        <v>42335</v>
      </c>
      <c r="F42" s="57" t="s">
        <v>173</v>
      </c>
      <c r="G42" s="54" t="s">
        <v>140</v>
      </c>
      <c r="H42" s="54">
        <v>10</v>
      </c>
      <c r="I42" s="54">
        <v>6771</v>
      </c>
      <c r="J42" s="58">
        <f>H42*I42</f>
        <v>67710</v>
      </c>
      <c r="K42" s="59" t="str">
        <f>INDEX(상품목록,MATCH(G42,상품목록_상품명,0),3)</f>
        <v>(주)연세기술</v>
      </c>
      <c r="L42" s="60" t="str">
        <f>TEXT(C42,"yyyy-mm")</f>
        <v>2015-11</v>
      </c>
      <c r="M42" s="61">
        <f>SUMIFS(주문량,주문구분,"구매",상품명,G42,예정일,"&lt;="&amp;E42)-SUMIFS(주문량,주문구분,"판매",상품명,G42,예정일,"&lt;="&amp;E42)</f>
        <v>10</v>
      </c>
      <c r="U42"/>
      <c r="V42"/>
      <c r="W42"/>
      <c r="X42"/>
    </row>
    <row r="43" spans="1:24" outlineLevel="1" collapsed="1" x14ac:dyDescent="0.3">
      <c r="A43" s="54"/>
      <c r="B43" s="55"/>
      <c r="C43" s="56"/>
      <c r="D43" s="57"/>
      <c r="E43" s="56"/>
      <c r="F43" s="57"/>
      <c r="G43" s="106" t="s">
        <v>257</v>
      </c>
      <c r="H43" s="54">
        <f>SUBTOTAL(9,H41:H42)</f>
        <v>30</v>
      </c>
      <c r="I43" s="54"/>
      <c r="J43" s="58">
        <f>SUBTOTAL(9,J41:J42)</f>
        <v>144430</v>
      </c>
      <c r="K43" s="59"/>
      <c r="L43" s="60"/>
      <c r="M43" s="61"/>
      <c r="U43"/>
      <c r="V43"/>
      <c r="W43"/>
      <c r="X43"/>
    </row>
    <row r="44" spans="1:24" hidden="1" outlineLevel="2" x14ac:dyDescent="0.3">
      <c r="A44" s="46">
        <v>23</v>
      </c>
      <c r="B44" s="47" t="s">
        <v>164</v>
      </c>
      <c r="C44" s="48">
        <v>42313</v>
      </c>
      <c r="D44" s="49" t="s">
        <v>159</v>
      </c>
      <c r="E44" s="48">
        <v>42320</v>
      </c>
      <c r="F44" s="49" t="s">
        <v>165</v>
      </c>
      <c r="G44" s="46" t="s">
        <v>96</v>
      </c>
      <c r="H44" s="46">
        <v>10</v>
      </c>
      <c r="I44" s="46">
        <v>7089</v>
      </c>
      <c r="J44" s="50">
        <f>H44*I44</f>
        <v>70890</v>
      </c>
      <c r="K44" s="51" t="str">
        <f>INDEX(상품목록,MATCH(G44,상품목록_상품명,0),3)</f>
        <v>(주)연세기술</v>
      </c>
      <c r="L44" s="52" t="str">
        <f>TEXT(C44,"yyyy-mm")</f>
        <v>2015-11</v>
      </c>
      <c r="M44" s="53">
        <f>SUMIFS(주문량,주문구분,"구매",상품명,G44,예정일,"&lt;="&amp;E44)-SUMIFS(주문량,주문구분,"판매",상품명,G44,예정일,"&lt;="&amp;E44)</f>
        <v>10</v>
      </c>
    </row>
    <row r="45" spans="1:24" hidden="1" outlineLevel="2" x14ac:dyDescent="0.3">
      <c r="A45" s="54">
        <v>32</v>
      </c>
      <c r="B45" s="55" t="s">
        <v>167</v>
      </c>
      <c r="C45" s="56">
        <v>42318</v>
      </c>
      <c r="D45" s="57" t="s">
        <v>168</v>
      </c>
      <c r="E45" s="56">
        <v>42325</v>
      </c>
      <c r="F45" s="57" t="s">
        <v>169</v>
      </c>
      <c r="G45" s="54" t="s">
        <v>96</v>
      </c>
      <c r="H45" s="54">
        <v>10</v>
      </c>
      <c r="I45" s="54">
        <v>6196</v>
      </c>
      <c r="J45" s="58">
        <f>H45*I45</f>
        <v>61960</v>
      </c>
      <c r="K45" s="59" t="str">
        <f>INDEX(상품목록,MATCH(G45,상품목록_상품명,0),3)</f>
        <v>(주)연세기술</v>
      </c>
      <c r="L45" s="60" t="str">
        <f>TEXT(C45,"yyyy-mm")</f>
        <v>2015-11</v>
      </c>
      <c r="M45" s="61">
        <f>SUMIFS(주문량,주문구분,"구매",상품명,G45,예정일,"&lt;="&amp;E45)-SUMIFS(주문량,주문구분,"판매",상품명,G45,예정일,"&lt;="&amp;E45)</f>
        <v>0</v>
      </c>
    </row>
    <row r="46" spans="1:24" hidden="1" outlineLevel="2" x14ac:dyDescent="0.3">
      <c r="A46" s="54">
        <v>50</v>
      </c>
      <c r="B46" s="55" t="s">
        <v>176</v>
      </c>
      <c r="C46" s="56">
        <v>42343</v>
      </c>
      <c r="D46" s="57" t="s">
        <v>159</v>
      </c>
      <c r="E46" s="56">
        <v>42350</v>
      </c>
      <c r="F46" s="57" t="s">
        <v>160</v>
      </c>
      <c r="G46" s="54" t="s">
        <v>96</v>
      </c>
      <c r="H46" s="54">
        <v>40</v>
      </c>
      <c r="I46" s="54">
        <v>7150</v>
      </c>
      <c r="J46" s="58">
        <f>H46*I46</f>
        <v>286000</v>
      </c>
      <c r="K46" s="59" t="str">
        <f>INDEX(상품목록,MATCH(G46,상품목록_상품명,0),3)</f>
        <v>(주)연세기술</v>
      </c>
      <c r="L46" s="60" t="str">
        <f>TEXT(C46,"yyyy-mm")</f>
        <v>2015-12</v>
      </c>
      <c r="M46" s="61">
        <f>SUMIFS(주문량,주문구분,"구매",상품명,G46,예정일,"&lt;="&amp;E46)-SUMIFS(주문량,주문구분,"판매",상품명,G46,예정일,"&lt;="&amp;E46)</f>
        <v>40</v>
      </c>
    </row>
    <row r="47" spans="1:24" hidden="1" outlineLevel="2" x14ac:dyDescent="0.3">
      <c r="A47" s="46">
        <v>71</v>
      </c>
      <c r="B47" s="47" t="s">
        <v>178</v>
      </c>
      <c r="C47" s="48">
        <v>42353</v>
      </c>
      <c r="D47" s="49" t="s">
        <v>168</v>
      </c>
      <c r="E47" s="48">
        <v>42360</v>
      </c>
      <c r="F47" s="49" t="s">
        <v>169</v>
      </c>
      <c r="G47" s="46" t="s">
        <v>96</v>
      </c>
      <c r="H47" s="46">
        <v>30</v>
      </c>
      <c r="I47" s="46">
        <v>5507</v>
      </c>
      <c r="J47" s="50">
        <f>H47*I47</f>
        <v>165210</v>
      </c>
      <c r="K47" s="51" t="str">
        <f>INDEX(상품목록,MATCH(G47,상품목록_상품명,0),3)</f>
        <v>(주)연세기술</v>
      </c>
      <c r="L47" s="52" t="str">
        <f>TEXT(C47,"yyyy-mm")</f>
        <v>2015-12</v>
      </c>
      <c r="M47" s="53">
        <f>SUMIFS(주문량,주문구분,"구매",상품명,G47,예정일,"&lt;="&amp;E47)-SUMIFS(주문량,주문구분,"판매",상품명,G47,예정일,"&lt;="&amp;E47)</f>
        <v>10</v>
      </c>
      <c r="U47"/>
      <c r="V47"/>
      <c r="W47"/>
      <c r="X47"/>
    </row>
    <row r="48" spans="1:24" outlineLevel="1" collapsed="1" x14ac:dyDescent="0.3">
      <c r="A48" s="46"/>
      <c r="B48" s="47"/>
      <c r="C48" s="48"/>
      <c r="D48" s="49"/>
      <c r="E48" s="48"/>
      <c r="F48" s="49"/>
      <c r="G48" s="107" t="s">
        <v>258</v>
      </c>
      <c r="H48" s="46">
        <f>SUBTOTAL(9,H44:H47)</f>
        <v>90</v>
      </c>
      <c r="I48" s="46"/>
      <c r="J48" s="50">
        <f>SUBTOTAL(9,J44:J47)</f>
        <v>584060</v>
      </c>
      <c r="K48" s="51"/>
      <c r="L48" s="52"/>
      <c r="M48" s="53"/>
      <c r="U48"/>
      <c r="V48"/>
      <c r="W48"/>
      <c r="X48"/>
    </row>
    <row r="49" spans="1:24" hidden="1" outlineLevel="2" x14ac:dyDescent="0.3">
      <c r="A49" s="54">
        <v>20</v>
      </c>
      <c r="B49" s="55" t="s">
        <v>164</v>
      </c>
      <c r="C49" s="56">
        <v>42313</v>
      </c>
      <c r="D49" s="57" t="s">
        <v>159</v>
      </c>
      <c r="E49" s="56">
        <v>42320</v>
      </c>
      <c r="F49" s="57" t="s">
        <v>165</v>
      </c>
      <c r="G49" s="54" t="s">
        <v>134</v>
      </c>
      <c r="H49" s="54">
        <v>35</v>
      </c>
      <c r="I49" s="54">
        <v>9622</v>
      </c>
      <c r="J49" s="58">
        <f>H49*I49</f>
        <v>336770</v>
      </c>
      <c r="K49" s="59" t="str">
        <f>INDEX(상품목록,MATCH(G49,상품목록_상품명,0),3)</f>
        <v>(주)연세기술</v>
      </c>
      <c r="L49" s="60" t="str">
        <f>TEXT(C49,"yyyy-mm")</f>
        <v>2015-11</v>
      </c>
      <c r="M49" s="61">
        <f>SUMIFS(주문량,주문구분,"구매",상품명,G49,예정일,"&lt;="&amp;E49)-SUMIFS(주문량,주문구분,"판매",상품명,G49,예정일,"&lt;="&amp;E49)</f>
        <v>35</v>
      </c>
      <c r="U49"/>
      <c r="V49"/>
      <c r="W49"/>
      <c r="X49"/>
    </row>
    <row r="50" spans="1:24" hidden="1" outlineLevel="2" x14ac:dyDescent="0.3">
      <c r="A50" s="54">
        <v>80</v>
      </c>
      <c r="B50" s="55" t="s">
        <v>179</v>
      </c>
      <c r="C50" s="56">
        <v>42379</v>
      </c>
      <c r="D50" s="57" t="s">
        <v>168</v>
      </c>
      <c r="E50" s="56">
        <v>42386</v>
      </c>
      <c r="F50" s="57" t="s">
        <v>173</v>
      </c>
      <c r="G50" s="54" t="s">
        <v>134</v>
      </c>
      <c r="H50" s="54">
        <v>20</v>
      </c>
      <c r="I50" s="54">
        <v>2769</v>
      </c>
      <c r="J50" s="58">
        <f>H50*I50</f>
        <v>55380</v>
      </c>
      <c r="K50" s="59" t="str">
        <f>INDEX(상품목록,MATCH(G50,상품목록_상품명,0),3)</f>
        <v>(주)연세기술</v>
      </c>
      <c r="L50" s="60" t="str">
        <f>TEXT(C50,"yyyy-mm")</f>
        <v>2016-01</v>
      </c>
      <c r="M50" s="61">
        <f>SUMIFS(주문량,주문구분,"구매",상품명,G50,예정일,"&lt;="&amp;E50)-SUMIFS(주문량,주문구분,"판매",상품명,G50,예정일,"&lt;="&amp;E50)</f>
        <v>15</v>
      </c>
      <c r="U50"/>
      <c r="V50"/>
      <c r="W50"/>
      <c r="X50"/>
    </row>
    <row r="51" spans="1:24" hidden="1" outlineLevel="2" x14ac:dyDescent="0.3">
      <c r="A51" s="46">
        <v>89</v>
      </c>
      <c r="B51" s="47" t="s">
        <v>181</v>
      </c>
      <c r="C51" s="48">
        <v>42387</v>
      </c>
      <c r="D51" s="49" t="s">
        <v>168</v>
      </c>
      <c r="E51" s="48">
        <v>42599</v>
      </c>
      <c r="F51" s="49" t="s">
        <v>171</v>
      </c>
      <c r="G51" s="46" t="s">
        <v>134</v>
      </c>
      <c r="H51" s="46">
        <v>18</v>
      </c>
      <c r="I51" s="46">
        <v>7412</v>
      </c>
      <c r="J51" s="50">
        <f>H51*I51</f>
        <v>133416</v>
      </c>
      <c r="K51" s="51" t="str">
        <f>INDEX(상품목록,MATCH(G51,상품목록_상품명,0),3)</f>
        <v>(주)연세기술</v>
      </c>
      <c r="L51" s="52" t="str">
        <f>TEXT(C51,"yyyy-mm")</f>
        <v>2016-01</v>
      </c>
      <c r="M51" s="53">
        <f>SUMIFS(주문량,주문구분,"구매",상품명,G51,예정일,"&lt;="&amp;E51)-SUMIFS(주문량,주문구분,"판매",상품명,G51,예정일,"&lt;="&amp;E51)</f>
        <v>-3</v>
      </c>
      <c r="U51"/>
      <c r="V51"/>
      <c r="W51"/>
      <c r="X51"/>
    </row>
    <row r="52" spans="1:24" outlineLevel="1" collapsed="1" x14ac:dyDescent="0.3">
      <c r="A52" s="46"/>
      <c r="B52" s="47"/>
      <c r="C52" s="48"/>
      <c r="D52" s="49"/>
      <c r="E52" s="48"/>
      <c r="F52" s="49"/>
      <c r="G52" s="107" t="s">
        <v>259</v>
      </c>
      <c r="H52" s="46">
        <f>SUBTOTAL(9,H49:H51)</f>
        <v>73</v>
      </c>
      <c r="I52" s="46"/>
      <c r="J52" s="50">
        <f>SUBTOTAL(9,J49:J51)</f>
        <v>525566</v>
      </c>
      <c r="K52" s="51"/>
      <c r="L52" s="52"/>
      <c r="M52" s="53"/>
      <c r="U52"/>
      <c r="V52"/>
      <c r="W52"/>
      <c r="X52"/>
    </row>
    <row r="53" spans="1:24" hidden="1" outlineLevel="2" x14ac:dyDescent="0.3">
      <c r="A53" s="54">
        <v>14</v>
      </c>
      <c r="B53" s="55" t="s">
        <v>164</v>
      </c>
      <c r="C53" s="56">
        <v>42313</v>
      </c>
      <c r="D53" s="57" t="s">
        <v>159</v>
      </c>
      <c r="E53" s="56">
        <v>42320</v>
      </c>
      <c r="F53" s="57" t="s">
        <v>165</v>
      </c>
      <c r="G53" s="54" t="s">
        <v>128</v>
      </c>
      <c r="H53" s="54">
        <v>50</v>
      </c>
      <c r="I53" s="54">
        <v>1799</v>
      </c>
      <c r="J53" s="58">
        <f>H53*I53</f>
        <v>89950</v>
      </c>
      <c r="K53" s="59" t="str">
        <f>INDEX(상품목록,MATCH(G53,상품목록_상품명,0),3)</f>
        <v>고려사운드(주)</v>
      </c>
      <c r="L53" s="60" t="str">
        <f>TEXT(C53,"yyyy-mm")</f>
        <v>2015-11</v>
      </c>
      <c r="M53" s="61">
        <f>SUMIFS(주문량,주문구분,"구매",상품명,G53,예정일,"&lt;="&amp;E53)-SUMIFS(주문량,주문구분,"판매",상품명,G53,예정일,"&lt;="&amp;E53)</f>
        <v>50</v>
      </c>
      <c r="U53"/>
      <c r="V53"/>
      <c r="W53"/>
      <c r="X53"/>
    </row>
    <row r="54" spans="1:24" hidden="1" outlineLevel="2" x14ac:dyDescent="0.3">
      <c r="A54" s="54">
        <v>38</v>
      </c>
      <c r="B54" s="55" t="s">
        <v>172</v>
      </c>
      <c r="C54" s="56">
        <v>42328</v>
      </c>
      <c r="D54" s="57" t="s">
        <v>168</v>
      </c>
      <c r="E54" s="56">
        <v>42335</v>
      </c>
      <c r="F54" s="57" t="s">
        <v>173</v>
      </c>
      <c r="G54" s="54" t="s">
        <v>128</v>
      </c>
      <c r="H54" s="54">
        <v>30</v>
      </c>
      <c r="I54" s="54">
        <v>2334</v>
      </c>
      <c r="J54" s="58">
        <f>H54*I54</f>
        <v>70020</v>
      </c>
      <c r="K54" s="59" t="str">
        <f>INDEX(상품목록,MATCH(G54,상품목록_상품명,0),3)</f>
        <v>고려사운드(주)</v>
      </c>
      <c r="L54" s="60" t="str">
        <f>TEXT(C54,"yyyy-mm")</f>
        <v>2015-11</v>
      </c>
      <c r="M54" s="61">
        <f>SUMIFS(주문량,주문구분,"구매",상품명,G54,예정일,"&lt;="&amp;E54)-SUMIFS(주문량,주문구분,"판매",상품명,G54,예정일,"&lt;="&amp;E54)</f>
        <v>20</v>
      </c>
      <c r="U54"/>
      <c r="V54"/>
      <c r="W54"/>
      <c r="X54"/>
    </row>
    <row r="55" spans="1:24" hidden="1" outlineLevel="2" x14ac:dyDescent="0.3">
      <c r="A55" s="46">
        <v>61</v>
      </c>
      <c r="B55" s="47" t="s">
        <v>180</v>
      </c>
      <c r="C55" s="48">
        <v>42405</v>
      </c>
      <c r="D55" s="49" t="s">
        <v>159</v>
      </c>
      <c r="E55" s="48">
        <v>42412</v>
      </c>
      <c r="F55" s="49" t="s">
        <v>175</v>
      </c>
      <c r="G55" s="46" t="s">
        <v>128</v>
      </c>
      <c r="H55" s="46">
        <v>10</v>
      </c>
      <c r="I55" s="46">
        <v>2793</v>
      </c>
      <c r="J55" s="50">
        <f>H55*I55</f>
        <v>27930</v>
      </c>
      <c r="K55" s="51" t="str">
        <f>INDEX(상품목록,MATCH(G55,상품목록_상품명,0),3)</f>
        <v>고려사운드(주)</v>
      </c>
      <c r="L55" s="52" t="str">
        <f>TEXT(C55,"yyyy-mm")</f>
        <v>2016-02</v>
      </c>
      <c r="M55" s="53">
        <f>SUMIFS(주문량,주문구분,"구매",상품명,G55,예정일,"&lt;="&amp;E55)-SUMIFS(주문량,주문구분,"판매",상품명,G55,예정일,"&lt;="&amp;E55)</f>
        <v>30</v>
      </c>
      <c r="U55"/>
      <c r="V55"/>
      <c r="W55"/>
      <c r="X55"/>
    </row>
    <row r="56" spans="1:24" outlineLevel="1" collapsed="1" x14ac:dyDescent="0.3">
      <c r="A56" s="46"/>
      <c r="B56" s="47"/>
      <c r="C56" s="48"/>
      <c r="D56" s="49"/>
      <c r="E56" s="48"/>
      <c r="F56" s="49"/>
      <c r="G56" s="107" t="s">
        <v>260</v>
      </c>
      <c r="H56" s="46">
        <f>SUBTOTAL(9,H53:H55)</f>
        <v>90</v>
      </c>
      <c r="I56" s="46"/>
      <c r="J56" s="50">
        <f>SUBTOTAL(9,J53:J55)</f>
        <v>187900</v>
      </c>
      <c r="K56" s="51"/>
      <c r="L56" s="52"/>
      <c r="M56" s="53"/>
      <c r="U56"/>
      <c r="V56"/>
      <c r="W56"/>
      <c r="X56"/>
    </row>
    <row r="57" spans="1:24" hidden="1" outlineLevel="2" x14ac:dyDescent="0.3">
      <c r="A57" s="46">
        <v>15</v>
      </c>
      <c r="B57" s="47" t="s">
        <v>164</v>
      </c>
      <c r="C57" s="48">
        <v>42313</v>
      </c>
      <c r="D57" s="49" t="s">
        <v>159</v>
      </c>
      <c r="E57" s="48">
        <v>42320</v>
      </c>
      <c r="F57" s="49" t="s">
        <v>165</v>
      </c>
      <c r="G57" s="46" t="s">
        <v>130</v>
      </c>
      <c r="H57" s="46">
        <v>10</v>
      </c>
      <c r="I57" s="46">
        <v>8441</v>
      </c>
      <c r="J57" s="50">
        <f>H57*I57</f>
        <v>84410</v>
      </c>
      <c r="K57" s="51" t="str">
        <f>INDEX(상품목록,MATCH(G57,상품목록_상품명,0),3)</f>
        <v>고려사운드(주)</v>
      </c>
      <c r="L57" s="52" t="str">
        <f>TEXT(C57,"yyyy-mm")</f>
        <v>2015-11</v>
      </c>
      <c r="M57" s="53">
        <f>SUMIFS(주문량,주문구분,"구매",상품명,G57,예정일,"&lt;="&amp;E57)-SUMIFS(주문량,주문구분,"판매",상품명,G57,예정일,"&lt;="&amp;E57)</f>
        <v>10</v>
      </c>
      <c r="U57"/>
      <c r="V57"/>
      <c r="W57"/>
      <c r="X57"/>
    </row>
    <row r="58" spans="1:24" hidden="1" outlineLevel="2" x14ac:dyDescent="0.3">
      <c r="A58" s="46">
        <v>31</v>
      </c>
      <c r="B58" s="47" t="s">
        <v>167</v>
      </c>
      <c r="C58" s="48">
        <v>42318</v>
      </c>
      <c r="D58" s="49" t="s">
        <v>168</v>
      </c>
      <c r="E58" s="48">
        <v>42325</v>
      </c>
      <c r="F58" s="49" t="s">
        <v>169</v>
      </c>
      <c r="G58" s="46" t="s">
        <v>130</v>
      </c>
      <c r="H58" s="46">
        <v>5</v>
      </c>
      <c r="I58" s="46">
        <v>2970</v>
      </c>
      <c r="J58" s="50">
        <f>H58*I58</f>
        <v>14850</v>
      </c>
      <c r="K58" s="51" t="str">
        <f>INDEX(상품목록,MATCH(G58,상품목록_상품명,0),3)</f>
        <v>고려사운드(주)</v>
      </c>
      <c r="L58" s="52" t="str">
        <f>TEXT(C58,"yyyy-mm")</f>
        <v>2015-11</v>
      </c>
      <c r="M58" s="53">
        <f>SUMIFS(주문량,주문구분,"구매",상품명,G58,예정일,"&lt;="&amp;E58)-SUMIFS(주문량,주문구분,"판매",상품명,G58,예정일,"&lt;="&amp;E58)</f>
        <v>5</v>
      </c>
      <c r="U58"/>
      <c r="V58"/>
      <c r="W58"/>
      <c r="X58"/>
    </row>
    <row r="59" spans="1:24" hidden="1" outlineLevel="2" x14ac:dyDescent="0.3">
      <c r="A59" s="54">
        <v>42</v>
      </c>
      <c r="B59" s="55" t="s">
        <v>174</v>
      </c>
      <c r="C59" s="56">
        <v>42339</v>
      </c>
      <c r="D59" s="57" t="s">
        <v>159</v>
      </c>
      <c r="E59" s="56">
        <v>42346</v>
      </c>
      <c r="F59" s="57" t="s">
        <v>175</v>
      </c>
      <c r="G59" s="54" t="s">
        <v>130</v>
      </c>
      <c r="H59" s="54">
        <v>10</v>
      </c>
      <c r="I59" s="54">
        <v>2170</v>
      </c>
      <c r="J59" s="58">
        <f>H59*I59</f>
        <v>21700</v>
      </c>
      <c r="K59" s="59" t="str">
        <f>INDEX(상품목록,MATCH(G59,상품목록_상품명,0),3)</f>
        <v>고려사운드(주)</v>
      </c>
      <c r="L59" s="60" t="str">
        <f>TEXT(C59,"yyyy-mm")</f>
        <v>2015-12</v>
      </c>
      <c r="M59" s="61">
        <f>SUMIFS(주문량,주문구분,"구매",상품명,G59,예정일,"&lt;="&amp;E59)-SUMIFS(주문량,주문구분,"판매",상품명,G59,예정일,"&lt;="&amp;E59)</f>
        <v>15</v>
      </c>
      <c r="U59"/>
      <c r="V59"/>
      <c r="W59"/>
      <c r="X59"/>
    </row>
    <row r="60" spans="1:24" hidden="1" outlineLevel="2" x14ac:dyDescent="0.3">
      <c r="A60" s="46">
        <v>49</v>
      </c>
      <c r="B60" s="47" t="s">
        <v>176</v>
      </c>
      <c r="C60" s="48">
        <v>42343</v>
      </c>
      <c r="D60" s="49" t="s">
        <v>159</v>
      </c>
      <c r="E60" s="48">
        <v>42350</v>
      </c>
      <c r="F60" s="49" t="s">
        <v>160</v>
      </c>
      <c r="G60" s="46" t="s">
        <v>130</v>
      </c>
      <c r="H60" s="46">
        <v>10</v>
      </c>
      <c r="I60" s="46">
        <v>7472</v>
      </c>
      <c r="J60" s="50">
        <f>H60*I60</f>
        <v>74720</v>
      </c>
      <c r="K60" s="51" t="str">
        <f>INDEX(상품목록,MATCH(G60,상품목록_상품명,0),3)</f>
        <v>고려사운드(주)</v>
      </c>
      <c r="L60" s="52" t="str">
        <f>TEXT(C60,"yyyy-mm")</f>
        <v>2015-12</v>
      </c>
      <c r="M60" s="53">
        <f>SUMIFS(주문량,주문구분,"구매",상품명,G60,예정일,"&lt;="&amp;E60)-SUMIFS(주문량,주문구분,"판매",상품명,G60,예정일,"&lt;="&amp;E60)</f>
        <v>25</v>
      </c>
      <c r="U60"/>
      <c r="V60"/>
      <c r="W60"/>
      <c r="X60"/>
    </row>
    <row r="61" spans="1:24" hidden="1" outlineLevel="2" x14ac:dyDescent="0.3">
      <c r="A61" s="54">
        <v>78</v>
      </c>
      <c r="B61" s="55" t="s">
        <v>179</v>
      </c>
      <c r="C61" s="56">
        <v>42379</v>
      </c>
      <c r="D61" s="57" t="s">
        <v>168</v>
      </c>
      <c r="E61" s="56">
        <v>42386</v>
      </c>
      <c r="F61" s="57" t="s">
        <v>173</v>
      </c>
      <c r="G61" s="54" t="s">
        <v>130</v>
      </c>
      <c r="H61" s="54">
        <v>20</v>
      </c>
      <c r="I61" s="54">
        <v>2995</v>
      </c>
      <c r="J61" s="58">
        <f>H61*I61</f>
        <v>59900</v>
      </c>
      <c r="K61" s="59" t="str">
        <f>INDEX(상품목록,MATCH(G61,상품목록_상품명,0),3)</f>
        <v>고려사운드(주)</v>
      </c>
      <c r="L61" s="60" t="str">
        <f>TEXT(C61,"yyyy-mm")</f>
        <v>2016-01</v>
      </c>
      <c r="M61" s="61">
        <f>SUMIFS(주문량,주문구분,"구매",상품명,G61,예정일,"&lt;="&amp;E61)-SUMIFS(주문량,주문구분,"판매",상품명,G61,예정일,"&lt;="&amp;E61)</f>
        <v>5</v>
      </c>
      <c r="U61"/>
      <c r="V61"/>
      <c r="W61"/>
      <c r="X61"/>
    </row>
    <row r="62" spans="1:24" outlineLevel="1" collapsed="1" x14ac:dyDescent="0.3">
      <c r="A62" s="54"/>
      <c r="B62" s="55"/>
      <c r="C62" s="56"/>
      <c r="D62" s="57"/>
      <c r="E62" s="56"/>
      <c r="F62" s="57"/>
      <c r="G62" s="106" t="s">
        <v>261</v>
      </c>
      <c r="H62" s="54">
        <f>SUBTOTAL(9,H57:H61)</f>
        <v>55</v>
      </c>
      <c r="I62" s="54"/>
      <c r="J62" s="58">
        <f>SUBTOTAL(9,J57:J61)</f>
        <v>255580</v>
      </c>
      <c r="K62" s="59"/>
      <c r="L62" s="60"/>
      <c r="M62" s="61"/>
      <c r="U62"/>
      <c r="V62"/>
      <c r="W62"/>
      <c r="X62"/>
    </row>
    <row r="63" spans="1:24" hidden="1" outlineLevel="2" x14ac:dyDescent="0.3">
      <c r="A63" s="54">
        <v>16</v>
      </c>
      <c r="B63" s="55" t="s">
        <v>164</v>
      </c>
      <c r="C63" s="56">
        <v>42313</v>
      </c>
      <c r="D63" s="57" t="s">
        <v>159</v>
      </c>
      <c r="E63" s="56">
        <v>42320</v>
      </c>
      <c r="F63" s="57" t="s">
        <v>165</v>
      </c>
      <c r="G63" s="54" t="s">
        <v>93</v>
      </c>
      <c r="H63" s="54">
        <v>5</v>
      </c>
      <c r="I63" s="54">
        <v>8858</v>
      </c>
      <c r="J63" s="58">
        <f>H63*I63</f>
        <v>44290</v>
      </c>
      <c r="K63" s="59" t="str">
        <f>INDEX(상품목록,MATCH(G63,상품목록_상품명,0),3)</f>
        <v>고려사운드(주)</v>
      </c>
      <c r="L63" s="60" t="str">
        <f>TEXT(C63,"yyyy-mm")</f>
        <v>2015-11</v>
      </c>
      <c r="M63" s="61">
        <f>SUMIFS(주문량,주문구분,"구매",상품명,G63,예정일,"&lt;="&amp;E63)-SUMIFS(주문량,주문구분,"판매",상품명,G63,예정일,"&lt;="&amp;E63)</f>
        <v>5</v>
      </c>
      <c r="U63"/>
      <c r="V63"/>
      <c r="W63"/>
      <c r="X63"/>
    </row>
    <row r="64" spans="1:24" hidden="1" outlineLevel="2" x14ac:dyDescent="0.3">
      <c r="A64" s="46">
        <v>39</v>
      </c>
      <c r="B64" s="47" t="s">
        <v>172</v>
      </c>
      <c r="C64" s="48">
        <v>42328</v>
      </c>
      <c r="D64" s="49" t="s">
        <v>168</v>
      </c>
      <c r="E64" s="48">
        <v>42335</v>
      </c>
      <c r="F64" s="49" t="s">
        <v>173</v>
      </c>
      <c r="G64" s="46" t="s">
        <v>93</v>
      </c>
      <c r="H64" s="46">
        <v>5</v>
      </c>
      <c r="I64" s="46">
        <v>1703</v>
      </c>
      <c r="J64" s="50">
        <f>H64*I64</f>
        <v>8515</v>
      </c>
      <c r="K64" s="51" t="str">
        <f>INDEX(상품목록,MATCH(G64,상품목록_상품명,0),3)</f>
        <v>고려사운드(주)</v>
      </c>
      <c r="L64" s="52" t="str">
        <f>TEXT(C64,"yyyy-mm")</f>
        <v>2015-11</v>
      </c>
      <c r="M64" s="53">
        <f>SUMIFS(주문량,주문구분,"구매",상품명,G64,예정일,"&lt;="&amp;E64)-SUMIFS(주문량,주문구분,"판매",상품명,G64,예정일,"&lt;="&amp;E64)</f>
        <v>0</v>
      </c>
      <c r="U64"/>
      <c r="V64"/>
      <c r="W64"/>
      <c r="X64"/>
    </row>
    <row r="65" spans="1:24" hidden="1" outlineLevel="2" x14ac:dyDescent="0.3">
      <c r="A65" s="54">
        <v>46</v>
      </c>
      <c r="B65" s="55" t="s">
        <v>174</v>
      </c>
      <c r="C65" s="56">
        <v>42339</v>
      </c>
      <c r="D65" s="57" t="s">
        <v>159</v>
      </c>
      <c r="E65" s="56">
        <v>42346</v>
      </c>
      <c r="F65" s="57" t="s">
        <v>175</v>
      </c>
      <c r="G65" s="54" t="s">
        <v>93</v>
      </c>
      <c r="H65" s="54">
        <v>20</v>
      </c>
      <c r="I65" s="54">
        <v>8493</v>
      </c>
      <c r="J65" s="58">
        <f>H65*I65</f>
        <v>169860</v>
      </c>
      <c r="K65" s="59" t="str">
        <f>INDEX(상품목록,MATCH(G65,상품목록_상품명,0),3)</f>
        <v>고려사운드(주)</v>
      </c>
      <c r="L65" s="60" t="str">
        <f>TEXT(C65,"yyyy-mm")</f>
        <v>2015-12</v>
      </c>
      <c r="M65" s="61">
        <f>SUMIFS(주문량,주문구분,"구매",상품명,G65,예정일,"&lt;="&amp;E65)-SUMIFS(주문량,주문구분,"판매",상품명,G65,예정일,"&lt;="&amp;E65)</f>
        <v>20</v>
      </c>
      <c r="U65"/>
      <c r="V65"/>
      <c r="W65"/>
      <c r="X65"/>
    </row>
    <row r="66" spans="1:24" hidden="1" outlineLevel="2" x14ac:dyDescent="0.3">
      <c r="A66" s="54">
        <v>62</v>
      </c>
      <c r="B66" s="55" t="s">
        <v>180</v>
      </c>
      <c r="C66" s="56">
        <v>42405</v>
      </c>
      <c r="D66" s="57" t="s">
        <v>159</v>
      </c>
      <c r="E66" s="56">
        <v>42412</v>
      </c>
      <c r="F66" s="57" t="s">
        <v>175</v>
      </c>
      <c r="G66" s="54" t="s">
        <v>93</v>
      </c>
      <c r="H66" s="54">
        <v>10</v>
      </c>
      <c r="I66" s="54">
        <v>9131</v>
      </c>
      <c r="J66" s="58">
        <f>H66*I66</f>
        <v>91310</v>
      </c>
      <c r="K66" s="59" t="str">
        <f>INDEX(상품목록,MATCH(G66,상품목록_상품명,0),3)</f>
        <v>고려사운드(주)</v>
      </c>
      <c r="L66" s="60" t="str">
        <f>TEXT(C66,"yyyy-mm")</f>
        <v>2016-02</v>
      </c>
      <c r="M66" s="61">
        <f>SUMIFS(주문량,주문구분,"구매",상품명,G66,예정일,"&lt;="&amp;E66)-SUMIFS(주문량,주문구분,"판매",상품명,G66,예정일,"&lt;="&amp;E66)</f>
        <v>15</v>
      </c>
      <c r="U66"/>
      <c r="V66"/>
      <c r="W66"/>
      <c r="X66"/>
    </row>
    <row r="67" spans="1:24" hidden="1" outlineLevel="2" x14ac:dyDescent="0.3">
      <c r="A67" s="54">
        <v>68</v>
      </c>
      <c r="B67" s="55" t="s">
        <v>178</v>
      </c>
      <c r="C67" s="56">
        <v>42353</v>
      </c>
      <c r="D67" s="57" t="s">
        <v>168</v>
      </c>
      <c r="E67" s="56">
        <v>42360</v>
      </c>
      <c r="F67" s="57" t="s">
        <v>169</v>
      </c>
      <c r="G67" s="54" t="s">
        <v>93</v>
      </c>
      <c r="H67" s="54">
        <v>15</v>
      </c>
      <c r="I67" s="54">
        <v>4577</v>
      </c>
      <c r="J67" s="58">
        <f>H67*I67</f>
        <v>68655</v>
      </c>
      <c r="K67" s="59" t="str">
        <f>INDEX(상품목록,MATCH(G67,상품목록_상품명,0),3)</f>
        <v>고려사운드(주)</v>
      </c>
      <c r="L67" s="60" t="str">
        <f>TEXT(C67,"yyyy-mm")</f>
        <v>2015-12</v>
      </c>
      <c r="M67" s="61">
        <f>SUMIFS(주문량,주문구분,"구매",상품명,G67,예정일,"&lt;="&amp;E67)-SUMIFS(주문량,주문구분,"판매",상품명,G67,예정일,"&lt;="&amp;E67)</f>
        <v>5</v>
      </c>
      <c r="U67"/>
      <c r="V67"/>
      <c r="W67"/>
      <c r="X67"/>
    </row>
    <row r="68" spans="1:24" hidden="1" outlineLevel="2" x14ac:dyDescent="0.3">
      <c r="A68" s="46">
        <v>87</v>
      </c>
      <c r="B68" s="47" t="s">
        <v>181</v>
      </c>
      <c r="C68" s="48">
        <v>42385</v>
      </c>
      <c r="D68" s="49" t="s">
        <v>168</v>
      </c>
      <c r="E68" s="48">
        <v>42599</v>
      </c>
      <c r="F68" s="49" t="s">
        <v>171</v>
      </c>
      <c r="G68" s="46" t="s">
        <v>93</v>
      </c>
      <c r="H68" s="46">
        <v>10</v>
      </c>
      <c r="I68" s="46">
        <v>3295</v>
      </c>
      <c r="J68" s="50">
        <f>H68*I68</f>
        <v>32950</v>
      </c>
      <c r="K68" s="51" t="str">
        <f>INDEX(상품목록,MATCH(G68,상품목록_상품명,0),3)</f>
        <v>고려사운드(주)</v>
      </c>
      <c r="L68" s="52" t="str">
        <f>TEXT(C68,"yyyy-mm")</f>
        <v>2016-01</v>
      </c>
      <c r="M68" s="53">
        <f>SUMIFS(주문량,주문구분,"구매",상품명,G68,예정일,"&lt;="&amp;E68)-SUMIFS(주문량,주문구분,"판매",상품명,G68,예정일,"&lt;="&amp;E68)</f>
        <v>5</v>
      </c>
      <c r="U68"/>
      <c r="V68"/>
      <c r="W68"/>
      <c r="X68"/>
    </row>
    <row r="69" spans="1:24" outlineLevel="1" collapsed="1" x14ac:dyDescent="0.3">
      <c r="A69" s="46"/>
      <c r="B69" s="47"/>
      <c r="C69" s="48"/>
      <c r="D69" s="49"/>
      <c r="E69" s="48"/>
      <c r="F69" s="49"/>
      <c r="G69" s="107" t="s">
        <v>262</v>
      </c>
      <c r="H69" s="46">
        <f>SUBTOTAL(9,H63:H68)</f>
        <v>65</v>
      </c>
      <c r="I69" s="46"/>
      <c r="J69" s="50">
        <f>SUBTOTAL(9,J63:J68)</f>
        <v>415580</v>
      </c>
      <c r="K69" s="51"/>
      <c r="L69" s="52"/>
      <c r="M69" s="53"/>
      <c r="U69"/>
      <c r="V69"/>
      <c r="W69"/>
      <c r="X69"/>
    </row>
    <row r="70" spans="1:24" hidden="1" outlineLevel="2" x14ac:dyDescent="0.3">
      <c r="A70" s="46">
        <v>17</v>
      </c>
      <c r="B70" s="47" t="s">
        <v>164</v>
      </c>
      <c r="C70" s="48">
        <v>42313</v>
      </c>
      <c r="D70" s="49" t="s">
        <v>159</v>
      </c>
      <c r="E70" s="48">
        <v>42320</v>
      </c>
      <c r="F70" s="49" t="s">
        <v>165</v>
      </c>
      <c r="G70" s="46" t="s">
        <v>109</v>
      </c>
      <c r="H70" s="46">
        <v>10</v>
      </c>
      <c r="I70" s="46">
        <v>5005</v>
      </c>
      <c r="J70" s="50">
        <f>H70*I70</f>
        <v>50050</v>
      </c>
      <c r="K70" s="51" t="str">
        <f>INDEX(상품목록,MATCH(G70,상품목록_상품명,0),3)</f>
        <v>고려사운드(주)</v>
      </c>
      <c r="L70" s="52" t="str">
        <f>TEXT(C70,"yyyy-mm")</f>
        <v>2015-11</v>
      </c>
      <c r="M70" s="53">
        <f>SUMIFS(주문량,주문구분,"구매",상품명,G70,예정일,"&lt;="&amp;E70)-SUMIFS(주문량,주문구분,"판매",상품명,G70,예정일,"&lt;="&amp;E70)</f>
        <v>10</v>
      </c>
      <c r="U70"/>
      <c r="V70"/>
      <c r="W70"/>
      <c r="X70"/>
    </row>
    <row r="71" spans="1:24" outlineLevel="1" collapsed="1" x14ac:dyDescent="0.3">
      <c r="A71" s="46"/>
      <c r="B71" s="47"/>
      <c r="C71" s="48"/>
      <c r="D71" s="49"/>
      <c r="E71" s="48"/>
      <c r="F71" s="49"/>
      <c r="G71" s="107" t="s">
        <v>263</v>
      </c>
      <c r="H71" s="46">
        <f>SUBTOTAL(9,H70:H70)</f>
        <v>10</v>
      </c>
      <c r="I71" s="46"/>
      <c r="J71" s="50">
        <f>SUBTOTAL(9,J70:J70)</f>
        <v>50050</v>
      </c>
      <c r="K71" s="51"/>
      <c r="L71" s="52"/>
      <c r="M71" s="53"/>
      <c r="U71"/>
      <c r="V71"/>
      <c r="W71"/>
      <c r="X71"/>
    </row>
    <row r="72" spans="1:24" hidden="1" outlineLevel="2" x14ac:dyDescent="0.3">
      <c r="A72" s="54">
        <v>18</v>
      </c>
      <c r="B72" s="55" t="s">
        <v>164</v>
      </c>
      <c r="C72" s="56">
        <v>42313</v>
      </c>
      <c r="D72" s="57" t="s">
        <v>159</v>
      </c>
      <c r="E72" s="56">
        <v>42320</v>
      </c>
      <c r="F72" s="57" t="s">
        <v>165</v>
      </c>
      <c r="G72" s="54" t="s">
        <v>138</v>
      </c>
      <c r="H72" s="54">
        <v>25</v>
      </c>
      <c r="I72" s="54">
        <v>8894</v>
      </c>
      <c r="J72" s="58">
        <f>H72*I72</f>
        <v>222350</v>
      </c>
      <c r="K72" s="59" t="str">
        <f>INDEX(상품목록,MATCH(G72,상품목록_상품명,0),3)</f>
        <v>고려사운드(주)</v>
      </c>
      <c r="L72" s="60" t="str">
        <f>TEXT(C72,"yyyy-mm")</f>
        <v>2015-11</v>
      </c>
      <c r="M72" s="61">
        <f>SUMIFS(주문량,주문구분,"구매",상품명,G72,예정일,"&lt;="&amp;E72)-SUMIFS(주문량,주문구분,"판매",상품명,G72,예정일,"&lt;="&amp;E72)</f>
        <v>25</v>
      </c>
      <c r="U72"/>
      <c r="V72"/>
      <c r="W72"/>
      <c r="X72"/>
    </row>
    <row r="73" spans="1:24" hidden="1" outlineLevel="2" x14ac:dyDescent="0.3">
      <c r="A73" s="46">
        <v>69</v>
      </c>
      <c r="B73" s="47" t="s">
        <v>178</v>
      </c>
      <c r="C73" s="48">
        <v>42353</v>
      </c>
      <c r="D73" s="49" t="s">
        <v>168</v>
      </c>
      <c r="E73" s="48">
        <v>42360</v>
      </c>
      <c r="F73" s="49" t="s">
        <v>169</v>
      </c>
      <c r="G73" s="46" t="s">
        <v>138</v>
      </c>
      <c r="H73" s="46">
        <v>15</v>
      </c>
      <c r="I73" s="46">
        <v>3766</v>
      </c>
      <c r="J73" s="50">
        <f>H73*I73</f>
        <v>56490</v>
      </c>
      <c r="K73" s="51" t="str">
        <f>INDEX(상품목록,MATCH(G73,상품목록_상품명,0),3)</f>
        <v>고려사운드(주)</v>
      </c>
      <c r="L73" s="52" t="str">
        <f>TEXT(C73,"yyyy-mm")</f>
        <v>2015-12</v>
      </c>
      <c r="M73" s="53">
        <f>SUMIFS(주문량,주문구분,"구매",상품명,G73,예정일,"&lt;="&amp;E73)-SUMIFS(주문량,주문구분,"판매",상품명,G73,예정일,"&lt;="&amp;E73)</f>
        <v>10</v>
      </c>
      <c r="U73"/>
      <c r="V73"/>
      <c r="W73"/>
      <c r="X73"/>
    </row>
    <row r="74" spans="1:24" hidden="1" outlineLevel="2" x14ac:dyDescent="0.3">
      <c r="A74" s="46">
        <v>79</v>
      </c>
      <c r="B74" s="47" t="s">
        <v>179</v>
      </c>
      <c r="C74" s="48">
        <v>42379</v>
      </c>
      <c r="D74" s="49" t="s">
        <v>168</v>
      </c>
      <c r="E74" s="48">
        <v>42386</v>
      </c>
      <c r="F74" s="49" t="s">
        <v>173</v>
      </c>
      <c r="G74" s="46" t="s">
        <v>138</v>
      </c>
      <c r="H74" s="46">
        <v>20</v>
      </c>
      <c r="I74" s="46">
        <v>7646</v>
      </c>
      <c r="J74" s="50">
        <f>H74*I74</f>
        <v>152920</v>
      </c>
      <c r="K74" s="51" t="str">
        <f>INDEX(상품목록,MATCH(G74,상품목록_상품명,0),3)</f>
        <v>고려사운드(주)</v>
      </c>
      <c r="L74" s="52" t="str">
        <f>TEXT(C74,"yyyy-mm")</f>
        <v>2016-01</v>
      </c>
      <c r="M74" s="53">
        <f>SUMIFS(주문량,주문구분,"구매",상품명,G74,예정일,"&lt;="&amp;E74)-SUMIFS(주문량,주문구분,"판매",상품명,G74,예정일,"&lt;="&amp;E74)</f>
        <v>-10</v>
      </c>
      <c r="U74"/>
      <c r="V74"/>
      <c r="W74"/>
      <c r="X74"/>
    </row>
    <row r="75" spans="1:24" outlineLevel="1" collapsed="1" x14ac:dyDescent="0.3">
      <c r="A75" s="46"/>
      <c r="B75" s="47"/>
      <c r="C75" s="48"/>
      <c r="D75" s="49"/>
      <c r="E75" s="48"/>
      <c r="F75" s="49"/>
      <c r="G75" s="107" t="s">
        <v>264</v>
      </c>
      <c r="H75" s="46">
        <f>SUBTOTAL(9,H72:H74)</f>
        <v>60</v>
      </c>
      <c r="I75" s="46"/>
      <c r="J75" s="50">
        <f>SUBTOTAL(9,J72:J74)</f>
        <v>431760</v>
      </c>
      <c r="K75" s="51"/>
      <c r="L75" s="52"/>
      <c r="M75" s="53"/>
      <c r="U75"/>
      <c r="V75"/>
      <c r="W75"/>
      <c r="X75"/>
    </row>
    <row r="76" spans="1:24" hidden="1" outlineLevel="2" x14ac:dyDescent="0.3">
      <c r="A76" s="46">
        <v>19</v>
      </c>
      <c r="B76" s="47" t="s">
        <v>164</v>
      </c>
      <c r="C76" s="48">
        <v>42313</v>
      </c>
      <c r="D76" s="49" t="s">
        <v>159</v>
      </c>
      <c r="E76" s="48">
        <v>42320</v>
      </c>
      <c r="F76" s="49" t="s">
        <v>165</v>
      </c>
      <c r="G76" s="46" t="s">
        <v>132</v>
      </c>
      <c r="H76" s="46">
        <v>20</v>
      </c>
      <c r="I76" s="46">
        <v>6362</v>
      </c>
      <c r="J76" s="50">
        <f>H76*I76</f>
        <v>127240</v>
      </c>
      <c r="K76" s="51" t="str">
        <f>INDEX(상품목록,MATCH(G76,상품목록_상품명,0),3)</f>
        <v>고려사운드(주)</v>
      </c>
      <c r="L76" s="52" t="str">
        <f>TEXT(C76,"yyyy-mm")</f>
        <v>2015-11</v>
      </c>
      <c r="M76" s="53">
        <f>SUMIFS(주문량,주문구분,"구매",상품명,G76,예정일,"&lt;="&amp;E76)-SUMIFS(주문량,주문구분,"판매",상품명,G76,예정일,"&lt;="&amp;E76)</f>
        <v>20</v>
      </c>
      <c r="U76"/>
      <c r="V76"/>
      <c r="W76"/>
      <c r="X76"/>
    </row>
    <row r="77" spans="1:24" hidden="1" outlineLevel="2" x14ac:dyDescent="0.3">
      <c r="A77" s="54">
        <v>70</v>
      </c>
      <c r="B77" s="55" t="s">
        <v>178</v>
      </c>
      <c r="C77" s="56">
        <v>42353</v>
      </c>
      <c r="D77" s="57" t="s">
        <v>168</v>
      </c>
      <c r="E77" s="56">
        <v>42360</v>
      </c>
      <c r="F77" s="57" t="s">
        <v>169</v>
      </c>
      <c r="G77" s="54" t="s">
        <v>132</v>
      </c>
      <c r="H77" s="54">
        <v>10</v>
      </c>
      <c r="I77" s="54">
        <v>1371</v>
      </c>
      <c r="J77" s="58">
        <f>H77*I77</f>
        <v>13710</v>
      </c>
      <c r="K77" s="59" t="str">
        <f>INDEX(상품목록,MATCH(G77,상품목록_상품명,0),3)</f>
        <v>고려사운드(주)</v>
      </c>
      <c r="L77" s="60" t="str">
        <f>TEXT(C77,"yyyy-mm")</f>
        <v>2015-12</v>
      </c>
      <c r="M77" s="61">
        <f>SUMIFS(주문량,주문구분,"구매",상품명,G77,예정일,"&lt;="&amp;E77)-SUMIFS(주문량,주문구분,"판매",상품명,G77,예정일,"&lt;="&amp;E77)</f>
        <v>10</v>
      </c>
      <c r="U77"/>
      <c r="V77"/>
      <c r="W77"/>
      <c r="X77"/>
    </row>
    <row r="78" spans="1:24" outlineLevel="1" collapsed="1" x14ac:dyDescent="0.3">
      <c r="A78" s="54"/>
      <c r="B78" s="55"/>
      <c r="C78" s="56"/>
      <c r="D78" s="57"/>
      <c r="E78" s="56"/>
      <c r="F78" s="57"/>
      <c r="G78" s="106" t="s">
        <v>265</v>
      </c>
      <c r="H78" s="54">
        <f>SUBTOTAL(9,H76:H77)</f>
        <v>30</v>
      </c>
      <c r="I78" s="54"/>
      <c r="J78" s="58">
        <f>SUBTOTAL(9,J76:J77)</f>
        <v>140950</v>
      </c>
      <c r="K78" s="59"/>
      <c r="L78" s="60"/>
      <c r="M78" s="61"/>
      <c r="U78"/>
      <c r="V78"/>
      <c r="W78"/>
      <c r="X78"/>
    </row>
    <row r="79" spans="1:24" hidden="1" outlineLevel="2" x14ac:dyDescent="0.3">
      <c r="A79" s="54">
        <v>24</v>
      </c>
      <c r="B79" s="55" t="s">
        <v>164</v>
      </c>
      <c r="C79" s="56">
        <v>42313</v>
      </c>
      <c r="D79" s="57" t="s">
        <v>159</v>
      </c>
      <c r="E79" s="56">
        <v>42320</v>
      </c>
      <c r="F79" s="57" t="s">
        <v>165</v>
      </c>
      <c r="G79" s="54" t="s">
        <v>136</v>
      </c>
      <c r="H79" s="54">
        <v>5</v>
      </c>
      <c r="I79" s="54">
        <v>4170</v>
      </c>
      <c r="J79" s="58">
        <f>H79*I79</f>
        <v>20850</v>
      </c>
      <c r="K79" s="59" t="str">
        <f>INDEX(상품목록,MATCH(G79,상품목록_상품명,0),3)</f>
        <v>(주)연세기술</v>
      </c>
      <c r="L79" s="60" t="str">
        <f>TEXT(C79,"yyyy-mm")</f>
        <v>2015-11</v>
      </c>
      <c r="M79" s="61">
        <f>SUMIFS(주문량,주문구분,"구매",상품명,G79,예정일,"&lt;="&amp;E79)-SUMIFS(주문량,주문구분,"판매",상품명,G79,예정일,"&lt;="&amp;E79)</f>
        <v>5</v>
      </c>
      <c r="U79"/>
      <c r="V79"/>
      <c r="W79"/>
      <c r="X79"/>
    </row>
    <row r="80" spans="1:24" hidden="1" outlineLevel="2" x14ac:dyDescent="0.3">
      <c r="A80" s="46">
        <v>35</v>
      </c>
      <c r="B80" s="47" t="s">
        <v>170</v>
      </c>
      <c r="C80" s="48">
        <v>42323</v>
      </c>
      <c r="D80" s="49" t="s">
        <v>168</v>
      </c>
      <c r="E80" s="48">
        <v>42330</v>
      </c>
      <c r="F80" s="49" t="s">
        <v>171</v>
      </c>
      <c r="G80" s="46" t="s">
        <v>136</v>
      </c>
      <c r="H80" s="46">
        <v>2</v>
      </c>
      <c r="I80" s="46">
        <v>2069</v>
      </c>
      <c r="J80" s="50">
        <f>H80*I80</f>
        <v>4138</v>
      </c>
      <c r="K80" s="51" t="str">
        <f>INDEX(상품목록,MATCH(G80,상품목록_상품명,0),3)</f>
        <v>(주)연세기술</v>
      </c>
      <c r="L80" s="52" t="str">
        <f>TEXT(C80,"yyyy-mm")</f>
        <v>2015-11</v>
      </c>
      <c r="M80" s="53">
        <f>SUMIFS(주문량,주문구분,"구매",상품명,G80,예정일,"&lt;="&amp;E80)-SUMIFS(주문량,주문구분,"판매",상품명,G80,예정일,"&lt;="&amp;E80)</f>
        <v>3</v>
      </c>
      <c r="U80"/>
      <c r="V80"/>
      <c r="W80"/>
      <c r="X80"/>
    </row>
    <row r="81" spans="1:24" hidden="1" outlineLevel="2" x14ac:dyDescent="0.3">
      <c r="A81" s="46">
        <v>41</v>
      </c>
      <c r="B81" s="47" t="s">
        <v>172</v>
      </c>
      <c r="C81" s="48">
        <v>42328</v>
      </c>
      <c r="D81" s="49" t="s">
        <v>168</v>
      </c>
      <c r="E81" s="48">
        <v>42335</v>
      </c>
      <c r="F81" s="49" t="s">
        <v>173</v>
      </c>
      <c r="G81" s="46" t="s">
        <v>136</v>
      </c>
      <c r="H81" s="46">
        <v>3</v>
      </c>
      <c r="I81" s="46">
        <v>1733</v>
      </c>
      <c r="J81" s="50">
        <f>H81*I81</f>
        <v>5199</v>
      </c>
      <c r="K81" s="51" t="str">
        <f>INDEX(상품목록,MATCH(G81,상품목록_상품명,0),3)</f>
        <v>(주)연세기술</v>
      </c>
      <c r="L81" s="52" t="str">
        <f>TEXT(C81,"yyyy-mm")</f>
        <v>2015-11</v>
      </c>
      <c r="M81" s="53">
        <f>SUMIFS(주문량,주문구분,"구매",상품명,G81,예정일,"&lt;="&amp;E81)-SUMIFS(주문량,주문구분,"판매",상품명,G81,예정일,"&lt;="&amp;E81)</f>
        <v>0</v>
      </c>
      <c r="U81"/>
      <c r="V81"/>
      <c r="W81"/>
      <c r="X81"/>
    </row>
    <row r="82" spans="1:24" hidden="1" outlineLevel="2" x14ac:dyDescent="0.3">
      <c r="A82" s="46">
        <v>51</v>
      </c>
      <c r="B82" s="47" t="s">
        <v>176</v>
      </c>
      <c r="C82" s="48">
        <v>42343</v>
      </c>
      <c r="D82" s="49" t="s">
        <v>159</v>
      </c>
      <c r="E82" s="48">
        <v>42350</v>
      </c>
      <c r="F82" s="49" t="s">
        <v>160</v>
      </c>
      <c r="G82" s="46" t="s">
        <v>136</v>
      </c>
      <c r="H82" s="46">
        <v>20</v>
      </c>
      <c r="I82" s="46">
        <v>7122</v>
      </c>
      <c r="J82" s="50">
        <f>H82*I82</f>
        <v>142440</v>
      </c>
      <c r="K82" s="51" t="str">
        <f>INDEX(상품목록,MATCH(G82,상품목록_상품명,0),3)</f>
        <v>(주)연세기술</v>
      </c>
      <c r="L82" s="52" t="str">
        <f>TEXT(C82,"yyyy-mm")</f>
        <v>2015-12</v>
      </c>
      <c r="M82" s="53">
        <f>SUMIFS(주문량,주문구분,"구매",상품명,G82,예정일,"&lt;="&amp;E82)-SUMIFS(주문량,주문구분,"판매",상품명,G82,예정일,"&lt;="&amp;E82)</f>
        <v>20</v>
      </c>
      <c r="U82"/>
      <c r="V82"/>
      <c r="W82"/>
      <c r="X82"/>
    </row>
    <row r="83" spans="1:24" hidden="1" outlineLevel="2" x14ac:dyDescent="0.3">
      <c r="A83" s="46">
        <v>65</v>
      </c>
      <c r="B83" s="47" t="s">
        <v>178</v>
      </c>
      <c r="C83" s="48">
        <v>42353</v>
      </c>
      <c r="D83" s="49" t="s">
        <v>168</v>
      </c>
      <c r="E83" s="48">
        <v>42360</v>
      </c>
      <c r="F83" s="49" t="s">
        <v>169</v>
      </c>
      <c r="G83" s="46" t="s">
        <v>136</v>
      </c>
      <c r="H83" s="46">
        <v>15</v>
      </c>
      <c r="I83" s="46">
        <v>8939</v>
      </c>
      <c r="J83" s="50">
        <f>H83*I83</f>
        <v>134085</v>
      </c>
      <c r="K83" s="51" t="str">
        <f>INDEX(상품목록,MATCH(G83,상품목록_상품명,0),3)</f>
        <v>(주)연세기술</v>
      </c>
      <c r="L83" s="52" t="str">
        <f>TEXT(C83,"yyyy-mm")</f>
        <v>2015-12</v>
      </c>
      <c r="M83" s="53">
        <f>SUMIFS(주문량,주문구분,"구매",상품명,G83,예정일,"&lt;="&amp;E83)-SUMIFS(주문량,주문구분,"판매",상품명,G83,예정일,"&lt;="&amp;E83)</f>
        <v>5</v>
      </c>
      <c r="U83"/>
    </row>
    <row r="84" spans="1:24" outlineLevel="1" collapsed="1" x14ac:dyDescent="0.3">
      <c r="A84" s="46"/>
      <c r="B84" s="47"/>
      <c r="C84" s="48"/>
      <c r="D84" s="49"/>
      <c r="E84" s="48"/>
      <c r="F84" s="49"/>
      <c r="G84" s="107" t="s">
        <v>266</v>
      </c>
      <c r="H84" s="46">
        <f>SUBTOTAL(9,H79:H83)</f>
        <v>45</v>
      </c>
      <c r="I84" s="46"/>
      <c r="J84" s="50">
        <f>SUBTOTAL(9,J79:J83)</f>
        <v>306712</v>
      </c>
      <c r="K84" s="51"/>
      <c r="L84" s="52"/>
      <c r="M84" s="53"/>
      <c r="U84"/>
    </row>
    <row r="85" spans="1:24" hidden="1" outlineLevel="2" x14ac:dyDescent="0.3">
      <c r="A85" s="46">
        <v>25</v>
      </c>
      <c r="B85" s="47" t="s">
        <v>164</v>
      </c>
      <c r="C85" s="48">
        <v>42313</v>
      </c>
      <c r="D85" s="49" t="s">
        <v>159</v>
      </c>
      <c r="E85" s="48">
        <v>42320</v>
      </c>
      <c r="F85" s="49" t="s">
        <v>165</v>
      </c>
      <c r="G85" s="46" t="s">
        <v>99</v>
      </c>
      <c r="H85" s="46">
        <v>15</v>
      </c>
      <c r="I85" s="46">
        <v>7696</v>
      </c>
      <c r="J85" s="50">
        <f>H85*I85</f>
        <v>115440</v>
      </c>
      <c r="K85" s="51" t="str">
        <f>INDEX(상품목록,MATCH(G85,상품목록_상품명,0),3)</f>
        <v>(주)연세기술</v>
      </c>
      <c r="L85" s="52" t="str">
        <f>TEXT(C85,"yyyy-mm")</f>
        <v>2015-11</v>
      </c>
      <c r="M85" s="53">
        <f>SUMIFS(주문량,주문구분,"구매",상품명,G85,예정일,"&lt;="&amp;E85)-SUMIFS(주문량,주문구분,"판매",상품명,G85,예정일,"&lt;="&amp;E85)</f>
        <v>15</v>
      </c>
      <c r="U85"/>
    </row>
    <row r="86" spans="1:24" hidden="1" outlineLevel="2" x14ac:dyDescent="0.3">
      <c r="A86" s="54">
        <v>44</v>
      </c>
      <c r="B86" s="55" t="s">
        <v>174</v>
      </c>
      <c r="C86" s="56">
        <v>42339</v>
      </c>
      <c r="D86" s="57" t="s">
        <v>159</v>
      </c>
      <c r="E86" s="56">
        <v>42346</v>
      </c>
      <c r="F86" s="57" t="s">
        <v>175</v>
      </c>
      <c r="G86" s="54" t="s">
        <v>99</v>
      </c>
      <c r="H86" s="54">
        <v>10</v>
      </c>
      <c r="I86" s="54">
        <v>4065</v>
      </c>
      <c r="J86" s="58">
        <f>H86*I86</f>
        <v>40650</v>
      </c>
      <c r="K86" s="59" t="str">
        <f>INDEX(상품목록,MATCH(G86,상품목록_상품명,0),3)</f>
        <v>(주)연세기술</v>
      </c>
      <c r="L86" s="60" t="str">
        <f>TEXT(C86,"yyyy-mm")</f>
        <v>2015-12</v>
      </c>
      <c r="M86" s="61">
        <f>SUMIFS(주문량,주문구분,"구매",상품명,G86,예정일,"&lt;="&amp;E86)-SUMIFS(주문량,주문구분,"판매",상품명,G86,예정일,"&lt;="&amp;E86)</f>
        <v>25</v>
      </c>
      <c r="U86"/>
    </row>
    <row r="87" spans="1:24" hidden="1" outlineLevel="2" x14ac:dyDescent="0.3">
      <c r="A87" s="46">
        <v>53</v>
      </c>
      <c r="B87" s="47" t="s">
        <v>176</v>
      </c>
      <c r="C87" s="48">
        <v>42343</v>
      </c>
      <c r="D87" s="49" t="s">
        <v>159</v>
      </c>
      <c r="E87" s="48">
        <v>42350</v>
      </c>
      <c r="F87" s="49" t="s">
        <v>160</v>
      </c>
      <c r="G87" s="46" t="s">
        <v>99</v>
      </c>
      <c r="H87" s="46">
        <v>5</v>
      </c>
      <c r="I87" s="46">
        <v>2783</v>
      </c>
      <c r="J87" s="50">
        <f>H87*I87</f>
        <v>13915</v>
      </c>
      <c r="K87" s="51" t="str">
        <f>INDEX(상품목록,MATCH(G87,상품목록_상품명,0),3)</f>
        <v>(주)연세기술</v>
      </c>
      <c r="L87" s="52" t="str">
        <f>TEXT(C87,"yyyy-mm")</f>
        <v>2015-12</v>
      </c>
      <c r="M87" s="53">
        <f>SUMIFS(주문량,주문구분,"구매",상품명,G87,예정일,"&lt;="&amp;E87)-SUMIFS(주문량,주문구분,"판매",상품명,G87,예정일,"&lt;="&amp;E87)</f>
        <v>30</v>
      </c>
      <c r="U87"/>
    </row>
    <row r="88" spans="1:24" outlineLevel="1" collapsed="1" x14ac:dyDescent="0.3">
      <c r="A88" s="46"/>
      <c r="B88" s="47"/>
      <c r="C88" s="48"/>
      <c r="D88" s="49"/>
      <c r="E88" s="48"/>
      <c r="F88" s="49"/>
      <c r="G88" s="107" t="s">
        <v>267</v>
      </c>
      <c r="H88" s="46">
        <f>SUBTOTAL(9,H85:H87)</f>
        <v>30</v>
      </c>
      <c r="I88" s="46"/>
      <c r="J88" s="50">
        <f>SUBTOTAL(9,J85:J87)</f>
        <v>170005</v>
      </c>
      <c r="K88" s="51"/>
      <c r="L88" s="52"/>
      <c r="M88" s="53"/>
      <c r="U88"/>
    </row>
    <row r="89" spans="1:24" hidden="1" outlineLevel="2" x14ac:dyDescent="0.3">
      <c r="A89" s="54">
        <v>26</v>
      </c>
      <c r="B89" s="55" t="s">
        <v>164</v>
      </c>
      <c r="C89" s="56">
        <v>42313</v>
      </c>
      <c r="D89" s="57" t="s">
        <v>159</v>
      </c>
      <c r="E89" s="56">
        <v>42320</v>
      </c>
      <c r="F89" s="57" t="s">
        <v>165</v>
      </c>
      <c r="G89" s="54" t="s">
        <v>142</v>
      </c>
      <c r="H89" s="54">
        <v>20</v>
      </c>
      <c r="I89" s="54">
        <v>5960</v>
      </c>
      <c r="J89" s="58">
        <f>H89*I89</f>
        <v>119200</v>
      </c>
      <c r="K89" s="59" t="str">
        <f>INDEX(상품목록,MATCH(G89,상품목록_상품명,0),3)</f>
        <v>(주)연세기술</v>
      </c>
      <c r="L89" s="60" t="str">
        <f>TEXT(C89,"yyyy-mm")</f>
        <v>2015-11</v>
      </c>
      <c r="M89" s="61">
        <f>SUMIFS(주문량,주문구분,"구매",상품명,G89,예정일,"&lt;="&amp;E89)-SUMIFS(주문량,주문구분,"판매",상품명,G89,예정일,"&lt;="&amp;E89)</f>
        <v>20</v>
      </c>
      <c r="U89"/>
    </row>
    <row r="90" spans="1:24" hidden="1" outlineLevel="2" x14ac:dyDescent="0.3">
      <c r="A90" s="54">
        <v>36</v>
      </c>
      <c r="B90" s="55" t="s">
        <v>170</v>
      </c>
      <c r="C90" s="56">
        <v>42323</v>
      </c>
      <c r="D90" s="57" t="s">
        <v>168</v>
      </c>
      <c r="E90" s="56">
        <v>42330</v>
      </c>
      <c r="F90" s="57" t="s">
        <v>171</v>
      </c>
      <c r="G90" s="54" t="s">
        <v>142</v>
      </c>
      <c r="H90" s="54">
        <v>15</v>
      </c>
      <c r="I90" s="54">
        <v>6484</v>
      </c>
      <c r="J90" s="58">
        <f>H90*I90</f>
        <v>97260</v>
      </c>
      <c r="K90" s="59" t="str">
        <f>INDEX(상품목록,MATCH(G90,상품목록_상품명,0),3)</f>
        <v>(주)연세기술</v>
      </c>
      <c r="L90" s="60" t="str">
        <f>TEXT(C90,"yyyy-mm")</f>
        <v>2015-11</v>
      </c>
      <c r="M90" s="61">
        <f>SUMIFS(주문량,주문구분,"구매",상품명,G90,예정일,"&lt;="&amp;E90)-SUMIFS(주문량,주문구분,"판매",상품명,G90,예정일,"&lt;="&amp;E90)</f>
        <v>5</v>
      </c>
      <c r="U90"/>
    </row>
    <row r="91" spans="1:24" hidden="1" outlineLevel="2" x14ac:dyDescent="0.3">
      <c r="A91" s="54">
        <v>52</v>
      </c>
      <c r="B91" s="55" t="s">
        <v>176</v>
      </c>
      <c r="C91" s="56">
        <v>42343</v>
      </c>
      <c r="D91" s="57" t="s">
        <v>159</v>
      </c>
      <c r="E91" s="56">
        <v>42350</v>
      </c>
      <c r="F91" s="57" t="s">
        <v>160</v>
      </c>
      <c r="G91" s="54" t="s">
        <v>142</v>
      </c>
      <c r="H91" s="54">
        <v>40</v>
      </c>
      <c r="I91" s="54">
        <v>5025</v>
      </c>
      <c r="J91" s="58">
        <f>H91*I91</f>
        <v>201000</v>
      </c>
      <c r="K91" s="59" t="str">
        <f>INDEX(상품목록,MATCH(G91,상품목록_상품명,0),3)</f>
        <v>(주)연세기술</v>
      </c>
      <c r="L91" s="60" t="str">
        <f>TEXT(C91,"yyyy-mm")</f>
        <v>2015-12</v>
      </c>
      <c r="M91" s="61">
        <f>SUMIFS(주문량,주문구분,"구매",상품명,G91,예정일,"&lt;="&amp;E91)-SUMIFS(주문량,주문구분,"판매",상품명,G91,예정일,"&lt;="&amp;E91)</f>
        <v>45</v>
      </c>
      <c r="U91"/>
    </row>
    <row r="92" spans="1:24" hidden="1" outlineLevel="2" x14ac:dyDescent="0.3">
      <c r="A92" s="46">
        <v>63</v>
      </c>
      <c r="B92" s="47" t="s">
        <v>180</v>
      </c>
      <c r="C92" s="48">
        <v>42405</v>
      </c>
      <c r="D92" s="49" t="s">
        <v>159</v>
      </c>
      <c r="E92" s="48">
        <v>42412</v>
      </c>
      <c r="F92" s="49" t="s">
        <v>175</v>
      </c>
      <c r="G92" s="46" t="s">
        <v>142</v>
      </c>
      <c r="H92" s="46">
        <v>10</v>
      </c>
      <c r="I92" s="46">
        <v>5882</v>
      </c>
      <c r="J92" s="50">
        <f>H92*I92</f>
        <v>58820</v>
      </c>
      <c r="K92" s="51" t="str">
        <f>INDEX(상품목록,MATCH(G92,상품목록_상품명,0),3)</f>
        <v>(주)연세기술</v>
      </c>
      <c r="L92" s="52" t="str">
        <f>TEXT(C92,"yyyy-mm")</f>
        <v>2016-02</v>
      </c>
      <c r="M92" s="53">
        <f>SUMIFS(주문량,주문구분,"구매",상품명,G92,예정일,"&lt;="&amp;E92)-SUMIFS(주문량,주문구분,"판매",상품명,G92,예정일,"&lt;="&amp;E92)</f>
        <v>55</v>
      </c>
      <c r="U92"/>
    </row>
    <row r="93" spans="1:24" hidden="1" outlineLevel="2" x14ac:dyDescent="0.3">
      <c r="A93" s="54">
        <v>88</v>
      </c>
      <c r="B93" s="55" t="s">
        <v>181</v>
      </c>
      <c r="C93" s="56">
        <v>42386</v>
      </c>
      <c r="D93" s="57" t="s">
        <v>168</v>
      </c>
      <c r="E93" s="56">
        <v>42599</v>
      </c>
      <c r="F93" s="57" t="s">
        <v>171</v>
      </c>
      <c r="G93" s="54" t="s">
        <v>142</v>
      </c>
      <c r="H93" s="54">
        <v>60</v>
      </c>
      <c r="I93" s="54">
        <v>5122</v>
      </c>
      <c r="J93" s="58">
        <f>H93*I93</f>
        <v>307320</v>
      </c>
      <c r="K93" s="59" t="str">
        <f>INDEX(상품목록,MATCH(G93,상품목록_상품명,0),3)</f>
        <v>(주)연세기술</v>
      </c>
      <c r="L93" s="60" t="str">
        <f>TEXT(C93,"yyyy-mm")</f>
        <v>2016-01</v>
      </c>
      <c r="M93" s="61">
        <f>SUMIFS(주문량,주문구분,"구매",상품명,G93,예정일,"&lt;="&amp;E93)-SUMIFS(주문량,주문구분,"판매",상품명,G93,예정일,"&lt;="&amp;E93)</f>
        <v>-5</v>
      </c>
      <c r="U93"/>
    </row>
    <row r="94" spans="1:24" outlineLevel="1" collapsed="1" x14ac:dyDescent="0.3">
      <c r="A94" s="54"/>
      <c r="B94" s="55"/>
      <c r="C94" s="56"/>
      <c r="D94" s="57"/>
      <c r="E94" s="56"/>
      <c r="F94" s="57"/>
      <c r="G94" s="106" t="s">
        <v>268</v>
      </c>
      <c r="H94" s="54">
        <f>SUBTOTAL(9,H89:H93)</f>
        <v>145</v>
      </c>
      <c r="I94" s="54"/>
      <c r="J94" s="58">
        <f>SUBTOTAL(9,J89:J93)</f>
        <v>783600</v>
      </c>
      <c r="K94" s="59"/>
      <c r="L94" s="60"/>
      <c r="M94" s="61"/>
      <c r="U94"/>
    </row>
    <row r="95" spans="1:24" hidden="1" outlineLevel="2" x14ac:dyDescent="0.3">
      <c r="A95" s="46">
        <v>27</v>
      </c>
      <c r="B95" s="47" t="s">
        <v>164</v>
      </c>
      <c r="C95" s="48">
        <v>42313</v>
      </c>
      <c r="D95" s="49" t="s">
        <v>159</v>
      </c>
      <c r="E95" s="48">
        <v>42320</v>
      </c>
      <c r="F95" s="49" t="s">
        <v>165</v>
      </c>
      <c r="G95" s="46" t="s">
        <v>103</v>
      </c>
      <c r="H95" s="46">
        <v>25</v>
      </c>
      <c r="I95" s="46">
        <v>1074</v>
      </c>
      <c r="J95" s="50">
        <f>H95*I95</f>
        <v>26850</v>
      </c>
      <c r="K95" s="51" t="str">
        <f>INDEX(상품목록,MATCH(G95,상품목록_상품명,0),3)</f>
        <v>(주)연세기술</v>
      </c>
      <c r="L95" s="52" t="str">
        <f>TEXT(C95,"yyyy-mm")</f>
        <v>2015-11</v>
      </c>
      <c r="M95" s="53">
        <f>SUMIFS(주문량,주문구분,"구매",상품명,G95,예정일,"&lt;="&amp;E95)-SUMIFS(주문량,주문구분,"판매",상품명,G95,예정일,"&lt;="&amp;E95)</f>
        <v>25</v>
      </c>
      <c r="U95"/>
    </row>
    <row r="96" spans="1:24" hidden="1" outlineLevel="2" x14ac:dyDescent="0.3">
      <c r="A96" s="54">
        <v>64</v>
      </c>
      <c r="B96" s="55" t="s">
        <v>180</v>
      </c>
      <c r="C96" s="56">
        <v>42405</v>
      </c>
      <c r="D96" s="57" t="s">
        <v>159</v>
      </c>
      <c r="E96" s="56">
        <v>42412</v>
      </c>
      <c r="F96" s="57" t="s">
        <v>175</v>
      </c>
      <c r="G96" s="54" t="s">
        <v>103</v>
      </c>
      <c r="H96" s="54">
        <v>5</v>
      </c>
      <c r="I96" s="54">
        <v>5142</v>
      </c>
      <c r="J96" s="58">
        <f>H96*I96</f>
        <v>25710</v>
      </c>
      <c r="K96" s="59" t="str">
        <f>INDEX(상품목록,MATCH(G96,상품목록_상품명,0),3)</f>
        <v>(주)연세기술</v>
      </c>
      <c r="L96" s="60" t="str">
        <f>TEXT(C96,"yyyy-mm")</f>
        <v>2016-02</v>
      </c>
      <c r="M96" s="61">
        <f>SUMIFS(주문량,주문구분,"구매",상품명,G96,예정일,"&lt;="&amp;E96)-SUMIFS(주문량,주문구분,"판매",상품명,G96,예정일,"&lt;="&amp;E96)</f>
        <v>30</v>
      </c>
      <c r="U96"/>
    </row>
    <row r="97" spans="1:21" outlineLevel="1" collapsed="1" x14ac:dyDescent="0.3">
      <c r="A97" s="54"/>
      <c r="B97" s="55"/>
      <c r="C97" s="56"/>
      <c r="D97" s="57"/>
      <c r="E97" s="56"/>
      <c r="F97" s="57"/>
      <c r="G97" s="106" t="s">
        <v>269</v>
      </c>
      <c r="H97" s="54">
        <f>SUBTOTAL(9,H95:H96)</f>
        <v>30</v>
      </c>
      <c r="I97" s="54"/>
      <c r="J97" s="58">
        <f>SUBTOTAL(9,J95:J96)</f>
        <v>52560</v>
      </c>
      <c r="K97" s="59"/>
      <c r="L97" s="60"/>
      <c r="M97" s="61"/>
      <c r="U97"/>
    </row>
    <row r="98" spans="1:21" hidden="1" outlineLevel="2" x14ac:dyDescent="0.3">
      <c r="A98" s="46">
        <v>7</v>
      </c>
      <c r="B98" s="47" t="s">
        <v>158</v>
      </c>
      <c r="C98" s="48">
        <v>42278</v>
      </c>
      <c r="D98" s="49" t="s">
        <v>159</v>
      </c>
      <c r="E98" s="48">
        <v>42285</v>
      </c>
      <c r="F98" s="49" t="s">
        <v>160</v>
      </c>
      <c r="G98" s="46" t="s">
        <v>111</v>
      </c>
      <c r="H98" s="46">
        <v>25</v>
      </c>
      <c r="I98" s="46">
        <v>5736</v>
      </c>
      <c r="J98" s="50">
        <f>H98*I98</f>
        <v>143400</v>
      </c>
      <c r="K98" s="51" t="str">
        <f>INDEX(상품목록,MATCH(G98,상품목록_상품명,0),3)</f>
        <v>(주)KNU</v>
      </c>
      <c r="L98" s="52" t="str">
        <f>TEXT(C98,"yyyy-mm")</f>
        <v>2015-10</v>
      </c>
      <c r="M98" s="53">
        <f>SUMIFS(주문량,주문구분,"구매",상품명,G98,예정일,"&lt;="&amp;E98)-SUMIFS(주문량,주문구분,"판매",상품명,G98,예정일,"&lt;="&amp;E98)</f>
        <v>25</v>
      </c>
      <c r="U98"/>
    </row>
    <row r="99" spans="1:21" hidden="1" outlineLevel="2" x14ac:dyDescent="0.3">
      <c r="A99" s="54">
        <v>58</v>
      </c>
      <c r="B99" s="55" t="s">
        <v>180</v>
      </c>
      <c r="C99" s="56">
        <v>42405</v>
      </c>
      <c r="D99" s="57" t="s">
        <v>159</v>
      </c>
      <c r="E99" s="56">
        <v>42412</v>
      </c>
      <c r="F99" s="57" t="s">
        <v>175</v>
      </c>
      <c r="G99" s="54" t="s">
        <v>111</v>
      </c>
      <c r="H99" s="54">
        <v>5</v>
      </c>
      <c r="I99" s="54">
        <v>6479</v>
      </c>
      <c r="J99" s="58">
        <f>H99*I99</f>
        <v>32395</v>
      </c>
      <c r="K99" s="59" t="str">
        <f>INDEX(상품목록,MATCH(G99,상품목록_상품명,0),3)</f>
        <v>(주)KNU</v>
      </c>
      <c r="L99" s="60" t="str">
        <f>TEXT(C99,"yyyy-mm")</f>
        <v>2016-02</v>
      </c>
      <c r="M99" s="61">
        <f>SUMIFS(주문량,주문구분,"구매",상품명,G99,예정일,"&lt;="&amp;E99)-SUMIFS(주문량,주문구분,"판매",상품명,G99,예정일,"&lt;="&amp;E99)</f>
        <v>5</v>
      </c>
      <c r="U99"/>
    </row>
    <row r="100" spans="1:21" hidden="1" outlineLevel="2" x14ac:dyDescent="0.3">
      <c r="A100" s="54">
        <v>66</v>
      </c>
      <c r="B100" s="55" t="s">
        <v>178</v>
      </c>
      <c r="C100" s="56">
        <v>42353</v>
      </c>
      <c r="D100" s="57" t="s">
        <v>168</v>
      </c>
      <c r="E100" s="56">
        <v>42360</v>
      </c>
      <c r="F100" s="57" t="s">
        <v>169</v>
      </c>
      <c r="G100" s="54" t="s">
        <v>111</v>
      </c>
      <c r="H100" s="54">
        <v>15</v>
      </c>
      <c r="I100" s="54">
        <v>6846</v>
      </c>
      <c r="J100" s="58">
        <f>H100*I100</f>
        <v>102690</v>
      </c>
      <c r="K100" s="59" t="str">
        <f>INDEX(상품목록,MATCH(G100,상품목록_상품명,0),3)</f>
        <v>(주)KNU</v>
      </c>
      <c r="L100" s="60" t="str">
        <f>TEXT(C100,"yyyy-mm")</f>
        <v>2015-12</v>
      </c>
      <c r="M100" s="61">
        <f>SUMIFS(주문량,주문구분,"구매",상품명,G100,예정일,"&lt;="&amp;E100)-SUMIFS(주문량,주문구분,"판매",상품명,G100,예정일,"&lt;="&amp;E100)</f>
        <v>10</v>
      </c>
      <c r="U100"/>
    </row>
    <row r="101" spans="1:21" hidden="1" outlineLevel="2" x14ac:dyDescent="0.3">
      <c r="A101" s="46">
        <v>73</v>
      </c>
      <c r="B101" s="47" t="s">
        <v>179</v>
      </c>
      <c r="C101" s="48">
        <v>42379</v>
      </c>
      <c r="D101" s="49" t="s">
        <v>168</v>
      </c>
      <c r="E101" s="48">
        <v>42386</v>
      </c>
      <c r="F101" s="49" t="s">
        <v>173</v>
      </c>
      <c r="G101" s="46" t="s">
        <v>111</v>
      </c>
      <c r="H101" s="46">
        <v>10</v>
      </c>
      <c r="I101" s="46">
        <v>1826</v>
      </c>
      <c r="J101" s="50">
        <f>H101*I101</f>
        <v>18260</v>
      </c>
      <c r="K101" s="51" t="str">
        <f>INDEX(상품목록,MATCH(G101,상품목록_상품명,0),3)</f>
        <v>(주)KNU</v>
      </c>
      <c r="L101" s="52" t="str">
        <f>TEXT(C101,"yyyy-mm")</f>
        <v>2016-01</v>
      </c>
      <c r="M101" s="53">
        <f>SUMIFS(주문량,주문구분,"구매",상품명,G101,예정일,"&lt;="&amp;E101)-SUMIFS(주문량,주문구분,"판매",상품명,G101,예정일,"&lt;="&amp;E101)</f>
        <v>0</v>
      </c>
      <c r="U101"/>
    </row>
    <row r="102" spans="1:21" hidden="1" outlineLevel="2" x14ac:dyDescent="0.3">
      <c r="A102" s="54">
        <v>90</v>
      </c>
      <c r="B102" s="55" t="s">
        <v>182</v>
      </c>
      <c r="C102" s="56">
        <v>42389</v>
      </c>
      <c r="D102" s="57" t="s">
        <v>168</v>
      </c>
      <c r="E102" s="56">
        <v>42601</v>
      </c>
      <c r="F102" s="57" t="s">
        <v>173</v>
      </c>
      <c r="G102" s="54" t="s">
        <v>111</v>
      </c>
      <c r="H102" s="54">
        <v>5</v>
      </c>
      <c r="I102" s="54">
        <v>5000</v>
      </c>
      <c r="J102" s="58">
        <f>H102*I102</f>
        <v>25000</v>
      </c>
      <c r="K102" s="59" t="str">
        <f>INDEX(상품목록,MATCH(G102,상품목록_상품명,0),3)</f>
        <v>(주)KNU</v>
      </c>
      <c r="L102" s="60" t="str">
        <f>TEXT(C102,"yyyy-mm")</f>
        <v>2016-01</v>
      </c>
      <c r="M102" s="61">
        <f>SUMIFS(주문량,주문구분,"구매",상품명,G102,예정일,"&lt;="&amp;E102)-SUMIFS(주문량,주문구분,"판매",상품명,G102,예정일,"&lt;="&amp;E102)</f>
        <v>0</v>
      </c>
      <c r="U102"/>
    </row>
    <row r="103" spans="1:21" outlineLevel="1" collapsed="1" x14ac:dyDescent="0.3">
      <c r="A103" s="54"/>
      <c r="B103" s="55"/>
      <c r="C103" s="56"/>
      <c r="D103" s="57"/>
      <c r="E103" s="56"/>
      <c r="F103" s="57"/>
      <c r="G103" s="106" t="s">
        <v>270</v>
      </c>
      <c r="H103" s="54">
        <f>SUBTOTAL(9,H98:H102)</f>
        <v>60</v>
      </c>
      <c r="I103" s="54"/>
      <c r="J103" s="58">
        <f>SUBTOTAL(9,J98:J102)</f>
        <v>321745</v>
      </c>
      <c r="K103" s="59"/>
      <c r="L103" s="60"/>
      <c r="M103" s="61"/>
      <c r="U103"/>
    </row>
    <row r="104" spans="1:21" hidden="1" outlineLevel="2" x14ac:dyDescent="0.3">
      <c r="A104" s="46">
        <v>1</v>
      </c>
      <c r="B104" s="47" t="s">
        <v>158</v>
      </c>
      <c r="C104" s="48">
        <v>42278</v>
      </c>
      <c r="D104" s="49" t="s">
        <v>159</v>
      </c>
      <c r="E104" s="48">
        <v>42285</v>
      </c>
      <c r="F104" s="49" t="s">
        <v>160</v>
      </c>
      <c r="G104" s="46" t="s">
        <v>88</v>
      </c>
      <c r="H104" s="46">
        <v>50</v>
      </c>
      <c r="I104" s="46">
        <v>7901</v>
      </c>
      <c r="J104" s="50">
        <f>H104*I104</f>
        <v>395050</v>
      </c>
      <c r="K104" s="51" t="str">
        <f>INDEX(상품목록,MATCH(G104,상품목록_상품명,0),3)</f>
        <v>(주)KNU</v>
      </c>
      <c r="L104" s="52" t="str">
        <f>TEXT(C104,"yyyy-mm")</f>
        <v>2015-10</v>
      </c>
      <c r="M104" s="53">
        <f>SUMIFS(주문량,주문구분,"구매",상품명,G104,예정일,"&lt;="&amp;E104)-SUMIFS(주문량,주문구분,"판매",상품명,G104,예정일,"&lt;="&amp;E104)</f>
        <v>90</v>
      </c>
      <c r="U104"/>
    </row>
    <row r="105" spans="1:21" hidden="1" outlineLevel="2" x14ac:dyDescent="0.3">
      <c r="A105" s="46">
        <v>3</v>
      </c>
      <c r="B105" s="47" t="s">
        <v>158</v>
      </c>
      <c r="C105" s="48">
        <v>42278</v>
      </c>
      <c r="D105" s="49" t="s">
        <v>159</v>
      </c>
      <c r="E105" s="48">
        <v>42285</v>
      </c>
      <c r="F105" s="49" t="s">
        <v>160</v>
      </c>
      <c r="G105" s="46" t="s">
        <v>88</v>
      </c>
      <c r="H105" s="46">
        <v>40</v>
      </c>
      <c r="I105" s="46">
        <v>7073</v>
      </c>
      <c r="J105" s="50">
        <f>H105*I105</f>
        <v>282920</v>
      </c>
      <c r="K105" s="51" t="str">
        <f>INDEX(상품목록,MATCH(G105,상품목록_상품명,0),3)</f>
        <v>(주)KNU</v>
      </c>
      <c r="L105" s="52" t="str">
        <f>TEXT(C105,"yyyy-mm")</f>
        <v>2015-10</v>
      </c>
      <c r="M105" s="53">
        <f>SUMIFS(주문량,주문구분,"구매",상품명,G105,예정일,"&lt;="&amp;E105)-SUMIFS(주문량,주문구분,"판매",상품명,G105,예정일,"&lt;="&amp;E105)</f>
        <v>90</v>
      </c>
      <c r="U105"/>
    </row>
    <row r="106" spans="1:21" hidden="1" outlineLevel="2" x14ac:dyDescent="0.3">
      <c r="A106" s="54">
        <v>28</v>
      </c>
      <c r="B106" s="55" t="s">
        <v>167</v>
      </c>
      <c r="C106" s="56">
        <v>42318</v>
      </c>
      <c r="D106" s="57" t="s">
        <v>168</v>
      </c>
      <c r="E106" s="56">
        <v>42325</v>
      </c>
      <c r="F106" s="57" t="s">
        <v>169</v>
      </c>
      <c r="G106" s="54" t="s">
        <v>88</v>
      </c>
      <c r="H106" s="54">
        <v>5</v>
      </c>
      <c r="I106" s="54">
        <v>1708</v>
      </c>
      <c r="J106" s="58">
        <f>H106*I106</f>
        <v>8540</v>
      </c>
      <c r="K106" s="59" t="str">
        <f>INDEX(상품목록,MATCH(G106,상품목록_상품명,0),3)</f>
        <v>(주)KNU</v>
      </c>
      <c r="L106" s="60" t="str">
        <f>TEXT(C106,"yyyy-mm")</f>
        <v>2015-11</v>
      </c>
      <c r="M106" s="61">
        <f>SUMIFS(주문량,주문구분,"구매",상품명,G106,예정일,"&lt;="&amp;E106)-SUMIFS(주문량,주문구분,"판매",상품명,G106,예정일,"&lt;="&amp;E106)</f>
        <v>85</v>
      </c>
      <c r="U106"/>
    </row>
    <row r="107" spans="1:21" hidden="1" outlineLevel="2" x14ac:dyDescent="0.3">
      <c r="A107" s="54">
        <v>72</v>
      </c>
      <c r="B107" s="55" t="s">
        <v>179</v>
      </c>
      <c r="C107" s="56">
        <v>42379</v>
      </c>
      <c r="D107" s="57" t="s">
        <v>168</v>
      </c>
      <c r="E107" s="56">
        <v>42386</v>
      </c>
      <c r="F107" s="57" t="s">
        <v>173</v>
      </c>
      <c r="G107" s="54" t="s">
        <v>88</v>
      </c>
      <c r="H107" s="54">
        <v>50</v>
      </c>
      <c r="I107" s="54">
        <v>3456</v>
      </c>
      <c r="J107" s="58">
        <f>H107*I107</f>
        <v>172800</v>
      </c>
      <c r="K107" s="59" t="str">
        <f>INDEX(상품목록,MATCH(G107,상품목록_상품명,0),3)</f>
        <v>(주)KNU</v>
      </c>
      <c r="L107" s="60" t="str">
        <f>TEXT(C107,"yyyy-mm")</f>
        <v>2016-01</v>
      </c>
      <c r="M107" s="61">
        <f>SUMIFS(주문량,주문구분,"구매",상품명,G107,예정일,"&lt;="&amp;E107)-SUMIFS(주문량,주문구분,"판매",상품명,G107,예정일,"&lt;="&amp;E107)</f>
        <v>35</v>
      </c>
      <c r="U107"/>
    </row>
    <row r="108" spans="1:21" outlineLevel="1" collapsed="1" x14ac:dyDescent="0.3">
      <c r="A108" s="54"/>
      <c r="B108" s="55"/>
      <c r="C108" s="56"/>
      <c r="D108" s="57"/>
      <c r="E108" s="56"/>
      <c r="F108" s="57"/>
      <c r="G108" s="106" t="s">
        <v>271</v>
      </c>
      <c r="H108" s="54">
        <f>SUBTOTAL(9,H104:H107)</f>
        <v>145</v>
      </c>
      <c r="I108" s="54"/>
      <c r="J108" s="58">
        <f>SUBTOTAL(9,J104:J107)</f>
        <v>859310</v>
      </c>
      <c r="K108" s="59"/>
      <c r="L108" s="60"/>
      <c r="M108" s="61"/>
      <c r="U108"/>
    </row>
    <row r="109" spans="1:21" hidden="1" outlineLevel="2" x14ac:dyDescent="0.3">
      <c r="A109" s="54">
        <v>2</v>
      </c>
      <c r="B109" s="55" t="s">
        <v>158</v>
      </c>
      <c r="C109" s="56">
        <v>42278</v>
      </c>
      <c r="D109" s="57" t="s">
        <v>159</v>
      </c>
      <c r="E109" s="56">
        <v>42285</v>
      </c>
      <c r="F109" s="57" t="s">
        <v>160</v>
      </c>
      <c r="G109" s="54" t="s">
        <v>91</v>
      </c>
      <c r="H109" s="54">
        <v>25</v>
      </c>
      <c r="I109" s="54">
        <v>1194</v>
      </c>
      <c r="J109" s="58">
        <f>H109*I109</f>
        <v>29850</v>
      </c>
      <c r="K109" s="59" t="str">
        <f>INDEX(상품목록,MATCH(G109,상품목록_상품명,0),3)</f>
        <v>(주)KNU</v>
      </c>
      <c r="L109" s="60" t="str">
        <f>TEXT(C109,"yyyy-mm")</f>
        <v>2015-10</v>
      </c>
      <c r="M109" s="61">
        <f>SUMIFS(주문량,주문구분,"구매",상품명,G109,예정일,"&lt;="&amp;E109)-SUMIFS(주문량,주문구분,"판매",상품명,G109,예정일,"&lt;="&amp;E109)</f>
        <v>25</v>
      </c>
      <c r="U109"/>
    </row>
    <row r="110" spans="1:21" hidden="1" outlineLevel="2" x14ac:dyDescent="0.3">
      <c r="A110" s="46">
        <v>83</v>
      </c>
      <c r="B110" s="47" t="s">
        <v>181</v>
      </c>
      <c r="C110" s="48">
        <v>42381</v>
      </c>
      <c r="D110" s="49" t="s">
        <v>168</v>
      </c>
      <c r="E110" s="48">
        <v>42599</v>
      </c>
      <c r="F110" s="49" t="s">
        <v>171</v>
      </c>
      <c r="G110" s="46" t="s">
        <v>91</v>
      </c>
      <c r="H110" s="46">
        <v>20</v>
      </c>
      <c r="I110" s="46">
        <v>6442</v>
      </c>
      <c r="J110" s="50">
        <f>H110*I110</f>
        <v>128840</v>
      </c>
      <c r="K110" s="51" t="str">
        <f>INDEX(상품목록,MATCH(G110,상품목록_상품명,0),3)</f>
        <v>(주)KNU</v>
      </c>
      <c r="L110" s="52" t="str">
        <f>TEXT(C110,"yyyy-mm")</f>
        <v>2016-01</v>
      </c>
      <c r="M110" s="53">
        <f>SUMIFS(주문량,주문구분,"구매",상품명,G110,예정일,"&lt;="&amp;E110)-SUMIFS(주문량,주문구분,"판매",상품명,G110,예정일,"&lt;="&amp;E110)</f>
        <v>5</v>
      </c>
      <c r="U110"/>
    </row>
    <row r="111" spans="1:21" outlineLevel="1" collapsed="1" x14ac:dyDescent="0.3">
      <c r="A111" s="46"/>
      <c r="B111" s="47"/>
      <c r="C111" s="48"/>
      <c r="D111" s="49"/>
      <c r="E111" s="48"/>
      <c r="F111" s="49"/>
      <c r="G111" s="107" t="s">
        <v>272</v>
      </c>
      <c r="H111" s="46">
        <f>SUBTOTAL(9,H109:H110)</f>
        <v>45</v>
      </c>
      <c r="I111" s="46"/>
      <c r="J111" s="50">
        <f>SUBTOTAL(9,J109:J110)</f>
        <v>158690</v>
      </c>
      <c r="K111" s="51"/>
      <c r="L111" s="52"/>
      <c r="M111" s="53"/>
      <c r="U111"/>
    </row>
    <row r="112" spans="1:21" hidden="1" outlineLevel="2" x14ac:dyDescent="0.3">
      <c r="A112" s="54">
        <v>4</v>
      </c>
      <c r="B112" s="55" t="s">
        <v>158</v>
      </c>
      <c r="C112" s="56">
        <v>42278</v>
      </c>
      <c r="D112" s="57" t="s">
        <v>159</v>
      </c>
      <c r="E112" s="56">
        <v>42285</v>
      </c>
      <c r="F112" s="57" t="s">
        <v>160</v>
      </c>
      <c r="G112" s="54" t="s">
        <v>161</v>
      </c>
      <c r="H112" s="54">
        <v>30</v>
      </c>
      <c r="I112" s="54">
        <v>4621</v>
      </c>
      <c r="J112" s="58">
        <f>H112*I112</f>
        <v>138630</v>
      </c>
      <c r="K112" s="59" t="str">
        <f>INDEX(상품목록,MATCH(G112,상품목록_상품명,0),3)</f>
        <v>(주)KNU</v>
      </c>
      <c r="L112" s="60" t="str">
        <f>TEXT(C112,"yyyy-mm")</f>
        <v>2015-10</v>
      </c>
      <c r="M112" s="61">
        <f>SUMIFS(주문량,주문구분,"구매",상품명,G112,예정일,"&lt;="&amp;E112)-SUMIFS(주문량,주문구분,"판매",상품명,G112,예정일,"&lt;="&amp;E112)</f>
        <v>30</v>
      </c>
      <c r="U112"/>
    </row>
    <row r="113" spans="1:21" outlineLevel="1" collapsed="1" x14ac:dyDescent="0.3">
      <c r="A113" s="54"/>
      <c r="B113" s="55"/>
      <c r="C113" s="56"/>
      <c r="D113" s="57"/>
      <c r="E113" s="56"/>
      <c r="F113" s="57"/>
      <c r="G113" s="106" t="s">
        <v>273</v>
      </c>
      <c r="H113" s="54">
        <f>SUBTOTAL(9,H112:H112)</f>
        <v>30</v>
      </c>
      <c r="I113" s="54"/>
      <c r="J113" s="58">
        <f>SUBTOTAL(9,J112:J112)</f>
        <v>138630</v>
      </c>
      <c r="K113" s="59"/>
      <c r="L113" s="60"/>
      <c r="M113" s="61"/>
      <c r="U113"/>
    </row>
    <row r="114" spans="1:21" hidden="1" outlineLevel="2" x14ac:dyDescent="0.3">
      <c r="A114" s="54">
        <v>6</v>
      </c>
      <c r="B114" s="55" t="s">
        <v>158</v>
      </c>
      <c r="C114" s="56">
        <v>42278</v>
      </c>
      <c r="D114" s="57" t="s">
        <v>159</v>
      </c>
      <c r="E114" s="56">
        <v>42285</v>
      </c>
      <c r="F114" s="57" t="s">
        <v>160</v>
      </c>
      <c r="G114" s="54" t="s">
        <v>107</v>
      </c>
      <c r="H114" s="54">
        <v>15</v>
      </c>
      <c r="I114" s="54">
        <v>1467</v>
      </c>
      <c r="J114" s="58">
        <f>H114*I114</f>
        <v>22005</v>
      </c>
      <c r="K114" s="59" t="str">
        <f>INDEX(상품목록,MATCH(G114,상품목록_상품명,0),3)</f>
        <v>(주)KNU</v>
      </c>
      <c r="L114" s="60" t="str">
        <f>TEXT(C114,"yyyy-mm")</f>
        <v>2015-10</v>
      </c>
      <c r="M114" s="61">
        <f>SUMIFS(주문량,주문구분,"구매",상품명,G114,예정일,"&lt;="&amp;E114)-SUMIFS(주문량,주문구분,"판매",상품명,G114,예정일,"&lt;="&amp;E114)</f>
        <v>15</v>
      </c>
      <c r="U114"/>
    </row>
    <row r="115" spans="1:21" hidden="1" outlineLevel="2" x14ac:dyDescent="0.3">
      <c r="A115" s="46">
        <v>29</v>
      </c>
      <c r="B115" s="47" t="s">
        <v>167</v>
      </c>
      <c r="C115" s="48">
        <v>42318</v>
      </c>
      <c r="D115" s="49" t="s">
        <v>168</v>
      </c>
      <c r="E115" s="48">
        <v>42325</v>
      </c>
      <c r="F115" s="49" t="s">
        <v>169</v>
      </c>
      <c r="G115" s="46" t="s">
        <v>107</v>
      </c>
      <c r="H115" s="46">
        <v>10</v>
      </c>
      <c r="I115" s="46">
        <v>4622</v>
      </c>
      <c r="J115" s="50">
        <f>H115*I115</f>
        <v>46220</v>
      </c>
      <c r="K115" s="51" t="str">
        <f>INDEX(상품목록,MATCH(G115,상품목록_상품명,0),3)</f>
        <v>(주)KNU</v>
      </c>
      <c r="L115" s="52" t="str">
        <f>TEXT(C115,"yyyy-mm")</f>
        <v>2015-11</v>
      </c>
      <c r="M115" s="53">
        <f>SUMIFS(주문량,주문구분,"구매",상품명,G115,예정일,"&lt;="&amp;E115)-SUMIFS(주문량,주문구분,"판매",상품명,G115,예정일,"&lt;="&amp;E115)</f>
        <v>5</v>
      </c>
      <c r="U115"/>
    </row>
    <row r="116" spans="1:21" hidden="1" outlineLevel="2" x14ac:dyDescent="0.3">
      <c r="A116" s="54">
        <v>48</v>
      </c>
      <c r="B116" s="55" t="s">
        <v>174</v>
      </c>
      <c r="C116" s="56">
        <v>42339</v>
      </c>
      <c r="D116" s="57" t="s">
        <v>159</v>
      </c>
      <c r="E116" s="56">
        <v>42346</v>
      </c>
      <c r="F116" s="57" t="s">
        <v>175</v>
      </c>
      <c r="G116" s="54" t="s">
        <v>107</v>
      </c>
      <c r="H116" s="54">
        <v>10</v>
      </c>
      <c r="I116" s="54">
        <v>6401</v>
      </c>
      <c r="J116" s="58">
        <f>H116*I116</f>
        <v>64010</v>
      </c>
      <c r="K116" s="59" t="str">
        <f>INDEX(상품목록,MATCH(G116,상품목록_상품명,0),3)</f>
        <v>(주)KNU</v>
      </c>
      <c r="L116" s="60" t="str">
        <f>TEXT(C116,"yyyy-mm")</f>
        <v>2015-12</v>
      </c>
      <c r="M116" s="61">
        <f>SUMIFS(주문량,주문구분,"구매",상품명,G116,예정일,"&lt;="&amp;E116)-SUMIFS(주문량,주문구분,"판매",상품명,G116,예정일,"&lt;="&amp;E116)</f>
        <v>15</v>
      </c>
      <c r="U116"/>
    </row>
    <row r="117" spans="1:21" outlineLevel="1" collapsed="1" x14ac:dyDescent="0.3">
      <c r="A117" s="54"/>
      <c r="B117" s="55"/>
      <c r="C117" s="56"/>
      <c r="D117" s="57"/>
      <c r="E117" s="56"/>
      <c r="F117" s="57"/>
      <c r="G117" s="106" t="s">
        <v>274</v>
      </c>
      <c r="H117" s="54">
        <f>SUBTOTAL(9,H114:H116)</f>
        <v>35</v>
      </c>
      <c r="I117" s="54"/>
      <c r="J117" s="58">
        <f>SUBTOTAL(9,J114:J116)</f>
        <v>132235</v>
      </c>
      <c r="K117" s="59"/>
      <c r="L117" s="60"/>
      <c r="M117" s="61"/>
      <c r="U117"/>
    </row>
    <row r="118" spans="1:21" hidden="1" outlineLevel="2" x14ac:dyDescent="0.3">
      <c r="A118" s="54">
        <v>8</v>
      </c>
      <c r="B118" s="55" t="s">
        <v>158</v>
      </c>
      <c r="C118" s="56">
        <v>42278</v>
      </c>
      <c r="D118" s="57" t="s">
        <v>159</v>
      </c>
      <c r="E118" s="56">
        <v>42285</v>
      </c>
      <c r="F118" s="57" t="s">
        <v>160</v>
      </c>
      <c r="G118" s="54" t="s">
        <v>162</v>
      </c>
      <c r="H118" s="54">
        <v>30</v>
      </c>
      <c r="I118" s="54">
        <v>4363</v>
      </c>
      <c r="J118" s="58">
        <f>H118*I118</f>
        <v>130890</v>
      </c>
      <c r="K118" s="59" t="str">
        <f>INDEX(상품목록,MATCH(G118,상품목록_상품명,0),3)</f>
        <v>(주)KNU</v>
      </c>
      <c r="L118" s="60" t="str">
        <f>TEXT(C118,"yyyy-mm")</f>
        <v>2015-10</v>
      </c>
      <c r="M118" s="61">
        <f>SUMIFS(주문량,주문구분,"구매",상품명,G118,예정일,"&lt;="&amp;E118)-SUMIFS(주문량,주문구분,"판매",상품명,G118,예정일,"&lt;="&amp;E118)</f>
        <v>30</v>
      </c>
      <c r="U118"/>
    </row>
    <row r="119" spans="1:21" hidden="1" outlineLevel="2" x14ac:dyDescent="0.3">
      <c r="A119" s="54">
        <v>30</v>
      </c>
      <c r="B119" s="55" t="s">
        <v>167</v>
      </c>
      <c r="C119" s="56">
        <v>42318</v>
      </c>
      <c r="D119" s="57" t="s">
        <v>168</v>
      </c>
      <c r="E119" s="56">
        <v>42325</v>
      </c>
      <c r="F119" s="57" t="s">
        <v>169</v>
      </c>
      <c r="G119" s="54" t="s">
        <v>162</v>
      </c>
      <c r="H119" s="54">
        <v>5</v>
      </c>
      <c r="I119" s="54">
        <v>1212</v>
      </c>
      <c r="J119" s="58">
        <f>H119*I119</f>
        <v>6060</v>
      </c>
      <c r="K119" s="59" t="str">
        <f>INDEX(상품목록,MATCH(G119,상품목록_상품명,0),3)</f>
        <v>(주)KNU</v>
      </c>
      <c r="L119" s="60" t="str">
        <f>TEXT(C119,"yyyy-mm")</f>
        <v>2015-11</v>
      </c>
      <c r="M119" s="61">
        <f>SUMIFS(주문량,주문구분,"구매",상품명,G119,예정일,"&lt;="&amp;E119)-SUMIFS(주문량,주문구분,"판매",상품명,G119,예정일,"&lt;="&amp;E119)</f>
        <v>25</v>
      </c>
      <c r="U119"/>
    </row>
    <row r="120" spans="1:21" hidden="1" outlineLevel="2" x14ac:dyDescent="0.3">
      <c r="A120" s="54">
        <v>60</v>
      </c>
      <c r="B120" s="55" t="s">
        <v>180</v>
      </c>
      <c r="C120" s="56">
        <v>42405</v>
      </c>
      <c r="D120" s="57" t="s">
        <v>159</v>
      </c>
      <c r="E120" s="56">
        <v>42412</v>
      </c>
      <c r="F120" s="57" t="s">
        <v>175</v>
      </c>
      <c r="G120" s="54" t="s">
        <v>162</v>
      </c>
      <c r="H120" s="54">
        <v>5</v>
      </c>
      <c r="I120" s="54">
        <v>2355</v>
      </c>
      <c r="J120" s="58">
        <f>H120*I120</f>
        <v>11775</v>
      </c>
      <c r="K120" s="59" t="str">
        <f>INDEX(상품목록,MATCH(G120,상품목록_상품명,0),3)</f>
        <v>(주)KNU</v>
      </c>
      <c r="L120" s="60" t="str">
        <f>TEXT(C120,"yyyy-mm")</f>
        <v>2016-02</v>
      </c>
      <c r="M120" s="61">
        <f>SUMIFS(주문량,주문구분,"구매",상품명,G120,예정일,"&lt;="&amp;E120)-SUMIFS(주문량,주문구분,"판매",상품명,G120,예정일,"&lt;="&amp;E120)</f>
        <v>30</v>
      </c>
      <c r="U120"/>
    </row>
    <row r="121" spans="1:21" outlineLevel="1" collapsed="1" x14ac:dyDescent="0.3">
      <c r="A121" s="54"/>
      <c r="B121" s="55"/>
      <c r="C121" s="56"/>
      <c r="D121" s="57"/>
      <c r="E121" s="56"/>
      <c r="F121" s="57"/>
      <c r="G121" s="106" t="s">
        <v>275</v>
      </c>
      <c r="H121" s="54">
        <f>SUBTOTAL(9,H118:H120)</f>
        <v>40</v>
      </c>
      <c r="I121" s="54"/>
      <c r="J121" s="58">
        <f>SUBTOTAL(9,J118:J120)</f>
        <v>148725</v>
      </c>
      <c r="K121" s="59"/>
      <c r="L121" s="60"/>
      <c r="M121" s="61"/>
      <c r="U121"/>
    </row>
    <row r="122" spans="1:21" hidden="1" outlineLevel="2" x14ac:dyDescent="0.3">
      <c r="A122" s="46">
        <v>5</v>
      </c>
      <c r="B122" s="47" t="s">
        <v>158</v>
      </c>
      <c r="C122" s="48">
        <v>42278</v>
      </c>
      <c r="D122" s="49" t="s">
        <v>159</v>
      </c>
      <c r="E122" s="48">
        <v>42285</v>
      </c>
      <c r="F122" s="49" t="s">
        <v>160</v>
      </c>
      <c r="G122" s="46" t="s">
        <v>118</v>
      </c>
      <c r="H122" s="46">
        <v>10</v>
      </c>
      <c r="I122" s="46">
        <v>3226</v>
      </c>
      <c r="J122" s="50">
        <f>H122*I122</f>
        <v>32260</v>
      </c>
      <c r="K122" s="51" t="str">
        <f>INDEX(상품목록,MATCH(G122,상품목록_상품명,0),3)</f>
        <v>(주)KNU</v>
      </c>
      <c r="L122" s="52" t="str">
        <f>TEXT(C122,"yyyy-mm")</f>
        <v>2015-10</v>
      </c>
      <c r="M122" s="53">
        <f>SUMIFS(주문량,주문구분,"구매",상품명,G122,예정일,"&lt;="&amp;E122)-SUMIFS(주문량,주문구분,"판매",상품명,G122,예정일,"&lt;="&amp;E122)</f>
        <v>10</v>
      </c>
      <c r="U122"/>
    </row>
    <row r="123" spans="1:21" hidden="1" outlineLevel="2" x14ac:dyDescent="0.3">
      <c r="A123" s="46">
        <v>47</v>
      </c>
      <c r="B123" s="47" t="s">
        <v>174</v>
      </c>
      <c r="C123" s="48">
        <v>42339</v>
      </c>
      <c r="D123" s="49" t="s">
        <v>159</v>
      </c>
      <c r="E123" s="48">
        <v>42346</v>
      </c>
      <c r="F123" s="49" t="s">
        <v>175</v>
      </c>
      <c r="G123" s="46" t="s">
        <v>118</v>
      </c>
      <c r="H123" s="46">
        <v>15</v>
      </c>
      <c r="I123" s="46">
        <v>1694</v>
      </c>
      <c r="J123" s="50">
        <f>H123*I123</f>
        <v>25410</v>
      </c>
      <c r="K123" s="51" t="str">
        <f>INDEX(상품목록,MATCH(G123,상품목록_상품명,0),3)</f>
        <v>(주)KNU</v>
      </c>
      <c r="L123" s="52" t="str">
        <f>TEXT(C123,"yyyy-mm")</f>
        <v>2015-12</v>
      </c>
      <c r="M123" s="53">
        <f>SUMIFS(주문량,주문구분,"구매",상품명,G123,예정일,"&lt;="&amp;E123)-SUMIFS(주문량,주문구분,"판매",상품명,G123,예정일,"&lt;="&amp;E123)</f>
        <v>25</v>
      </c>
      <c r="U123"/>
    </row>
    <row r="124" spans="1:21" hidden="1" outlineLevel="2" x14ac:dyDescent="0.3">
      <c r="A124" s="46">
        <v>59</v>
      </c>
      <c r="B124" s="47" t="s">
        <v>180</v>
      </c>
      <c r="C124" s="48">
        <v>42405</v>
      </c>
      <c r="D124" s="49" t="s">
        <v>159</v>
      </c>
      <c r="E124" s="48">
        <v>42412</v>
      </c>
      <c r="F124" s="49" t="s">
        <v>175</v>
      </c>
      <c r="G124" s="46" t="s">
        <v>118</v>
      </c>
      <c r="H124" s="46">
        <v>10</v>
      </c>
      <c r="I124" s="46">
        <v>3090</v>
      </c>
      <c r="J124" s="50">
        <f>H124*I124</f>
        <v>30900</v>
      </c>
      <c r="K124" s="51" t="str">
        <f>INDEX(상품목록,MATCH(G124,상품목록_상품명,0),3)</f>
        <v>(주)KNU</v>
      </c>
      <c r="L124" s="52" t="str">
        <f>TEXT(C124,"yyyy-mm")</f>
        <v>2016-02</v>
      </c>
      <c r="M124" s="53">
        <f>SUMIFS(주문량,주문구분,"구매",상품명,G124,예정일,"&lt;="&amp;E124)-SUMIFS(주문량,주문구분,"판매",상품명,G124,예정일,"&lt;="&amp;E124)</f>
        <v>35</v>
      </c>
      <c r="U124"/>
    </row>
    <row r="125" spans="1:21" outlineLevel="1" collapsed="1" x14ac:dyDescent="0.3">
      <c r="A125" s="46"/>
      <c r="B125" s="47"/>
      <c r="C125" s="48"/>
      <c r="D125" s="49"/>
      <c r="E125" s="48"/>
      <c r="F125" s="49"/>
      <c r="G125" s="107" t="s">
        <v>276</v>
      </c>
      <c r="H125" s="46">
        <f>SUBTOTAL(9,H122:H124)</f>
        <v>35</v>
      </c>
      <c r="I125" s="46"/>
      <c r="J125" s="50">
        <f>SUBTOTAL(9,J122:J124)</f>
        <v>88570</v>
      </c>
      <c r="K125" s="51"/>
      <c r="L125" s="52"/>
      <c r="M125" s="53"/>
      <c r="U125"/>
    </row>
    <row r="126" spans="1:21" hidden="1" outlineLevel="2" x14ac:dyDescent="0.3">
      <c r="A126" s="46">
        <v>9</v>
      </c>
      <c r="B126" s="47" t="s">
        <v>158</v>
      </c>
      <c r="C126" s="48">
        <v>42278</v>
      </c>
      <c r="D126" s="49" t="s">
        <v>159</v>
      </c>
      <c r="E126" s="48">
        <v>42285</v>
      </c>
      <c r="F126" s="49" t="s">
        <v>160</v>
      </c>
      <c r="G126" s="46" t="s">
        <v>163</v>
      </c>
      <c r="H126" s="46">
        <v>35</v>
      </c>
      <c r="I126" s="46">
        <v>3509</v>
      </c>
      <c r="J126" s="50">
        <f>H126*I126</f>
        <v>122815</v>
      </c>
      <c r="K126" s="51" t="str">
        <f>INDEX(상품목록,MATCH(G126,상품목록_상품명,0),3)</f>
        <v>(주)KNU</v>
      </c>
      <c r="L126" s="52" t="str">
        <f>TEXT(C126,"yyyy-mm")</f>
        <v>2015-10</v>
      </c>
      <c r="M126" s="53">
        <f>SUMIFS(주문량,주문구분,"구매",상품명,G126,예정일,"&lt;="&amp;E126)-SUMIFS(주문량,주문구분,"판매",상품명,G126,예정일,"&lt;="&amp;E126)</f>
        <v>35</v>
      </c>
      <c r="U126"/>
    </row>
    <row r="127" spans="1:21" hidden="1" outlineLevel="2" x14ac:dyDescent="0.3">
      <c r="A127" s="46">
        <v>75</v>
      </c>
      <c r="B127" s="47" t="s">
        <v>179</v>
      </c>
      <c r="C127" s="48">
        <v>42379</v>
      </c>
      <c r="D127" s="49" t="s">
        <v>168</v>
      </c>
      <c r="E127" s="48">
        <v>42386</v>
      </c>
      <c r="F127" s="49" t="s">
        <v>173</v>
      </c>
      <c r="G127" s="46" t="s">
        <v>163</v>
      </c>
      <c r="H127" s="46">
        <v>20</v>
      </c>
      <c r="I127" s="46">
        <v>5437</v>
      </c>
      <c r="J127" s="50">
        <f>H127*I127</f>
        <v>108740</v>
      </c>
      <c r="K127" s="51" t="str">
        <f>INDEX(상품목록,MATCH(G127,상품목록_상품명,0),3)</f>
        <v>(주)KNU</v>
      </c>
      <c r="L127" s="52" t="str">
        <f>TEXT(C127,"yyyy-mm")</f>
        <v>2016-01</v>
      </c>
      <c r="M127" s="53">
        <f>SUMIFS(주문량,주문구분,"구매",상품명,G127,예정일,"&lt;="&amp;E127)-SUMIFS(주문량,주문구분,"판매",상품명,G127,예정일,"&lt;="&amp;E127)</f>
        <v>15</v>
      </c>
      <c r="U127"/>
    </row>
    <row r="128" spans="1:21" hidden="1" outlineLevel="2" x14ac:dyDescent="0.3">
      <c r="A128" s="65">
        <v>82</v>
      </c>
      <c r="B128" s="66" t="s">
        <v>181</v>
      </c>
      <c r="C128" s="67">
        <v>42380</v>
      </c>
      <c r="D128" s="68" t="s">
        <v>168</v>
      </c>
      <c r="E128" s="67">
        <v>42599</v>
      </c>
      <c r="F128" s="68" t="s">
        <v>171</v>
      </c>
      <c r="G128" s="65" t="s">
        <v>163</v>
      </c>
      <c r="H128" s="65">
        <v>10</v>
      </c>
      <c r="I128" s="65">
        <v>1995</v>
      </c>
      <c r="J128" s="69">
        <f>H128*I128</f>
        <v>19950</v>
      </c>
      <c r="K128" s="70" t="str">
        <f>INDEX(상품목록,MATCH(G128,상품목록_상품명,0),3)</f>
        <v>(주)KNU</v>
      </c>
      <c r="L128" s="71" t="str">
        <f>TEXT(C128,"yyyy-mm")</f>
        <v>2016-01</v>
      </c>
      <c r="M128" s="72">
        <f>SUMIFS(주문량,주문구분,"구매",상품명,G128,예정일,"&lt;="&amp;E128)-SUMIFS(주문량,주문구분,"판매",상품명,G128,예정일,"&lt;="&amp;E128)</f>
        <v>5</v>
      </c>
      <c r="U128"/>
    </row>
    <row r="129" spans="1:21" outlineLevel="1" collapsed="1" x14ac:dyDescent="0.3">
      <c r="A129" s="108"/>
      <c r="B129" s="108"/>
      <c r="C129" s="109"/>
      <c r="D129" s="110"/>
      <c r="E129" s="109"/>
      <c r="F129" s="110"/>
      <c r="G129" s="114" t="s">
        <v>277</v>
      </c>
      <c r="H129" s="108">
        <f>SUBTOTAL(9,H126:H128)</f>
        <v>65</v>
      </c>
      <c r="I129" s="108"/>
      <c r="J129" s="111">
        <f>SUBTOTAL(9,J126:J128)</f>
        <v>251505</v>
      </c>
      <c r="K129" s="112"/>
      <c r="L129" s="113"/>
      <c r="M129" s="113"/>
      <c r="U129"/>
    </row>
    <row r="130" spans="1:21" x14ac:dyDescent="0.3">
      <c r="A130" s="108"/>
      <c r="B130" s="108"/>
      <c r="C130" s="109"/>
      <c r="D130" s="110"/>
      <c r="E130" s="109"/>
      <c r="F130" s="110"/>
      <c r="G130" s="114" t="s">
        <v>249</v>
      </c>
      <c r="H130" s="108">
        <f>SUBTOTAL(9,H14:H128)</f>
        <v>1568</v>
      </c>
      <c r="I130" s="108"/>
      <c r="J130" s="111">
        <f>SUBTOTAL(9,J14:J128)</f>
        <v>7709333</v>
      </c>
      <c r="K130" s="112"/>
      <c r="L130" s="113"/>
      <c r="M130" s="113"/>
      <c r="U130"/>
    </row>
    <row r="131" spans="1:21" x14ac:dyDescent="0.3">
      <c r="U131"/>
    </row>
    <row r="132" spans="1:21" x14ac:dyDescent="0.3">
      <c r="U132"/>
    </row>
    <row r="133" spans="1:21" x14ac:dyDescent="0.3">
      <c r="U133"/>
    </row>
    <row r="134" spans="1:21" x14ac:dyDescent="0.3">
      <c r="E134" s="19" t="s">
        <v>234</v>
      </c>
      <c r="U134"/>
    </row>
    <row r="135" spans="1:21" x14ac:dyDescent="0.3">
      <c r="U135"/>
    </row>
    <row r="136" spans="1:21" x14ac:dyDescent="0.3">
      <c r="E136" s="85" t="s">
        <v>235</v>
      </c>
      <c r="F136" s="86" t="s">
        <v>236</v>
      </c>
      <c r="G136" s="86" t="s">
        <v>237</v>
      </c>
      <c r="U136"/>
    </row>
    <row r="137" spans="1:21" x14ac:dyDescent="0.3">
      <c r="E137" s="46" t="s">
        <v>88</v>
      </c>
      <c r="F137" s="19">
        <f>SUMIF(상품명,E137,주문량)</f>
        <v>145</v>
      </c>
      <c r="U137"/>
    </row>
    <row r="138" spans="1:21" x14ac:dyDescent="0.3">
      <c r="E138" s="54" t="s">
        <v>91</v>
      </c>
      <c r="F138" s="19">
        <f>SUMIF(상품명,E138,주문량)</f>
        <v>45</v>
      </c>
      <c r="U138"/>
    </row>
    <row r="139" spans="1:21" x14ac:dyDescent="0.3">
      <c r="E139" s="54" t="s">
        <v>161</v>
      </c>
      <c r="F139" s="19">
        <f>SUMIF(상품명,E139,주문량)</f>
        <v>30</v>
      </c>
      <c r="U139"/>
    </row>
    <row r="140" spans="1:21" x14ac:dyDescent="0.3">
      <c r="E140" s="46" t="s">
        <v>118</v>
      </c>
      <c r="F140" s="19">
        <f>SUMIF(상품명,E140,주문량)</f>
        <v>35</v>
      </c>
      <c r="U140"/>
    </row>
    <row r="141" spans="1:21" x14ac:dyDescent="0.3">
      <c r="E141" s="54" t="s">
        <v>107</v>
      </c>
      <c r="F141" s="19">
        <f>SUMIF(상품명,E141,주문량)</f>
        <v>35</v>
      </c>
      <c r="U141"/>
    </row>
    <row r="142" spans="1:21" x14ac:dyDescent="0.3">
      <c r="E142" s="46" t="s">
        <v>111</v>
      </c>
      <c r="F142" s="19">
        <f>SUMIF(상품명,E142,주문량)</f>
        <v>60</v>
      </c>
      <c r="U142"/>
    </row>
    <row r="143" spans="1:21" x14ac:dyDescent="0.3">
      <c r="E143" s="54" t="s">
        <v>162</v>
      </c>
      <c r="F143" s="19">
        <f>SUMIF(상품명,E143,주문량)</f>
        <v>40</v>
      </c>
    </row>
    <row r="144" spans="1:21" x14ac:dyDescent="0.3">
      <c r="E144" s="46" t="s">
        <v>163</v>
      </c>
      <c r="F144" s="19">
        <f>SUMIF(상품명,E144,주문량)</f>
        <v>65</v>
      </c>
    </row>
    <row r="145" spans="5:6" x14ac:dyDescent="0.3">
      <c r="E145" s="54" t="s">
        <v>166</v>
      </c>
      <c r="F145" s="19">
        <f>SUMIF(상품명,E145,주문량)</f>
        <v>75</v>
      </c>
    </row>
    <row r="146" spans="5:6" x14ac:dyDescent="0.3">
      <c r="E146" s="46" t="s">
        <v>120</v>
      </c>
      <c r="F146" s="19">
        <f>SUMIF(상품명,E146,주문량)</f>
        <v>35</v>
      </c>
    </row>
    <row r="147" spans="5:6" x14ac:dyDescent="0.3">
      <c r="E147" s="54" t="s">
        <v>122</v>
      </c>
      <c r="F147" s="19">
        <f>SUMIF(상품명,E147,주문량)</f>
        <v>95</v>
      </c>
    </row>
    <row r="148" spans="5:6" x14ac:dyDescent="0.3">
      <c r="E148" s="46" t="s">
        <v>126</v>
      </c>
      <c r="F148" s="19">
        <f>SUMIF(상품명,E148,주문량)</f>
        <v>100</v>
      </c>
    </row>
    <row r="149" spans="5:6" x14ac:dyDescent="0.3">
      <c r="E149" s="54" t="s">
        <v>128</v>
      </c>
      <c r="F149" s="19">
        <f>SUMIF(상품명,E149,주문량)</f>
        <v>90</v>
      </c>
    </row>
    <row r="150" spans="5:6" x14ac:dyDescent="0.3">
      <c r="E150" s="46" t="s">
        <v>130</v>
      </c>
      <c r="F150" s="19">
        <f>SUMIF(상품명,E150,주문량)</f>
        <v>55</v>
      </c>
    </row>
    <row r="151" spans="5:6" x14ac:dyDescent="0.3">
      <c r="E151" s="54" t="s">
        <v>93</v>
      </c>
      <c r="F151" s="19">
        <f>SUMIF(상품명,E151,주문량)</f>
        <v>65</v>
      </c>
    </row>
    <row r="152" spans="5:6" x14ac:dyDescent="0.3">
      <c r="E152" s="46" t="s">
        <v>109</v>
      </c>
      <c r="F152" s="19">
        <f>SUMIF(상품명,E152,주문량)</f>
        <v>10</v>
      </c>
    </row>
    <row r="153" spans="5:6" x14ac:dyDescent="0.3">
      <c r="E153" s="54" t="s">
        <v>138</v>
      </c>
      <c r="F153" s="19">
        <f>SUMIF(상품명,E153,주문량)</f>
        <v>60</v>
      </c>
    </row>
    <row r="154" spans="5:6" x14ac:dyDescent="0.3">
      <c r="E154" s="46" t="s">
        <v>132</v>
      </c>
      <c r="F154" s="19">
        <f>SUMIF(상품명,E154,주문량)</f>
        <v>30</v>
      </c>
    </row>
    <row r="155" spans="5:6" x14ac:dyDescent="0.3">
      <c r="E155" s="54" t="s">
        <v>134</v>
      </c>
      <c r="F155" s="19">
        <f>SUMIF(상품명,E155,주문량)</f>
        <v>73</v>
      </c>
    </row>
    <row r="156" spans="5:6" x14ac:dyDescent="0.3">
      <c r="E156" s="46" t="s">
        <v>124</v>
      </c>
      <c r="F156" s="19">
        <f>SUMIF(상품명,E156,주문량)</f>
        <v>55</v>
      </c>
    </row>
    <row r="157" spans="5:6" x14ac:dyDescent="0.3">
      <c r="E157" s="54" t="s">
        <v>140</v>
      </c>
      <c r="F157" s="19">
        <f>SUMIF(상품명,E157,주문량)</f>
        <v>30</v>
      </c>
    </row>
    <row r="158" spans="5:6" x14ac:dyDescent="0.3">
      <c r="E158" s="46" t="s">
        <v>96</v>
      </c>
      <c r="F158" s="19">
        <f>SUMIF(상품명,E158,주문량)</f>
        <v>90</v>
      </c>
    </row>
    <row r="159" spans="5:6" x14ac:dyDescent="0.3">
      <c r="E159" s="54" t="s">
        <v>136</v>
      </c>
      <c r="F159" s="19">
        <f>SUMIF(상품명,E159,주문량)</f>
        <v>45</v>
      </c>
    </row>
    <row r="160" spans="5:6" x14ac:dyDescent="0.3">
      <c r="E160" s="46" t="s">
        <v>99</v>
      </c>
      <c r="F160" s="19">
        <f>SUMIF(상품명,E160,주문량)</f>
        <v>30</v>
      </c>
    </row>
    <row r="161" spans="5:7" x14ac:dyDescent="0.3">
      <c r="E161" s="54" t="s">
        <v>142</v>
      </c>
      <c r="F161" s="19">
        <f>SUMIF(상품명,E161,주문량)</f>
        <v>145</v>
      </c>
    </row>
    <row r="162" spans="5:7" x14ac:dyDescent="0.3">
      <c r="E162" s="46" t="s">
        <v>103</v>
      </c>
      <c r="F162" s="19">
        <f>SUMIF(상품명,E162,주문량)</f>
        <v>30</v>
      </c>
    </row>
    <row r="163" spans="5:7" x14ac:dyDescent="0.3">
      <c r="E163"/>
      <c r="F163"/>
      <c r="G163"/>
    </row>
    <row r="164" spans="5:7" x14ac:dyDescent="0.3">
      <c r="E164"/>
    </row>
    <row r="165" spans="5:7" x14ac:dyDescent="0.3">
      <c r="E165"/>
    </row>
    <row r="166" spans="5:7" x14ac:dyDescent="0.3">
      <c r="E166"/>
    </row>
    <row r="167" spans="5:7" x14ac:dyDescent="0.3">
      <c r="E167"/>
    </row>
    <row r="168" spans="5:7" x14ac:dyDescent="0.3">
      <c r="E168"/>
    </row>
    <row r="169" spans="5:7" x14ac:dyDescent="0.3">
      <c r="E169"/>
    </row>
    <row r="170" spans="5:7" x14ac:dyDescent="0.3">
      <c r="E170"/>
    </row>
    <row r="171" spans="5:7" x14ac:dyDescent="0.3">
      <c r="E171"/>
    </row>
    <row r="172" spans="5:7" x14ac:dyDescent="0.3">
      <c r="E172"/>
    </row>
    <row r="173" spans="5:7" x14ac:dyDescent="0.3">
      <c r="E173"/>
    </row>
    <row r="174" spans="5:7" x14ac:dyDescent="0.3">
      <c r="E174"/>
    </row>
    <row r="175" spans="5:7" x14ac:dyDescent="0.3">
      <c r="E175"/>
    </row>
    <row r="176" spans="5:7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  <row r="202" spans="5:5" x14ac:dyDescent="0.3">
      <c r="E202"/>
    </row>
    <row r="203" spans="5:5" x14ac:dyDescent="0.3">
      <c r="E203"/>
    </row>
    <row r="204" spans="5:5" x14ac:dyDescent="0.3">
      <c r="E204"/>
    </row>
    <row r="205" spans="5:5" x14ac:dyDescent="0.3">
      <c r="E205"/>
    </row>
    <row r="206" spans="5:5" x14ac:dyDescent="0.3">
      <c r="E206"/>
    </row>
    <row r="207" spans="5:5" x14ac:dyDescent="0.3">
      <c r="E207"/>
    </row>
    <row r="208" spans="5:5" x14ac:dyDescent="0.3">
      <c r="E208"/>
    </row>
    <row r="209" spans="5:5" x14ac:dyDescent="0.3">
      <c r="E209"/>
    </row>
    <row r="210" spans="5:5" x14ac:dyDescent="0.3">
      <c r="E210"/>
    </row>
    <row r="211" spans="5:5" x14ac:dyDescent="0.3">
      <c r="E211"/>
    </row>
    <row r="212" spans="5:5" x14ac:dyDescent="0.3">
      <c r="E212"/>
    </row>
    <row r="213" spans="5:5" x14ac:dyDescent="0.3">
      <c r="E213"/>
    </row>
    <row r="214" spans="5:5" x14ac:dyDescent="0.3">
      <c r="E214"/>
    </row>
    <row r="215" spans="5:5" x14ac:dyDescent="0.3">
      <c r="E215"/>
    </row>
    <row r="216" spans="5:5" x14ac:dyDescent="0.3">
      <c r="E216"/>
    </row>
    <row r="217" spans="5:5" x14ac:dyDescent="0.3">
      <c r="E217"/>
    </row>
    <row r="218" spans="5:5" x14ac:dyDescent="0.3">
      <c r="E218"/>
    </row>
    <row r="219" spans="5:5" x14ac:dyDescent="0.3">
      <c r="E219"/>
    </row>
    <row r="220" spans="5:5" x14ac:dyDescent="0.3">
      <c r="E220"/>
    </row>
    <row r="221" spans="5:5" x14ac:dyDescent="0.3">
      <c r="E221"/>
    </row>
    <row r="222" spans="5:5" x14ac:dyDescent="0.3">
      <c r="E222"/>
    </row>
    <row r="223" spans="5:5" x14ac:dyDescent="0.3">
      <c r="E223"/>
    </row>
    <row r="224" spans="5:5" x14ac:dyDescent="0.3">
      <c r="E224"/>
    </row>
    <row r="225" spans="5:5" x14ac:dyDescent="0.3">
      <c r="E225"/>
    </row>
    <row r="226" spans="5:5" x14ac:dyDescent="0.3">
      <c r="E226"/>
    </row>
  </sheetData>
  <sheetProtection formatCells="0" formatColumns="0" formatRows="0"/>
  <sortState ref="A14:M103">
    <sortCondition ref="G14"/>
  </sortState>
  <dataConsolidate/>
  <mergeCells count="1">
    <mergeCell ref="A1:J1"/>
  </mergeCells>
  <phoneticPr fontId="4" type="noConversion"/>
  <conditionalFormatting sqref="M14:M130">
    <cfRule type="expression" dxfId="6" priority="3">
      <formula>AND($M14&lt;0,$D14="Sale")</formula>
    </cfRule>
  </conditionalFormatting>
  <conditionalFormatting sqref="A14:M130">
    <cfRule type="expression" dxfId="5" priority="4">
      <formula>AND($M14&lt;0,$D14="Sale")</formula>
    </cfRule>
  </conditionalFormatting>
  <conditionalFormatting sqref="E137:E162">
    <cfRule type="expression" dxfId="4" priority="1">
      <formula>AND($M137&lt;0,$D137="Sale")</formula>
    </cfRule>
  </conditionalFormatting>
  <dataValidations count="2">
    <dataValidation type="list" allowBlank="1" showInputMessage="1" showErrorMessage="1" sqref="D14:D17 D19:D20 D22:D27 D29:D34 D36:D39 D41:D42 D44:D47 D49:D51 D53:D55 D57:D61 D63:D68 D70 D72:D74 D76:D77 D79:D83 D85:D87 D89:D93 D95:D96 D98:D102 D104:D107 D109:D110 D112 D114:D116 D118:D120 D122:D124 D126:D128">
      <formula1>"구매,판매"</formula1>
    </dataValidation>
    <dataValidation type="list" allowBlank="1" showInputMessage="1" showErrorMessage="1" sqref="E137:E162 G14:G17 G19:G20 G22:G27 G29:G34 G36:G39 G41:G42 G44:G47 G49:G51 G53:G55 G57:G61 G63:G68 G70 G72:G74 G76:G77 G79:G83 G85:G87 G89:G93 G95:G96 G98:G102 G104:G107 G109:G110 G112 G114:G116 G118:G120 G122:G124 G126:G128">
      <formula1>INDIRECT("상품DB[상품명]")</formula1>
    </dataValidation>
  </dataValidations>
  <pageMargins left="0.7" right="0.7" top="0.75" bottom="0.75" header="0.3" footer="0.3"/>
  <pageSetup scale="80" fitToHeight="0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20</vt:i4>
      </vt:variant>
    </vt:vector>
  </HeadingPairs>
  <TitlesOfParts>
    <vt:vector size="31" baseType="lpstr">
      <vt:lpstr>금전출납부</vt:lpstr>
      <vt:lpstr>요약</vt:lpstr>
      <vt:lpstr>요약_동적범위(1)</vt:lpstr>
      <vt:lpstr>요약_동적범위(2)</vt:lpstr>
      <vt:lpstr>데이터베이스_정의</vt:lpstr>
      <vt:lpstr>상품</vt:lpstr>
      <vt:lpstr>구조적 참조</vt:lpstr>
      <vt:lpstr>상품목록</vt:lpstr>
      <vt:lpstr>주문및재고_부분합</vt:lpstr>
      <vt:lpstr>Sheet1</vt:lpstr>
      <vt:lpstr>주문및재고_중첩부분합</vt:lpstr>
      <vt:lpstr>No</vt:lpstr>
      <vt:lpstr>금액</vt:lpstr>
      <vt:lpstr>년월</vt:lpstr>
      <vt:lpstr>단가</vt:lpstr>
      <vt:lpstr>비용금액</vt:lpstr>
      <vt:lpstr>비용부가세</vt:lpstr>
      <vt:lpstr>상품명</vt:lpstr>
      <vt:lpstr>상품목록</vt:lpstr>
      <vt:lpstr>상품목록_상품명</vt:lpstr>
      <vt:lpstr>수입금액</vt:lpstr>
      <vt:lpstr>수입부가세</vt:lpstr>
      <vt:lpstr>업체</vt:lpstr>
      <vt:lpstr>예정일</vt:lpstr>
      <vt:lpstr>월</vt:lpstr>
      <vt:lpstr>재고량</vt:lpstr>
      <vt:lpstr>제조사</vt:lpstr>
      <vt:lpstr>주문구분</vt:lpstr>
      <vt:lpstr>주문량</vt:lpstr>
      <vt:lpstr>주문번호</vt:lpstr>
      <vt:lpstr>주문일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D. Hong</dc:creator>
  <cp:lastModifiedBy>user</cp:lastModifiedBy>
  <dcterms:created xsi:type="dcterms:W3CDTF">2015-12-19T11:37:08Z</dcterms:created>
  <dcterms:modified xsi:type="dcterms:W3CDTF">2019-01-10T02:35:05Z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f1f7044c-2c8a-4d86-a282-c516abdf11e1</vt:lpwstr>
  </property>
</Properties>
</file>