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HMD\CICLO 2018-2019\ADMÓN Y TESORERÍA\COMITE FINANZAS\REPORTES\FEBRERO\"/>
    </mc:Choice>
  </mc:AlternateContent>
  <bookViews>
    <workbookView xWindow="0" yWindow="0" windowWidth="20490" windowHeight="7650"/>
  </bookViews>
  <sheets>
    <sheet name="ESTADO DE CTA" sheetId="18" r:id="rId1"/>
    <sheet name="RESUMEN DE UTILIDAD POR EVENTO " sheetId="25" r:id="rId2"/>
    <sheet name="RECIBOS" sheetId="16" r:id="rId3"/>
    <sheet name="Kermés final" sheetId="26" r:id="rId4"/>
    <sheet name="KERMESSE v_f" sheetId="24" r:id="rId5"/>
    <sheet name="Comité ProViaje Final" sheetId="27" r:id="rId6"/>
    <sheet name="Comité ProViaje NOV17" sheetId="17" r:id="rId7"/>
    <sheet name="Hafrashat Jalá " sheetId="2" r:id="rId8"/>
    <sheet name="Jalá Hagulá " sheetId="3" r:id="rId9"/>
    <sheet name="PISTA" sheetId="9" r:id="rId10"/>
    <sheet name="Venta de Jalot " sheetId="5" r:id="rId11"/>
    <sheet name="Venta de Jalot v_f " sheetId="20" r:id="rId12"/>
    <sheet name="DONATIVOS" sheetId="7" r:id="rId13"/>
    <sheet name="DONATIVOS v_f" sheetId="22" r:id="rId14"/>
    <sheet name="TORNEO DE FUTBOL" sheetId="4" r:id="rId15"/>
    <sheet name="Carrera v_f" sheetId="23" r:id="rId16"/>
    <sheet name="OTROS v_f" sheetId="21" r:id="rId17"/>
    <sheet name="Hoja2" sheetId="13" r:id="rId18"/>
    <sheet name="Hoja3" sheetId="14" r:id="rId19"/>
    <sheet name="Hoja4" sheetId="15" r:id="rId20"/>
  </sheets>
  <externalReferences>
    <externalReference r:id="rId21"/>
  </externalReferences>
  <definedNames>
    <definedName name="_xlnm.Print_Area" localSheetId="6">'Comité ProViaje NOV17'!$A$5:$K$62</definedName>
    <definedName name="_xlnm.Print_Area" localSheetId="0">'ESTADO DE CTA'!#REF!</definedName>
    <definedName name="_xlnm.Print_Area" localSheetId="2">RECIBOS!$A$32:$K$60</definedName>
    <definedName name="_xlnm.Print_Titles" localSheetId="6">'Comité ProViaje NOV17'!$1:$4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18" l="1"/>
  <c r="H42" i="18"/>
  <c r="H40" i="18"/>
  <c r="H23" i="18"/>
  <c r="H16" i="18" l="1"/>
  <c r="H17" i="18"/>
  <c r="H18" i="18" l="1"/>
  <c r="I25" i="18"/>
  <c r="E84" i="24"/>
  <c r="H15" i="18" l="1"/>
  <c r="I14" i="18"/>
  <c r="H14" i="18"/>
  <c r="F12" i="18"/>
  <c r="H13" i="18"/>
  <c r="F13" i="18"/>
  <c r="H12" i="18"/>
  <c r="H11" i="18"/>
  <c r="H10" i="18"/>
  <c r="D24" i="16" l="1"/>
  <c r="H45" i="18" l="1"/>
  <c r="F46" i="18"/>
  <c r="F45" i="18"/>
  <c r="H49" i="18"/>
  <c r="E37" i="18"/>
  <c r="K41" i="26" l="1"/>
  <c r="K59" i="27"/>
  <c r="J59" i="27"/>
  <c r="I59" i="27"/>
  <c r="H59" i="27"/>
  <c r="G59" i="27"/>
  <c r="K50" i="27"/>
  <c r="K63" i="27" s="1"/>
  <c r="J50" i="27"/>
  <c r="I50" i="27"/>
  <c r="H50" i="27"/>
  <c r="G50" i="27"/>
  <c r="K37" i="26"/>
  <c r="J37" i="26"/>
  <c r="I37" i="26"/>
  <c r="H37" i="26"/>
  <c r="G37" i="26"/>
  <c r="K27" i="26"/>
  <c r="J27" i="26"/>
  <c r="I27" i="26"/>
  <c r="H27" i="26"/>
  <c r="G27" i="26"/>
  <c r="K39" i="26" l="1"/>
  <c r="K43" i="26" s="1"/>
  <c r="E31" i="18"/>
  <c r="G29" i="18" l="1"/>
  <c r="G19" i="18"/>
  <c r="F11" i="18"/>
  <c r="F10" i="18"/>
  <c r="F9" i="18"/>
  <c r="F8" i="18"/>
  <c r="F23" i="25"/>
  <c r="F17" i="25"/>
  <c r="D17" i="25"/>
  <c r="C17" i="25"/>
  <c r="E17" i="25" s="1"/>
  <c r="F16" i="25"/>
  <c r="D16" i="25"/>
  <c r="C16" i="25"/>
  <c r="F15" i="25"/>
  <c r="C15" i="25"/>
  <c r="E15" i="25" s="1"/>
  <c r="F14" i="25"/>
  <c r="E14" i="25"/>
  <c r="D14" i="25"/>
  <c r="C14" i="25"/>
  <c r="F13" i="25"/>
  <c r="D13" i="25"/>
  <c r="C13" i="25"/>
  <c r="E13" i="25" s="1"/>
  <c r="F12" i="25"/>
  <c r="D12" i="25"/>
  <c r="D19" i="25" s="1"/>
  <c r="C12" i="25"/>
  <c r="E12" i="25" s="1"/>
  <c r="F11" i="25"/>
  <c r="C11" i="25"/>
  <c r="E11" i="25" s="1"/>
  <c r="F10" i="25"/>
  <c r="F9" i="25"/>
  <c r="F19" i="25" s="1"/>
  <c r="E81" i="24"/>
  <c r="E39" i="24"/>
  <c r="F64" i="23"/>
  <c r="F32" i="23"/>
  <c r="F67" i="23" s="1"/>
  <c r="F54" i="22"/>
  <c r="F15" i="22"/>
  <c r="E83" i="21"/>
  <c r="E87" i="21"/>
  <c r="E45" i="21"/>
  <c r="F66" i="20"/>
  <c r="H33" i="20"/>
  <c r="F33" i="20"/>
  <c r="F70" i="20" s="1"/>
  <c r="E35" i="18"/>
  <c r="E13" i="18"/>
  <c r="E14" i="18"/>
  <c r="G14" i="18"/>
  <c r="E33" i="18"/>
  <c r="G13" i="18"/>
  <c r="F10" i="4"/>
  <c r="F45" i="4" s="1"/>
  <c r="F84" i="4" s="1"/>
  <c r="D17" i="16"/>
  <c r="I57" i="9"/>
  <c r="I56" i="9"/>
  <c r="I54" i="9"/>
  <c r="I42" i="9"/>
  <c r="I53" i="9"/>
  <c r="I52" i="9"/>
  <c r="I48" i="9"/>
  <c r="K59" i="17"/>
  <c r="J59" i="17"/>
  <c r="I59" i="17"/>
  <c r="H59" i="17"/>
  <c r="G59" i="17"/>
  <c r="K51" i="17"/>
  <c r="J51" i="17"/>
  <c r="I51" i="17"/>
  <c r="H51" i="17"/>
  <c r="G51" i="17"/>
  <c r="D91" i="2"/>
  <c r="D86" i="2"/>
  <c r="F50" i="9"/>
  <c r="I50" i="9"/>
  <c r="F45" i="9"/>
  <c r="F68" i="9" s="1"/>
  <c r="F71" i="9" s="1"/>
  <c r="F73" i="3"/>
  <c r="F66" i="5"/>
  <c r="F36" i="9"/>
  <c r="G68" i="9" s="1"/>
  <c r="F33" i="5"/>
  <c r="F20" i="7"/>
  <c r="F54" i="7"/>
  <c r="F81" i="4"/>
  <c r="F37" i="3"/>
  <c r="F76" i="3" s="1"/>
  <c r="D47" i="2"/>
  <c r="D89" i="2" s="1"/>
  <c r="F70" i="5"/>
  <c r="E11" i="18" l="1"/>
  <c r="G11" i="18" s="1"/>
  <c r="D15" i="16"/>
  <c r="E10" i="18"/>
  <c r="F18" i="18"/>
  <c r="G18" i="18" s="1"/>
  <c r="F15" i="18"/>
  <c r="G15" i="18" s="1"/>
  <c r="F57" i="7"/>
  <c r="I33" i="20"/>
  <c r="E19" i="25"/>
  <c r="K61" i="17"/>
  <c r="K63" i="17" s="1"/>
  <c r="D19" i="16" s="1"/>
  <c r="F16" i="18"/>
  <c r="G16" i="18" s="1"/>
  <c r="C19" i="25"/>
  <c r="E16" i="25"/>
  <c r="G10" i="18"/>
  <c r="E9" i="18"/>
  <c r="G9" i="18" s="1"/>
  <c r="D13" i="16"/>
  <c r="E89" i="2"/>
  <c r="E91" i="2"/>
  <c r="D16" i="16"/>
  <c r="D43" i="16"/>
  <c r="D51" i="16" s="1"/>
  <c r="D18" i="16"/>
  <c r="F20" i="22"/>
  <c r="F57" i="22" s="1"/>
  <c r="D14" i="16"/>
  <c r="F23" i="18" l="1"/>
  <c r="E12" i="18"/>
  <c r="G12" i="18" s="1"/>
  <c r="D12" i="16"/>
  <c r="D22" i="16" s="1"/>
  <c r="E8" i="18"/>
  <c r="E23" i="18" l="1"/>
  <c r="G8" i="18"/>
  <c r="G23" i="18" l="1"/>
  <c r="E25" i="18"/>
  <c r="G25" i="18" l="1"/>
  <c r="G40" i="18" s="1"/>
  <c r="H25" i="18"/>
</calcChain>
</file>

<file path=xl/comments1.xml><?xml version="1.0" encoding="utf-8"?>
<comments xmlns="http://schemas.openxmlformats.org/spreadsheetml/2006/main">
  <authors>
    <author>Martha Aurora Gomez Mozcoso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Martha Aurora Gomez Mozcoso:</t>
        </r>
        <r>
          <rPr>
            <sz val="9"/>
            <color indexed="81"/>
            <rFont val="Tahoma"/>
            <family val="2"/>
          </rPr>
          <t xml:space="preserve">
Otros Ingresos NO Comité pro viajes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Martha Aurora Gomez Mozcoso:</t>
        </r>
        <r>
          <rPr>
            <sz val="9"/>
            <color indexed="81"/>
            <rFont val="Tahoma"/>
            <family val="2"/>
          </rPr>
          <t xml:space="preserve">
Dinero deviuelto a los alumnos
</t>
        </r>
      </text>
    </comment>
  </commentList>
</comments>
</file>

<file path=xl/sharedStrings.xml><?xml version="1.0" encoding="utf-8"?>
<sst xmlns="http://schemas.openxmlformats.org/spreadsheetml/2006/main" count="1353" uniqueCount="501">
  <si>
    <t>Fecha</t>
  </si>
  <si>
    <t>Recaudación de fondos para Viaje a Israel</t>
  </si>
  <si>
    <t xml:space="preserve">INGRESOS </t>
  </si>
  <si>
    <t>PARAMETROS</t>
  </si>
  <si>
    <t>GASTOS</t>
  </si>
  <si>
    <t>TOTAL DE INGRESO</t>
  </si>
  <si>
    <t>DIFERENCIA ENTRE INGRESO Y GASTO</t>
  </si>
  <si>
    <t>TOTAL DE GASTO</t>
  </si>
  <si>
    <t xml:space="preserve"> </t>
  </si>
  <si>
    <t>VENTA DE JALOT</t>
  </si>
  <si>
    <t>TORNEO DE FUTBOL</t>
  </si>
  <si>
    <t>INGRESOS</t>
  </si>
  <si>
    <t>UTILIDAD</t>
  </si>
  <si>
    <t>OTROS</t>
  </si>
  <si>
    <t>DONATIVOS</t>
  </si>
  <si>
    <t xml:space="preserve">  </t>
  </si>
  <si>
    <t xml:space="preserve">     </t>
  </si>
  <si>
    <t>.</t>
  </si>
  <si>
    <t>KERMESSE</t>
  </si>
  <si>
    <t>Pista</t>
  </si>
  <si>
    <t>Ingresos</t>
  </si>
  <si>
    <t xml:space="preserve">Gastos </t>
  </si>
  <si>
    <t xml:space="preserve">Venta jalá Hagulá </t>
  </si>
  <si>
    <t>Remanente del año pasado</t>
  </si>
  <si>
    <t>4 sept.</t>
  </si>
  <si>
    <t xml:space="preserve">Venta de jala Hagulá </t>
  </si>
  <si>
    <t>6 de spet.</t>
  </si>
  <si>
    <t xml:space="preserve">Venta de jalá Hagulá </t>
  </si>
  <si>
    <t>12 de sept</t>
  </si>
  <si>
    <t>14 de sept</t>
  </si>
  <si>
    <t>18 de sept</t>
  </si>
  <si>
    <t>Pago por Jalot</t>
  </si>
  <si>
    <t>19 de sept</t>
  </si>
  <si>
    <t>Hfarshat Jalá</t>
  </si>
  <si>
    <t xml:space="preserve">27 de septiembre </t>
  </si>
  <si>
    <t xml:space="preserve">Pago de Masas  </t>
  </si>
  <si>
    <t xml:space="preserve">28 de sept </t>
  </si>
  <si>
    <t>Harina de trigo la moderna</t>
  </si>
  <si>
    <t>Agua Epura</t>
  </si>
  <si>
    <t>Ajonjoli</t>
  </si>
  <si>
    <t>Arreglo floral mediano</t>
  </si>
  <si>
    <t>Bolsa transparante de 35 x 45</t>
  </si>
  <si>
    <t>Brocha de 4 pulgadas</t>
  </si>
  <si>
    <t>Charola de aluminio</t>
  </si>
  <si>
    <t>Huevo</t>
  </si>
  <si>
    <t>Jugo de uva kosher  nature</t>
  </si>
  <si>
    <t>Mantel desechable</t>
  </si>
  <si>
    <t>Naranja</t>
  </si>
  <si>
    <t>Nardos</t>
  </si>
  <si>
    <t>Pala pastel shabat</t>
  </si>
  <si>
    <t>Papas saladas, presentación familiar</t>
  </si>
  <si>
    <t>Plato hondo</t>
  </si>
  <si>
    <t>Plato pastelero</t>
  </si>
  <si>
    <t>Rosca de pan</t>
  </si>
  <si>
    <t>Toallas desinfectantes</t>
  </si>
  <si>
    <t>Vaso p/gelatina desechable</t>
  </si>
  <si>
    <t>Vaso pequeño  del n° 0 desechable</t>
  </si>
  <si>
    <t>18 de oct</t>
  </si>
  <si>
    <t>Donativo especial de Isaac Cattán torneo de futbol</t>
  </si>
  <si>
    <t>7 de nov</t>
  </si>
  <si>
    <t>Venta de jalot</t>
  </si>
  <si>
    <t>48 Refresco Coca Cola Light</t>
  </si>
  <si>
    <t>40 Cacahuates japoneses</t>
  </si>
  <si>
    <t>50 Papas saladas sabritas</t>
  </si>
  <si>
    <t>1 caja capsulas nescafe</t>
  </si>
  <si>
    <t>1 caja splenda de 50 sobres</t>
  </si>
  <si>
    <t>48 botellas de agua de 330 ml</t>
  </si>
  <si>
    <t>500 Servilletas desechables</t>
  </si>
  <si>
    <t>2 garrafones de agua</t>
  </si>
  <si>
    <t>Lechitas Yummy Lala</t>
  </si>
  <si>
    <t>40 Skwincles chicos</t>
  </si>
  <si>
    <t>Totis</t>
  </si>
  <si>
    <t>Pulparindo sandía</t>
  </si>
  <si>
    <t>Vaso # 7 para cacahuates</t>
  </si>
  <si>
    <t>Vaso desechable para café</t>
  </si>
  <si>
    <t>4 Paquetes de cucharitas</t>
  </si>
  <si>
    <t>4 docenas de krispy kreme</t>
  </si>
  <si>
    <t>Renta de La Pista</t>
  </si>
  <si>
    <t>Renta de Carriolas</t>
  </si>
  <si>
    <t xml:space="preserve">Grúa </t>
  </si>
  <si>
    <t xml:space="preserve">Entradas y venta de dulces </t>
  </si>
  <si>
    <t xml:space="preserve">horas extras personal </t>
  </si>
  <si>
    <t>estacionamiento</t>
  </si>
  <si>
    <t>Pelónrico</t>
  </si>
  <si>
    <t xml:space="preserve">7 de diciembre </t>
  </si>
  <si>
    <t>Venta de sufganiot</t>
  </si>
  <si>
    <t>15 de dic</t>
  </si>
  <si>
    <t>Pago de sufganiot</t>
  </si>
  <si>
    <t>Avance</t>
  </si>
  <si>
    <t>efectivo</t>
  </si>
  <si>
    <t xml:space="preserve">dinero no cobrado de DJ </t>
  </si>
  <si>
    <t>avance</t>
  </si>
  <si>
    <t>Anual</t>
  </si>
  <si>
    <t>Pagado</t>
  </si>
  <si>
    <t>Adeuda</t>
  </si>
  <si>
    <t xml:space="preserve">Total </t>
  </si>
  <si>
    <t>Recibí</t>
  </si>
  <si>
    <t>Martha Aurora Gómez Moscoso</t>
  </si>
  <si>
    <t>CONCEPTO</t>
  </si>
  <si>
    <t>Hafrashat Jalá</t>
  </si>
  <si>
    <t>Jalá Hagulá</t>
  </si>
  <si>
    <t>Venta Jalot</t>
  </si>
  <si>
    <t>Donativos:</t>
  </si>
  <si>
    <t>AVANCE</t>
  </si>
  <si>
    <t>EFECTIVO</t>
  </si>
  <si>
    <t>REPORTE ANALITICO DE COMPRAS POR CENTRO DE CONSUMO: PRO</t>
  </si>
  <si>
    <t>Del 17/08/01 al 17/12/31</t>
  </si>
  <si>
    <t>'PRO</t>
  </si>
  <si>
    <t xml:space="preserve">COMITE PROVIAJE-C                  </t>
  </si>
  <si>
    <t xml:space="preserve">Cuenta: '6171       </t>
  </si>
  <si>
    <t>Observacion</t>
  </si>
  <si>
    <t xml:space="preserve">Fecha   </t>
  </si>
  <si>
    <t xml:space="preserve">Fac/Rem     </t>
  </si>
  <si>
    <t xml:space="preserve">Pedido    </t>
  </si>
  <si>
    <t>Requisicion</t>
  </si>
  <si>
    <t xml:space="preserve">Articulo  </t>
  </si>
  <si>
    <t xml:space="preserve">  Cantidad </t>
  </si>
  <si>
    <t xml:space="preserve"> Prec. Unit. </t>
  </si>
  <si>
    <t xml:space="preserve">       Importe </t>
  </si>
  <si>
    <t xml:space="preserve">         IVA </t>
  </si>
  <si>
    <t xml:space="preserve">         TOTAL </t>
  </si>
  <si>
    <t>Columna1</t>
  </si>
  <si>
    <t>Columna2</t>
  </si>
  <si>
    <t>'17/10/09</t>
  </si>
  <si>
    <t xml:space="preserve">F-2731751   </t>
  </si>
  <si>
    <t>'@@@@@@@@@@</t>
  </si>
  <si>
    <t xml:space="preserve">'          </t>
  </si>
  <si>
    <t xml:space="preserve">AGUA E PURA C/330 ML C/24            </t>
  </si>
  <si>
    <t>'17/11/16</t>
  </si>
  <si>
    <t xml:space="preserve">'F-321449    </t>
  </si>
  <si>
    <t>'17/10/16</t>
  </si>
  <si>
    <t xml:space="preserve">'F-000001173 </t>
  </si>
  <si>
    <t xml:space="preserve">'OC-00604  </t>
  </si>
  <si>
    <t>'PRO0000001</t>
  </si>
  <si>
    <t xml:space="preserve">AJONJOLI                             </t>
  </si>
  <si>
    <t>'17/10/20</t>
  </si>
  <si>
    <t xml:space="preserve">'F-194       </t>
  </si>
  <si>
    <t xml:space="preserve">'OC-00741  </t>
  </si>
  <si>
    <t>'PRO0000003</t>
  </si>
  <si>
    <t xml:space="preserve">ARREGLO FLORAL                       </t>
  </si>
  <si>
    <t xml:space="preserve">'F-124924    </t>
  </si>
  <si>
    <t xml:space="preserve">'OC-00606  </t>
  </si>
  <si>
    <t>'PRO0000000</t>
  </si>
  <si>
    <t xml:space="preserve">BOLSA TRANSPARENTE DE 35 X 45        </t>
  </si>
  <si>
    <t>'17/10/10</t>
  </si>
  <si>
    <t xml:space="preserve">'F-52738     </t>
  </si>
  <si>
    <t xml:space="preserve">'OC-00598  </t>
  </si>
  <si>
    <t>'PRO0000002</t>
  </si>
  <si>
    <t xml:space="preserve">BROCHA DE 4 PULGADAS                 </t>
  </si>
  <si>
    <t xml:space="preserve">'F-12066570  </t>
  </si>
  <si>
    <t xml:space="preserve">'OC-01142  </t>
  </si>
  <si>
    <t>'PRO0000008</t>
  </si>
  <si>
    <t xml:space="preserve">CACAHUATE JAPONES 790 GRS SABRITAS   </t>
  </si>
  <si>
    <t xml:space="preserve">CAPSULAS NESCAFE                     </t>
  </si>
  <si>
    <t>'17/11/27</t>
  </si>
  <si>
    <t xml:space="preserve">'F-4907897   </t>
  </si>
  <si>
    <t xml:space="preserve">'F-2731751   </t>
  </si>
  <si>
    <t xml:space="preserve">CHAROLAS DE ALUMINIO C/30            </t>
  </si>
  <si>
    <t>'17/11/21</t>
  </si>
  <si>
    <t xml:space="preserve">'F-2780090   </t>
  </si>
  <si>
    <t xml:space="preserve">CHOCOLATE CONEJOS VITROLERO          </t>
  </si>
  <si>
    <t xml:space="preserve">CHOCOLATE M AND M MINI               </t>
  </si>
  <si>
    <t xml:space="preserve">CHOCOLATES                           </t>
  </si>
  <si>
    <t xml:space="preserve">'F-128489    </t>
  </si>
  <si>
    <t xml:space="preserve">'OC-01246  </t>
  </si>
  <si>
    <t xml:space="preserve">CUCHARA PASTELERA DESECHABLE C/50    </t>
  </si>
  <si>
    <t>'17/11/28</t>
  </si>
  <si>
    <t xml:space="preserve">'F-24253     </t>
  </si>
  <si>
    <t xml:space="preserve">'OC-01300  </t>
  </si>
  <si>
    <t xml:space="preserve">DONAS                                </t>
  </si>
  <si>
    <t xml:space="preserve">'F-128984    </t>
  </si>
  <si>
    <t xml:space="preserve">DULCES SKWINKLES                     </t>
  </si>
  <si>
    <t xml:space="preserve">DULCES VARIOS                        </t>
  </si>
  <si>
    <t xml:space="preserve">ENDULZANTE SPLENDA C/50              </t>
  </si>
  <si>
    <t xml:space="preserve">GARRAFON C/19 LTS. DE AGUA           </t>
  </si>
  <si>
    <t xml:space="preserve">HARINA DE TRIGO LA MODERNA           </t>
  </si>
  <si>
    <t xml:space="preserve">'F-91259     </t>
  </si>
  <si>
    <t xml:space="preserve">HUEVO EL CALVARIO                    </t>
  </si>
  <si>
    <t xml:space="preserve">'F-003446    </t>
  </si>
  <si>
    <t xml:space="preserve">'OC-00602  </t>
  </si>
  <si>
    <t xml:space="preserve">JUGO DE UVA KOSHER OWN NATURE 1.8 ML </t>
  </si>
  <si>
    <t xml:space="preserve">'F-4890137   </t>
  </si>
  <si>
    <t xml:space="preserve">'OC-01281  </t>
  </si>
  <si>
    <t>'PRO0000007</t>
  </si>
  <si>
    <t xml:space="preserve">LECHE ALPURA DE 240 ML.              </t>
  </si>
  <si>
    <t xml:space="preserve">'F-97646     </t>
  </si>
  <si>
    <t xml:space="preserve">'OC-01280  </t>
  </si>
  <si>
    <t xml:space="preserve">MANTEL DESECHABLE                    </t>
  </si>
  <si>
    <t xml:space="preserve">'F-785       </t>
  </si>
  <si>
    <t xml:space="preserve">'OC-00664  </t>
  </si>
  <si>
    <t xml:space="preserve">NARANJA                              </t>
  </si>
  <si>
    <t>'17/10/30</t>
  </si>
  <si>
    <t xml:space="preserve">'F-3367      </t>
  </si>
  <si>
    <t xml:space="preserve">'OC-00831  </t>
  </si>
  <si>
    <t>'PRO0000005</t>
  </si>
  <si>
    <t xml:space="preserve">PALA DE MADERA                       </t>
  </si>
  <si>
    <t xml:space="preserve">PAPAS SALADAS PRESENTACION FAMILIAR  </t>
  </si>
  <si>
    <t>PAPAS SALADAS PRESENTACION INDIVIDUAL</t>
  </si>
  <si>
    <t xml:space="preserve">PLATO HONDO DE PLASTICO              </t>
  </si>
  <si>
    <t xml:space="preserve">PLATO PASTELERO C/20 PZAS.           </t>
  </si>
  <si>
    <t xml:space="preserve">PULPARINDO                           </t>
  </si>
  <si>
    <t>'17/12/05</t>
  </si>
  <si>
    <t xml:space="preserve">'F-1267      </t>
  </si>
  <si>
    <t xml:space="preserve">'OC-01394  </t>
  </si>
  <si>
    <t>REFRESCO DE LATA C/ 24 COCA NORMAL 60</t>
  </si>
  <si>
    <t>REFRESCO DE LATA C/24 COCA COLA LIGHT</t>
  </si>
  <si>
    <t xml:space="preserve">ROSCA DE PAN                         </t>
  </si>
  <si>
    <t xml:space="preserve">'F-91260     </t>
  </si>
  <si>
    <t xml:space="preserve">'OC-00601  </t>
  </si>
  <si>
    <t xml:space="preserve">SERVILLETAS DESECHABLES C/500        </t>
  </si>
  <si>
    <t>'17/12/18</t>
  </si>
  <si>
    <t xml:space="preserve">'F-334       </t>
  </si>
  <si>
    <t xml:space="preserve">'OC-01570  </t>
  </si>
  <si>
    <t>'PRO0000009</t>
  </si>
  <si>
    <t xml:space="preserve">RENTA INSTALACIONES HOTEL            </t>
  </si>
  <si>
    <t>Cancelar</t>
  </si>
  <si>
    <t>Reclasificar a B</t>
  </si>
  <si>
    <t xml:space="preserve">'F-337       </t>
  </si>
  <si>
    <t>'F-6086006104</t>
  </si>
  <si>
    <t xml:space="preserve">'OC-00605  </t>
  </si>
  <si>
    <t xml:space="preserve">TOALLAS DESINFECTANTES               </t>
  </si>
  <si>
    <t xml:space="preserve">VASO P/CAFE ENCERADO 8 OZ C/50       </t>
  </si>
  <si>
    <t>VASO PEQUENO DESECH. DEL # 0 PQ. 50 P</t>
  </si>
  <si>
    <t xml:space="preserve">VASOS DESECHABLES P/ GELATINA C/50   </t>
  </si>
  <si>
    <t>Total</t>
  </si>
  <si>
    <t>No facturado</t>
  </si>
  <si>
    <t>PRO0000000</t>
  </si>
  <si>
    <t xml:space="preserve">AGUA E PURA C/330 ML C/24 </t>
  </si>
  <si>
    <t>PRO0000002</t>
  </si>
  <si>
    <t xml:space="preserve">MANTEL DESECHABLE </t>
  </si>
  <si>
    <t>PRO0000004</t>
  </si>
  <si>
    <t xml:space="preserve">PAPEL PERGAMINO </t>
  </si>
  <si>
    <t>PRO0000008</t>
  </si>
  <si>
    <t xml:space="preserve">BOTANA TOTIS </t>
  </si>
  <si>
    <t>Diferencias</t>
  </si>
  <si>
    <t>-</t>
  </si>
  <si>
    <t>Precio avance</t>
  </si>
  <si>
    <t>Diferencia</t>
  </si>
  <si>
    <t xml:space="preserve">DULCES VARIOS (PELONRICO)                       </t>
  </si>
  <si>
    <t>NO ESTA EN LA LISTA</t>
  </si>
  <si>
    <t>YA PEDI LA RECLASIFICACIÓN</t>
  </si>
  <si>
    <t>Recibí de Adela Charabati la cantidad de $128,240.00 (Ciento veinti ocho mil doscientos cuarenta pesos 00/100 M.N.) eventos comité pro viaje.</t>
  </si>
  <si>
    <t>Eventos comité Pro viaje</t>
  </si>
  <si>
    <t>Recetarios</t>
  </si>
  <si>
    <t xml:space="preserve">Regalías </t>
  </si>
  <si>
    <t>Recibí de Adela Charabati la cantidad de $35,000.00 (Treinta y cinco mil pesos pesos 00/100 M.N.) de regalías futbol comité pro viaje.</t>
  </si>
  <si>
    <t>Rgalías Futbol</t>
  </si>
  <si>
    <t>Regaías Futbol</t>
  </si>
  <si>
    <t>- Gastos</t>
  </si>
  <si>
    <t>Sub total</t>
  </si>
  <si>
    <t>Programación de Ingresos:</t>
  </si>
  <si>
    <t>Donativo Yosi Esquenazi</t>
  </si>
  <si>
    <t>Donativo José Gershberg</t>
  </si>
  <si>
    <t>Carrera</t>
  </si>
  <si>
    <t>Kermes</t>
  </si>
  <si>
    <t>De aquí se regrearon a la comunidad $17,500.00 Que le corresponder por las regalías</t>
  </si>
  <si>
    <t>Colegio Hebreo Maguen David, A.C.
Eventos comité Pro viaje 2017-2018</t>
  </si>
  <si>
    <t>Real</t>
  </si>
  <si>
    <t>Donativo Sra. Ginna Zonana</t>
  </si>
  <si>
    <t>23 de feb</t>
  </si>
  <si>
    <t>27 de feb</t>
  </si>
  <si>
    <t>venta de jalot</t>
  </si>
  <si>
    <t xml:space="preserve">abril </t>
  </si>
  <si>
    <t>venta de jalot marzo</t>
  </si>
  <si>
    <t xml:space="preserve">Venta Mishjoaj Manot </t>
  </si>
  <si>
    <t>16 de febrero</t>
  </si>
  <si>
    <t>19 de febrero</t>
  </si>
  <si>
    <t>20 de febrero</t>
  </si>
  <si>
    <t>21 de febrero</t>
  </si>
  <si>
    <t>22 de febrero</t>
  </si>
  <si>
    <t>23 de febrero</t>
  </si>
  <si>
    <t>1° de marzo</t>
  </si>
  <si>
    <t>20 de marzo</t>
  </si>
  <si>
    <t>Bolsas para el Mishloaj Manot</t>
  </si>
  <si>
    <t>Dulces del Mishloaj Manot</t>
  </si>
  <si>
    <t>Oznei Haman</t>
  </si>
  <si>
    <t xml:space="preserve">Donativo anónimo </t>
  </si>
  <si>
    <t xml:space="preserve">rectarios </t>
  </si>
  <si>
    <t>Maguenpiadas</t>
  </si>
  <si>
    <t>Otros</t>
  </si>
  <si>
    <t xml:space="preserve">cuestan $350 c/u $80.00 para la maguen </t>
  </si>
  <si>
    <t xml:space="preserve">Venta de boletos </t>
  </si>
  <si>
    <t xml:space="preserve">51 boletos </t>
  </si>
  <si>
    <t xml:space="preserve">30 de enero </t>
  </si>
  <si>
    <t xml:space="preserve">8 de febrero </t>
  </si>
  <si>
    <t xml:space="preserve">10 boletos </t>
  </si>
  <si>
    <t xml:space="preserve">9 de febrero </t>
  </si>
  <si>
    <t xml:space="preserve">53 boletos </t>
  </si>
  <si>
    <t xml:space="preserve">69 boletos </t>
  </si>
  <si>
    <t>12 de febrero</t>
  </si>
  <si>
    <t xml:space="preserve">72 boletos </t>
  </si>
  <si>
    <t>13 de febrero</t>
  </si>
  <si>
    <t xml:space="preserve">36 boletos </t>
  </si>
  <si>
    <t>14 de febrero</t>
  </si>
  <si>
    <t>donativo</t>
  </si>
  <si>
    <t xml:space="preserve">52 boletos </t>
  </si>
  <si>
    <t>15 de febrero</t>
  </si>
  <si>
    <t xml:space="preserve">7 boletos </t>
  </si>
  <si>
    <t xml:space="preserve">15 de febrero </t>
  </si>
  <si>
    <t xml:space="preserve">6 boletos </t>
  </si>
  <si>
    <t xml:space="preserve">16 de febrero </t>
  </si>
  <si>
    <t xml:space="preserve">13 boletos </t>
  </si>
  <si>
    <t xml:space="preserve">8 boletos </t>
  </si>
  <si>
    <t>5 de marzo</t>
  </si>
  <si>
    <t>Best Day</t>
  </si>
  <si>
    <t>           10, 000.00</t>
  </si>
  <si>
    <t>MOBO</t>
  </si>
  <si>
    <t>MOYO</t>
  </si>
  <si>
    <t>Axxion Trade</t>
  </si>
  <si>
    <t>Tecnoparque</t>
  </si>
  <si>
    <t>Class</t>
  </si>
  <si>
    <t>Maskota</t>
  </si>
  <si>
    <t>Tiendas Aditivo</t>
  </si>
  <si>
    <t xml:space="preserve">Centro de Comunicaciones </t>
  </si>
  <si>
    <t>Avantika</t>
  </si>
  <si>
    <t>Oggi Jeans</t>
  </si>
  <si>
    <t>Utep</t>
  </si>
  <si>
    <t xml:space="preserve">Kosher klick </t>
  </si>
  <si>
    <t xml:space="preserve">Ficein </t>
  </si>
  <si>
    <t xml:space="preserve">Astoria </t>
  </si>
  <si>
    <t>Codigo 972</t>
  </si>
  <si>
    <t>Productos de Amaranto</t>
  </si>
  <si>
    <t xml:space="preserve">La Vivita </t>
  </si>
  <si>
    <t xml:space="preserve">Polo Fruta </t>
  </si>
  <si>
    <t>Kapilate</t>
  </si>
  <si>
    <t>Janine</t>
  </si>
  <si>
    <t xml:space="preserve">Vanellos </t>
  </si>
  <si>
    <t xml:space="preserve">House of Chiken </t>
  </si>
  <si>
    <t xml:space="preserve">Central Dulcera </t>
  </si>
  <si>
    <t xml:space="preserve">Ingreso de entradas y venta de refrescos </t>
  </si>
  <si>
    <t xml:space="preserve">20% de venta de boletos de la rifa </t>
  </si>
  <si>
    <t xml:space="preserve">Flying Cars </t>
  </si>
  <si>
    <t xml:space="preserve">Destrezas </t>
  </si>
  <si>
    <t>$18,00.00</t>
  </si>
  <si>
    <t xml:space="preserve">La Granja </t>
  </si>
  <si>
    <t>Manualidades</t>
  </si>
  <si>
    <t xml:space="preserve">SPA de unicornios </t>
  </si>
  <si>
    <t>todo lo sombreado es de Ganon y nos da 15% de desc.</t>
  </si>
  <si>
    <t xml:space="preserve">Área Infantil </t>
  </si>
  <si>
    <t xml:space="preserve">Pintacaritas </t>
  </si>
  <si>
    <t xml:space="preserve">Huevos de Dinosaurio </t>
  </si>
  <si>
    <t xml:space="preserve">Supercito </t>
  </si>
  <si>
    <t>Baby Zone</t>
  </si>
  <si>
    <t xml:space="preserve">Inflables  </t>
  </si>
  <si>
    <t>Ice Zone</t>
  </si>
  <si>
    <t>Baby Cars</t>
  </si>
  <si>
    <t xml:space="preserve">Resbaladilla gigante </t>
  </si>
  <si>
    <t>Cabina de fotos</t>
  </si>
  <si>
    <t xml:space="preserve">Sonido Live Producciones </t>
  </si>
  <si>
    <t>Alquiler de carpa y sillas</t>
  </si>
  <si>
    <t>Boletos, lona, flyers</t>
  </si>
  <si>
    <t>Regalos de rifa</t>
  </si>
  <si>
    <t>Valet</t>
  </si>
  <si>
    <t>Totis para publicidad</t>
  </si>
  <si>
    <t>Vigilancia</t>
  </si>
  <si>
    <t>Refrescos, y agua</t>
  </si>
  <si>
    <t xml:space="preserve">Queso e ingredientes para tortas </t>
  </si>
  <si>
    <t>Hielo</t>
  </si>
  <si>
    <t>Cintas de peligro</t>
  </si>
  <si>
    <t>Pago de horas extras a personal</t>
  </si>
  <si>
    <t>Paletas</t>
  </si>
  <si>
    <t>Regalos para destreza</t>
  </si>
  <si>
    <t>Supervisor, Mashguiaj</t>
  </si>
  <si>
    <t xml:space="preserve">Juegos mecánicos </t>
  </si>
  <si>
    <t>Globos</t>
  </si>
  <si>
    <t xml:space="preserve">Hafrashat Jalá </t>
  </si>
  <si>
    <t xml:space="preserve">Jalá Hagulá </t>
  </si>
  <si>
    <t>se entregó a Aurora 280480.00</t>
  </si>
  <si>
    <t>|</t>
  </si>
  <si>
    <t>Donativos</t>
  </si>
  <si>
    <t>Efectivo</t>
  </si>
  <si>
    <t>Fondo de becas Efecivo</t>
  </si>
  <si>
    <t>Sobrante de Millas/Nataly Nessim</t>
  </si>
  <si>
    <t>Nataly Nessim</t>
  </si>
  <si>
    <t>Weintraub Ben Zion</t>
  </si>
  <si>
    <t>Especie:</t>
  </si>
  <si>
    <t>2 Boletos de avión 100%</t>
  </si>
  <si>
    <t>REPORTE ANALITICO DE COMPRAS POR CENTRO DE CONSUMO: CFZ</t>
  </si>
  <si>
    <t>Del 17/08/01 al 18/05/31</t>
  </si>
  <si>
    <t>'CFZ</t>
  </si>
  <si>
    <t xml:space="preserve">KERMESSE-C                         </t>
  </si>
  <si>
    <t xml:space="preserve">Cuenta: '61580429   </t>
  </si>
  <si>
    <t>Observaciones</t>
  </si>
  <si>
    <t>Fac/Rem</t>
  </si>
  <si>
    <t>Pedido</t>
  </si>
  <si>
    <t>Articulo</t>
  </si>
  <si>
    <t>Cantidad</t>
  </si>
  <si>
    <t>Prec. Unit.</t>
  </si>
  <si>
    <t>Importe</t>
  </si>
  <si>
    <t>IVA</t>
  </si>
  <si>
    <t>TOTAL</t>
  </si>
  <si>
    <t>'18/05/04</t>
  </si>
  <si>
    <t xml:space="preserve">'F-2946243   </t>
  </si>
  <si>
    <t xml:space="preserve">'OC-03316  </t>
  </si>
  <si>
    <t>'CFZ0000009</t>
  </si>
  <si>
    <t>AGUA DE EMBOTELLA 500 ML KIRKLAND ITE</t>
  </si>
  <si>
    <t>'18/05/11</t>
  </si>
  <si>
    <t xml:space="preserve">'F-100279    </t>
  </si>
  <si>
    <t xml:space="preserve">'OC-03414  </t>
  </si>
  <si>
    <t>'CFZ0000001</t>
  </si>
  <si>
    <t xml:space="preserve">AGUACATE                             </t>
  </si>
  <si>
    <t>'18/05/10</t>
  </si>
  <si>
    <t xml:space="preserve">'F-2383      </t>
  </si>
  <si>
    <t xml:space="preserve">'OC-03296  </t>
  </si>
  <si>
    <t>'CFZ0000005</t>
  </si>
  <si>
    <t xml:space="preserve">ALQUILER DE CARPA                    </t>
  </si>
  <si>
    <t>'18/04/27</t>
  </si>
  <si>
    <t xml:space="preserve">'F-400755    </t>
  </si>
  <si>
    <t xml:space="preserve">'OC-03079  </t>
  </si>
  <si>
    <t>'CFZ0000002</t>
  </si>
  <si>
    <t xml:space="preserve">APPLE WATCH 38 MM                    </t>
  </si>
  <si>
    <t>'18/05/09</t>
  </si>
  <si>
    <t xml:space="preserve">'F-100276    </t>
  </si>
  <si>
    <t xml:space="preserve">'OC-03169  </t>
  </si>
  <si>
    <t xml:space="preserve">BOLILLO                              </t>
  </si>
  <si>
    <t xml:space="preserve">'F-105358    </t>
  </si>
  <si>
    <t xml:space="preserve">'OC-03233  </t>
  </si>
  <si>
    <t xml:space="preserve">BOLSA DE HIELO                       </t>
  </si>
  <si>
    <t xml:space="preserve">'F-138461    </t>
  </si>
  <si>
    <t xml:space="preserve">'OC-03282  </t>
  </si>
  <si>
    <t>'CFZ0000003</t>
  </si>
  <si>
    <t xml:space="preserve">BOLSA TRANSPARENTE 60 X 90 KG.       </t>
  </si>
  <si>
    <t>'18/04/23</t>
  </si>
  <si>
    <t>'F-F010000344</t>
  </si>
  <si>
    <t xml:space="preserve">'OC-03180  </t>
  </si>
  <si>
    <t>'CFZ0000004</t>
  </si>
  <si>
    <t xml:space="preserve">BOTANA TOTIS                         </t>
  </si>
  <si>
    <t xml:space="preserve">'F-1338      </t>
  </si>
  <si>
    <t xml:space="preserve">'OC-03309  </t>
  </si>
  <si>
    <t>'CFZ0000010</t>
  </si>
  <si>
    <t>'18/05/07</t>
  </si>
  <si>
    <t xml:space="preserve">'F-5791288   </t>
  </si>
  <si>
    <t xml:space="preserve">'OC-03330  </t>
  </si>
  <si>
    <t xml:space="preserve">CHILE EN RAJAS LATA MEDIANA          </t>
  </si>
  <si>
    <t>'18/05/08</t>
  </si>
  <si>
    <t xml:space="preserve">'F-133720    </t>
  </si>
  <si>
    <t xml:space="preserve">'OC-03278  </t>
  </si>
  <si>
    <t xml:space="preserve">CINTA AISLANTE                       </t>
  </si>
  <si>
    <t>'18/04/20</t>
  </si>
  <si>
    <t xml:space="preserve">'F-4540      </t>
  </si>
  <si>
    <t xml:space="preserve">'OC-03014  </t>
  </si>
  <si>
    <t>'CFZ0000000</t>
  </si>
  <si>
    <t xml:space="preserve">CINTA PRECAUCION AMARILLA            </t>
  </si>
  <si>
    <t>'F-A2FB52480D</t>
  </si>
  <si>
    <t xml:space="preserve">CONTADOR MANUAL                      </t>
  </si>
  <si>
    <t xml:space="preserve">'F-5795814   </t>
  </si>
  <si>
    <t xml:space="preserve">'OC-03353  </t>
  </si>
  <si>
    <t xml:space="preserve">FRIJOL LATA                          </t>
  </si>
  <si>
    <t xml:space="preserve">'F-352663    </t>
  </si>
  <si>
    <t xml:space="preserve">'OC-03252  </t>
  </si>
  <si>
    <t xml:space="preserve">GALLETAS                             </t>
  </si>
  <si>
    <t xml:space="preserve">JITOMATE                             </t>
  </si>
  <si>
    <t xml:space="preserve">MAYONESA MCCORMICK                   </t>
  </si>
  <si>
    <t>'18/05/03</t>
  </si>
  <si>
    <t xml:space="preserve">'F-20132011  </t>
  </si>
  <si>
    <t xml:space="preserve">'OC-03206  </t>
  </si>
  <si>
    <t xml:space="preserve">'F-11437     </t>
  </si>
  <si>
    <t xml:space="preserve">'OC-03078  </t>
  </si>
  <si>
    <t xml:space="preserve">PLAY STATION 4                       </t>
  </si>
  <si>
    <t xml:space="preserve">'F-2946241   </t>
  </si>
  <si>
    <t xml:space="preserve">'OC-03211  </t>
  </si>
  <si>
    <t xml:space="preserve">QUESO PANELA                         </t>
  </si>
  <si>
    <t xml:space="preserve">'F-215796    </t>
  </si>
  <si>
    <t xml:space="preserve">'OC-03251  </t>
  </si>
  <si>
    <t>SERVILLETAS DESECHABLES C/4 PAQ. C/50</t>
  </si>
  <si>
    <t xml:space="preserve">TV PANTALLA SAMSUNG 43               </t>
  </si>
  <si>
    <t>Sin factura</t>
  </si>
  <si>
    <t>CFZ0000001</t>
  </si>
  <si>
    <t xml:space="preserve">FRIJOL LATA </t>
  </si>
  <si>
    <t>CFZ0000003</t>
  </si>
  <si>
    <t xml:space="preserve">BOLSA TRANSPARENTE 60 X 90 KG. </t>
  </si>
  <si>
    <t>CFZ0000006</t>
  </si>
  <si>
    <t>CAMARA DE FOTOS DIGITAL SLR EOS REBEL</t>
  </si>
  <si>
    <t>CFZ0000007</t>
  </si>
  <si>
    <t>CFZ0000011</t>
  </si>
  <si>
    <t xml:space="preserve">ALQUILER DE LONA </t>
  </si>
  <si>
    <t>Total Gastado}</t>
  </si>
  <si>
    <t xml:space="preserve">F-321449    </t>
  </si>
  <si>
    <t>'18/02/14</t>
  </si>
  <si>
    <t xml:space="preserve">'F-1488      </t>
  </si>
  <si>
    <t xml:space="preserve">'OC-02032  </t>
  </si>
  <si>
    <t>'PRO0000004</t>
  </si>
  <si>
    <t xml:space="preserve">PAPEL PERGAMINO                      </t>
  </si>
  <si>
    <t>Sin facturar</t>
  </si>
  <si>
    <t>Pagos Horas Extras</t>
  </si>
  <si>
    <t>Total Gastado</t>
  </si>
  <si>
    <t>Rifa Regalos</t>
  </si>
  <si>
    <t>Faltan las horas extras del personal</t>
  </si>
  <si>
    <t>Benarroch Serfaty Simi Shirel</t>
  </si>
  <si>
    <t>Alumna</t>
  </si>
  <si>
    <t>Becas Otorgadas</t>
  </si>
  <si>
    <t xml:space="preserve">Devolución </t>
  </si>
  <si>
    <t>Becas pendientes de autorizar</t>
  </si>
  <si>
    <t>Nessim Tawil Nataly</t>
  </si>
  <si>
    <t>Tawil Amita Vicky</t>
  </si>
  <si>
    <t>León Azkenazi</t>
  </si>
  <si>
    <t>Fondo de Becas</t>
  </si>
  <si>
    <t>Se entregaron a los alumnos</t>
  </si>
  <si>
    <t>Otros Ing</t>
  </si>
  <si>
    <t>Patrocinio Ficeín efectivo</t>
  </si>
  <si>
    <t>Informativo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</si>
</sst>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\ _€"/>
    <numFmt numFmtId="165" formatCode="_-* #,##0_-;\-* #,##0_-;_-* &quot;-&quot;??_-;_-@_-"/>
    <numFmt numFmtId="166" formatCode="#,##0.00_ ;\-#,##0.00\ "/>
  </numFmts>
  <fonts count="47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24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8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20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ndara"/>
      <family val="2"/>
    </font>
    <font>
      <b/>
      <sz val="16"/>
      <color theme="3" tint="-0.249977111117893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rgb="FF002060"/>
      <name val="Times New Roman"/>
      <family val="1"/>
    </font>
    <font>
      <sz val="11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9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4"/>
      <color rgb="FF002060"/>
      <name val="Calibri"/>
      <family val="2"/>
    </font>
    <font>
      <sz val="12"/>
      <color rgb="FF002060"/>
      <name val="Calibri"/>
      <family val="2"/>
    </font>
    <font>
      <sz val="9"/>
      <color rgb="FF002060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4"/>
      <color rgb="FF244062"/>
      <name val="Calibri"/>
      <family val="2"/>
      <scheme val="minor"/>
    </font>
    <font>
      <sz val="14"/>
      <color rgb="FF16365C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0">
    <border>
      <left/>
      <right/>
      <top/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auto="1"/>
      </right>
      <top style="medium">
        <color rgb="FF002060"/>
      </top>
      <bottom style="medium">
        <color auto="1"/>
      </bottom>
      <diagonal/>
    </border>
    <border>
      <left/>
      <right style="medium">
        <color auto="1"/>
      </right>
      <top style="medium">
        <color rgb="FF002060"/>
      </top>
      <bottom style="medium">
        <color auto="1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auto="1"/>
      </right>
      <top style="thick">
        <color rgb="FF002060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medium">
        <color rgb="FF00206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medium">
        <color rgb="FF002060"/>
      </right>
      <top style="thick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medium">
        <color rgb="FF002060"/>
      </bottom>
      <diagonal/>
    </border>
    <border>
      <left style="medium">
        <color rgb="FF002060"/>
      </left>
      <right style="thick">
        <color rgb="FF002060"/>
      </right>
      <top style="thick">
        <color rgb="FF002060"/>
      </top>
      <bottom style="medium">
        <color rgb="FF002060"/>
      </bottom>
      <diagonal/>
    </border>
    <border>
      <left style="thick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thick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ck">
        <color rgb="FF002060"/>
      </right>
      <top style="medium">
        <color rgb="FF002060"/>
      </top>
      <bottom style="thick">
        <color rgb="FF002060"/>
      </bottom>
      <diagonal/>
    </border>
    <border>
      <left style="thick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ck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auto="1"/>
      </right>
      <top style="medium">
        <color rgb="FF002060"/>
      </top>
      <bottom style="medium">
        <color rgb="FF002060"/>
      </bottom>
      <diagonal/>
    </border>
    <border>
      <left/>
      <right style="medium">
        <color auto="1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2060"/>
      </left>
      <right style="medium">
        <color auto="1"/>
      </right>
      <top style="medium">
        <color rgb="FF002060"/>
      </top>
      <bottom/>
      <diagonal/>
    </border>
    <border>
      <left/>
      <right style="medium">
        <color auto="1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ck">
        <color theme="3" tint="-0.249977111117893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ck">
        <color rgb="FF002060"/>
      </top>
      <bottom/>
      <diagonal/>
    </border>
    <border>
      <left style="medium">
        <color rgb="FF002060"/>
      </left>
      <right style="thin">
        <color theme="3" tint="-0.249977111117893"/>
      </right>
      <top style="medium">
        <color rgb="FF002060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rgb="FF002060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rgb="FF002060"/>
      </right>
      <top style="medium">
        <color rgb="FF002060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rgb="FF002060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medium">
        <color rgb="FF002060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rgb="FF002060"/>
      </left>
      <right style="thin">
        <color theme="3" tint="-0.249977111117893"/>
      </right>
      <top style="thin">
        <color theme="3" tint="-0.249977111117893"/>
      </top>
      <bottom style="thick">
        <color theme="3" tint="-0.249977111117893"/>
      </bottom>
      <diagonal/>
    </border>
    <border>
      <left style="thin">
        <color theme="3" tint="-0.249977111117893"/>
      </left>
      <right style="medium">
        <color rgb="FF002060"/>
      </right>
      <top style="thin">
        <color theme="3" tint="-0.249977111117893"/>
      </top>
      <bottom style="thick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rgb="FF002060"/>
      </right>
      <top/>
      <bottom style="thin">
        <color theme="3" tint="-0.249977111117893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 style="medium">
        <color auto="1"/>
      </right>
      <top/>
      <bottom style="medium">
        <color rgb="FF002060"/>
      </bottom>
      <diagonal/>
    </border>
    <border>
      <left style="medium">
        <color auto="1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auto="1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theme="3" tint="-0.249977111117893"/>
      </right>
      <top style="medium">
        <color rgb="FF002060"/>
      </top>
      <bottom/>
      <diagonal/>
    </border>
    <border>
      <left style="thin">
        <color theme="3" tint="-0.249977111117893"/>
      </left>
      <right style="medium">
        <color rgb="FF002060"/>
      </right>
      <top style="medium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auto="1"/>
      </left>
      <right style="medium">
        <color auto="1"/>
      </right>
      <top style="medium">
        <color rgb="FF002060"/>
      </top>
      <bottom/>
      <diagonal/>
    </border>
    <border>
      <left style="medium">
        <color auto="1"/>
      </left>
      <right style="medium">
        <color auto="1"/>
      </right>
      <top style="medium">
        <color rgb="FF002060"/>
      </top>
      <bottom style="medium">
        <color rgb="FF002060"/>
      </bottom>
      <diagonal/>
    </border>
    <border>
      <left/>
      <right style="medium">
        <color auto="1"/>
      </right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/>
      <diagonal/>
    </border>
    <border>
      <left style="thick">
        <color theme="3" tint="-0.249977111117893"/>
      </left>
      <right style="thick">
        <color theme="3" tint="-0.249977111117893"/>
      </right>
      <top/>
      <bottom style="thick">
        <color theme="3" tint="-0.24997711111789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ck">
        <color rgb="FF002060"/>
      </left>
      <right style="thick">
        <color theme="3" tint="-0.249977111117893"/>
      </right>
      <top style="thick">
        <color rgb="FF002060"/>
      </top>
      <bottom/>
      <diagonal/>
    </border>
    <border>
      <left style="thick">
        <color theme="3" tint="-0.249977111117893"/>
      </left>
      <right style="thick">
        <color theme="3" tint="-0.249977111117893"/>
      </right>
      <top style="thick">
        <color rgb="FF002060"/>
      </top>
      <bottom/>
      <diagonal/>
    </border>
    <border>
      <left style="thick">
        <color theme="3" tint="-0.249977111117893"/>
      </left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/>
      <diagonal/>
    </border>
    <border>
      <left style="medium">
        <color rgb="FF002060"/>
      </left>
      <right style="thin">
        <color auto="1"/>
      </right>
      <top style="medium">
        <color rgb="FF002060"/>
      </top>
      <bottom style="medium">
        <color rgb="FF002060"/>
      </bottom>
      <diagonal/>
    </border>
    <border>
      <left style="thin">
        <color auto="1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thin">
        <color auto="1"/>
      </top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medium">
        <color theme="3" tint="-0.249977111117893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/>
      <diagonal/>
    </border>
    <border>
      <left style="medium">
        <color rgb="FF002060"/>
      </left>
      <right style="medium">
        <color auto="1"/>
      </right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rgb="FF002060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rgb="FF002060"/>
      </top>
      <bottom style="medium">
        <color theme="3" tint="-0.249977111117893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4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403">
    <xf numFmtId="0" fontId="0" fillId="0" borderId="0" xfId="0"/>
    <xf numFmtId="0" fontId="1" fillId="0" borderId="0" xfId="0" applyFont="1"/>
    <xf numFmtId="0" fontId="1" fillId="4" borderId="0" xfId="0" applyFont="1" applyFill="1"/>
    <xf numFmtId="0" fontId="2" fillId="4" borderId="0" xfId="0" applyFont="1" applyFill="1" applyAlignment="1">
      <alignment horizontal="center" vertical="center"/>
    </xf>
    <xf numFmtId="3" fontId="1" fillId="4" borderId="0" xfId="0" applyNumberFormat="1" applyFont="1" applyFill="1"/>
    <xf numFmtId="3" fontId="1" fillId="0" borderId="0" xfId="0" applyNumberFormat="1" applyFont="1"/>
    <xf numFmtId="3" fontId="7" fillId="7" borderId="0" xfId="0" applyNumberFormat="1" applyFont="1" applyFill="1"/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 wrapText="1"/>
    </xf>
    <xf numFmtId="0" fontId="1" fillId="0" borderId="2" xfId="0" applyFont="1" applyBorder="1"/>
    <xf numFmtId="3" fontId="1" fillId="0" borderId="2" xfId="0" applyNumberFormat="1" applyFont="1" applyBorder="1"/>
    <xf numFmtId="0" fontId="8" fillId="6" borderId="0" xfId="0" applyFont="1" applyFill="1"/>
    <xf numFmtId="0" fontId="9" fillId="6" borderId="0" xfId="0" applyFont="1" applyFill="1"/>
    <xf numFmtId="3" fontId="8" fillId="6" borderId="1" xfId="0" applyNumberFormat="1" applyFont="1" applyFill="1" applyBorder="1"/>
    <xf numFmtId="0" fontId="9" fillId="4" borderId="0" xfId="0" applyFont="1" applyFill="1"/>
    <xf numFmtId="0" fontId="3" fillId="4" borderId="0" xfId="0" applyFont="1" applyFill="1" applyBorder="1" applyAlignment="1">
      <alignment horizontal="center" vertical="center" wrapText="1"/>
    </xf>
    <xf numFmtId="3" fontId="3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/>
    <xf numFmtId="0" fontId="4" fillId="4" borderId="0" xfId="0" applyFont="1" applyFill="1" applyBorder="1" applyAlignment="1">
      <alignment horizontal="center" vertical="center" wrapText="1"/>
    </xf>
    <xf numFmtId="3" fontId="4" fillId="4" borderId="0" xfId="0" applyNumberFormat="1" applyFont="1" applyFill="1" applyBorder="1" applyAlignment="1">
      <alignment horizontal="center" vertical="center" wrapText="1"/>
    </xf>
    <xf numFmtId="0" fontId="1" fillId="0" borderId="5" xfId="0" applyFont="1" applyBorder="1"/>
    <xf numFmtId="3" fontId="1" fillId="0" borderId="5" xfId="0" applyNumberFormat="1" applyFont="1" applyBorder="1"/>
    <xf numFmtId="3" fontId="7" fillId="5" borderId="6" xfId="0" applyNumberFormat="1" applyFont="1" applyFill="1" applyBorder="1"/>
    <xf numFmtId="0" fontId="6" fillId="4" borderId="7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3" fillId="4" borderId="0" xfId="0" applyFont="1" applyFill="1"/>
    <xf numFmtId="0" fontId="2" fillId="4" borderId="2" xfId="0" applyFont="1" applyFill="1" applyBorder="1" applyAlignment="1">
      <alignment vertical="center" wrapText="1"/>
    </xf>
    <xf numFmtId="3" fontId="2" fillId="4" borderId="2" xfId="0" applyNumberFormat="1" applyFont="1" applyFill="1" applyBorder="1" applyAlignment="1">
      <alignment vertical="center" wrapText="1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2" fillId="0" borderId="18" xfId="0" applyFont="1" applyFill="1" applyBorder="1"/>
    <xf numFmtId="0" fontId="12" fillId="0" borderId="19" xfId="0" applyFont="1" applyFill="1" applyBorder="1"/>
    <xf numFmtId="0" fontId="12" fillId="0" borderId="20" xfId="0" applyFont="1" applyFill="1" applyBorder="1"/>
    <xf numFmtId="0" fontId="12" fillId="0" borderId="0" xfId="0" applyFont="1" applyFill="1"/>
    <xf numFmtId="0" fontId="12" fillId="4" borderId="0" xfId="0" applyFont="1" applyFill="1"/>
    <xf numFmtId="3" fontId="12" fillId="4" borderId="0" xfId="0" applyNumberFormat="1" applyFont="1" applyFill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8" fillId="2" borderId="0" xfId="0" applyFont="1" applyFill="1"/>
    <xf numFmtId="0" fontId="9" fillId="2" borderId="0" xfId="0" applyFont="1" applyFill="1"/>
    <xf numFmtId="3" fontId="8" fillId="2" borderId="1" xfId="0" applyNumberFormat="1" applyFont="1" applyFill="1" applyBorder="1"/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4" fontId="2" fillId="0" borderId="23" xfId="0" applyNumberFormat="1" applyFont="1" applyBorder="1" applyAlignment="1">
      <alignment vertical="center" wrapText="1"/>
    </xf>
    <xf numFmtId="0" fontId="14" fillId="0" borderId="2" xfId="0" applyFont="1" applyBorder="1" applyAlignment="1">
      <alignment horizontal="center"/>
    </xf>
    <xf numFmtId="3" fontId="14" fillId="8" borderId="5" xfId="0" applyNumberFormat="1" applyFont="1" applyFill="1" applyBorder="1"/>
    <xf numFmtId="0" fontId="2" fillId="4" borderId="2" xfId="0" applyFont="1" applyFill="1" applyBorder="1" applyAlignment="1">
      <alignment horizontal="center" vertical="center" wrapText="1"/>
    </xf>
    <xf numFmtId="4" fontId="2" fillId="4" borderId="2" xfId="0" applyNumberFormat="1" applyFont="1" applyFill="1" applyBorder="1" applyAlignment="1">
      <alignment vertical="center" wrapText="1"/>
    </xf>
    <xf numFmtId="3" fontId="14" fillId="5" borderId="5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24" xfId="0" applyFont="1" applyBorder="1" applyAlignment="1">
      <alignment vertical="center" wrapText="1"/>
    </xf>
    <xf numFmtId="3" fontId="2" fillId="0" borderId="24" xfId="0" applyNumberFormat="1" applyFont="1" applyBorder="1"/>
    <xf numFmtId="0" fontId="1" fillId="0" borderId="24" xfId="0" applyFont="1" applyBorder="1"/>
    <xf numFmtId="0" fontId="6" fillId="4" borderId="25" xfId="0" applyFont="1" applyFill="1" applyBorder="1" applyAlignment="1">
      <alignment vertical="center"/>
    </xf>
    <xf numFmtId="0" fontId="1" fillId="4" borderId="25" xfId="0" applyFont="1" applyFill="1" applyBorder="1"/>
    <xf numFmtId="3" fontId="7" fillId="5" borderId="25" xfId="0" applyNumberFormat="1" applyFont="1" applyFill="1" applyBorder="1"/>
    <xf numFmtId="0" fontId="2" fillId="4" borderId="24" xfId="0" applyFont="1" applyFill="1" applyBorder="1" applyAlignment="1">
      <alignment vertical="center" wrapText="1"/>
    </xf>
    <xf numFmtId="0" fontId="2" fillId="4" borderId="24" xfId="0" applyFont="1" applyFill="1" applyBorder="1" applyAlignment="1">
      <alignment horizontal="center" vertical="center" wrapText="1"/>
    </xf>
    <xf numFmtId="4" fontId="2" fillId="0" borderId="24" xfId="0" applyNumberFormat="1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3" fontId="16" fillId="6" borderId="1" xfId="0" applyNumberFormat="1" applyFont="1" applyFill="1" applyBorder="1"/>
    <xf numFmtId="3" fontId="1" fillId="0" borderId="2" xfId="0" applyNumberFormat="1" applyFont="1" applyBorder="1" applyAlignment="1">
      <alignment horizontal="right"/>
    </xf>
    <xf numFmtId="4" fontId="1" fillId="0" borderId="0" xfId="0" applyNumberFormat="1" applyFont="1"/>
    <xf numFmtId="0" fontId="2" fillId="0" borderId="24" xfId="0" applyFont="1" applyBorder="1"/>
    <xf numFmtId="0" fontId="2" fillId="0" borderId="5" xfId="0" applyFont="1" applyBorder="1"/>
    <xf numFmtId="3" fontId="2" fillId="0" borderId="5" xfId="0" applyNumberFormat="1" applyFont="1" applyBorder="1"/>
    <xf numFmtId="0" fontId="0" fillId="0" borderId="25" xfId="0" applyBorder="1"/>
    <xf numFmtId="16" fontId="2" fillId="0" borderId="2" xfId="0" applyNumberFormat="1" applyFont="1" applyBorder="1" applyAlignment="1">
      <alignment vertical="center" wrapText="1"/>
    </xf>
    <xf numFmtId="3" fontId="17" fillId="0" borderId="2" xfId="0" applyNumberFormat="1" applyFont="1" applyBorder="1"/>
    <xf numFmtId="3" fontId="2" fillId="0" borderId="2" xfId="0" applyNumberFormat="1" applyFont="1" applyFill="1" applyBorder="1"/>
    <xf numFmtId="0" fontId="6" fillId="7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" fillId="0" borderId="28" xfId="0" applyFont="1" applyBorder="1"/>
    <xf numFmtId="3" fontId="1" fillId="0" borderId="28" xfId="0" applyNumberFormat="1" applyFont="1" applyBorder="1"/>
    <xf numFmtId="0" fontId="1" fillId="0" borderId="29" xfId="0" applyFont="1" applyBorder="1"/>
    <xf numFmtId="0" fontId="1" fillId="0" borderId="30" xfId="0" applyFont="1" applyBorder="1"/>
    <xf numFmtId="3" fontId="19" fillId="4" borderId="0" xfId="0" applyNumberFormat="1" applyFont="1" applyFill="1"/>
    <xf numFmtId="16" fontId="2" fillId="4" borderId="2" xfId="0" applyNumberFormat="1" applyFont="1" applyFill="1" applyBorder="1" applyAlignment="1">
      <alignment horizontal="left" vertical="center" wrapText="1"/>
    </xf>
    <xf numFmtId="3" fontId="21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0" fontId="6" fillId="5" borderId="33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/>
    </xf>
    <xf numFmtId="3" fontId="24" fillId="0" borderId="2" xfId="0" applyNumberFormat="1" applyFont="1" applyBorder="1"/>
    <xf numFmtId="3" fontId="23" fillId="8" borderId="5" xfId="0" applyNumberFormat="1" applyFont="1" applyFill="1" applyBorder="1"/>
    <xf numFmtId="0" fontId="15" fillId="4" borderId="0" xfId="0" applyFont="1" applyFill="1" applyBorder="1" applyAlignment="1">
      <alignment horizontal="center" vertical="center" wrapText="1"/>
    </xf>
    <xf numFmtId="0" fontId="8" fillId="4" borderId="0" xfId="0" applyFont="1" applyFill="1"/>
    <xf numFmtId="164" fontId="18" fillId="0" borderId="37" xfId="0" applyNumberFormat="1" applyFont="1" applyFill="1" applyBorder="1" applyAlignment="1">
      <alignment horizontal="right"/>
    </xf>
    <xf numFmtId="0" fontId="18" fillId="0" borderId="40" xfId="0" applyFont="1" applyBorder="1" applyAlignment="1">
      <alignment horizontal="left"/>
    </xf>
    <xf numFmtId="0" fontId="18" fillId="0" borderId="40" xfId="0" applyFont="1" applyFill="1" applyBorder="1" applyAlignment="1">
      <alignment horizontal="left"/>
    </xf>
    <xf numFmtId="0" fontId="1" fillId="0" borderId="41" xfId="0" applyFont="1" applyBorder="1"/>
    <xf numFmtId="3" fontId="1" fillId="0" borderId="42" xfId="0" applyNumberFormat="1" applyFont="1" applyBorder="1"/>
    <xf numFmtId="0" fontId="20" fillId="0" borderId="39" xfId="0" applyFont="1" applyBorder="1" applyAlignment="1">
      <alignment horizontal="left"/>
    </xf>
    <xf numFmtId="0" fontId="20" fillId="0" borderId="29" xfId="0" applyFont="1" applyBorder="1"/>
    <xf numFmtId="0" fontId="2" fillId="4" borderId="45" xfId="0" applyFont="1" applyFill="1" applyBorder="1" applyAlignment="1">
      <alignment vertical="center" wrapText="1"/>
    </xf>
    <xf numFmtId="3" fontId="2" fillId="4" borderId="23" xfId="0" applyNumberFormat="1" applyFont="1" applyFill="1" applyBorder="1" applyAlignment="1">
      <alignment vertical="center" wrapText="1"/>
    </xf>
    <xf numFmtId="0" fontId="2" fillId="4" borderId="25" xfId="0" applyFont="1" applyFill="1" applyBorder="1" applyAlignment="1">
      <alignment vertical="center" wrapText="1"/>
    </xf>
    <xf numFmtId="0" fontId="1" fillId="0" borderId="25" xfId="0" applyFont="1" applyBorder="1"/>
    <xf numFmtId="0" fontId="2" fillId="0" borderId="25" xfId="0" applyFont="1" applyBorder="1" applyAlignment="1">
      <alignment vertical="center" wrapText="1"/>
    </xf>
    <xf numFmtId="0" fontId="1" fillId="4" borderId="46" xfId="0" applyFont="1" applyFill="1" applyBorder="1"/>
    <xf numFmtId="0" fontId="2" fillId="0" borderId="34" xfId="0" applyFont="1" applyBorder="1" applyAlignment="1">
      <alignment horizontal="left"/>
    </xf>
    <xf numFmtId="0" fontId="2" fillId="4" borderId="35" xfId="0" applyFont="1" applyFill="1" applyBorder="1" applyAlignment="1">
      <alignment vertical="center" wrapText="1"/>
    </xf>
    <xf numFmtId="164" fontId="2" fillId="0" borderId="36" xfId="0" applyNumberFormat="1" applyFont="1" applyFill="1" applyBorder="1" applyAlignment="1">
      <alignment horizontal="right"/>
    </xf>
    <xf numFmtId="3" fontId="2" fillId="4" borderId="24" xfId="0" applyNumberFormat="1" applyFont="1" applyFill="1" applyBorder="1" applyAlignment="1">
      <alignment vertical="center" wrapText="1"/>
    </xf>
    <xf numFmtId="0" fontId="2" fillId="4" borderId="28" xfId="0" applyFont="1" applyFill="1" applyBorder="1" applyAlignment="1">
      <alignment vertical="center" wrapText="1"/>
    </xf>
    <xf numFmtId="3" fontId="2" fillId="4" borderId="28" xfId="0" applyNumberFormat="1" applyFont="1" applyFill="1" applyBorder="1" applyAlignment="1">
      <alignment vertical="center" wrapText="1"/>
    </xf>
    <xf numFmtId="0" fontId="1" fillId="4" borderId="47" xfId="0" applyFont="1" applyFill="1" applyBorder="1"/>
    <xf numFmtId="0" fontId="2" fillId="4" borderId="21" xfId="0" applyFont="1" applyFill="1" applyBorder="1" applyAlignment="1">
      <alignment vertical="center" wrapText="1"/>
    </xf>
    <xf numFmtId="3" fontId="1" fillId="0" borderId="21" xfId="0" applyNumberFormat="1" applyFont="1" applyBorder="1"/>
    <xf numFmtId="0" fontId="2" fillId="4" borderId="48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 wrapText="1"/>
    </xf>
    <xf numFmtId="0" fontId="1" fillId="0" borderId="49" xfId="0" applyFont="1" applyBorder="1"/>
    <xf numFmtId="16" fontId="2" fillId="4" borderId="50" xfId="0" applyNumberFormat="1" applyFont="1" applyFill="1" applyBorder="1" applyAlignment="1">
      <alignment horizontal="left" vertical="center" wrapText="1"/>
    </xf>
    <xf numFmtId="16" fontId="2" fillId="4" borderId="49" xfId="0" applyNumberFormat="1" applyFont="1" applyFill="1" applyBorder="1" applyAlignment="1">
      <alignment horizontal="left" vertical="center" wrapText="1"/>
    </xf>
    <xf numFmtId="0" fontId="2" fillId="0" borderId="51" xfId="0" applyFont="1" applyBorder="1" applyAlignment="1">
      <alignment horizontal="left"/>
    </xf>
    <xf numFmtId="164" fontId="2" fillId="0" borderId="52" xfId="0" applyNumberFormat="1" applyFont="1" applyFill="1" applyBorder="1" applyAlignment="1">
      <alignment horizontal="right"/>
    </xf>
    <xf numFmtId="0" fontId="2" fillId="0" borderId="38" xfId="0" applyFont="1" applyBorder="1" applyAlignment="1">
      <alignment vertical="center" wrapText="1"/>
    </xf>
    <xf numFmtId="0" fontId="2" fillId="4" borderId="43" xfId="0" applyFont="1" applyFill="1" applyBorder="1" applyAlignment="1">
      <alignment vertical="center" wrapText="1"/>
    </xf>
    <xf numFmtId="0" fontId="2" fillId="0" borderId="43" xfId="0" applyFont="1" applyBorder="1"/>
    <xf numFmtId="164" fontId="20" fillId="0" borderId="44" xfId="0" applyNumberFormat="1" applyFont="1" applyFill="1" applyBorder="1" applyAlignment="1">
      <alignment horizontal="left"/>
    </xf>
    <xf numFmtId="0" fontId="2" fillId="0" borderId="54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3" fontId="2" fillId="0" borderId="31" xfId="0" applyNumberFormat="1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17" fontId="2" fillId="0" borderId="2" xfId="0" applyNumberFormat="1" applyFont="1" applyBorder="1" applyAlignment="1">
      <alignment vertical="center" wrapText="1"/>
    </xf>
    <xf numFmtId="0" fontId="2" fillId="4" borderId="25" xfId="0" applyFont="1" applyFill="1" applyBorder="1" applyAlignment="1">
      <alignment horizontal="right" vertical="center" wrapText="1"/>
    </xf>
    <xf numFmtId="0" fontId="1" fillId="4" borderId="58" xfId="0" applyFont="1" applyFill="1" applyBorder="1"/>
    <xf numFmtId="0" fontId="2" fillId="0" borderId="58" xfId="0" applyFont="1" applyBorder="1"/>
    <xf numFmtId="0" fontId="1" fillId="0" borderId="58" xfId="0" applyFont="1" applyBorder="1"/>
    <xf numFmtId="3" fontId="7" fillId="7" borderId="58" xfId="0" applyNumberFormat="1" applyFont="1" applyFill="1" applyBorder="1"/>
    <xf numFmtId="0" fontId="2" fillId="0" borderId="58" xfId="0" applyFont="1" applyBorder="1" applyAlignment="1">
      <alignment horizontal="left" vertical="center"/>
    </xf>
    <xf numFmtId="0" fontId="2" fillId="0" borderId="58" xfId="0" applyFont="1" applyBorder="1" applyAlignment="1">
      <alignment horizontal="right" vertical="center" wrapText="1"/>
    </xf>
    <xf numFmtId="4" fontId="2" fillId="0" borderId="58" xfId="0" applyNumberFormat="1" applyFont="1" applyBorder="1" applyAlignment="1">
      <alignment horizontal="right" vertical="center" wrapText="1"/>
    </xf>
    <xf numFmtId="16" fontId="2" fillId="0" borderId="58" xfId="0" applyNumberFormat="1" applyFont="1" applyBorder="1" applyAlignment="1">
      <alignment horizontal="right" vertical="center" wrapText="1"/>
    </xf>
    <xf numFmtId="0" fontId="6" fillId="4" borderId="58" xfId="0" applyFont="1" applyFill="1" applyBorder="1" applyAlignment="1">
      <alignment vertical="center"/>
    </xf>
    <xf numFmtId="3" fontId="7" fillId="5" borderId="58" xfId="0" applyNumberFormat="1" applyFont="1" applyFill="1" applyBorder="1"/>
    <xf numFmtId="0" fontId="27" fillId="0" borderId="58" xfId="0" applyFont="1" applyBorder="1"/>
    <xf numFmtId="0" fontId="27" fillId="4" borderId="58" xfId="0" applyFont="1" applyFill="1" applyBorder="1"/>
    <xf numFmtId="0" fontId="2" fillId="0" borderId="58" xfId="0" applyFont="1" applyFill="1" applyBorder="1"/>
    <xf numFmtId="0" fontId="2" fillId="4" borderId="58" xfId="0" applyFont="1" applyFill="1" applyBorder="1"/>
    <xf numFmtId="16" fontId="2" fillId="0" borderId="23" xfId="0" applyNumberFormat="1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5" xfId="0" applyFont="1" applyBorder="1"/>
    <xf numFmtId="0" fontId="25" fillId="11" borderId="53" xfId="0" applyFont="1" applyFill="1" applyBorder="1" applyAlignment="1">
      <alignment horizontal="right" vertical="center" wrapText="1"/>
    </xf>
    <xf numFmtId="4" fontId="25" fillId="11" borderId="53" xfId="0" applyNumberFormat="1" applyFont="1" applyFill="1" applyBorder="1" applyAlignment="1">
      <alignment horizontal="right" vertical="center" wrapText="1"/>
    </xf>
    <xf numFmtId="0" fontId="2" fillId="0" borderId="59" xfId="0" applyFont="1" applyBorder="1"/>
    <xf numFmtId="0" fontId="1" fillId="4" borderId="59" xfId="0" applyFont="1" applyFill="1" applyBorder="1"/>
    <xf numFmtId="0" fontId="1" fillId="0" borderId="60" xfId="0" applyFont="1" applyBorder="1"/>
    <xf numFmtId="3" fontId="1" fillId="0" borderId="60" xfId="0" applyNumberFormat="1" applyFont="1" applyBorder="1"/>
    <xf numFmtId="44" fontId="2" fillId="4" borderId="25" xfId="1" applyFont="1" applyFill="1" applyBorder="1"/>
    <xf numFmtId="3" fontId="2" fillId="0" borderId="25" xfId="0" applyNumberFormat="1" applyFont="1" applyBorder="1"/>
    <xf numFmtId="44" fontId="27" fillId="11" borderId="58" xfId="1" applyFont="1" applyFill="1" applyBorder="1"/>
    <xf numFmtId="44" fontId="2" fillId="11" borderId="58" xfId="1" applyFont="1" applyFill="1" applyBorder="1"/>
    <xf numFmtId="44" fontId="2" fillId="11" borderId="59" xfId="1" applyFont="1" applyFill="1" applyBorder="1"/>
    <xf numFmtId="44" fontId="2" fillId="11" borderId="25" xfId="1" applyFont="1" applyFill="1" applyBorder="1"/>
    <xf numFmtId="44" fontId="1" fillId="4" borderId="0" xfId="0" applyNumberFormat="1" applyFont="1" applyFill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46" xfId="0" applyBorder="1"/>
    <xf numFmtId="0" fontId="0" fillId="0" borderId="56" xfId="0" applyBorder="1"/>
    <xf numFmtId="0" fontId="0" fillId="0" borderId="0" xfId="0" applyBorder="1"/>
    <xf numFmtId="43" fontId="28" fillId="0" borderId="0" xfId="2" applyFont="1" applyBorder="1" applyAlignment="1">
      <alignment horizontal="center"/>
    </xf>
    <xf numFmtId="43" fontId="0" fillId="0" borderId="0" xfId="2" applyFont="1" applyBorder="1"/>
    <xf numFmtId="43" fontId="0" fillId="0" borderId="25" xfId="2" applyFont="1" applyBorder="1" applyAlignment="1">
      <alignment horizontal="center"/>
    </xf>
    <xf numFmtId="43" fontId="0" fillId="0" borderId="25" xfId="2" applyFont="1" applyFill="1" applyBorder="1" applyAlignment="1">
      <alignment horizontal="center"/>
    </xf>
    <xf numFmtId="0" fontId="28" fillId="0" borderId="25" xfId="0" applyFont="1" applyBorder="1" applyAlignment="1">
      <alignment horizontal="center"/>
    </xf>
    <xf numFmtId="165" fontId="0" fillId="0" borderId="25" xfId="2" applyNumberFormat="1" applyFont="1" applyBorder="1" applyAlignment="1">
      <alignment horizontal="center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43" fontId="0" fillId="12" borderId="25" xfId="2" applyFont="1" applyFill="1" applyBorder="1" applyAlignment="1">
      <alignment horizontal="center"/>
    </xf>
    <xf numFmtId="165" fontId="0" fillId="12" borderId="25" xfId="2" applyNumberFormat="1" applyFont="1" applyFill="1" applyBorder="1" applyAlignment="1">
      <alignment horizontal="center"/>
    </xf>
    <xf numFmtId="165" fontId="28" fillId="12" borderId="25" xfId="2" applyNumberFormat="1" applyFont="1" applyFill="1" applyBorder="1" applyAlignment="1">
      <alignment horizontal="center"/>
    </xf>
    <xf numFmtId="0" fontId="28" fillId="0" borderId="0" xfId="0" applyFont="1" applyBorder="1"/>
    <xf numFmtId="14" fontId="28" fillId="0" borderId="0" xfId="0" applyNumberFormat="1" applyFont="1"/>
    <xf numFmtId="0" fontId="0" fillId="0" borderId="67" xfId="0" applyBorder="1"/>
    <xf numFmtId="0" fontId="0" fillId="0" borderId="68" xfId="0" applyBorder="1"/>
    <xf numFmtId="0" fontId="0" fillId="0" borderId="32" xfId="0" applyBorder="1"/>
    <xf numFmtId="0" fontId="11" fillId="4" borderId="0" xfId="0" applyFont="1" applyFill="1"/>
    <xf numFmtId="43" fontId="11" fillId="4" borderId="0" xfId="2" applyFont="1" applyFill="1"/>
    <xf numFmtId="43" fontId="11" fillId="4" borderId="0" xfId="0" applyNumberFormat="1" applyFont="1" applyFill="1"/>
    <xf numFmtId="0" fontId="29" fillId="13" borderId="0" xfId="0" applyFont="1" applyFill="1"/>
    <xf numFmtId="0" fontId="30" fillId="13" borderId="0" xfId="0" applyFont="1" applyFill="1"/>
    <xf numFmtId="166" fontId="30" fillId="13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0" fontId="30" fillId="0" borderId="0" xfId="0" quotePrefix="1" applyFont="1"/>
    <xf numFmtId="0" fontId="30" fillId="9" borderId="0" xfId="0" applyFont="1" applyFill="1"/>
    <xf numFmtId="166" fontId="30" fillId="9" borderId="0" xfId="0" applyNumberFormat="1" applyFont="1" applyFill="1"/>
    <xf numFmtId="0" fontId="29" fillId="14" borderId="69" xfId="0" applyFont="1" applyFill="1" applyBorder="1"/>
    <xf numFmtId="0" fontId="29" fillId="14" borderId="70" xfId="0" applyFont="1" applyFill="1" applyBorder="1"/>
    <xf numFmtId="166" fontId="29" fillId="14" borderId="70" xfId="2" applyNumberFormat="1" applyFont="1" applyFill="1" applyBorder="1"/>
    <xf numFmtId="166" fontId="29" fillId="14" borderId="71" xfId="2" applyNumberFormat="1" applyFont="1" applyFill="1" applyBorder="1"/>
    <xf numFmtId="14" fontId="30" fillId="0" borderId="0" xfId="0" applyNumberFormat="1" applyFont="1"/>
    <xf numFmtId="166" fontId="30" fillId="0" borderId="0" xfId="2" applyNumberFormat="1" applyFont="1"/>
    <xf numFmtId="166" fontId="29" fillId="13" borderId="0" xfId="0" applyNumberFormat="1" applyFont="1" applyFill="1"/>
    <xf numFmtId="166" fontId="31" fillId="13" borderId="0" xfId="0" applyNumberFormat="1" applyFont="1" applyFill="1"/>
    <xf numFmtId="0" fontId="29" fillId="0" borderId="0" xfId="0" applyFont="1"/>
    <xf numFmtId="0" fontId="25" fillId="9" borderId="53" xfId="0" applyFont="1" applyFill="1" applyBorder="1" applyAlignment="1">
      <alignment horizontal="right" vertical="center" wrapText="1"/>
    </xf>
    <xf numFmtId="44" fontId="2" fillId="9" borderId="25" xfId="1" applyFont="1" applyFill="1" applyBorder="1"/>
    <xf numFmtId="0" fontId="1" fillId="4" borderId="72" xfId="0" applyFont="1" applyFill="1" applyBorder="1"/>
    <xf numFmtId="3" fontId="2" fillId="9" borderId="25" xfId="0" applyNumberFormat="1" applyFont="1" applyFill="1" applyBorder="1"/>
    <xf numFmtId="44" fontId="1" fillId="4" borderId="25" xfId="0" applyNumberFormat="1" applyFont="1" applyFill="1" applyBorder="1"/>
    <xf numFmtId="0" fontId="30" fillId="15" borderId="0" xfId="0" applyFont="1" applyFill="1"/>
    <xf numFmtId="166" fontId="30" fillId="15" borderId="0" xfId="0" applyNumberFormat="1" applyFont="1" applyFill="1"/>
    <xf numFmtId="166" fontId="30" fillId="15" borderId="0" xfId="2" applyNumberFormat="1" applyFont="1" applyFill="1"/>
    <xf numFmtId="165" fontId="0" fillId="0" borderId="0" xfId="0" applyNumberFormat="1" applyBorder="1"/>
    <xf numFmtId="43" fontId="0" fillId="0" borderId="25" xfId="2" quotePrefix="1" applyFont="1" applyBorder="1" applyAlignment="1">
      <alignment horizontal="center"/>
    </xf>
    <xf numFmtId="165" fontId="28" fillId="0" borderId="0" xfId="0" applyNumberFormat="1" applyFont="1" applyBorder="1"/>
    <xf numFmtId="0" fontId="28" fillId="0" borderId="0" xfId="0" applyFont="1"/>
    <xf numFmtId="165" fontId="11" fillId="0" borderId="25" xfId="2" applyNumberFormat="1" applyFont="1" applyBorder="1" applyAlignment="1">
      <alignment horizontal="center"/>
    </xf>
    <xf numFmtId="0" fontId="28" fillId="0" borderId="0" xfId="0" applyFont="1" applyBorder="1" applyAlignment="1">
      <alignment horizontal="right"/>
    </xf>
    <xf numFmtId="165" fontId="0" fillId="0" borderId="0" xfId="2" applyNumberFormat="1" applyFont="1" applyBorder="1"/>
    <xf numFmtId="165" fontId="28" fillId="9" borderId="73" xfId="2" applyNumberFormat="1" applyFont="1" applyFill="1" applyBorder="1"/>
    <xf numFmtId="43" fontId="28" fillId="0" borderId="25" xfId="2" applyFont="1" applyBorder="1" applyAlignment="1">
      <alignment horizontal="center"/>
    </xf>
    <xf numFmtId="14" fontId="0" fillId="0" borderId="25" xfId="0" applyNumberFormat="1" applyBorder="1"/>
    <xf numFmtId="0" fontId="6" fillId="7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right" vertical="center" wrapText="1"/>
    </xf>
    <xf numFmtId="4" fontId="2" fillId="9" borderId="2" xfId="0" applyNumberFormat="1" applyFont="1" applyFill="1" applyBorder="1" applyAlignment="1">
      <alignment vertical="center" wrapText="1"/>
    </xf>
    <xf numFmtId="3" fontId="2" fillId="9" borderId="23" xfId="0" applyNumberFormat="1" applyFont="1" applyFill="1" applyBorder="1" applyAlignment="1">
      <alignment vertical="center" wrapText="1"/>
    </xf>
    <xf numFmtId="17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vertical="center" wrapText="1"/>
    </xf>
    <xf numFmtId="0" fontId="22" fillId="0" borderId="25" xfId="0" applyFont="1" applyBorder="1"/>
    <xf numFmtId="0" fontId="32" fillId="4" borderId="0" xfId="0" applyFont="1" applyFill="1" applyBorder="1" applyAlignment="1">
      <alignment horizontal="center" vertical="center" wrapText="1"/>
    </xf>
    <xf numFmtId="0" fontId="2" fillId="0" borderId="58" xfId="0" applyFont="1" applyBorder="1" applyAlignment="1">
      <alignment horizontal="left" vertical="center" wrapText="1"/>
    </xf>
    <xf numFmtId="0" fontId="2" fillId="0" borderId="59" xfId="0" applyFont="1" applyFill="1" applyBorder="1"/>
    <xf numFmtId="0" fontId="2" fillId="0" borderId="74" xfId="0" applyFont="1" applyFill="1" applyBorder="1"/>
    <xf numFmtId="0" fontId="1" fillId="4" borderId="75" xfId="0" applyFont="1" applyFill="1" applyBorder="1"/>
    <xf numFmtId="0" fontId="2" fillId="0" borderId="75" xfId="0" applyFont="1" applyBorder="1"/>
    <xf numFmtId="44" fontId="2" fillId="11" borderId="76" xfId="1" applyFont="1" applyFill="1" applyBorder="1"/>
    <xf numFmtId="0" fontId="2" fillId="0" borderId="1" xfId="0" applyFont="1" applyBorder="1"/>
    <xf numFmtId="0" fontId="1" fillId="4" borderId="1" xfId="0" applyFont="1" applyFill="1" applyBorder="1"/>
    <xf numFmtId="44" fontId="2" fillId="11" borderId="1" xfId="1" applyFont="1" applyFill="1" applyBorder="1"/>
    <xf numFmtId="3" fontId="2" fillId="11" borderId="1" xfId="0" applyNumberFormat="1" applyFont="1" applyFill="1" applyBorder="1"/>
    <xf numFmtId="44" fontId="2" fillId="4" borderId="1" xfId="1" applyFont="1" applyFill="1" applyBorder="1"/>
    <xf numFmtId="3" fontId="2" fillId="4" borderId="1" xfId="0" applyNumberFormat="1" applyFont="1" applyFill="1" applyBorder="1"/>
    <xf numFmtId="3" fontId="2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3" fontId="7" fillId="7" borderId="1" xfId="0" applyNumberFormat="1" applyFont="1" applyFill="1" applyBorder="1"/>
    <xf numFmtId="0" fontId="10" fillId="5" borderId="77" xfId="0" applyFont="1" applyFill="1" applyBorder="1" applyAlignment="1">
      <alignment horizontal="center" vertical="center" wrapText="1"/>
    </xf>
    <xf numFmtId="0" fontId="33" fillId="4" borderId="5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right" vertical="center" wrapText="1"/>
    </xf>
    <xf numFmtId="4" fontId="34" fillId="4" borderId="2" xfId="0" applyNumberFormat="1" applyFont="1" applyFill="1" applyBorder="1" applyAlignment="1">
      <alignment vertical="center"/>
    </xf>
    <xf numFmtId="0" fontId="20" fillId="4" borderId="45" xfId="0" applyFont="1" applyFill="1" applyBorder="1"/>
    <xf numFmtId="3" fontId="2" fillId="4" borderId="2" xfId="0" applyNumberFormat="1" applyFont="1" applyFill="1" applyBorder="1"/>
    <xf numFmtId="0" fontId="2" fillId="0" borderId="80" xfId="0" applyFont="1" applyBorder="1"/>
    <xf numFmtId="3" fontId="2" fillId="0" borderId="81" xfId="0" applyNumberFormat="1" applyFont="1" applyBorder="1"/>
    <xf numFmtId="0" fontId="2" fillId="4" borderId="2" xfId="0" applyFont="1" applyFill="1" applyBorder="1"/>
    <xf numFmtId="0" fontId="2" fillId="0" borderId="45" xfId="0" applyFont="1" applyBorder="1"/>
    <xf numFmtId="0" fontId="2" fillId="0" borderId="28" xfId="0" applyFont="1" applyBorder="1"/>
    <xf numFmtId="0" fontId="2" fillId="0" borderId="82" xfId="0" applyFont="1" applyBorder="1"/>
    <xf numFmtId="0" fontId="2" fillId="0" borderId="31" xfId="0" applyFont="1" applyBorder="1"/>
    <xf numFmtId="0" fontId="1" fillId="4" borderId="57" xfId="0" applyFont="1" applyFill="1" applyBorder="1" applyAlignment="1">
      <alignment horizontal="center" vertical="center" wrapText="1"/>
    </xf>
    <xf numFmtId="4" fontId="7" fillId="5" borderId="6" xfId="0" applyNumberFormat="1" applyFont="1" applyFill="1" applyBorder="1"/>
    <xf numFmtId="3" fontId="1" fillId="4" borderId="0" xfId="0" applyNumberFormat="1" applyFont="1" applyFill="1" applyBorder="1"/>
    <xf numFmtId="0" fontId="21" fillId="4" borderId="45" xfId="0" applyFont="1" applyFill="1" applyBorder="1" applyAlignment="1">
      <alignment vertical="center" wrapText="1"/>
    </xf>
    <xf numFmtId="0" fontId="1" fillId="4" borderId="83" xfId="0" applyFont="1" applyFill="1" applyBorder="1"/>
    <xf numFmtId="0" fontId="36" fillId="4" borderId="84" xfId="0" applyFont="1" applyFill="1" applyBorder="1"/>
    <xf numFmtId="8" fontId="2" fillId="4" borderId="85" xfId="0" applyNumberFormat="1" applyFont="1" applyFill="1" applyBorder="1"/>
    <xf numFmtId="3" fontId="37" fillId="0" borderId="86" xfId="0" applyNumberFormat="1" applyFont="1" applyBorder="1" applyAlignment="1">
      <alignment vertical="center"/>
    </xf>
    <xf numFmtId="0" fontId="2" fillId="4" borderId="85" xfId="0" applyFont="1" applyFill="1" applyBorder="1" applyAlignment="1">
      <alignment horizontal="right"/>
    </xf>
    <xf numFmtId="0" fontId="21" fillId="4" borderId="57" xfId="0" applyFont="1" applyFill="1" applyBorder="1" applyAlignment="1">
      <alignment vertical="center" wrapText="1"/>
    </xf>
    <xf numFmtId="8" fontId="21" fillId="0" borderId="87" xfId="0" applyNumberFormat="1" applyFont="1" applyBorder="1" applyAlignment="1">
      <alignment vertical="center"/>
    </xf>
    <xf numFmtId="0" fontId="21" fillId="10" borderId="57" xfId="0" applyFont="1" applyFill="1" applyBorder="1" applyAlignment="1">
      <alignment vertical="center" wrapText="1"/>
    </xf>
    <xf numFmtId="3" fontId="21" fillId="10" borderId="83" xfId="0" applyNumberFormat="1" applyFont="1" applyFill="1" applyBorder="1" applyAlignment="1">
      <alignment vertical="center"/>
    </xf>
    <xf numFmtId="3" fontId="21" fillId="4" borderId="31" xfId="0" applyNumberFormat="1" applyFont="1" applyFill="1" applyBorder="1" applyAlignment="1">
      <alignment vertical="center"/>
    </xf>
    <xf numFmtId="8" fontId="21" fillId="10" borderId="83" xfId="0" applyNumberFormat="1" applyFont="1" applyFill="1" applyBorder="1" applyAlignment="1">
      <alignment vertical="center"/>
    </xf>
    <xf numFmtId="3" fontId="1" fillId="0" borderId="23" xfId="0" applyNumberFormat="1" applyFont="1" applyFill="1" applyBorder="1" applyAlignment="1">
      <alignment wrapText="1"/>
    </xf>
    <xf numFmtId="6" fontId="21" fillId="4" borderId="31" xfId="0" applyNumberFormat="1" applyFont="1" applyFill="1" applyBorder="1" applyAlignment="1">
      <alignment vertical="center" wrapText="1"/>
    </xf>
    <xf numFmtId="3" fontId="2" fillId="0" borderId="23" xfId="0" applyNumberFormat="1" applyFont="1" applyFill="1" applyBorder="1" applyAlignment="1">
      <alignment wrapText="1"/>
    </xf>
    <xf numFmtId="3" fontId="2" fillId="0" borderId="23" xfId="0" applyNumberFormat="1" applyFont="1" applyFill="1" applyBorder="1"/>
    <xf numFmtId="0" fontId="21" fillId="4" borderId="31" xfId="0" applyFont="1" applyFill="1" applyBorder="1" applyAlignment="1">
      <alignment vertical="center"/>
    </xf>
    <xf numFmtId="8" fontId="21" fillId="4" borderId="31" xfId="0" applyNumberFormat="1" applyFont="1" applyFill="1" applyBorder="1" applyAlignment="1">
      <alignment vertical="center"/>
    </xf>
    <xf numFmtId="8" fontId="21" fillId="10" borderId="88" xfId="0" applyNumberFormat="1" applyFont="1" applyFill="1" applyBorder="1" applyAlignment="1">
      <alignment vertical="center"/>
    </xf>
    <xf numFmtId="0" fontId="2" fillId="0" borderId="83" xfId="0" applyFont="1" applyBorder="1"/>
    <xf numFmtId="0" fontId="2" fillId="0" borderId="23" xfId="0" applyFont="1" applyBorder="1"/>
    <xf numFmtId="0" fontId="21" fillId="4" borderId="24" xfId="0" applyFont="1" applyFill="1" applyBorder="1" applyAlignment="1">
      <alignment vertical="center" wrapText="1"/>
    </xf>
    <xf numFmtId="8" fontId="21" fillId="4" borderId="81" xfId="0" applyNumberFormat="1" applyFont="1" applyFill="1" applyBorder="1" applyAlignment="1">
      <alignment vertical="center"/>
    </xf>
    <xf numFmtId="8" fontId="2" fillId="4" borderId="31" xfId="0" applyNumberFormat="1" applyFont="1" applyFill="1" applyBorder="1" applyAlignment="1">
      <alignment vertical="center"/>
    </xf>
    <xf numFmtId="6" fontId="21" fillId="4" borderId="31" xfId="0" applyNumberFormat="1" applyFont="1" applyFill="1" applyBorder="1" applyAlignment="1">
      <alignment vertical="center"/>
    </xf>
    <xf numFmtId="0" fontId="38" fillId="0" borderId="24" xfId="0" applyFont="1" applyBorder="1" applyAlignment="1">
      <alignment vertical="center" wrapText="1"/>
    </xf>
    <xf numFmtId="8" fontId="21" fillId="0" borderId="31" xfId="0" applyNumberFormat="1" applyFont="1" applyBorder="1" applyAlignment="1">
      <alignment vertical="center"/>
    </xf>
    <xf numFmtId="4" fontId="21" fillId="4" borderId="31" xfId="0" applyNumberFormat="1" applyFont="1" applyFill="1" applyBorder="1" applyAlignment="1">
      <alignment vertical="center"/>
    </xf>
    <xf numFmtId="0" fontId="22" fillId="0" borderId="89" xfId="0" applyFont="1" applyBorder="1" applyAlignment="1">
      <alignment vertical="center"/>
    </xf>
    <xf numFmtId="0" fontId="21" fillId="4" borderId="89" xfId="0" applyFont="1" applyFill="1" applyBorder="1" applyAlignment="1">
      <alignment vertical="center"/>
    </xf>
    <xf numFmtId="0" fontId="1" fillId="4" borderId="90" xfId="0" applyFont="1" applyFill="1" applyBorder="1"/>
    <xf numFmtId="0" fontId="38" fillId="0" borderId="31" xfId="0" applyFont="1" applyBorder="1" applyAlignment="1">
      <alignment vertical="center" wrapText="1"/>
    </xf>
    <xf numFmtId="0" fontId="22" fillId="0" borderId="91" xfId="0" applyFont="1" applyBorder="1" applyAlignment="1">
      <alignment vertical="center"/>
    </xf>
    <xf numFmtId="0" fontId="21" fillId="4" borderId="91" xfId="0" applyFont="1" applyFill="1" applyBorder="1" applyAlignment="1">
      <alignment vertical="center"/>
    </xf>
    <xf numFmtId="0" fontId="39" fillId="0" borderId="89" xfId="0" applyFont="1" applyBorder="1" applyAlignment="1">
      <alignment vertical="center" wrapText="1"/>
    </xf>
    <xf numFmtId="0" fontId="22" fillId="0" borderId="28" xfId="0" applyFont="1" applyBorder="1"/>
    <xf numFmtId="3" fontId="2" fillId="4" borderId="28" xfId="0" applyNumberFormat="1" applyFont="1" applyFill="1" applyBorder="1"/>
    <xf numFmtId="0" fontId="39" fillId="0" borderId="85" xfId="0" applyFont="1" applyBorder="1" applyAlignment="1">
      <alignment vertical="center" wrapText="1"/>
    </xf>
    <xf numFmtId="0" fontId="2" fillId="4" borderId="92" xfId="0" applyFont="1" applyFill="1" applyBorder="1"/>
    <xf numFmtId="0" fontId="2" fillId="0" borderId="89" xfId="0" applyFont="1" applyBorder="1"/>
    <xf numFmtId="3" fontId="2" fillId="0" borderId="24" xfId="0" applyNumberFormat="1" applyFont="1" applyFill="1" applyBorder="1"/>
    <xf numFmtId="0" fontId="21" fillId="4" borderId="93" xfId="0" applyFont="1" applyFill="1" applyBorder="1" applyAlignment="1">
      <alignment vertical="center" wrapText="1"/>
    </xf>
    <xf numFmtId="0" fontId="2" fillId="4" borderId="85" xfId="0" applyFont="1" applyFill="1" applyBorder="1"/>
    <xf numFmtId="0" fontId="2" fillId="4" borderId="94" xfId="0" applyFont="1" applyFill="1" applyBorder="1"/>
    <xf numFmtId="3" fontId="21" fillId="0" borderId="94" xfId="0" applyNumberFormat="1" applyFont="1" applyBorder="1" applyAlignment="1">
      <alignment vertical="center"/>
    </xf>
    <xf numFmtId="0" fontId="2" fillId="4" borderId="95" xfId="0" applyFont="1" applyFill="1" applyBorder="1"/>
    <xf numFmtId="0" fontId="1" fillId="4" borderId="85" xfId="0" applyFont="1" applyFill="1" applyBorder="1"/>
    <xf numFmtId="0" fontId="1" fillId="4" borderId="94" xfId="0" applyFont="1" applyFill="1" applyBorder="1"/>
    <xf numFmtId="0" fontId="2" fillId="0" borderId="96" xfId="0" applyFont="1" applyBorder="1"/>
    <xf numFmtId="0" fontId="1" fillId="0" borderId="94" xfId="0" applyFont="1" applyBorder="1"/>
    <xf numFmtId="3" fontId="2" fillId="0" borderId="94" xfId="0" applyNumberFormat="1" applyFont="1" applyBorder="1"/>
    <xf numFmtId="0" fontId="1" fillId="0" borderId="23" xfId="0" applyFont="1" applyBorder="1"/>
    <xf numFmtId="3" fontId="24" fillId="0" borderId="2" xfId="0" applyNumberFormat="1" applyFont="1" applyBorder="1" applyAlignment="1">
      <alignment horizontal="right"/>
    </xf>
    <xf numFmtId="3" fontId="20" fillId="0" borderId="2" xfId="0" applyNumberFormat="1" applyFont="1" applyBorder="1" applyAlignment="1">
      <alignment horizontal="right"/>
    </xf>
    <xf numFmtId="3" fontId="11" fillId="0" borderId="2" xfId="0" applyNumberFormat="1" applyFont="1" applyBorder="1"/>
    <xf numFmtId="3" fontId="40" fillId="0" borderId="2" xfId="0" applyNumberFormat="1" applyFont="1" applyBorder="1"/>
    <xf numFmtId="3" fontId="1" fillId="9" borderId="5" xfId="0" applyNumberFormat="1" applyFont="1" applyFill="1" applyBorder="1"/>
    <xf numFmtId="43" fontId="1" fillId="0" borderId="0" xfId="2" applyFont="1"/>
    <xf numFmtId="43" fontId="28" fillId="12" borderId="25" xfId="2" applyFont="1" applyFill="1" applyBorder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0" fontId="2" fillId="9" borderId="2" xfId="0" applyFont="1" applyFill="1" applyBorder="1" applyAlignment="1">
      <alignment vertical="center" wrapText="1"/>
    </xf>
    <xf numFmtId="16" fontId="2" fillId="9" borderId="2" xfId="0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9" borderId="0" xfId="0" applyFont="1" applyFill="1"/>
    <xf numFmtId="0" fontId="2" fillId="15" borderId="2" xfId="0" applyFont="1" applyFill="1" applyBorder="1" applyAlignment="1">
      <alignment vertical="center" wrapText="1"/>
    </xf>
    <xf numFmtId="4" fontId="2" fillId="15" borderId="2" xfId="0" applyNumberFormat="1" applyFont="1" applyFill="1" applyBorder="1" applyAlignment="1">
      <alignment vertical="center" wrapText="1"/>
    </xf>
    <xf numFmtId="165" fontId="30" fillId="0" borderId="25" xfId="2" applyNumberFormat="1" applyFont="1" applyBorder="1" applyAlignment="1">
      <alignment horizontal="center"/>
    </xf>
    <xf numFmtId="43" fontId="34" fillId="4" borderId="78" xfId="2" applyFont="1" applyFill="1" applyBorder="1" applyAlignment="1">
      <alignment vertical="center"/>
    </xf>
    <xf numFmtId="43" fontId="35" fillId="4" borderId="79" xfId="2" applyFont="1" applyFill="1" applyBorder="1" applyAlignment="1">
      <alignment vertical="center"/>
    </xf>
    <xf numFmtId="43" fontId="35" fillId="4" borderId="23" xfId="2" applyFont="1" applyFill="1" applyBorder="1" applyAlignment="1">
      <alignment horizontal="right" vertical="center"/>
    </xf>
    <xf numFmtId="43" fontId="35" fillId="4" borderId="2" xfId="2" applyFont="1" applyFill="1" applyBorder="1" applyAlignment="1">
      <alignment vertical="center"/>
    </xf>
    <xf numFmtId="43" fontId="34" fillId="4" borderId="2" xfId="2" applyFont="1" applyFill="1" applyBorder="1" applyAlignment="1">
      <alignment vertical="center"/>
    </xf>
    <xf numFmtId="43" fontId="35" fillId="4" borderId="2" xfId="2" applyFont="1" applyFill="1" applyBorder="1" applyAlignment="1">
      <alignment horizontal="right" vertical="center"/>
    </xf>
    <xf numFmtId="43" fontId="34" fillId="4" borderId="23" xfId="2" applyFont="1" applyFill="1" applyBorder="1" applyAlignment="1">
      <alignment vertical="center"/>
    </xf>
    <xf numFmtId="43" fontId="35" fillId="4" borderId="0" xfId="2" applyFont="1" applyFill="1" applyBorder="1"/>
    <xf numFmtId="43" fontId="34" fillId="4" borderId="45" xfId="2" applyFont="1" applyFill="1" applyBorder="1" applyAlignment="1">
      <alignment vertical="center" wrapText="1"/>
    </xf>
    <xf numFmtId="43" fontId="35" fillId="4" borderId="2" xfId="2" applyFont="1" applyFill="1" applyBorder="1"/>
    <xf numFmtId="43" fontId="35" fillId="4" borderId="19" xfId="2" applyFont="1" applyFill="1" applyBorder="1"/>
    <xf numFmtId="43" fontId="2" fillId="0" borderId="2" xfId="2" applyFont="1" applyBorder="1" applyAlignment="1">
      <alignment vertical="center" wrapText="1"/>
    </xf>
    <xf numFmtId="43" fontId="34" fillId="4" borderId="23" xfId="2" applyFont="1" applyFill="1" applyBorder="1"/>
    <xf numFmtId="43" fontId="2" fillId="0" borderId="2" xfId="2" applyFont="1" applyBorder="1"/>
    <xf numFmtId="0" fontId="2" fillId="15" borderId="2" xfId="0" applyFont="1" applyFill="1" applyBorder="1"/>
    <xf numFmtId="0" fontId="2" fillId="15" borderId="45" xfId="0" applyFont="1" applyFill="1" applyBorder="1"/>
    <xf numFmtId="3" fontId="2" fillId="15" borderId="2" xfId="0" applyNumberFormat="1" applyFont="1" applyFill="1" applyBorder="1"/>
    <xf numFmtId="0" fontId="9" fillId="0" borderId="0" xfId="0" applyFont="1" applyAlignment="1">
      <alignment horizontal="center"/>
    </xf>
    <xf numFmtId="165" fontId="30" fillId="9" borderId="25" xfId="2" applyNumberFormat="1" applyFont="1" applyFill="1" applyBorder="1" applyAlignment="1">
      <alignment horizontal="center"/>
    </xf>
    <xf numFmtId="165" fontId="0" fillId="9" borderId="25" xfId="2" applyNumberFormat="1" applyFont="1" applyFill="1" applyBorder="1" applyAlignment="1">
      <alignment horizontal="center"/>
    </xf>
    <xf numFmtId="3" fontId="1" fillId="9" borderId="2" xfId="0" applyNumberFormat="1" applyFont="1" applyFill="1" applyBorder="1"/>
    <xf numFmtId="43" fontId="28" fillId="9" borderId="73" xfId="2" applyNumberFormat="1" applyFont="1" applyFill="1" applyBorder="1"/>
    <xf numFmtId="165" fontId="28" fillId="0" borderId="0" xfId="2" applyNumberFormat="1" applyFont="1" applyBorder="1"/>
    <xf numFmtId="43" fontId="28" fillId="0" borderId="0" xfId="2" applyNumberFormat="1" applyFont="1" applyFill="1" applyBorder="1"/>
    <xf numFmtId="165" fontId="28" fillId="0" borderId="0" xfId="2" applyNumberFormat="1" applyFont="1" applyFill="1" applyBorder="1"/>
    <xf numFmtId="0" fontId="0" fillId="0" borderId="0" xfId="0" applyFill="1" applyBorder="1"/>
    <xf numFmtId="166" fontId="29" fillId="14" borderId="70" xfId="0" applyNumberFormat="1" applyFont="1" applyFill="1" applyBorder="1"/>
    <xf numFmtId="166" fontId="29" fillId="14" borderId="71" xfId="0" applyNumberFormat="1" applyFont="1" applyFill="1" applyBorder="1"/>
    <xf numFmtId="166" fontId="31" fillId="13" borderId="0" xfId="0" applyNumberFormat="1" applyFont="1" applyFill="1" applyAlignment="1">
      <alignment horizontal="right"/>
    </xf>
    <xf numFmtId="166" fontId="41" fillId="13" borderId="0" xfId="0" applyNumberFormat="1" applyFont="1" applyFill="1"/>
    <xf numFmtId="166" fontId="41" fillId="13" borderId="0" xfId="0" applyNumberFormat="1" applyFont="1" applyFill="1" applyAlignment="1">
      <alignment horizontal="right"/>
    </xf>
    <xf numFmtId="166" fontId="42" fillId="13" borderId="0" xfId="0" applyNumberFormat="1" applyFont="1" applyFill="1" applyAlignment="1">
      <alignment horizontal="right"/>
    </xf>
    <xf numFmtId="166" fontId="42" fillId="13" borderId="0" xfId="0" applyNumberFormat="1" applyFont="1" applyFill="1"/>
    <xf numFmtId="166" fontId="43" fillId="13" borderId="0" xfId="0" applyNumberFormat="1" applyFont="1" applyFill="1"/>
    <xf numFmtId="43" fontId="28" fillId="0" borderId="25" xfId="2" quotePrefix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97" xfId="0" applyBorder="1"/>
    <xf numFmtId="0" fontId="0" fillId="0" borderId="98" xfId="0" applyBorder="1"/>
    <xf numFmtId="0" fontId="28" fillId="0" borderId="98" xfId="0" applyFont="1" applyBorder="1" applyAlignment="1">
      <alignment horizontal="right"/>
    </xf>
    <xf numFmtId="43" fontId="28" fillId="0" borderId="98" xfId="2" applyNumberFormat="1" applyFont="1" applyFill="1" applyBorder="1"/>
    <xf numFmtId="165" fontId="28" fillId="0" borderId="98" xfId="2" applyNumberFormat="1" applyFont="1" applyFill="1" applyBorder="1"/>
    <xf numFmtId="0" fontId="0" fillId="0" borderId="98" xfId="0" applyFill="1" applyBorder="1"/>
    <xf numFmtId="165" fontId="0" fillId="0" borderId="98" xfId="0" applyNumberFormat="1" applyBorder="1"/>
    <xf numFmtId="0" fontId="0" fillId="0" borderId="99" xfId="0" applyBorder="1"/>
    <xf numFmtId="0" fontId="28" fillId="9" borderId="0" xfId="0" applyFont="1" applyFill="1" applyBorder="1"/>
    <xf numFmtId="0" fontId="0" fillId="9" borderId="0" xfId="0" applyFill="1" applyBorder="1"/>
    <xf numFmtId="43" fontId="11" fillId="0" borderId="25" xfId="2" quotePrefix="1" applyFont="1" applyBorder="1" applyAlignment="1">
      <alignment horizontal="center"/>
    </xf>
    <xf numFmtId="165" fontId="0" fillId="16" borderId="25" xfId="2" applyNumberFormat="1" applyFont="1" applyFill="1" applyBorder="1" applyAlignment="1">
      <alignment horizontal="center"/>
    </xf>
    <xf numFmtId="165" fontId="0" fillId="0" borderId="25" xfId="2" applyNumberFormat="1" applyFont="1" applyBorder="1"/>
    <xf numFmtId="165" fontId="30" fillId="16" borderId="25" xfId="2" applyNumberFormat="1" applyFont="1" applyFill="1" applyBorder="1" applyAlignment="1">
      <alignment horizontal="center"/>
    </xf>
    <xf numFmtId="165" fontId="28" fillId="0" borderId="0" xfId="0" applyNumberFormat="1" applyFont="1" applyFill="1" applyBorder="1"/>
    <xf numFmtId="0" fontId="46" fillId="0" borderId="0" xfId="0" applyFont="1" applyBorder="1"/>
    <xf numFmtId="0" fontId="28" fillId="0" borderId="0" xfId="0" applyFont="1" applyBorder="1" applyAlignment="1">
      <alignment horizont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vertical="distributed" wrapText="1"/>
    </xf>
    <xf numFmtId="0" fontId="0" fillId="0" borderId="0" xfId="0" applyAlignment="1">
      <alignment vertical="distributed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5" fontId="0" fillId="0" borderId="0" xfId="2" applyNumberFormat="1" applyFont="1" applyFill="1" applyBorder="1"/>
  </cellXfs>
  <cellStyles count="3">
    <cellStyle name="Millares" xfId="2" builtinId="3"/>
    <cellStyle name="Moneda" xfId="1" builtinId="4"/>
    <cellStyle name="Normal" xfId="0" builtinId="0"/>
  </cellStyles>
  <dxfs count="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solid">
          <fgColor indexed="64"/>
          <bgColor theme="4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solid">
          <fgColor indexed="64"/>
          <bgColor theme="4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\-#,##0.00\ 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0</xdr:row>
      <xdr:rowOff>104775</xdr:rowOff>
    </xdr:from>
    <xdr:to>
      <xdr:col>2</xdr:col>
      <xdr:colOff>235838</xdr:colOff>
      <xdr:row>3</xdr:row>
      <xdr:rowOff>142875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4" y="104775"/>
          <a:ext cx="1435989" cy="609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140589</xdr:colOff>
      <xdr:row>3</xdr:row>
      <xdr:rowOff>99060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02639" cy="670560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733425</xdr:colOff>
      <xdr:row>0</xdr:row>
      <xdr:rowOff>0</xdr:rowOff>
    </xdr:from>
    <xdr:to>
      <xdr:col>5</xdr:col>
      <xdr:colOff>485775</xdr:colOff>
      <xdr:row>3</xdr:row>
      <xdr:rowOff>180975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0" y="0"/>
          <a:ext cx="1552575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546100</xdr:colOff>
      <xdr:row>3</xdr:row>
      <xdr:rowOff>99060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1300" cy="6705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759714</xdr:colOff>
      <xdr:row>3</xdr:row>
      <xdr:rowOff>99060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9714" cy="670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558800</xdr:colOff>
      <xdr:row>3</xdr:row>
      <xdr:rowOff>99060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0825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25400</xdr:rowOff>
    </xdr:from>
    <xdr:to>
      <xdr:col>1</xdr:col>
      <xdr:colOff>1206500</xdr:colOff>
      <xdr:row>3</xdr:row>
      <xdr:rowOff>88900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25400"/>
          <a:ext cx="1117600" cy="63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12700</xdr:rowOff>
    </xdr:from>
    <xdr:to>
      <xdr:col>1</xdr:col>
      <xdr:colOff>1505839</xdr:colOff>
      <xdr:row>3</xdr:row>
      <xdr:rowOff>111760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2700"/>
          <a:ext cx="1505839" cy="670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1343914</xdr:colOff>
      <xdr:row>3</xdr:row>
      <xdr:rowOff>137160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38100"/>
          <a:ext cx="1305814" cy="6705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25400</xdr:rowOff>
    </xdr:from>
    <xdr:to>
      <xdr:col>1</xdr:col>
      <xdr:colOff>1638300</xdr:colOff>
      <xdr:row>3</xdr:row>
      <xdr:rowOff>177800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25400"/>
          <a:ext cx="1549400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902589</xdr:colOff>
      <xdr:row>3</xdr:row>
      <xdr:rowOff>99060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02614" cy="670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546100</xdr:colOff>
      <xdr:row>3</xdr:row>
      <xdr:rowOff>99060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1300" cy="670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902589</xdr:colOff>
      <xdr:row>3</xdr:row>
      <xdr:rowOff>99060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2589" cy="670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546100</xdr:colOff>
      <xdr:row>3</xdr:row>
      <xdr:rowOff>99060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125" cy="6705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25400</xdr:rowOff>
    </xdr:from>
    <xdr:to>
      <xdr:col>1</xdr:col>
      <xdr:colOff>1371600</xdr:colOff>
      <xdr:row>3</xdr:row>
      <xdr:rowOff>177800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25400"/>
          <a:ext cx="1282700" cy="723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25400</xdr:rowOff>
    </xdr:from>
    <xdr:to>
      <xdr:col>1</xdr:col>
      <xdr:colOff>1371600</xdr:colOff>
      <xdr:row>3</xdr:row>
      <xdr:rowOff>177800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25400"/>
          <a:ext cx="1282700" cy="723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Volumes\Aurora_Seagate%20Backup%20\CHMD\CICLO%202017-2018\ADMON%20Y%20FINANZAS\COMITE&#769;\COMITE&#769;\VIAJE%20A%20ISRAEL\RECAUDACION%20DE%20FONDOS%20PARA%20VIAJE%20A%20ISRAEL%202017-2018_15_06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frashat Jalá v_f"/>
      <sheetName val="Jalá Hagulá v_2"/>
      <sheetName val="Venta de Jalot v_f "/>
      <sheetName val="TORNEO DE FUTBOL"/>
      <sheetName val="Carrera v_f"/>
      <sheetName val="OTROS v_f"/>
      <sheetName val="DONATIVOS v_f"/>
      <sheetName val="PISTA"/>
      <sheetName val="KERMESSE v_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3" name="Tabla14" displayName="Tabla14" ref="A4:K27" totalsRowCount="1" headerRowDxfId="159" dataDxfId="158" totalsRowDxfId="157">
  <autoFilter ref="A4:K26"/>
  <sortState ref="A5:K26">
    <sortCondition ref="F4:F26"/>
  </sortState>
  <tableColumns count="11">
    <tableColumn id="1" name="Observaciones" totalsRowLabel="Total" dataDxfId="156" totalsRowDxfId="155"/>
    <tableColumn id="2" name="Fecha" dataDxfId="154" totalsRowDxfId="153"/>
    <tableColumn id="3" name="Fac/Rem" dataDxfId="152" totalsRowDxfId="151"/>
    <tableColumn id="4" name="Pedido" dataDxfId="150" totalsRowDxfId="149"/>
    <tableColumn id="5" name="Requisicion" dataDxfId="148" totalsRowDxfId="147"/>
    <tableColumn id="6" name="Articulo" dataDxfId="146" totalsRowDxfId="145"/>
    <tableColumn id="7" name="Cantidad" totalsRowFunction="sum" dataDxfId="144" totalsRowDxfId="143"/>
    <tableColumn id="8" name="Prec. Unit." totalsRowFunction="average" dataDxfId="142" totalsRowDxfId="141"/>
    <tableColumn id="9" name="Importe" totalsRowFunction="sum" dataDxfId="140" totalsRowDxfId="139"/>
    <tableColumn id="10" name="IVA" totalsRowFunction="sum" dataDxfId="138" totalsRowDxfId="137"/>
    <tableColumn id="11" name="TOTAL" totalsRowFunction="sum" dataDxfId="136" totalsRowDxfId="1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30:K37" totalsRowCount="1" headerRowDxfId="134" dataDxfId="132" totalsRowDxfId="130" headerRowBorderDxfId="133" tableBorderDxfId="131">
  <autoFilter ref="A30:K36"/>
  <tableColumns count="11">
    <tableColumn id="1" name="Observaciones" totalsRowLabel="Total" dataDxfId="129" totalsRowDxfId="128"/>
    <tableColumn id="2" name="Fecha" dataDxfId="127" totalsRowDxfId="126"/>
    <tableColumn id="3" name="Fac/Rem" dataDxfId="125" totalsRowDxfId="124"/>
    <tableColumn id="4" name="Pedido" dataDxfId="123" totalsRowDxfId="122"/>
    <tableColumn id="5" name="Requisicion" dataDxfId="121" totalsRowDxfId="120"/>
    <tableColumn id="6" name="Articulo" dataDxfId="119" totalsRowDxfId="118"/>
    <tableColumn id="7" name="Cantidad" totalsRowFunction="min" dataDxfId="117" totalsRowDxfId="116"/>
    <tableColumn id="8" name="Prec. Unit." totalsRowFunction="average" dataDxfId="115" totalsRowDxfId="114"/>
    <tableColumn id="9" name="Importe" totalsRowFunction="sum" dataDxfId="113" totalsRowDxfId="112"/>
    <tableColumn id="10" name="IVA" totalsRowFunction="sum" dataDxfId="111" totalsRowDxfId="110"/>
    <tableColumn id="11" name="TOTAL" totalsRowFunction="sum" dataDxfId="109" totalsRow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16" displayName="Tabla16" ref="A4:K50" totalsRowCount="1" headerRowDxfId="107" dataDxfId="106" totalsRowDxfId="105">
  <autoFilter ref="A4:K49"/>
  <sortState ref="A5:K49">
    <sortCondition ref="F4:F49"/>
  </sortState>
  <tableColumns count="11">
    <tableColumn id="1" name="Observacion" totalsRowLabel="Total" dataDxfId="104" totalsRowDxfId="103"/>
    <tableColumn id="2" name="Fecha" dataDxfId="102" totalsRowDxfId="101"/>
    <tableColumn id="3" name="Fac/Rem" dataDxfId="100" totalsRowDxfId="99"/>
    <tableColumn id="4" name="Pedido" dataDxfId="98" totalsRowDxfId="97"/>
    <tableColumn id="5" name="Requisicion" dataDxfId="96" totalsRowDxfId="95"/>
    <tableColumn id="6" name="Articulo" dataDxfId="94" totalsRowDxfId="93"/>
    <tableColumn id="7" name="Cantidad" totalsRowFunction="sum" dataDxfId="92" totalsRowDxfId="91"/>
    <tableColumn id="8" name="Prec. Unit." totalsRowFunction="average" dataDxfId="90" totalsRowDxfId="89"/>
    <tableColumn id="9" name="Importe" totalsRowFunction="sum" dataDxfId="88" totalsRowDxfId="87"/>
    <tableColumn id="10" name="IVA" totalsRowFunction="sum" dataDxfId="86" totalsRowDxfId="85"/>
    <tableColumn id="11" name="TOTAL" totalsRowFunction="sum" dataDxfId="84" totalsRowDxfId="8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27" displayName="Tabla27" ref="A53:K59" totalsRowCount="1" headerRowDxfId="82" dataDxfId="80" totalsRowDxfId="78" headerRowBorderDxfId="81" tableBorderDxfId="79">
  <autoFilter ref="A53:K58"/>
  <tableColumns count="11">
    <tableColumn id="1" name="Observacion" totalsRowLabel="Total" dataDxfId="77" totalsRowDxfId="76"/>
    <tableColumn id="2" name="Fecha" dataDxfId="75" totalsRowDxfId="74"/>
    <tableColumn id="3" name="Fac/Rem" dataDxfId="73" totalsRowDxfId="72"/>
    <tableColumn id="4" name="Pedido" dataDxfId="71" totalsRowDxfId="70"/>
    <tableColumn id="5" name="Requisicion" dataDxfId="69" totalsRowDxfId="68"/>
    <tableColumn id="6" name="Articulo" dataDxfId="67" totalsRowDxfId="66"/>
    <tableColumn id="7" name="Cantidad" totalsRowFunction="sum" dataDxfId="65" totalsRowDxfId="64"/>
    <tableColumn id="8" name="Prec. Unit." totalsRowFunction="average" dataDxfId="63" totalsRowDxfId="62"/>
    <tableColumn id="9" name="Importe" totalsRowFunction="sum" dataDxfId="61" totalsRowDxfId="60"/>
    <tableColumn id="10" name="IVA" totalsRowFunction="sum" dataDxfId="59" totalsRowDxfId="58"/>
    <tableColumn id="11" name="TOTAL" totalsRowFunction="sum" dataDxfId="57" totalsRow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A4:M51" totalsRowCount="1" headerRowDxfId="55" dataDxfId="54" totalsRowDxfId="53">
  <autoFilter ref="A4:M50"/>
  <sortState ref="A5:K48">
    <sortCondition ref="F4:F48"/>
  </sortState>
  <tableColumns count="13">
    <tableColumn id="1" name="Observacion" totalsRowLabel="Total" dataDxfId="52" totalsRowDxfId="51"/>
    <tableColumn id="2" name="Fecha   " dataDxfId="50" totalsRowDxfId="49"/>
    <tableColumn id="3" name="Fac/Rem     " dataDxfId="48" totalsRowDxfId="47"/>
    <tableColumn id="4" name="Pedido    " dataDxfId="46" totalsRowDxfId="45"/>
    <tableColumn id="5" name="Requisicion" dataDxfId="44" totalsRowDxfId="43"/>
    <tableColumn id="6" name="Articulo  " dataDxfId="42" totalsRowDxfId="41"/>
    <tableColumn id="7" name="  Cantidad " totalsRowFunction="sum" dataDxfId="40" totalsRowDxfId="39"/>
    <tableColumn id="8" name=" Prec. Unit. " totalsRowFunction="average" dataDxfId="38" totalsRowDxfId="37"/>
    <tableColumn id="9" name="       Importe " totalsRowFunction="sum" dataDxfId="36" totalsRowDxfId="35"/>
    <tableColumn id="10" name="         IVA " totalsRowFunction="sum" dataDxfId="34" totalsRowDxfId="33"/>
    <tableColumn id="11" name="         TOTAL " totalsRowFunction="sum" dataDxfId="32" totalsRowDxfId="31"/>
    <tableColumn id="12" name="Columna1" dataDxfId="30" totalsRowDxfId="29"/>
    <tableColumn id="13" name="Columna2" dataDxfId="28" totalsRow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A53:K59" totalsRowCount="1" headerRowDxfId="26" dataDxfId="24" totalsRowDxfId="22" headerRowBorderDxfId="25" tableBorderDxfId="23">
  <autoFilter ref="A53:K58"/>
  <tableColumns count="11">
    <tableColumn id="1" name="Observacion" totalsRowLabel="Total" dataDxfId="21" totalsRowDxfId="20"/>
    <tableColumn id="2" name="Fecha   " dataDxfId="19" totalsRowDxfId="18"/>
    <tableColumn id="3" name="Fac/Rem     " dataDxfId="17" totalsRowDxfId="16"/>
    <tableColumn id="4" name="Pedido    " dataDxfId="15" totalsRowDxfId="14"/>
    <tableColumn id="5" name="Requisicion" dataDxfId="13" totalsRowDxfId="12"/>
    <tableColumn id="6" name="Articulo  " dataDxfId="11" totalsRowDxfId="10"/>
    <tableColumn id="7" name="  Cantidad " totalsRowFunction="sum" dataDxfId="9" totalsRowDxfId="8"/>
    <tableColumn id="8" name=" Prec. Unit. " totalsRowFunction="sum" dataDxfId="7" totalsRowDxfId="6" dataCellStyle="Millares"/>
    <tableColumn id="9" name="       Importe " totalsRowFunction="sum" dataDxfId="5" totalsRowDxfId="4" dataCellStyle="Millares"/>
    <tableColumn id="10" name="         IVA " totalsRowFunction="sum" dataDxfId="3" totalsRowDxfId="2" dataCellStyle="Millares"/>
    <tableColumn id="11" name="         TOTAL " totalsRowFunction="sum" dataDxfId="1" totalsRow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61"/>
  <sheetViews>
    <sheetView tabSelected="1" topLeftCell="A40" zoomScale="130" zoomScaleNormal="130" zoomScalePageLayoutView="130" workbookViewId="0">
      <selection activeCell="H51" sqref="H51"/>
    </sheetView>
  </sheetViews>
  <sheetFormatPr baseColWidth="10" defaultRowHeight="15" x14ac:dyDescent="0.25"/>
  <cols>
    <col min="2" max="2" width="4.7109375" customWidth="1"/>
    <col min="3" max="3" width="11.7109375" customWidth="1"/>
    <col min="4" max="4" width="25.7109375" customWidth="1"/>
    <col min="5" max="7" width="14" customWidth="1"/>
    <col min="11" max="11" width="3.7109375" customWidth="1"/>
  </cols>
  <sheetData>
    <row r="1" spans="2:11" ht="18" customHeight="1" thickBot="1" x14ac:dyDescent="0.3"/>
    <row r="2" spans="2:11" x14ac:dyDescent="0.25">
      <c r="B2" s="164"/>
      <c r="C2" s="165"/>
      <c r="D2" s="165"/>
      <c r="E2" s="165"/>
      <c r="F2" s="165"/>
      <c r="G2" s="165"/>
      <c r="H2" s="165"/>
      <c r="I2" s="165"/>
      <c r="J2" s="165"/>
      <c r="K2" s="166"/>
    </row>
    <row r="3" spans="2:11" ht="30.75" customHeight="1" x14ac:dyDescent="0.25">
      <c r="B3" s="167"/>
      <c r="C3" s="387" t="s">
        <v>256</v>
      </c>
      <c r="D3" s="387"/>
      <c r="E3" s="387"/>
      <c r="F3" s="387"/>
      <c r="G3" s="387"/>
      <c r="H3" s="387"/>
      <c r="I3" s="387"/>
      <c r="J3" s="387"/>
      <c r="K3" s="168"/>
    </row>
    <row r="4" spans="2:11" x14ac:dyDescent="0.25">
      <c r="B4" s="167"/>
      <c r="C4" s="169"/>
      <c r="D4" s="169"/>
      <c r="E4" s="169"/>
      <c r="F4" s="169"/>
      <c r="G4" s="169"/>
      <c r="H4" s="169"/>
      <c r="I4" s="169"/>
      <c r="J4" s="169"/>
      <c r="K4" s="168"/>
    </row>
    <row r="5" spans="2:11" x14ac:dyDescent="0.25">
      <c r="B5" s="167"/>
      <c r="C5" s="169"/>
      <c r="D5" s="170"/>
      <c r="E5" s="170"/>
      <c r="F5" s="170"/>
      <c r="G5" s="170"/>
      <c r="H5" s="169"/>
      <c r="I5" s="169"/>
      <c r="J5" s="169"/>
      <c r="K5" s="168"/>
    </row>
    <row r="6" spans="2:11" x14ac:dyDescent="0.25">
      <c r="B6" s="167"/>
      <c r="C6" s="169"/>
      <c r="D6" s="171"/>
      <c r="E6" s="171" t="s">
        <v>368</v>
      </c>
      <c r="F6" s="171"/>
      <c r="G6" s="171"/>
      <c r="H6" s="169"/>
      <c r="I6" s="169"/>
      <c r="J6" s="169"/>
      <c r="K6" s="168"/>
    </row>
    <row r="7" spans="2:11" x14ac:dyDescent="0.25">
      <c r="B7" s="167"/>
      <c r="C7" s="174" t="s">
        <v>0</v>
      </c>
      <c r="D7" s="223" t="s">
        <v>98</v>
      </c>
      <c r="E7" s="327">
        <v>43087</v>
      </c>
      <c r="F7" s="327">
        <v>43235</v>
      </c>
      <c r="G7" s="223" t="s">
        <v>224</v>
      </c>
      <c r="H7" s="223" t="s">
        <v>257</v>
      </c>
      <c r="I7" s="223" t="s">
        <v>498</v>
      </c>
      <c r="J7" s="169"/>
      <c r="K7" s="168"/>
    </row>
    <row r="8" spans="2:11" x14ac:dyDescent="0.25">
      <c r="B8" s="167"/>
      <c r="C8" s="224">
        <v>43087</v>
      </c>
      <c r="D8" s="172" t="s">
        <v>99</v>
      </c>
      <c r="E8" s="382">
        <f>'Hafrashat Jalá '!E89</f>
        <v>32430.000000000004</v>
      </c>
      <c r="F8" s="175">
        <f>0</f>
        <v>0</v>
      </c>
      <c r="G8" s="382">
        <f>E8+F8</f>
        <v>32430.000000000004</v>
      </c>
      <c r="H8" s="383">
        <v>34420</v>
      </c>
      <c r="I8" s="383"/>
      <c r="J8" s="169">
        <v>1</v>
      </c>
      <c r="K8" s="168"/>
    </row>
    <row r="9" spans="2:11" x14ac:dyDescent="0.25">
      <c r="B9" s="167"/>
      <c r="C9" s="73"/>
      <c r="D9" s="172" t="s">
        <v>100</v>
      </c>
      <c r="E9" s="382">
        <f>'Jalá Hagulá '!F76</f>
        <v>13400</v>
      </c>
      <c r="F9" s="175">
        <f>0</f>
        <v>0</v>
      </c>
      <c r="G9" s="382">
        <f t="shared" ref="G9:G19" si="0">E9+F9</f>
        <v>13400</v>
      </c>
      <c r="H9" s="383">
        <v>13400</v>
      </c>
      <c r="I9" s="383"/>
      <c r="J9" s="169">
        <v>2</v>
      </c>
      <c r="K9" s="168"/>
    </row>
    <row r="10" spans="2:11" x14ac:dyDescent="0.25">
      <c r="B10" s="167"/>
      <c r="C10" s="73"/>
      <c r="D10" s="172" t="s">
        <v>101</v>
      </c>
      <c r="E10" s="382">
        <f>'Venta de Jalot '!F70</f>
        <v>4770</v>
      </c>
      <c r="F10" s="382">
        <f>'Venta de Jalot v_f '!F13+'Venta de Jalot v_f '!F14+'Venta de Jalot v_f '!F15+'Venta de Jalot v_f '!F16</f>
        <v>6250</v>
      </c>
      <c r="G10" s="382">
        <f t="shared" si="0"/>
        <v>11020</v>
      </c>
      <c r="H10" s="383">
        <f>4700+6250</f>
        <v>10950</v>
      </c>
      <c r="I10" s="383"/>
      <c r="J10" s="169">
        <v>3</v>
      </c>
      <c r="K10" s="168"/>
    </row>
    <row r="11" spans="2:11" x14ac:dyDescent="0.25">
      <c r="B11" s="167"/>
      <c r="C11" s="73"/>
      <c r="D11" s="172" t="s">
        <v>19</v>
      </c>
      <c r="E11" s="382">
        <f>PISTA!G68</f>
        <v>67000.3</v>
      </c>
      <c r="F11" s="175">
        <f>0</f>
        <v>0</v>
      </c>
      <c r="G11" s="382">
        <f t="shared" si="0"/>
        <v>67000.3</v>
      </c>
      <c r="H11" s="383">
        <f>67000</f>
        <v>67000</v>
      </c>
      <c r="I11" s="383"/>
      <c r="J11" s="360">
        <v>4</v>
      </c>
      <c r="K11" s="168"/>
    </row>
    <row r="12" spans="2:11" x14ac:dyDescent="0.25">
      <c r="B12" s="167"/>
      <c r="C12" s="73"/>
      <c r="D12" s="172" t="s">
        <v>369</v>
      </c>
      <c r="E12" s="382">
        <f>DONATIVOS!F57</f>
        <v>4150</v>
      </c>
      <c r="F12" s="175">
        <f>'DONATIVOS v_f'!F12+'DONATIVOS v_f'!F14+'DONATIVOS v_f'!F15</f>
        <v>5630</v>
      </c>
      <c r="G12" s="175">
        <f t="shared" si="0"/>
        <v>9780</v>
      </c>
      <c r="H12" s="383">
        <f>4150+5430-50</f>
        <v>9530</v>
      </c>
      <c r="I12" s="383"/>
      <c r="J12" s="360">
        <v>5</v>
      </c>
      <c r="K12" s="168"/>
    </row>
    <row r="13" spans="2:11" x14ac:dyDescent="0.25">
      <c r="B13" s="167"/>
      <c r="C13" s="73"/>
      <c r="D13" s="172" t="s">
        <v>243</v>
      </c>
      <c r="E13" s="382">
        <f>7000-2500</f>
        <v>4500</v>
      </c>
      <c r="F13" s="175">
        <f>'DONATIVOS v_f'!F13</f>
        <v>11000</v>
      </c>
      <c r="G13" s="382">
        <f t="shared" si="0"/>
        <v>15500</v>
      </c>
      <c r="H13" s="383">
        <f>4500+11000</f>
        <v>15500</v>
      </c>
      <c r="I13" s="383"/>
      <c r="J13" s="360">
        <v>6</v>
      </c>
      <c r="K13" s="168"/>
    </row>
    <row r="14" spans="2:11" x14ac:dyDescent="0.25">
      <c r="B14" s="167"/>
      <c r="C14" s="224">
        <v>43454</v>
      </c>
      <c r="D14" s="172" t="s">
        <v>247</v>
      </c>
      <c r="E14" s="382">
        <f>35000-17500</f>
        <v>17500</v>
      </c>
      <c r="F14" s="175"/>
      <c r="G14" s="382">
        <f t="shared" si="0"/>
        <v>17500</v>
      </c>
      <c r="H14" s="383">
        <f>17500</f>
        <v>17500</v>
      </c>
      <c r="I14" s="383">
        <f>17500</f>
        <v>17500</v>
      </c>
      <c r="J14" s="360">
        <v>7</v>
      </c>
      <c r="K14" s="168"/>
    </row>
    <row r="15" spans="2:11" x14ac:dyDescent="0.25">
      <c r="B15" s="167"/>
      <c r="C15" s="224">
        <v>43235</v>
      </c>
      <c r="D15" s="216" t="s">
        <v>253</v>
      </c>
      <c r="E15" s="219"/>
      <c r="F15" s="384">
        <f>'Carrera v_f'!F67</f>
        <v>40550</v>
      </c>
      <c r="G15" s="382">
        <f t="shared" si="0"/>
        <v>40550</v>
      </c>
      <c r="H15" s="383">
        <f>40550</f>
        <v>40550</v>
      </c>
      <c r="I15" s="383"/>
      <c r="J15" s="360">
        <v>8</v>
      </c>
      <c r="K15" s="168"/>
    </row>
    <row r="16" spans="2:11" x14ac:dyDescent="0.25">
      <c r="B16" s="167"/>
      <c r="C16" s="73"/>
      <c r="D16" s="369" t="s">
        <v>254</v>
      </c>
      <c r="E16" s="219"/>
      <c r="F16" s="353">
        <f>'KERMESSE v_f'!E84</f>
        <v>219820</v>
      </c>
      <c r="G16" s="354">
        <f t="shared" si="0"/>
        <v>219820</v>
      </c>
      <c r="H16" s="383">
        <f>46280+27760-10000</f>
        <v>64040</v>
      </c>
      <c r="I16" s="383">
        <v>111040</v>
      </c>
      <c r="J16" s="169"/>
      <c r="K16" s="168"/>
    </row>
    <row r="17" spans="2:11" x14ac:dyDescent="0.25">
      <c r="B17" s="167"/>
      <c r="C17" s="73"/>
      <c r="D17" s="369" t="s">
        <v>499</v>
      </c>
      <c r="E17" s="219"/>
      <c r="F17" s="353"/>
      <c r="G17" s="354"/>
      <c r="H17" s="383">
        <f>10000</f>
        <v>10000</v>
      </c>
      <c r="I17" s="383"/>
      <c r="J17" s="169"/>
      <c r="K17" s="168"/>
    </row>
    <row r="18" spans="2:11" x14ac:dyDescent="0.25">
      <c r="B18" s="167"/>
      <c r="C18" s="73"/>
      <c r="D18" s="216" t="s">
        <v>279</v>
      </c>
      <c r="E18" s="219"/>
      <c r="F18" s="334">
        <f>'OTROS v_f'!E87</f>
        <v>29970</v>
      </c>
      <c r="G18" s="175">
        <f t="shared" si="0"/>
        <v>29970</v>
      </c>
      <c r="H18" s="383">
        <f>26400+(10*18)</f>
        <v>26580</v>
      </c>
      <c r="I18" s="383"/>
      <c r="J18" s="169"/>
      <c r="K18" s="168"/>
    </row>
    <row r="19" spans="2:11" x14ac:dyDescent="0.25">
      <c r="B19" s="167"/>
      <c r="C19" s="73"/>
      <c r="D19" s="216"/>
      <c r="E19" s="219"/>
      <c r="F19" s="334"/>
      <c r="G19" s="175">
        <f t="shared" si="0"/>
        <v>0</v>
      </c>
      <c r="H19" s="383"/>
      <c r="I19" s="383"/>
      <c r="J19" s="169"/>
      <c r="K19" s="168"/>
    </row>
    <row r="20" spans="2:11" x14ac:dyDescent="0.25">
      <c r="B20" s="167"/>
      <c r="C20" s="73"/>
      <c r="D20" s="216"/>
      <c r="E20" s="219"/>
      <c r="F20" s="334"/>
      <c r="G20" s="175"/>
      <c r="H20" s="383"/>
      <c r="I20" s="383"/>
      <c r="J20" s="169"/>
      <c r="K20" s="168"/>
    </row>
    <row r="21" spans="2:11" x14ac:dyDescent="0.25">
      <c r="B21" s="167"/>
      <c r="C21" s="73"/>
      <c r="D21" s="172"/>
      <c r="E21" s="175"/>
      <c r="F21" s="334"/>
      <c r="G21" s="175"/>
      <c r="H21" s="383"/>
      <c r="I21" s="383"/>
      <c r="J21" s="169"/>
      <c r="K21" s="168"/>
    </row>
    <row r="22" spans="2:11" x14ac:dyDescent="0.25">
      <c r="B22" s="167"/>
      <c r="C22" s="73"/>
      <c r="D22" s="172"/>
      <c r="E22" s="175"/>
      <c r="F22" s="175"/>
      <c r="G22" s="175"/>
      <c r="H22" s="383"/>
      <c r="I22" s="383"/>
      <c r="J22" s="169"/>
      <c r="K22" s="168"/>
    </row>
    <row r="23" spans="2:11" x14ac:dyDescent="0.25">
      <c r="B23" s="167"/>
      <c r="C23" s="179"/>
      <c r="D23" s="326" t="s">
        <v>249</v>
      </c>
      <c r="E23" s="181">
        <f>SUM(E8:E22)</f>
        <v>143750.29999999999</v>
      </c>
      <c r="F23" s="181">
        <f>SUM(F8:F22)</f>
        <v>313220</v>
      </c>
      <c r="G23" s="181">
        <f>E23+F23</f>
        <v>456970.3</v>
      </c>
      <c r="H23" s="181">
        <f>SUM(H8:H21)</f>
        <v>309470</v>
      </c>
      <c r="I23" s="180"/>
      <c r="J23" s="169"/>
      <c r="K23" s="168"/>
    </row>
    <row r="24" spans="2:11" x14ac:dyDescent="0.25">
      <c r="B24" s="167"/>
      <c r="C24" s="169"/>
      <c r="D24" s="169"/>
      <c r="E24" s="169"/>
      <c r="F24" s="169"/>
      <c r="G24" s="169"/>
      <c r="H24" s="169"/>
      <c r="I24" s="169"/>
      <c r="J24" s="169"/>
      <c r="K24" s="168"/>
    </row>
    <row r="25" spans="2:11" x14ac:dyDescent="0.25">
      <c r="B25" s="167"/>
      <c r="C25" s="169"/>
      <c r="D25" s="182" t="s">
        <v>249</v>
      </c>
      <c r="E25" s="217">
        <f>E23</f>
        <v>143750.29999999999</v>
      </c>
      <c r="F25" s="217"/>
      <c r="G25" s="217">
        <f>G23</f>
        <v>456970.3</v>
      </c>
      <c r="H25" s="217">
        <f>H23</f>
        <v>309470</v>
      </c>
      <c r="I25" s="217">
        <f>I14</f>
        <v>17500</v>
      </c>
      <c r="J25" s="169"/>
      <c r="K25" s="168"/>
    </row>
    <row r="26" spans="2:11" x14ac:dyDescent="0.25">
      <c r="B26" s="167"/>
      <c r="C26" s="169"/>
      <c r="D26" s="169"/>
      <c r="E26" s="169"/>
      <c r="F26" s="169"/>
      <c r="G26" s="169"/>
      <c r="H26" s="169"/>
      <c r="I26" s="169"/>
      <c r="J26" s="169"/>
      <c r="K26" s="168"/>
    </row>
    <row r="27" spans="2:11" x14ac:dyDescent="0.25">
      <c r="B27" s="167"/>
      <c r="C27" s="169"/>
      <c r="D27" s="218" t="s">
        <v>250</v>
      </c>
      <c r="E27" s="221"/>
      <c r="F27" s="221"/>
      <c r="G27" s="221"/>
      <c r="H27" s="169"/>
      <c r="I27" s="169"/>
      <c r="J27" s="169"/>
      <c r="K27" s="168"/>
    </row>
    <row r="28" spans="2:11" x14ac:dyDescent="0.25">
      <c r="B28" s="167"/>
      <c r="C28" s="169"/>
      <c r="E28" s="221"/>
      <c r="F28" s="221"/>
      <c r="G28" s="221"/>
      <c r="H28" s="169"/>
      <c r="I28" s="169"/>
      <c r="J28" s="169"/>
      <c r="K28" s="168"/>
    </row>
    <row r="29" spans="2:11" x14ac:dyDescent="0.25">
      <c r="B29" s="167"/>
      <c r="C29" s="386" t="s">
        <v>500</v>
      </c>
      <c r="D29" s="218" t="s">
        <v>372</v>
      </c>
      <c r="E29" s="221"/>
      <c r="F29" s="221"/>
      <c r="G29" s="357">
        <f>4270</f>
        <v>4270</v>
      </c>
      <c r="H29" s="169"/>
      <c r="I29" s="169"/>
      <c r="J29" s="169"/>
      <c r="K29" s="168"/>
    </row>
    <row r="30" spans="2:11" x14ac:dyDescent="0.25">
      <c r="B30" s="167"/>
      <c r="C30" s="169"/>
      <c r="E30" s="221"/>
      <c r="F30" s="221"/>
      <c r="G30" s="402"/>
      <c r="H30" s="169"/>
      <c r="I30" s="169"/>
      <c r="J30" s="169"/>
      <c r="K30" s="168"/>
    </row>
    <row r="31" spans="2:11" x14ac:dyDescent="0.25">
      <c r="B31" s="167"/>
      <c r="C31" s="169"/>
      <c r="D31" t="s">
        <v>258</v>
      </c>
      <c r="E31" s="221">
        <f>59890</f>
        <v>59890</v>
      </c>
      <c r="F31" s="221"/>
      <c r="G31" s="402"/>
      <c r="H31" s="215">
        <v>59890</v>
      </c>
      <c r="I31" s="169"/>
      <c r="J31" s="169"/>
      <c r="K31" s="168"/>
    </row>
    <row r="32" spans="2:11" x14ac:dyDescent="0.25">
      <c r="B32" s="167"/>
      <c r="C32" s="169"/>
      <c r="E32" s="221"/>
      <c r="F32" s="221"/>
      <c r="G32" s="402"/>
      <c r="H32" s="169"/>
      <c r="I32" s="169"/>
      <c r="J32" s="169"/>
      <c r="K32" s="168"/>
    </row>
    <row r="33" spans="2:11" x14ac:dyDescent="0.25">
      <c r="B33" s="167"/>
      <c r="C33" s="169"/>
      <c r="D33" t="s">
        <v>251</v>
      </c>
      <c r="E33" s="221">
        <f>122000</f>
        <v>122000</v>
      </c>
      <c r="F33" s="221"/>
      <c r="G33" s="402"/>
      <c r="H33" s="215">
        <v>122000</v>
      </c>
      <c r="I33" s="169"/>
      <c r="J33" s="169"/>
      <c r="K33" s="168"/>
    </row>
    <row r="34" spans="2:11" x14ac:dyDescent="0.25">
      <c r="B34" s="167"/>
      <c r="C34" s="169"/>
      <c r="E34" s="221"/>
      <c r="F34" s="221"/>
      <c r="G34" s="221"/>
      <c r="H34" s="169"/>
      <c r="I34" s="169"/>
      <c r="J34" s="169"/>
      <c r="K34" s="168"/>
    </row>
    <row r="35" spans="2:11" x14ac:dyDescent="0.25">
      <c r="B35" s="167"/>
      <c r="C35" s="169"/>
      <c r="D35" t="s">
        <v>252</v>
      </c>
      <c r="E35" s="221">
        <f>61000</f>
        <v>61000</v>
      </c>
      <c r="F35" s="221"/>
      <c r="G35" s="221"/>
      <c r="H35" s="217">
        <v>61000</v>
      </c>
      <c r="I35" s="217"/>
      <c r="J35" s="169"/>
      <c r="K35" s="168"/>
    </row>
    <row r="36" spans="2:11" x14ac:dyDescent="0.25">
      <c r="B36" s="167"/>
      <c r="C36" s="169"/>
      <c r="E36" s="221"/>
      <c r="F36" s="221"/>
      <c r="G36" s="221"/>
      <c r="H36" s="217"/>
      <c r="I36" s="217"/>
      <c r="J36" s="169"/>
      <c r="K36" s="168"/>
    </row>
    <row r="37" spans="2:11" x14ac:dyDescent="0.25">
      <c r="B37" s="167"/>
      <c r="C37" s="169" t="s">
        <v>489</v>
      </c>
      <c r="D37" t="s">
        <v>488</v>
      </c>
      <c r="E37" s="221">
        <f>1600</f>
        <v>1600</v>
      </c>
      <c r="F37" s="221"/>
      <c r="G37" s="221"/>
      <c r="H37" s="217">
        <v>1600</v>
      </c>
      <c r="I37" s="217"/>
      <c r="J37" s="169"/>
      <c r="K37" s="168"/>
    </row>
    <row r="38" spans="2:11" x14ac:dyDescent="0.25">
      <c r="B38" s="167"/>
      <c r="C38" s="169"/>
      <c r="E38" s="221"/>
      <c r="F38" s="221"/>
      <c r="G38" s="221"/>
      <c r="H38" s="217"/>
      <c r="I38" s="217"/>
      <c r="J38" s="169"/>
      <c r="K38" s="168"/>
    </row>
    <row r="39" spans="2:11" x14ac:dyDescent="0.25">
      <c r="B39" s="167"/>
      <c r="C39" s="169"/>
      <c r="E39" s="221"/>
      <c r="F39" s="221"/>
      <c r="G39" s="221"/>
      <c r="H39" s="169"/>
      <c r="I39" s="169"/>
      <c r="J39" s="169"/>
      <c r="K39" s="168"/>
    </row>
    <row r="40" spans="2:11" ht="15.75" thickBot="1" x14ac:dyDescent="0.3">
      <c r="B40" s="167"/>
      <c r="C40" s="169"/>
      <c r="D40" s="220" t="s">
        <v>371</v>
      </c>
      <c r="E40" s="356"/>
      <c r="F40" s="222"/>
      <c r="G40" s="222">
        <f>G25+G31+G33+G35+G29+G37</f>
        <v>461240.3</v>
      </c>
      <c r="H40" s="385">
        <f>H25+H31+H33+H37+H35</f>
        <v>553960</v>
      </c>
      <c r="I40" s="360"/>
      <c r="J40" s="215"/>
      <c r="K40" s="168"/>
    </row>
    <row r="41" spans="2:11" ht="15.75" thickTop="1" x14ac:dyDescent="0.25">
      <c r="B41" s="371"/>
      <c r="C41" s="372"/>
      <c r="D41" s="373"/>
      <c r="E41" s="374"/>
      <c r="F41" s="375"/>
      <c r="G41" s="375"/>
      <c r="H41" s="376"/>
      <c r="I41" s="376"/>
      <c r="J41" s="377"/>
      <c r="K41" s="378"/>
    </row>
    <row r="42" spans="2:11" x14ac:dyDescent="0.25">
      <c r="B42" s="167"/>
      <c r="C42" s="169"/>
      <c r="D42" s="220" t="s">
        <v>490</v>
      </c>
      <c r="E42" s="358"/>
      <c r="F42" s="359"/>
      <c r="G42" s="359">
        <v>426400</v>
      </c>
      <c r="H42" s="385">
        <f>G42</f>
        <v>426400</v>
      </c>
      <c r="I42" s="360"/>
      <c r="J42" s="215"/>
      <c r="K42" s="168"/>
    </row>
    <row r="43" spans="2:11" x14ac:dyDescent="0.25">
      <c r="B43" s="167"/>
      <c r="C43" s="169"/>
      <c r="D43" s="220"/>
      <c r="E43" s="358"/>
      <c r="F43" s="359"/>
      <c r="G43" s="359"/>
      <c r="H43" s="360"/>
      <c r="I43" s="360"/>
      <c r="J43" s="215"/>
      <c r="K43" s="168"/>
    </row>
    <row r="44" spans="2:11" x14ac:dyDescent="0.25">
      <c r="B44" s="167"/>
      <c r="C44" s="169"/>
      <c r="D44" s="220" t="s">
        <v>492</v>
      </c>
      <c r="E44" s="358"/>
      <c r="F44" s="359"/>
      <c r="G44" s="359"/>
      <c r="H44" s="360"/>
      <c r="I44" s="360"/>
      <c r="J44" s="215"/>
      <c r="K44" s="168"/>
    </row>
    <row r="45" spans="2:11" x14ac:dyDescent="0.25">
      <c r="B45" s="167"/>
      <c r="C45" s="169"/>
      <c r="D45" s="370" t="s">
        <v>493</v>
      </c>
      <c r="E45" s="358"/>
      <c r="F45" s="359">
        <f>43800</f>
        <v>43800</v>
      </c>
      <c r="H45">
        <f>0</f>
        <v>0</v>
      </c>
      <c r="I45" s="360"/>
      <c r="J45" s="215"/>
      <c r="K45" s="168"/>
    </row>
    <row r="46" spans="2:11" x14ac:dyDescent="0.25">
      <c r="B46" s="167"/>
      <c r="C46" s="169"/>
      <c r="D46" s="370" t="s">
        <v>494</v>
      </c>
      <c r="E46" s="358"/>
      <c r="F46" s="359">
        <f>42800</f>
        <v>42800</v>
      </c>
      <c r="I46" s="360"/>
      <c r="J46" s="215"/>
      <c r="K46" s="168"/>
    </row>
    <row r="47" spans="2:11" x14ac:dyDescent="0.25">
      <c r="B47" s="167"/>
      <c r="C47" s="169"/>
      <c r="D47" s="370" t="s">
        <v>495</v>
      </c>
      <c r="E47" s="358"/>
      <c r="F47" s="359"/>
      <c r="H47" s="359"/>
      <c r="I47" s="360"/>
      <c r="J47" s="215"/>
      <c r="K47" s="168"/>
    </row>
    <row r="48" spans="2:11" x14ac:dyDescent="0.25">
      <c r="B48" s="167"/>
      <c r="C48" s="169"/>
      <c r="D48" s="220"/>
      <c r="E48" s="358"/>
      <c r="F48" s="359"/>
      <c r="H48" s="359"/>
      <c r="I48" s="360"/>
      <c r="J48" s="215"/>
      <c r="K48" s="168"/>
    </row>
    <row r="49" spans="2:11" x14ac:dyDescent="0.25">
      <c r="B49" s="167"/>
      <c r="C49" s="169"/>
      <c r="D49" s="220" t="s">
        <v>491</v>
      </c>
      <c r="E49" s="358"/>
      <c r="F49" s="359"/>
      <c r="H49" s="359">
        <f>61000</f>
        <v>61000</v>
      </c>
      <c r="I49" s="169"/>
      <c r="J49" s="169"/>
      <c r="K49" s="168"/>
    </row>
    <row r="50" spans="2:11" x14ac:dyDescent="0.25">
      <c r="B50" s="167"/>
      <c r="C50" s="169"/>
      <c r="D50" s="220"/>
      <c r="E50" s="358"/>
      <c r="F50" s="359"/>
      <c r="H50" s="359"/>
      <c r="I50" s="169"/>
      <c r="J50" s="169"/>
      <c r="K50" s="168"/>
    </row>
    <row r="51" spans="2:11" x14ac:dyDescent="0.25">
      <c r="B51" s="167"/>
      <c r="C51" s="169"/>
      <c r="D51" s="220" t="s">
        <v>496</v>
      </c>
      <c r="E51" s="358"/>
      <c r="F51" s="359"/>
      <c r="H51" s="359">
        <f>H40-H42-H49</f>
        <v>66560</v>
      </c>
      <c r="I51" s="169"/>
      <c r="J51" s="169"/>
      <c r="K51" s="168"/>
    </row>
    <row r="52" spans="2:11" x14ac:dyDescent="0.25">
      <c r="B52" s="167"/>
      <c r="C52" s="169"/>
      <c r="D52" s="220"/>
      <c r="E52" s="358"/>
      <c r="F52" s="359"/>
      <c r="G52" s="359"/>
      <c r="H52" s="169"/>
      <c r="I52" s="169"/>
      <c r="J52" s="169"/>
      <c r="K52" s="168"/>
    </row>
    <row r="53" spans="2:11" x14ac:dyDescent="0.25">
      <c r="B53" s="167"/>
      <c r="C53" s="169"/>
      <c r="D53" s="220"/>
      <c r="E53" s="358"/>
      <c r="F53" s="359"/>
      <c r="G53" s="359"/>
      <c r="H53" s="169"/>
      <c r="I53" s="169"/>
      <c r="J53" s="169"/>
      <c r="K53" s="168"/>
    </row>
    <row r="54" spans="2:11" x14ac:dyDescent="0.25">
      <c r="B54" s="167"/>
      <c r="C54" s="169"/>
      <c r="D54" s="220"/>
      <c r="E54" s="358"/>
      <c r="F54" s="359"/>
      <c r="G54" s="359"/>
      <c r="H54" s="169"/>
      <c r="I54" s="169"/>
      <c r="J54" s="169"/>
      <c r="K54" s="168"/>
    </row>
    <row r="55" spans="2:11" x14ac:dyDescent="0.25">
      <c r="B55" s="167"/>
      <c r="C55" s="169"/>
      <c r="D55" s="183" t="s">
        <v>375</v>
      </c>
      <c r="E55" s="221"/>
      <c r="F55" s="221"/>
      <c r="G55" s="221"/>
      <c r="H55" s="169"/>
      <c r="I55" s="169"/>
      <c r="J55" s="169"/>
      <c r="K55" s="168"/>
    </row>
    <row r="56" spans="2:11" ht="7.5" customHeight="1" x14ac:dyDescent="0.25">
      <c r="B56" s="167"/>
      <c r="C56" s="169"/>
      <c r="D56" s="183"/>
      <c r="E56" s="221"/>
      <c r="F56" s="221"/>
      <c r="G56" s="221"/>
      <c r="H56" s="169"/>
      <c r="I56" s="169"/>
      <c r="J56" s="169"/>
      <c r="K56" s="168"/>
    </row>
    <row r="57" spans="2:11" x14ac:dyDescent="0.25">
      <c r="B57" s="167"/>
      <c r="C57" s="169"/>
      <c r="D57" s="183" t="s">
        <v>376</v>
      </c>
      <c r="E57" s="221"/>
      <c r="F57" s="221"/>
      <c r="G57" s="221"/>
      <c r="H57" s="169"/>
      <c r="I57" s="169"/>
      <c r="J57" s="169"/>
      <c r="K57" s="168"/>
    </row>
    <row r="58" spans="2:11" x14ac:dyDescent="0.25">
      <c r="B58" s="167"/>
      <c r="C58" s="169"/>
      <c r="D58" s="183"/>
      <c r="E58" s="221"/>
      <c r="F58" s="221"/>
      <c r="G58" s="221"/>
      <c r="H58" s="169"/>
      <c r="I58" s="169"/>
      <c r="J58" s="169"/>
      <c r="K58" s="168"/>
    </row>
    <row r="59" spans="2:11" x14ac:dyDescent="0.25">
      <c r="B59" s="167"/>
      <c r="C59" s="169"/>
      <c r="D59" s="183" t="s">
        <v>373</v>
      </c>
      <c r="E59" s="221"/>
      <c r="F59" s="221"/>
      <c r="G59" s="221"/>
      <c r="H59" s="169"/>
      <c r="I59" s="169"/>
      <c r="J59" s="169"/>
      <c r="K59" s="168"/>
    </row>
    <row r="60" spans="2:11" x14ac:dyDescent="0.25">
      <c r="B60" s="167"/>
      <c r="C60" s="169"/>
      <c r="D60" s="183" t="s">
        <v>374</v>
      </c>
      <c r="E60" s="221"/>
      <c r="F60" s="221"/>
      <c r="G60" s="221"/>
      <c r="H60" s="169"/>
      <c r="I60" s="169"/>
      <c r="J60" s="169"/>
      <c r="K60" s="168"/>
    </row>
    <row r="61" spans="2:11" ht="15.75" thickBot="1" x14ac:dyDescent="0.3">
      <c r="B61" s="184"/>
      <c r="C61" s="185"/>
      <c r="D61" s="185"/>
      <c r="E61" s="185"/>
      <c r="F61" s="185"/>
      <c r="G61" s="185"/>
      <c r="H61" s="185"/>
      <c r="I61" s="185"/>
      <c r="J61" s="185"/>
      <c r="K61" s="186"/>
    </row>
  </sheetData>
  <mergeCells count="1">
    <mergeCell ref="C3:J3"/>
  </mergeCells>
  <pageMargins left="0.70866141732283472" right="0.70866141732283472" top="0.74803149606299213" bottom="0.74803149606299213" header="0.31496062992125984" footer="0.31496062992125984"/>
  <pageSetup scale="72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5"/>
  <sheetViews>
    <sheetView topLeftCell="A55" zoomScale="75" zoomScaleNormal="75" zoomScalePageLayoutView="75" workbookViewId="0">
      <selection activeCell="E79" sqref="E79"/>
    </sheetView>
  </sheetViews>
  <sheetFormatPr baseColWidth="10" defaultColWidth="10.85546875" defaultRowHeight="15" x14ac:dyDescent="0.25"/>
  <cols>
    <col min="1" max="1" width="10.85546875" style="2"/>
    <col min="2" max="2" width="37.140625" style="1" customWidth="1"/>
    <col min="3" max="3" width="31.42578125" style="1" customWidth="1"/>
    <col min="4" max="4" width="20" style="1" customWidth="1"/>
    <col min="5" max="5" width="21.140625" style="1" customWidth="1"/>
    <col min="6" max="6" width="21.140625" style="5" customWidth="1"/>
    <col min="7" max="7" width="16.7109375" style="2" customWidth="1"/>
    <col min="8" max="8" width="26.7109375" style="2" bestFit="1" customWidth="1"/>
    <col min="9" max="20" width="10.85546875" style="2"/>
    <col min="21" max="16384" width="10.85546875" style="1"/>
  </cols>
  <sheetData>
    <row r="1" spans="1:20" s="2" customFormat="1" x14ac:dyDescent="0.25">
      <c r="F1" s="4"/>
    </row>
    <row r="2" spans="1:20" s="2" customFormat="1" x14ac:dyDescent="0.25">
      <c r="F2" s="4"/>
    </row>
    <row r="3" spans="1:20" s="2" customFormat="1" x14ac:dyDescent="0.25">
      <c r="F3" s="4"/>
    </row>
    <row r="4" spans="1:20" s="2" customFormat="1" x14ac:dyDescent="0.25">
      <c r="F4" s="4"/>
    </row>
    <row r="5" spans="1:20" s="2" customFormat="1" x14ac:dyDescent="0.25">
      <c r="F5" s="4"/>
    </row>
    <row r="6" spans="1:20" s="18" customFormat="1" ht="27" thickBot="1" x14ac:dyDescent="0.3">
      <c r="B6" s="19"/>
      <c r="C6" s="19"/>
      <c r="D6" s="19"/>
      <c r="E6" s="19"/>
      <c r="F6" s="20"/>
    </row>
    <row r="7" spans="1:20" ht="23.25" customHeight="1" thickTop="1" thickBot="1" x14ac:dyDescent="0.3">
      <c r="B7" s="26" t="s">
        <v>2</v>
      </c>
      <c r="C7" s="15"/>
      <c r="D7" s="15"/>
      <c r="E7" s="15"/>
      <c r="F7" s="16"/>
    </row>
    <row r="8" spans="1:20" s="2" customFormat="1" ht="23.25" customHeight="1" thickTop="1" thickBot="1" x14ac:dyDescent="0.3">
      <c r="B8" s="17"/>
      <c r="C8" s="15"/>
      <c r="D8" s="15"/>
      <c r="E8" s="15"/>
      <c r="F8" s="16"/>
    </row>
    <row r="9" spans="1:20" ht="20.25" thickTop="1" thickBot="1" x14ac:dyDescent="0.3">
      <c r="A9" s="1"/>
      <c r="B9" s="138" t="s">
        <v>80</v>
      </c>
      <c r="C9" s="139"/>
      <c r="D9" s="139"/>
      <c r="E9" s="139"/>
      <c r="F9" s="140">
        <v>90548.3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0.25" thickTop="1" thickBot="1" x14ac:dyDescent="0.3">
      <c r="A10" s="1"/>
      <c r="B10" s="138"/>
      <c r="C10" s="141"/>
      <c r="D10" s="139" t="s">
        <v>8</v>
      </c>
      <c r="E10" s="139"/>
      <c r="F10" s="14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0.25" thickTop="1" thickBot="1" x14ac:dyDescent="0.3">
      <c r="A11" s="1"/>
      <c r="B11" s="138"/>
      <c r="C11" s="139"/>
      <c r="D11" s="139" t="s">
        <v>8</v>
      </c>
      <c r="E11" s="139"/>
      <c r="F11" s="14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0.25" thickTop="1" thickBot="1" x14ac:dyDescent="0.3">
      <c r="A12" s="1"/>
      <c r="B12" s="138"/>
      <c r="C12" s="139"/>
      <c r="D12" s="139" t="s">
        <v>8</v>
      </c>
      <c r="E12" s="139"/>
      <c r="F12" s="14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4" customHeight="1" thickTop="1" thickBot="1" x14ac:dyDescent="0.3">
      <c r="A13" s="1"/>
      <c r="B13" s="138"/>
      <c r="C13" s="139"/>
      <c r="D13" s="139" t="s">
        <v>8</v>
      </c>
      <c r="E13" s="139"/>
      <c r="F13" s="14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0.25" thickTop="1" thickBot="1" x14ac:dyDescent="0.3">
      <c r="A14" s="1"/>
      <c r="B14" s="138"/>
      <c r="C14" s="139"/>
      <c r="D14" s="139" t="s">
        <v>8</v>
      </c>
      <c r="E14" s="139"/>
      <c r="F14" s="14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0.25" thickTop="1" thickBot="1" x14ac:dyDescent="0.3">
      <c r="A15" s="1"/>
      <c r="B15" s="138"/>
      <c r="C15" s="139"/>
      <c r="D15" s="139" t="s">
        <v>8</v>
      </c>
      <c r="E15" s="139"/>
      <c r="F15" s="14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0.25" thickTop="1" thickBot="1" x14ac:dyDescent="0.3">
      <c r="A16" s="1"/>
      <c r="B16" s="138"/>
      <c r="C16" s="139"/>
      <c r="D16" s="139" t="s">
        <v>8</v>
      </c>
      <c r="E16" s="139"/>
      <c r="F16" s="14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4.75" customHeight="1" thickTop="1" thickBot="1" x14ac:dyDescent="0.3">
      <c r="A17" s="1"/>
      <c r="B17" s="138"/>
      <c r="C17" s="139"/>
      <c r="D17" s="139" t="s">
        <v>8</v>
      </c>
      <c r="E17" s="139"/>
      <c r="F17" s="14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0.25" thickTop="1" thickBot="1" x14ac:dyDescent="0.3">
      <c r="A18" s="1"/>
      <c r="B18" s="138"/>
      <c r="C18" s="139"/>
      <c r="D18" s="139" t="s">
        <v>8</v>
      </c>
      <c r="E18" s="139"/>
      <c r="F18" s="14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0.25" thickTop="1" thickBot="1" x14ac:dyDescent="0.3">
      <c r="A19" s="1"/>
      <c r="B19" s="138"/>
      <c r="C19" s="139"/>
      <c r="D19" s="139" t="s">
        <v>15</v>
      </c>
      <c r="E19" s="139"/>
      <c r="F19" s="14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0.25" thickTop="1" thickBot="1" x14ac:dyDescent="0.3">
      <c r="A20" s="1"/>
      <c r="B20" s="138"/>
      <c r="C20" s="139"/>
      <c r="D20" s="139" t="s">
        <v>8</v>
      </c>
      <c r="E20" s="139"/>
      <c r="F20" s="14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0.25" thickTop="1" thickBot="1" x14ac:dyDescent="0.3">
      <c r="A21" s="1"/>
      <c r="B21" s="138"/>
      <c r="C21" s="139"/>
      <c r="D21" s="139"/>
      <c r="E21" s="139"/>
      <c r="F21" s="14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0.25" thickTop="1" thickBot="1" x14ac:dyDescent="0.3">
      <c r="A22" s="1"/>
      <c r="B22" s="138"/>
      <c r="C22" s="139"/>
      <c r="D22" s="139"/>
      <c r="E22" s="139"/>
      <c r="F22" s="14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0.25" thickTop="1" thickBot="1" x14ac:dyDescent="0.3">
      <c r="A23" s="1"/>
      <c r="B23" s="138"/>
      <c r="C23" s="139"/>
      <c r="D23" s="139"/>
      <c r="E23" s="139"/>
      <c r="F23" s="14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0.25" thickTop="1" thickBot="1" x14ac:dyDescent="0.3">
      <c r="A24" s="1"/>
      <c r="B24" s="138"/>
      <c r="C24" s="139"/>
      <c r="D24" s="139"/>
      <c r="E24" s="139"/>
      <c r="F24" s="14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0.25" thickTop="1" thickBot="1" x14ac:dyDescent="0.3">
      <c r="A25" s="1"/>
      <c r="B25" s="138"/>
      <c r="C25" s="139"/>
      <c r="D25" s="139"/>
      <c r="E25" s="139"/>
      <c r="F25" s="14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0.25" thickTop="1" thickBot="1" x14ac:dyDescent="0.3">
      <c r="A26" s="1"/>
      <c r="B26" s="138"/>
      <c r="C26" s="139"/>
      <c r="D26" s="139"/>
      <c r="E26" s="139"/>
      <c r="F26" s="14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0.25" thickTop="1" thickBot="1" x14ac:dyDescent="0.3">
      <c r="A27" s="1"/>
      <c r="B27" s="138"/>
      <c r="C27" s="139"/>
      <c r="D27" s="139"/>
      <c r="E27" s="139"/>
      <c r="F27" s="14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0.25" thickTop="1" thickBot="1" x14ac:dyDescent="0.3">
      <c r="A28" s="1"/>
      <c r="B28" s="138"/>
      <c r="C28" s="139"/>
      <c r="D28" s="139"/>
      <c r="E28" s="139"/>
      <c r="F28" s="14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0.25" thickTop="1" thickBot="1" x14ac:dyDescent="0.3">
      <c r="A29" s="1"/>
      <c r="B29" s="138"/>
      <c r="C29" s="139"/>
      <c r="D29" s="139"/>
      <c r="E29" s="139"/>
      <c r="F29" s="14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0.25" thickTop="1" thickBot="1" x14ac:dyDescent="0.3">
      <c r="A30" s="1"/>
      <c r="B30" s="138"/>
      <c r="C30" s="139"/>
      <c r="D30" s="139"/>
      <c r="E30" s="139"/>
      <c r="F30" s="14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0.25" thickTop="1" thickBot="1" x14ac:dyDescent="0.3">
      <c r="A31" s="1"/>
      <c r="B31" s="138"/>
      <c r="C31" s="139"/>
      <c r="D31" s="139"/>
      <c r="E31" s="139"/>
      <c r="F31" s="14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0.25" thickTop="1" thickBot="1" x14ac:dyDescent="0.3">
      <c r="A32" s="1"/>
      <c r="B32" s="138"/>
      <c r="C32" s="139"/>
      <c r="D32" s="139"/>
      <c r="E32" s="139"/>
      <c r="F32" s="14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0.25" thickTop="1" thickBot="1" x14ac:dyDescent="0.3">
      <c r="A33" s="1"/>
      <c r="B33" s="138"/>
      <c r="C33" s="139"/>
      <c r="D33" s="139"/>
      <c r="E33" s="139"/>
      <c r="F33" s="14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0.25" thickTop="1" thickBot="1" x14ac:dyDescent="0.3">
      <c r="A34" s="1"/>
      <c r="B34" s="138"/>
      <c r="C34" s="139"/>
      <c r="D34" s="139"/>
      <c r="E34" s="139"/>
      <c r="F34" s="14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thickTop="1" thickBot="1" x14ac:dyDescent="0.3">
      <c r="A35" s="1"/>
      <c r="B35" s="138"/>
      <c r="C35" s="139"/>
      <c r="D35" s="139"/>
      <c r="E35" s="139"/>
      <c r="F35" s="14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4.75" thickTop="1" thickBot="1" x14ac:dyDescent="0.4">
      <c r="A36" s="24" t="s">
        <v>8</v>
      </c>
      <c r="B36" s="398" t="s">
        <v>5</v>
      </c>
      <c r="C36" s="398"/>
      <c r="D36" s="142"/>
      <c r="E36" s="134"/>
      <c r="F36" s="143">
        <f>SUM(F9:F35)</f>
        <v>90548.3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s="2" customFormat="1" ht="19.5" thickTop="1" x14ac:dyDescent="0.25">
      <c r="B37" s="3"/>
      <c r="F37" s="4"/>
    </row>
    <row r="38" spans="1:20" s="2" customFormat="1" x14ac:dyDescent="0.25">
      <c r="F38" s="4"/>
    </row>
    <row r="39" spans="1:20" s="2" customFormat="1" ht="15.75" thickBot="1" x14ac:dyDescent="0.3">
      <c r="F39" s="4"/>
    </row>
    <row r="40" spans="1:20" s="2" customFormat="1" ht="24" thickBot="1" x14ac:dyDescent="0.3">
      <c r="B40" s="27" t="s">
        <v>4</v>
      </c>
      <c r="F40" s="4"/>
    </row>
    <row r="41" spans="1:20" s="2" customFormat="1" ht="19.5" thickBot="1" x14ac:dyDescent="0.3">
      <c r="B41" s="17"/>
      <c r="C41" s="18"/>
      <c r="F41" s="4"/>
      <c r="H41" s="60" t="s">
        <v>236</v>
      </c>
      <c r="I41" s="60" t="s">
        <v>237</v>
      </c>
    </row>
    <row r="42" spans="1:20" s="2" customFormat="1" ht="20.25" thickTop="1" thickBot="1" x14ac:dyDescent="0.35">
      <c r="B42" s="146" t="s">
        <v>61</v>
      </c>
      <c r="C42" s="145"/>
      <c r="D42" s="144"/>
      <c r="E42" s="144"/>
      <c r="F42" s="159">
        <v>379.22</v>
      </c>
      <c r="G42" s="2" t="s">
        <v>91</v>
      </c>
      <c r="H42" s="60">
        <v>914.57</v>
      </c>
      <c r="I42" s="211">
        <f>H42-F42</f>
        <v>535.35</v>
      </c>
    </row>
    <row r="43" spans="1:20" s="2" customFormat="1" ht="20.25" thickTop="1" thickBot="1" x14ac:dyDescent="0.35">
      <c r="B43" s="146" t="s">
        <v>62</v>
      </c>
      <c r="C43" s="147"/>
      <c r="D43" s="135"/>
      <c r="E43" s="135"/>
      <c r="F43" s="160">
        <v>190</v>
      </c>
      <c r="H43" s="60" t="s">
        <v>235</v>
      </c>
      <c r="I43" s="60"/>
    </row>
    <row r="44" spans="1:20" s="2" customFormat="1" ht="20.25" thickTop="1" thickBot="1" x14ac:dyDescent="0.35">
      <c r="B44" s="146" t="s">
        <v>63</v>
      </c>
      <c r="C44" s="147"/>
      <c r="D44" s="135"/>
      <c r="E44" s="135"/>
      <c r="F44" s="160">
        <v>486.08</v>
      </c>
      <c r="H44" s="60" t="s">
        <v>235</v>
      </c>
      <c r="I44" s="60"/>
    </row>
    <row r="45" spans="1:20" s="2" customFormat="1" ht="20.25" thickTop="1" thickBot="1" x14ac:dyDescent="0.35">
      <c r="B45" s="146" t="s">
        <v>64</v>
      </c>
      <c r="C45" s="147"/>
      <c r="D45" s="135"/>
      <c r="E45" s="135"/>
      <c r="F45" s="160">
        <f>103+117.8</f>
        <v>220.8</v>
      </c>
      <c r="H45" s="60" t="s">
        <v>235</v>
      </c>
      <c r="I45" s="60"/>
    </row>
    <row r="46" spans="1:20" s="2" customFormat="1" ht="20.25" thickTop="1" thickBot="1" x14ac:dyDescent="0.35">
      <c r="B46" s="146" t="s">
        <v>65</v>
      </c>
      <c r="C46" s="147"/>
      <c r="D46" s="135"/>
      <c r="E46" s="135"/>
      <c r="F46" s="160">
        <v>36.5</v>
      </c>
      <c r="H46" s="60" t="s">
        <v>235</v>
      </c>
      <c r="I46" s="60"/>
    </row>
    <row r="47" spans="1:20" s="2" customFormat="1" ht="20.25" thickTop="1" thickBot="1" x14ac:dyDescent="0.35">
      <c r="B47" s="146" t="s">
        <v>66</v>
      </c>
      <c r="C47" s="134"/>
      <c r="D47" s="135"/>
      <c r="E47" s="135"/>
      <c r="F47" s="160">
        <v>206</v>
      </c>
      <c r="H47" s="60" t="s">
        <v>235</v>
      </c>
      <c r="I47" s="60"/>
    </row>
    <row r="48" spans="1:20" s="2" customFormat="1" ht="20.25" thickTop="1" thickBot="1" x14ac:dyDescent="0.35">
      <c r="B48" s="146" t="s">
        <v>67</v>
      </c>
      <c r="C48" s="134"/>
      <c r="D48" s="135"/>
      <c r="E48" s="135"/>
      <c r="F48" s="160">
        <v>18.14</v>
      </c>
      <c r="H48" s="60">
        <v>21.04</v>
      </c>
      <c r="I48" s="211">
        <f>H48-F48</f>
        <v>2.8999999999999986</v>
      </c>
    </row>
    <row r="49" spans="2:9" s="2" customFormat="1" ht="20.25" thickTop="1" thickBot="1" x14ac:dyDescent="0.35">
      <c r="B49" s="146" t="s">
        <v>68</v>
      </c>
      <c r="C49" s="134"/>
      <c r="D49" s="135"/>
      <c r="E49" s="135"/>
      <c r="F49" s="160">
        <v>41</v>
      </c>
      <c r="G49" s="2" t="s">
        <v>8</v>
      </c>
      <c r="H49" s="60" t="s">
        <v>235</v>
      </c>
      <c r="I49" s="60"/>
    </row>
    <row r="50" spans="2:9" s="2" customFormat="1" ht="20.25" thickTop="1" thickBot="1" x14ac:dyDescent="0.35">
      <c r="B50" s="135" t="s">
        <v>69</v>
      </c>
      <c r="C50" s="134"/>
      <c r="D50" s="135"/>
      <c r="E50" s="135"/>
      <c r="F50" s="160">
        <f>7.8*45</f>
        <v>351</v>
      </c>
      <c r="H50" s="60">
        <v>348.6</v>
      </c>
      <c r="I50" s="211">
        <f>H50-F50</f>
        <v>-2.3999999999999773</v>
      </c>
    </row>
    <row r="51" spans="2:9" s="2" customFormat="1" ht="20.25" thickTop="1" thickBot="1" x14ac:dyDescent="0.35">
      <c r="B51" s="135" t="s">
        <v>70</v>
      </c>
      <c r="C51" s="134"/>
      <c r="D51" s="135"/>
      <c r="E51" s="135"/>
      <c r="F51" s="160">
        <v>80.8</v>
      </c>
      <c r="H51" s="60" t="s">
        <v>235</v>
      </c>
      <c r="I51" s="60"/>
    </row>
    <row r="52" spans="2:9" s="2" customFormat="1" ht="19.5" thickTop="1" x14ac:dyDescent="0.3">
      <c r="B52" s="153" t="s">
        <v>71</v>
      </c>
      <c r="C52" s="154"/>
      <c r="D52" s="153"/>
      <c r="E52" s="153"/>
      <c r="F52" s="161">
        <v>75</v>
      </c>
      <c r="H52" s="60">
        <v>100</v>
      </c>
      <c r="I52" s="211">
        <f>H52-F52</f>
        <v>25</v>
      </c>
    </row>
    <row r="53" spans="2:9" s="2" customFormat="1" ht="18.75" x14ac:dyDescent="0.3">
      <c r="B53" s="150" t="s">
        <v>72</v>
      </c>
      <c r="C53" s="60"/>
      <c r="D53" s="150"/>
      <c r="E53" s="150"/>
      <c r="F53" s="162">
        <v>55.56</v>
      </c>
      <c r="H53" s="60">
        <v>115.52</v>
      </c>
      <c r="I53" s="211">
        <f>H53-F53</f>
        <v>59.959999999999994</v>
      </c>
    </row>
    <row r="54" spans="2:9" s="2" customFormat="1" ht="18.75" x14ac:dyDescent="0.3">
      <c r="B54" s="150" t="s">
        <v>83</v>
      </c>
      <c r="C54" s="60"/>
      <c r="D54" s="150"/>
      <c r="E54" s="150"/>
      <c r="F54" s="162">
        <v>58.32</v>
      </c>
      <c r="H54" s="60">
        <v>58.34</v>
      </c>
      <c r="I54" s="211">
        <f>H54-F54</f>
        <v>2.0000000000003126E-2</v>
      </c>
    </row>
    <row r="55" spans="2:9" s="2" customFormat="1" ht="18.75" x14ac:dyDescent="0.3">
      <c r="B55" s="150" t="s">
        <v>73</v>
      </c>
      <c r="C55" s="60"/>
      <c r="D55" s="150"/>
      <c r="E55" s="150"/>
      <c r="F55" s="208">
        <v>29.31</v>
      </c>
      <c r="H55" s="60" t="s">
        <v>239</v>
      </c>
      <c r="I55" s="60" t="s">
        <v>16</v>
      </c>
    </row>
    <row r="56" spans="2:9" s="2" customFormat="1" ht="18.75" x14ac:dyDescent="0.3">
      <c r="B56" s="150" t="s">
        <v>74</v>
      </c>
      <c r="C56" s="60"/>
      <c r="D56" s="150"/>
      <c r="E56" s="150"/>
      <c r="F56" s="162">
        <v>51.29</v>
      </c>
      <c r="H56" s="60">
        <v>93.5</v>
      </c>
      <c r="I56" s="211">
        <f>H56-F56</f>
        <v>42.21</v>
      </c>
    </row>
    <row r="57" spans="2:9" s="2" customFormat="1" ht="18.75" x14ac:dyDescent="0.3">
      <c r="B57" s="150" t="s">
        <v>75</v>
      </c>
      <c r="C57" s="60"/>
      <c r="D57" s="150"/>
      <c r="E57" s="150"/>
      <c r="F57" s="162">
        <v>20.69</v>
      </c>
      <c r="H57" s="60">
        <v>24</v>
      </c>
      <c r="I57" s="60">
        <f>H57-F57</f>
        <v>3.3099999999999987</v>
      </c>
    </row>
    <row r="58" spans="2:9" s="2" customFormat="1" ht="18.75" x14ac:dyDescent="0.3">
      <c r="B58" s="150" t="s">
        <v>76</v>
      </c>
      <c r="C58" s="60"/>
      <c r="D58" s="150"/>
      <c r="E58" s="150"/>
      <c r="F58" s="162">
        <v>598</v>
      </c>
      <c r="H58" s="60" t="s">
        <v>235</v>
      </c>
      <c r="I58" s="60"/>
    </row>
    <row r="59" spans="2:9" s="2" customFormat="1" ht="18.75" x14ac:dyDescent="0.3">
      <c r="B59" s="150" t="s">
        <v>81</v>
      </c>
      <c r="C59" s="150"/>
      <c r="D59" s="150"/>
      <c r="E59" s="150"/>
      <c r="F59" s="210">
        <v>1585</v>
      </c>
      <c r="G59" s="209"/>
      <c r="H59" s="60" t="s">
        <v>239</v>
      </c>
      <c r="I59" s="60"/>
    </row>
    <row r="60" spans="2:9" s="2" customFormat="1" ht="18.75" x14ac:dyDescent="0.3">
      <c r="B60" s="150" t="s">
        <v>77</v>
      </c>
      <c r="C60" s="60"/>
      <c r="D60" s="150"/>
      <c r="E60" s="150"/>
      <c r="F60" s="157">
        <v>20368</v>
      </c>
      <c r="G60" s="2" t="s">
        <v>89</v>
      </c>
      <c r="H60" s="60" t="s">
        <v>240</v>
      </c>
      <c r="I60" s="60"/>
    </row>
    <row r="61" spans="2:9" s="2" customFormat="1" ht="18.75" x14ac:dyDescent="0.3">
      <c r="B61" s="150" t="s">
        <v>78</v>
      </c>
      <c r="C61" s="60"/>
      <c r="D61" s="150"/>
      <c r="E61" s="150"/>
      <c r="F61" s="208">
        <v>2000</v>
      </c>
      <c r="H61" s="60" t="s">
        <v>239</v>
      </c>
      <c r="I61" s="60"/>
    </row>
    <row r="62" spans="2:9" s="2" customFormat="1" ht="18.75" x14ac:dyDescent="0.3">
      <c r="B62" s="150" t="s">
        <v>79</v>
      </c>
      <c r="C62" s="150"/>
      <c r="D62" s="150"/>
      <c r="E62" s="150"/>
      <c r="F62" s="210">
        <v>1000</v>
      </c>
      <c r="H62" s="60" t="s">
        <v>239</v>
      </c>
      <c r="I62" s="60"/>
    </row>
    <row r="63" spans="2:9" s="2" customFormat="1" ht="18.75" x14ac:dyDescent="0.3">
      <c r="B63" s="150" t="s">
        <v>82</v>
      </c>
      <c r="C63" s="150"/>
      <c r="D63" s="150"/>
      <c r="E63" s="150"/>
      <c r="F63" s="210">
        <v>180</v>
      </c>
      <c r="H63" s="60" t="s">
        <v>239</v>
      </c>
      <c r="I63" s="60"/>
    </row>
    <row r="64" spans="2:9" s="2" customFormat="1" x14ac:dyDescent="0.25"/>
    <row r="65" spans="1:7" s="2" customFormat="1" ht="18.75" x14ac:dyDescent="0.3">
      <c r="B65" s="150"/>
      <c r="C65" s="150"/>
      <c r="D65" s="150"/>
      <c r="E65" s="150"/>
      <c r="F65" s="158"/>
    </row>
    <row r="66" spans="1:7" s="2" customFormat="1" ht="18.75" x14ac:dyDescent="0.3">
      <c r="B66" s="150"/>
      <c r="C66" s="150"/>
      <c r="D66" s="150"/>
      <c r="E66" s="150"/>
      <c r="F66" s="158"/>
    </row>
    <row r="67" spans="1:7" s="2" customFormat="1" ht="15.75" thickBot="1" x14ac:dyDescent="0.3">
      <c r="B67" s="155"/>
      <c r="C67" s="155"/>
      <c r="D67" s="155"/>
      <c r="E67" s="155"/>
      <c r="F67" s="156"/>
    </row>
    <row r="68" spans="1:7" s="2" customFormat="1" ht="24.75" thickTop="1" thickBot="1" x14ac:dyDescent="0.4">
      <c r="B68" s="399" t="s">
        <v>7</v>
      </c>
      <c r="C68" s="399"/>
      <c r="D68" s="136"/>
      <c r="E68" s="136"/>
      <c r="F68" s="137">
        <f>SUM(F42:F67)</f>
        <v>28030.71</v>
      </c>
      <c r="G68" s="163">
        <f>F36-F60-F61-F62-F63</f>
        <v>67000.3</v>
      </c>
    </row>
    <row r="69" spans="1:7" s="2" customFormat="1" ht="15.75" thickTop="1" x14ac:dyDescent="0.25">
      <c r="F69" s="4"/>
    </row>
    <row r="70" spans="1:7" s="2" customFormat="1" ht="15.75" thickBot="1" x14ac:dyDescent="0.3">
      <c r="F70" s="4"/>
    </row>
    <row r="71" spans="1:7" s="14" customFormat="1" ht="33" thickTop="1" thickBot="1" x14ac:dyDescent="0.55000000000000004">
      <c r="A71" s="11" t="s">
        <v>6</v>
      </c>
      <c r="B71" s="12"/>
      <c r="C71" s="12"/>
      <c r="D71" s="12"/>
      <c r="E71" s="12"/>
      <c r="F71" s="67">
        <f>F36-F68</f>
        <v>62517.590000000004</v>
      </c>
    </row>
    <row r="72" spans="1:7" s="2" customFormat="1" ht="15.75" thickTop="1" x14ac:dyDescent="0.25">
      <c r="F72" s="4"/>
    </row>
    <row r="73" spans="1:7" s="2" customFormat="1" x14ac:dyDescent="0.25">
      <c r="F73" s="4"/>
    </row>
    <row r="74" spans="1:7" s="2" customFormat="1" x14ac:dyDescent="0.25">
      <c r="F74" s="4"/>
    </row>
    <row r="75" spans="1:7" s="2" customFormat="1" x14ac:dyDescent="0.25">
      <c r="F75" s="4"/>
    </row>
    <row r="76" spans="1:7" s="2" customFormat="1" x14ac:dyDescent="0.25">
      <c r="F76" s="4"/>
    </row>
    <row r="77" spans="1:7" s="2" customFormat="1" x14ac:dyDescent="0.25">
      <c r="F77" s="4"/>
    </row>
    <row r="78" spans="1:7" s="2" customFormat="1" x14ac:dyDescent="0.25">
      <c r="F78" s="4"/>
    </row>
    <row r="79" spans="1:7" s="2" customFormat="1" x14ac:dyDescent="0.25">
      <c r="F79" s="4"/>
    </row>
    <row r="80" spans="1:7" s="2" customFormat="1" x14ac:dyDescent="0.25">
      <c r="F80" s="4"/>
    </row>
    <row r="81" spans="6:6" s="2" customFormat="1" x14ac:dyDescent="0.25">
      <c r="F81" s="4"/>
    </row>
    <row r="82" spans="6:6" s="2" customFormat="1" x14ac:dyDescent="0.25">
      <c r="F82" s="4"/>
    </row>
    <row r="83" spans="6:6" s="2" customFormat="1" x14ac:dyDescent="0.25">
      <c r="F83" s="4"/>
    </row>
    <row r="84" spans="6:6" s="2" customFormat="1" x14ac:dyDescent="0.25">
      <c r="F84" s="4"/>
    </row>
    <row r="85" spans="6:6" s="2" customFormat="1" x14ac:dyDescent="0.25">
      <c r="F85" s="4"/>
    </row>
    <row r="86" spans="6:6" s="2" customFormat="1" x14ac:dyDescent="0.25">
      <c r="F86" s="4"/>
    </row>
    <row r="87" spans="6:6" s="2" customFormat="1" x14ac:dyDescent="0.25">
      <c r="F87" s="4"/>
    </row>
    <row r="88" spans="6:6" s="2" customFormat="1" x14ac:dyDescent="0.25">
      <c r="F88" s="4"/>
    </row>
    <row r="89" spans="6:6" s="2" customFormat="1" x14ac:dyDescent="0.25">
      <c r="F89" s="4"/>
    </row>
    <row r="90" spans="6:6" s="2" customFormat="1" x14ac:dyDescent="0.25">
      <c r="F90" s="4"/>
    </row>
    <row r="91" spans="6:6" s="2" customFormat="1" x14ac:dyDescent="0.25">
      <c r="F91" s="4"/>
    </row>
    <row r="92" spans="6:6" s="2" customFormat="1" x14ac:dyDescent="0.25">
      <c r="F92" s="4"/>
    </row>
    <row r="93" spans="6:6" s="2" customFormat="1" x14ac:dyDescent="0.25">
      <c r="F93" s="4"/>
    </row>
    <row r="94" spans="6:6" s="2" customFormat="1" x14ac:dyDescent="0.25">
      <c r="F94" s="4"/>
    </row>
    <row r="95" spans="6:6" s="2" customFormat="1" x14ac:dyDescent="0.25">
      <c r="F95" s="4"/>
    </row>
    <row r="96" spans="6:6" s="2" customFormat="1" x14ac:dyDescent="0.25">
      <c r="F96" s="4"/>
    </row>
    <row r="97" spans="6:6" s="2" customFormat="1" x14ac:dyDescent="0.25">
      <c r="F97" s="4"/>
    </row>
    <row r="98" spans="6:6" s="2" customFormat="1" x14ac:dyDescent="0.25">
      <c r="F98" s="4"/>
    </row>
    <row r="99" spans="6:6" s="2" customFormat="1" x14ac:dyDescent="0.25">
      <c r="F99" s="4"/>
    </row>
    <row r="100" spans="6:6" s="2" customFormat="1" x14ac:dyDescent="0.25">
      <c r="F100" s="4"/>
    </row>
    <row r="101" spans="6:6" s="2" customFormat="1" x14ac:dyDescent="0.25">
      <c r="F101" s="4"/>
    </row>
    <row r="102" spans="6:6" s="2" customFormat="1" x14ac:dyDescent="0.25">
      <c r="F102" s="4"/>
    </row>
    <row r="103" spans="6:6" s="2" customFormat="1" x14ac:dyDescent="0.25">
      <c r="F103" s="4"/>
    </row>
    <row r="104" spans="6:6" s="2" customFormat="1" x14ac:dyDescent="0.25">
      <c r="F104" s="4"/>
    </row>
    <row r="105" spans="6:6" s="2" customFormat="1" x14ac:dyDescent="0.25">
      <c r="F105" s="4"/>
    </row>
    <row r="106" spans="6:6" s="2" customFormat="1" x14ac:dyDescent="0.25">
      <c r="F106" s="4"/>
    </row>
    <row r="107" spans="6:6" s="2" customFormat="1" x14ac:dyDescent="0.25">
      <c r="F107" s="4"/>
    </row>
    <row r="108" spans="6:6" s="2" customFormat="1" x14ac:dyDescent="0.25">
      <c r="F108" s="4"/>
    </row>
    <row r="109" spans="6:6" s="2" customFormat="1" x14ac:dyDescent="0.25">
      <c r="F109" s="4"/>
    </row>
    <row r="110" spans="6:6" s="2" customFormat="1" x14ac:dyDescent="0.25">
      <c r="F110" s="4"/>
    </row>
    <row r="111" spans="6:6" s="2" customFormat="1" x14ac:dyDescent="0.25">
      <c r="F111" s="4"/>
    </row>
    <row r="112" spans="6:6" s="2" customFormat="1" x14ac:dyDescent="0.25">
      <c r="F112" s="4"/>
    </row>
    <row r="113" spans="6:6" s="2" customFormat="1" x14ac:dyDescent="0.25">
      <c r="F113" s="4"/>
    </row>
    <row r="114" spans="6:6" s="2" customFormat="1" x14ac:dyDescent="0.25">
      <c r="F114" s="4"/>
    </row>
    <row r="115" spans="6:6" s="2" customFormat="1" x14ac:dyDescent="0.25">
      <c r="F115" s="4"/>
    </row>
    <row r="116" spans="6:6" s="2" customFormat="1" x14ac:dyDescent="0.25">
      <c r="F116" s="4"/>
    </row>
    <row r="117" spans="6:6" s="2" customFormat="1" x14ac:dyDescent="0.25">
      <c r="F117" s="4"/>
    </row>
    <row r="118" spans="6:6" s="2" customFormat="1" x14ac:dyDescent="0.25">
      <c r="F118" s="4"/>
    </row>
    <row r="119" spans="6:6" s="2" customFormat="1" x14ac:dyDescent="0.25">
      <c r="F119" s="4"/>
    </row>
    <row r="120" spans="6:6" s="2" customFormat="1" x14ac:dyDescent="0.25">
      <c r="F120" s="4"/>
    </row>
    <row r="121" spans="6:6" s="2" customFormat="1" x14ac:dyDescent="0.25">
      <c r="F121" s="4"/>
    </row>
    <row r="122" spans="6:6" s="2" customFormat="1" x14ac:dyDescent="0.25">
      <c r="F122" s="4"/>
    </row>
    <row r="123" spans="6:6" s="2" customFormat="1" x14ac:dyDescent="0.25">
      <c r="F123" s="4"/>
    </row>
    <row r="124" spans="6:6" s="2" customFormat="1" x14ac:dyDescent="0.25">
      <c r="F124" s="4"/>
    </row>
    <row r="125" spans="6:6" s="2" customFormat="1" x14ac:dyDescent="0.25">
      <c r="F125" s="4"/>
    </row>
    <row r="126" spans="6:6" s="2" customFormat="1" x14ac:dyDescent="0.25">
      <c r="F126" s="4"/>
    </row>
    <row r="127" spans="6:6" s="2" customFormat="1" x14ac:dyDescent="0.25">
      <c r="F127" s="4"/>
    </row>
    <row r="128" spans="6:6" s="2" customFormat="1" x14ac:dyDescent="0.25">
      <c r="F128" s="4"/>
    </row>
    <row r="129" spans="6:6" s="2" customFormat="1" x14ac:dyDescent="0.25">
      <c r="F129" s="4"/>
    </row>
    <row r="130" spans="6:6" s="2" customFormat="1" x14ac:dyDescent="0.25">
      <c r="F130" s="4"/>
    </row>
    <row r="131" spans="6:6" s="2" customFormat="1" x14ac:dyDescent="0.25">
      <c r="F131" s="4"/>
    </row>
    <row r="132" spans="6:6" s="2" customFormat="1" x14ac:dyDescent="0.25">
      <c r="F132" s="4"/>
    </row>
    <row r="133" spans="6:6" s="2" customFormat="1" x14ac:dyDescent="0.25">
      <c r="F133" s="4"/>
    </row>
    <row r="134" spans="6:6" s="2" customFormat="1" x14ac:dyDescent="0.25">
      <c r="F134" s="4"/>
    </row>
    <row r="135" spans="6:6" s="2" customFormat="1" x14ac:dyDescent="0.25">
      <c r="F135" s="4"/>
    </row>
    <row r="136" spans="6:6" s="2" customFormat="1" x14ac:dyDescent="0.25">
      <c r="F136" s="4"/>
    </row>
    <row r="137" spans="6:6" s="2" customFormat="1" x14ac:dyDescent="0.25">
      <c r="F137" s="4"/>
    </row>
    <row r="138" spans="6:6" s="2" customFormat="1" x14ac:dyDescent="0.25">
      <c r="F138" s="4"/>
    </row>
    <row r="139" spans="6:6" s="2" customFormat="1" x14ac:dyDescent="0.25">
      <c r="F139" s="4"/>
    </row>
    <row r="140" spans="6:6" s="2" customFormat="1" x14ac:dyDescent="0.25">
      <c r="F140" s="4"/>
    </row>
    <row r="141" spans="6:6" s="2" customFormat="1" x14ac:dyDescent="0.25">
      <c r="F141" s="4"/>
    </row>
    <row r="142" spans="6:6" s="2" customFormat="1" x14ac:dyDescent="0.25">
      <c r="F142" s="4"/>
    </row>
    <row r="143" spans="6:6" s="2" customFormat="1" x14ac:dyDescent="0.25">
      <c r="F143" s="4"/>
    </row>
    <row r="144" spans="6:6" s="2" customFormat="1" x14ac:dyDescent="0.25">
      <c r="F144" s="4"/>
    </row>
    <row r="145" spans="6:6" s="2" customFormat="1" x14ac:dyDescent="0.25">
      <c r="F145" s="4"/>
    </row>
    <row r="146" spans="6:6" s="2" customFormat="1" x14ac:dyDescent="0.25">
      <c r="F146" s="4"/>
    </row>
    <row r="147" spans="6:6" s="2" customFormat="1" x14ac:dyDescent="0.25">
      <c r="F147" s="4"/>
    </row>
    <row r="148" spans="6:6" s="2" customFormat="1" x14ac:dyDescent="0.25">
      <c r="F148" s="4"/>
    </row>
    <row r="149" spans="6:6" s="2" customFormat="1" x14ac:dyDescent="0.25">
      <c r="F149" s="4"/>
    </row>
    <row r="150" spans="6:6" s="2" customFormat="1" x14ac:dyDescent="0.25">
      <c r="F150" s="4"/>
    </row>
    <row r="151" spans="6:6" s="2" customFormat="1" x14ac:dyDescent="0.25">
      <c r="F151" s="4"/>
    </row>
    <row r="152" spans="6:6" s="2" customFormat="1" x14ac:dyDescent="0.25">
      <c r="F152" s="4"/>
    </row>
    <row r="153" spans="6:6" s="2" customFormat="1" x14ac:dyDescent="0.25">
      <c r="F153" s="4"/>
    </row>
    <row r="154" spans="6:6" s="2" customFormat="1" x14ac:dyDescent="0.25">
      <c r="F154" s="4"/>
    </row>
    <row r="155" spans="6:6" s="2" customFormat="1" x14ac:dyDescent="0.25">
      <c r="F155" s="4"/>
    </row>
    <row r="156" spans="6:6" s="2" customFormat="1" x14ac:dyDescent="0.25">
      <c r="F156" s="4"/>
    </row>
    <row r="157" spans="6:6" s="2" customFormat="1" x14ac:dyDescent="0.25">
      <c r="F157" s="4"/>
    </row>
    <row r="158" spans="6:6" s="2" customFormat="1" x14ac:dyDescent="0.25">
      <c r="F158" s="4"/>
    </row>
    <row r="159" spans="6:6" s="2" customFormat="1" x14ac:dyDescent="0.25">
      <c r="F159" s="4"/>
    </row>
    <row r="160" spans="6:6" s="2" customFormat="1" x14ac:dyDescent="0.25">
      <c r="F160" s="4"/>
    </row>
    <row r="161" spans="6:6" s="2" customFormat="1" x14ac:dyDescent="0.25">
      <c r="F161" s="4"/>
    </row>
    <row r="162" spans="6:6" s="2" customFormat="1" x14ac:dyDescent="0.25">
      <c r="F162" s="4"/>
    </row>
    <row r="163" spans="6:6" s="2" customFormat="1" x14ac:dyDescent="0.25">
      <c r="F163" s="4"/>
    </row>
    <row r="164" spans="6:6" s="2" customFormat="1" x14ac:dyDescent="0.25">
      <c r="F164" s="4"/>
    </row>
    <row r="165" spans="6:6" s="2" customFormat="1" x14ac:dyDescent="0.25">
      <c r="F165" s="4"/>
    </row>
    <row r="166" spans="6:6" s="2" customFormat="1" x14ac:dyDescent="0.25">
      <c r="F166" s="4"/>
    </row>
    <row r="167" spans="6:6" s="2" customFormat="1" x14ac:dyDescent="0.25">
      <c r="F167" s="4"/>
    </row>
    <row r="168" spans="6:6" s="2" customFormat="1" x14ac:dyDescent="0.25">
      <c r="F168" s="4"/>
    </row>
    <row r="169" spans="6:6" s="2" customFormat="1" x14ac:dyDescent="0.25">
      <c r="F169" s="4"/>
    </row>
    <row r="170" spans="6:6" s="2" customFormat="1" x14ac:dyDescent="0.25">
      <c r="F170" s="4"/>
    </row>
    <row r="171" spans="6:6" s="2" customFormat="1" x14ac:dyDescent="0.25">
      <c r="F171" s="4"/>
    </row>
    <row r="172" spans="6:6" s="2" customFormat="1" x14ac:dyDescent="0.25">
      <c r="F172" s="4"/>
    </row>
    <row r="173" spans="6:6" s="2" customFormat="1" x14ac:dyDescent="0.25">
      <c r="F173" s="4"/>
    </row>
    <row r="174" spans="6:6" s="2" customFormat="1" x14ac:dyDescent="0.25">
      <c r="F174" s="4"/>
    </row>
    <row r="175" spans="6:6" s="2" customFormat="1" x14ac:dyDescent="0.25">
      <c r="F175" s="4"/>
    </row>
    <row r="176" spans="6:6" s="2" customFormat="1" x14ac:dyDescent="0.25">
      <c r="F176" s="4"/>
    </row>
    <row r="177" spans="6:6" s="2" customFormat="1" x14ac:dyDescent="0.25">
      <c r="F177" s="4"/>
    </row>
    <row r="178" spans="6:6" s="2" customFormat="1" x14ac:dyDescent="0.25">
      <c r="F178" s="4"/>
    </row>
    <row r="179" spans="6:6" s="2" customFormat="1" x14ac:dyDescent="0.25">
      <c r="F179" s="4"/>
    </row>
    <row r="180" spans="6:6" s="2" customFormat="1" x14ac:dyDescent="0.25">
      <c r="F180" s="4"/>
    </row>
    <row r="181" spans="6:6" s="2" customFormat="1" x14ac:dyDescent="0.25">
      <c r="F181" s="4"/>
    </row>
    <row r="182" spans="6:6" s="2" customFormat="1" x14ac:dyDescent="0.25">
      <c r="F182" s="4"/>
    </row>
    <row r="183" spans="6:6" s="2" customFormat="1" x14ac:dyDescent="0.25">
      <c r="F183" s="4"/>
    </row>
    <row r="184" spans="6:6" s="2" customFormat="1" x14ac:dyDescent="0.25">
      <c r="F184" s="4"/>
    </row>
    <row r="185" spans="6:6" s="2" customFormat="1" x14ac:dyDescent="0.25">
      <c r="F185" s="4"/>
    </row>
    <row r="186" spans="6:6" s="2" customFormat="1" x14ac:dyDescent="0.25">
      <c r="F186" s="4"/>
    </row>
    <row r="187" spans="6:6" s="2" customFormat="1" x14ac:dyDescent="0.25">
      <c r="F187" s="4"/>
    </row>
    <row r="188" spans="6:6" s="2" customFormat="1" x14ac:dyDescent="0.25">
      <c r="F188" s="4"/>
    </row>
    <row r="189" spans="6:6" s="2" customFormat="1" x14ac:dyDescent="0.25">
      <c r="F189" s="4"/>
    </row>
    <row r="190" spans="6:6" s="2" customFormat="1" x14ac:dyDescent="0.25">
      <c r="F190" s="4"/>
    </row>
    <row r="191" spans="6:6" s="2" customFormat="1" x14ac:dyDescent="0.25">
      <c r="F191" s="4"/>
    </row>
    <row r="192" spans="6:6" s="2" customFormat="1" x14ac:dyDescent="0.25">
      <c r="F192" s="4"/>
    </row>
    <row r="193" spans="6:6" s="2" customFormat="1" x14ac:dyDescent="0.25">
      <c r="F193" s="4"/>
    </row>
    <row r="194" spans="6:6" s="2" customFormat="1" x14ac:dyDescent="0.25">
      <c r="F194" s="4"/>
    </row>
    <row r="195" spans="6:6" s="2" customFormat="1" x14ac:dyDescent="0.25">
      <c r="F195" s="4"/>
    </row>
    <row r="196" spans="6:6" s="2" customFormat="1" x14ac:dyDescent="0.25">
      <c r="F196" s="4"/>
    </row>
    <row r="197" spans="6:6" s="2" customFormat="1" x14ac:dyDescent="0.25">
      <c r="F197" s="4"/>
    </row>
    <row r="198" spans="6:6" s="2" customFormat="1" x14ac:dyDescent="0.25">
      <c r="F198" s="4"/>
    </row>
    <row r="199" spans="6:6" s="2" customFormat="1" x14ac:dyDescent="0.25">
      <c r="F199" s="4"/>
    </row>
    <row r="200" spans="6:6" s="2" customFormat="1" x14ac:dyDescent="0.25">
      <c r="F200" s="4"/>
    </row>
    <row r="201" spans="6:6" s="2" customFormat="1" x14ac:dyDescent="0.25">
      <c r="F201" s="4"/>
    </row>
    <row r="202" spans="6:6" s="2" customFormat="1" x14ac:dyDescent="0.25">
      <c r="F202" s="4"/>
    </row>
    <row r="203" spans="6:6" s="2" customFormat="1" x14ac:dyDescent="0.25">
      <c r="F203" s="4"/>
    </row>
    <row r="204" spans="6:6" s="2" customFormat="1" x14ac:dyDescent="0.25">
      <c r="F204" s="4"/>
    </row>
    <row r="205" spans="6:6" s="2" customFormat="1" x14ac:dyDescent="0.25">
      <c r="F205" s="4"/>
    </row>
    <row r="206" spans="6:6" s="2" customFormat="1" x14ac:dyDescent="0.25">
      <c r="F206" s="4"/>
    </row>
    <row r="207" spans="6:6" s="2" customFormat="1" x14ac:dyDescent="0.25">
      <c r="F207" s="4"/>
    </row>
    <row r="208" spans="6:6" s="2" customFormat="1" x14ac:dyDescent="0.25">
      <c r="F208" s="4"/>
    </row>
    <row r="209" spans="6:6" s="2" customFormat="1" x14ac:dyDescent="0.25">
      <c r="F209" s="4"/>
    </row>
    <row r="210" spans="6:6" s="2" customFormat="1" x14ac:dyDescent="0.25">
      <c r="F210" s="4"/>
    </row>
    <row r="211" spans="6:6" s="2" customFormat="1" x14ac:dyDescent="0.25">
      <c r="F211" s="4"/>
    </row>
    <row r="212" spans="6:6" s="2" customFormat="1" x14ac:dyDescent="0.25">
      <c r="F212" s="4"/>
    </row>
    <row r="213" spans="6:6" s="2" customFormat="1" x14ac:dyDescent="0.25">
      <c r="F213" s="4"/>
    </row>
    <row r="214" spans="6:6" s="2" customFormat="1" x14ac:dyDescent="0.25">
      <c r="F214" s="4"/>
    </row>
    <row r="215" spans="6:6" s="2" customFormat="1" x14ac:dyDescent="0.25">
      <c r="F215" s="4"/>
    </row>
    <row r="216" spans="6:6" s="2" customFormat="1" x14ac:dyDescent="0.25">
      <c r="F216" s="4"/>
    </row>
    <row r="217" spans="6:6" s="2" customFormat="1" x14ac:dyDescent="0.25">
      <c r="F217" s="4"/>
    </row>
    <row r="218" spans="6:6" s="2" customFormat="1" x14ac:dyDescent="0.25">
      <c r="F218" s="4"/>
    </row>
    <row r="219" spans="6:6" s="2" customFormat="1" x14ac:dyDescent="0.25">
      <c r="F219" s="4"/>
    </row>
    <row r="220" spans="6:6" s="2" customFormat="1" x14ac:dyDescent="0.25">
      <c r="F220" s="4"/>
    </row>
    <row r="221" spans="6:6" s="2" customFormat="1" x14ac:dyDescent="0.25">
      <c r="F221" s="4"/>
    </row>
    <row r="222" spans="6:6" s="2" customFormat="1" x14ac:dyDescent="0.25">
      <c r="F222" s="4"/>
    </row>
    <row r="223" spans="6:6" s="2" customFormat="1" x14ac:dyDescent="0.25">
      <c r="F223" s="4"/>
    </row>
    <row r="224" spans="6:6" s="2" customFormat="1" x14ac:dyDescent="0.25">
      <c r="F224" s="4"/>
    </row>
    <row r="225" spans="6:6" s="2" customFormat="1" x14ac:dyDescent="0.25">
      <c r="F225" s="4"/>
    </row>
    <row r="226" spans="6:6" s="2" customFormat="1" x14ac:dyDescent="0.25">
      <c r="F226" s="4"/>
    </row>
    <row r="227" spans="6:6" s="2" customFormat="1" x14ac:dyDescent="0.25">
      <c r="F227" s="4"/>
    </row>
    <row r="228" spans="6:6" s="2" customFormat="1" x14ac:dyDescent="0.25">
      <c r="F228" s="4"/>
    </row>
    <row r="229" spans="6:6" s="2" customFormat="1" x14ac:dyDescent="0.25">
      <c r="F229" s="4"/>
    </row>
    <row r="230" spans="6:6" s="2" customFormat="1" x14ac:dyDescent="0.25">
      <c r="F230" s="4"/>
    </row>
    <row r="231" spans="6:6" s="2" customFormat="1" x14ac:dyDescent="0.25">
      <c r="F231" s="4"/>
    </row>
    <row r="232" spans="6:6" s="2" customFormat="1" x14ac:dyDescent="0.25">
      <c r="F232" s="4"/>
    </row>
    <row r="233" spans="6:6" s="2" customFormat="1" x14ac:dyDescent="0.25">
      <c r="F233" s="4"/>
    </row>
    <row r="234" spans="6:6" s="2" customFormat="1" x14ac:dyDescent="0.25">
      <c r="F234" s="4"/>
    </row>
    <row r="235" spans="6:6" s="2" customFormat="1" x14ac:dyDescent="0.25">
      <c r="F235" s="4"/>
    </row>
    <row r="236" spans="6:6" s="2" customFormat="1" x14ac:dyDescent="0.25">
      <c r="F236" s="4"/>
    </row>
    <row r="237" spans="6:6" s="2" customFormat="1" x14ac:dyDescent="0.25">
      <c r="F237" s="4"/>
    </row>
    <row r="238" spans="6:6" s="2" customFormat="1" x14ac:dyDescent="0.25">
      <c r="F238" s="4"/>
    </row>
    <row r="239" spans="6:6" s="2" customFormat="1" x14ac:dyDescent="0.25">
      <c r="F239" s="4"/>
    </row>
    <row r="240" spans="6:6" s="2" customFormat="1" x14ac:dyDescent="0.25">
      <c r="F240" s="4"/>
    </row>
    <row r="241" spans="6:6" s="2" customFormat="1" x14ac:dyDescent="0.25">
      <c r="F241" s="4"/>
    </row>
    <row r="242" spans="6:6" s="2" customFormat="1" x14ac:dyDescent="0.25">
      <c r="F242" s="4"/>
    </row>
    <row r="243" spans="6:6" s="2" customFormat="1" x14ac:dyDescent="0.25">
      <c r="F243" s="4"/>
    </row>
    <row r="244" spans="6:6" s="2" customFormat="1" x14ac:dyDescent="0.25">
      <c r="F244" s="4"/>
    </row>
    <row r="245" spans="6:6" s="2" customFormat="1" x14ac:dyDescent="0.25">
      <c r="F245" s="4"/>
    </row>
    <row r="246" spans="6:6" s="2" customFormat="1" x14ac:dyDescent="0.25">
      <c r="F246" s="4"/>
    </row>
    <row r="247" spans="6:6" s="2" customFormat="1" x14ac:dyDescent="0.25">
      <c r="F247" s="4"/>
    </row>
    <row r="248" spans="6:6" s="2" customFormat="1" x14ac:dyDescent="0.25">
      <c r="F248" s="4"/>
    </row>
    <row r="249" spans="6:6" s="2" customFormat="1" x14ac:dyDescent="0.25">
      <c r="F249" s="4"/>
    </row>
    <row r="250" spans="6:6" s="2" customFormat="1" x14ac:dyDescent="0.25">
      <c r="F250" s="4"/>
    </row>
    <row r="251" spans="6:6" s="2" customFormat="1" x14ac:dyDescent="0.25">
      <c r="F251" s="4"/>
    </row>
    <row r="252" spans="6:6" s="2" customFormat="1" x14ac:dyDescent="0.25">
      <c r="F252" s="4"/>
    </row>
    <row r="253" spans="6:6" s="2" customFormat="1" x14ac:dyDescent="0.25">
      <c r="F253" s="4"/>
    </row>
    <row r="254" spans="6:6" s="2" customFormat="1" x14ac:dyDescent="0.25">
      <c r="F254" s="4"/>
    </row>
    <row r="255" spans="6:6" s="2" customFormat="1" x14ac:dyDescent="0.25">
      <c r="F255" s="4"/>
    </row>
    <row r="256" spans="6:6" s="2" customFormat="1" x14ac:dyDescent="0.25">
      <c r="F256" s="4"/>
    </row>
    <row r="257" spans="6:6" s="2" customFormat="1" x14ac:dyDescent="0.25">
      <c r="F257" s="4"/>
    </row>
    <row r="258" spans="6:6" s="2" customFormat="1" x14ac:dyDescent="0.25">
      <c r="F258" s="4"/>
    </row>
    <row r="259" spans="6:6" s="2" customFormat="1" x14ac:dyDescent="0.25">
      <c r="F259" s="4"/>
    </row>
    <row r="260" spans="6:6" s="2" customFormat="1" x14ac:dyDescent="0.25">
      <c r="F260" s="4"/>
    </row>
    <row r="261" spans="6:6" s="2" customFormat="1" x14ac:dyDescent="0.25">
      <c r="F261" s="4"/>
    </row>
    <row r="262" spans="6:6" s="2" customFormat="1" x14ac:dyDescent="0.25">
      <c r="F262" s="4"/>
    </row>
    <row r="263" spans="6:6" s="2" customFormat="1" x14ac:dyDescent="0.25">
      <c r="F263" s="4"/>
    </row>
    <row r="264" spans="6:6" s="2" customFormat="1" x14ac:dyDescent="0.25">
      <c r="F264" s="4"/>
    </row>
    <row r="265" spans="6:6" s="2" customFormat="1" x14ac:dyDescent="0.25">
      <c r="F265" s="4"/>
    </row>
    <row r="266" spans="6:6" s="2" customFormat="1" x14ac:dyDescent="0.25">
      <c r="F266" s="4"/>
    </row>
    <row r="267" spans="6:6" s="2" customFormat="1" x14ac:dyDescent="0.25">
      <c r="F267" s="4"/>
    </row>
    <row r="268" spans="6:6" s="2" customFormat="1" x14ac:dyDescent="0.25">
      <c r="F268" s="4"/>
    </row>
    <row r="269" spans="6:6" s="2" customFormat="1" x14ac:dyDescent="0.25">
      <c r="F269" s="4"/>
    </row>
    <row r="270" spans="6:6" s="2" customFormat="1" x14ac:dyDescent="0.25">
      <c r="F270" s="4"/>
    </row>
    <row r="271" spans="6:6" s="2" customFormat="1" x14ac:dyDescent="0.25">
      <c r="F271" s="4"/>
    </row>
    <row r="272" spans="6:6" s="2" customFormat="1" x14ac:dyDescent="0.25">
      <c r="F272" s="4"/>
    </row>
    <row r="273" spans="6:6" s="2" customFormat="1" x14ac:dyDescent="0.25">
      <c r="F273" s="4"/>
    </row>
    <row r="274" spans="6:6" s="2" customFormat="1" x14ac:dyDescent="0.25">
      <c r="F274" s="4"/>
    </row>
    <row r="275" spans="6:6" s="2" customFormat="1" x14ac:dyDescent="0.25">
      <c r="F275" s="4"/>
    </row>
    <row r="276" spans="6:6" s="2" customFormat="1" x14ac:dyDescent="0.25">
      <c r="F276" s="4"/>
    </row>
    <row r="277" spans="6:6" s="2" customFormat="1" x14ac:dyDescent="0.25">
      <c r="F277" s="4"/>
    </row>
    <row r="278" spans="6:6" s="2" customFormat="1" x14ac:dyDescent="0.25">
      <c r="F278" s="4"/>
    </row>
    <row r="279" spans="6:6" s="2" customFormat="1" x14ac:dyDescent="0.25">
      <c r="F279" s="4"/>
    </row>
    <row r="280" spans="6:6" s="2" customFormat="1" x14ac:dyDescent="0.25">
      <c r="F280" s="4"/>
    </row>
    <row r="281" spans="6:6" s="2" customFormat="1" x14ac:dyDescent="0.25">
      <c r="F281" s="4"/>
    </row>
    <row r="282" spans="6:6" s="2" customFormat="1" x14ac:dyDescent="0.25">
      <c r="F282" s="4"/>
    </row>
    <row r="283" spans="6:6" s="2" customFormat="1" x14ac:dyDescent="0.25">
      <c r="F283" s="4"/>
    </row>
    <row r="284" spans="6:6" s="2" customFormat="1" x14ac:dyDescent="0.25">
      <c r="F284" s="4"/>
    </row>
    <row r="285" spans="6:6" s="2" customFormat="1" x14ac:dyDescent="0.25">
      <c r="F285" s="4"/>
    </row>
    <row r="286" spans="6:6" s="2" customFormat="1" x14ac:dyDescent="0.25">
      <c r="F286" s="4"/>
    </row>
    <row r="287" spans="6:6" s="2" customFormat="1" x14ac:dyDescent="0.25">
      <c r="F287" s="4"/>
    </row>
    <row r="288" spans="6:6" s="2" customFormat="1" x14ac:dyDescent="0.25">
      <c r="F288" s="4"/>
    </row>
    <row r="289" spans="6:6" s="2" customFormat="1" x14ac:dyDescent="0.25">
      <c r="F289" s="4"/>
    </row>
    <row r="290" spans="6:6" s="2" customFormat="1" x14ac:dyDescent="0.25">
      <c r="F290" s="4"/>
    </row>
    <row r="291" spans="6:6" s="2" customFormat="1" x14ac:dyDescent="0.25">
      <c r="F291" s="4"/>
    </row>
    <row r="292" spans="6:6" s="2" customFormat="1" x14ac:dyDescent="0.25">
      <c r="F292" s="4"/>
    </row>
    <row r="293" spans="6:6" s="2" customFormat="1" x14ac:dyDescent="0.25">
      <c r="F293" s="4"/>
    </row>
    <row r="294" spans="6:6" s="2" customFormat="1" x14ac:dyDescent="0.25">
      <c r="F294" s="4"/>
    </row>
    <row r="295" spans="6:6" s="2" customFormat="1" x14ac:dyDescent="0.25">
      <c r="F295" s="4"/>
    </row>
    <row r="296" spans="6:6" s="2" customFormat="1" x14ac:dyDescent="0.25">
      <c r="F296" s="4"/>
    </row>
    <row r="297" spans="6:6" s="2" customFormat="1" x14ac:dyDescent="0.25">
      <c r="F297" s="4"/>
    </row>
    <row r="298" spans="6:6" s="2" customFormat="1" x14ac:dyDescent="0.25">
      <c r="F298" s="4"/>
    </row>
    <row r="299" spans="6:6" s="2" customFormat="1" x14ac:dyDescent="0.25">
      <c r="F299" s="4"/>
    </row>
    <row r="300" spans="6:6" s="2" customFormat="1" x14ac:dyDescent="0.25">
      <c r="F300" s="4"/>
    </row>
    <row r="301" spans="6:6" s="2" customFormat="1" x14ac:dyDescent="0.25">
      <c r="F301" s="4"/>
    </row>
    <row r="302" spans="6:6" s="2" customFormat="1" x14ac:dyDescent="0.25">
      <c r="F302" s="4"/>
    </row>
    <row r="303" spans="6:6" s="2" customFormat="1" x14ac:dyDescent="0.25">
      <c r="F303" s="4"/>
    </row>
    <row r="304" spans="6:6" s="2" customFormat="1" x14ac:dyDescent="0.25">
      <c r="F304" s="4"/>
    </row>
    <row r="305" spans="6:6" s="2" customFormat="1" x14ac:dyDescent="0.25">
      <c r="F305" s="4"/>
    </row>
    <row r="306" spans="6:6" s="2" customFormat="1" x14ac:dyDescent="0.25">
      <c r="F306" s="4"/>
    </row>
    <row r="307" spans="6:6" s="2" customFormat="1" x14ac:dyDescent="0.25">
      <c r="F307" s="4"/>
    </row>
    <row r="308" spans="6:6" s="2" customFormat="1" x14ac:dyDescent="0.25">
      <c r="F308" s="4"/>
    </row>
    <row r="309" spans="6:6" s="2" customFormat="1" x14ac:dyDescent="0.25">
      <c r="F309" s="4"/>
    </row>
    <row r="310" spans="6:6" s="2" customFormat="1" x14ac:dyDescent="0.25">
      <c r="F310" s="4"/>
    </row>
    <row r="311" spans="6:6" s="2" customFormat="1" x14ac:dyDescent="0.25">
      <c r="F311" s="4"/>
    </row>
    <row r="312" spans="6:6" s="2" customFormat="1" x14ac:dyDescent="0.25">
      <c r="F312" s="4"/>
    </row>
    <row r="313" spans="6:6" s="2" customFormat="1" x14ac:dyDescent="0.25">
      <c r="F313" s="4"/>
    </row>
    <row r="314" spans="6:6" s="2" customFormat="1" x14ac:dyDescent="0.25">
      <c r="F314" s="4"/>
    </row>
    <row r="315" spans="6:6" s="2" customFormat="1" x14ac:dyDescent="0.25">
      <c r="F315" s="4"/>
    </row>
    <row r="316" spans="6:6" s="2" customFormat="1" x14ac:dyDescent="0.25">
      <c r="F316" s="4"/>
    </row>
    <row r="317" spans="6:6" s="2" customFormat="1" x14ac:dyDescent="0.25">
      <c r="F317" s="4"/>
    </row>
    <row r="318" spans="6:6" s="2" customFormat="1" x14ac:dyDescent="0.25">
      <c r="F318" s="4"/>
    </row>
    <row r="319" spans="6:6" s="2" customFormat="1" x14ac:dyDescent="0.25">
      <c r="F319" s="4"/>
    </row>
    <row r="320" spans="6:6" s="2" customFormat="1" x14ac:dyDescent="0.25">
      <c r="F320" s="4"/>
    </row>
    <row r="321" spans="6:6" s="2" customFormat="1" x14ac:dyDescent="0.25">
      <c r="F321" s="4"/>
    </row>
    <row r="322" spans="6:6" s="2" customFormat="1" x14ac:dyDescent="0.25">
      <c r="F322" s="4"/>
    </row>
    <row r="323" spans="6:6" s="2" customFormat="1" x14ac:dyDescent="0.25">
      <c r="F323" s="4"/>
    </row>
    <row r="324" spans="6:6" s="2" customFormat="1" x14ac:dyDescent="0.25">
      <c r="F324" s="4"/>
    </row>
    <row r="325" spans="6:6" s="2" customFormat="1" x14ac:dyDescent="0.25">
      <c r="F325" s="4"/>
    </row>
  </sheetData>
  <mergeCells count="2">
    <mergeCell ref="B36:C36"/>
    <mergeCell ref="B68:C68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112"/>
  <sheetViews>
    <sheetView topLeftCell="A10" zoomScale="75" zoomScaleNormal="75" zoomScalePageLayoutView="75" workbookViewId="0">
      <selection activeCell="F33" sqref="F33"/>
    </sheetView>
  </sheetViews>
  <sheetFormatPr baseColWidth="10" defaultColWidth="10.85546875" defaultRowHeight="15" x14ac:dyDescent="0.25"/>
  <cols>
    <col min="1" max="1" width="14.42578125" style="2" customWidth="1"/>
    <col min="2" max="2" width="40.140625" style="1" customWidth="1"/>
    <col min="3" max="3" width="25.28515625" style="5" customWidth="1"/>
    <col min="4" max="4" width="15.42578125" style="1" customWidth="1"/>
    <col min="5" max="5" width="10.85546875" style="1"/>
    <col min="6" max="6" width="32.28515625" style="1" customWidth="1"/>
    <col min="7" max="21" width="10.85546875" style="2"/>
    <col min="22" max="16384" width="10.85546875" style="1"/>
  </cols>
  <sheetData>
    <row r="1" spans="1:21" s="2" customFormat="1" x14ac:dyDescent="0.25">
      <c r="C1" s="4"/>
    </row>
    <row r="2" spans="1:21" s="2" customFormat="1" x14ac:dyDescent="0.25">
      <c r="C2" s="4"/>
    </row>
    <row r="3" spans="1:21" s="2" customFormat="1" x14ac:dyDescent="0.25">
      <c r="C3" s="4"/>
    </row>
    <row r="4" spans="1:21" s="2" customFormat="1" x14ac:dyDescent="0.25">
      <c r="C4" s="4"/>
    </row>
    <row r="5" spans="1:21" s="2" customFormat="1" x14ac:dyDescent="0.25">
      <c r="C5" s="4"/>
    </row>
    <row r="6" spans="1:21" s="2" customFormat="1" ht="26.25" x14ac:dyDescent="0.4">
      <c r="A6" s="28"/>
      <c r="C6" s="4"/>
    </row>
    <row r="7" spans="1:21" s="2" customFormat="1" ht="15.75" thickBot="1" x14ac:dyDescent="0.3">
      <c r="C7" s="4"/>
    </row>
    <row r="8" spans="1:21" ht="32.25" customHeight="1" thickTop="1" thickBot="1" x14ac:dyDescent="0.3">
      <c r="B8" s="26" t="s">
        <v>2</v>
      </c>
      <c r="C8" s="15"/>
      <c r="D8" s="15"/>
      <c r="E8" s="15"/>
      <c r="F8" s="1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20.25" thickTop="1" thickBot="1" x14ac:dyDescent="0.3">
      <c r="B9" s="17"/>
      <c r="C9" s="15"/>
      <c r="D9" s="15"/>
      <c r="E9" s="15"/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9.5" thickBot="1" x14ac:dyDescent="0.3">
      <c r="B10" s="7" t="s">
        <v>60</v>
      </c>
      <c r="C10" s="132">
        <v>41579</v>
      </c>
      <c r="D10" s="7"/>
      <c r="E10" s="7"/>
      <c r="F10" s="8">
        <v>1000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9.5" thickBot="1" x14ac:dyDescent="0.3">
      <c r="B11" s="101" t="s">
        <v>27</v>
      </c>
      <c r="C11" s="133" t="s">
        <v>57</v>
      </c>
      <c r="D11" s="104"/>
      <c r="E11" s="105"/>
      <c r="F11" s="102">
        <v>1370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9.5" thickBot="1" x14ac:dyDescent="0.3">
      <c r="B12" s="101" t="s">
        <v>27</v>
      </c>
      <c r="C12" s="133" t="s">
        <v>84</v>
      </c>
      <c r="D12" s="104"/>
      <c r="E12" s="105"/>
      <c r="F12" s="102">
        <v>2400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9.5" thickBot="1" x14ac:dyDescent="0.3">
      <c r="B13" s="7"/>
      <c r="C13" s="7"/>
      <c r="D13" s="7"/>
      <c r="E13" s="7"/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9.5" thickBot="1" x14ac:dyDescent="0.3">
      <c r="B14" s="7"/>
      <c r="C14" s="7"/>
      <c r="D14" s="7"/>
      <c r="E14" s="7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9.5" thickBot="1" x14ac:dyDescent="0.3">
      <c r="B15" s="7"/>
      <c r="C15" s="7"/>
      <c r="D15" s="7"/>
      <c r="E15" s="7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9.5" thickBot="1" x14ac:dyDescent="0.3">
      <c r="B16" s="7"/>
      <c r="C16" s="7"/>
      <c r="D16" s="7" t="s">
        <v>8</v>
      </c>
      <c r="E16" s="7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9.5" thickBot="1" x14ac:dyDescent="0.3">
      <c r="B17" s="7"/>
      <c r="C17" s="7"/>
      <c r="D17" s="7" t="s">
        <v>8</v>
      </c>
      <c r="E17" s="7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9.5" thickBot="1" x14ac:dyDescent="0.3">
      <c r="A18" s="1"/>
      <c r="B18" s="7"/>
      <c r="C18" s="7"/>
      <c r="D18" s="7" t="s">
        <v>8</v>
      </c>
      <c r="E18" s="7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9.5" thickBot="1" x14ac:dyDescent="0.3">
      <c r="A19" s="1"/>
      <c r="B19" s="7"/>
      <c r="C19" s="7"/>
      <c r="D19" s="7" t="s">
        <v>8</v>
      </c>
      <c r="E19" s="7"/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9.5" thickBot="1" x14ac:dyDescent="0.3">
      <c r="A20" s="1"/>
      <c r="B20" s="7"/>
      <c r="C20" s="7"/>
      <c r="D20" s="7" t="s">
        <v>8</v>
      </c>
      <c r="E20" s="7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9.5" thickBot="1" x14ac:dyDescent="0.3">
      <c r="A21" s="1"/>
      <c r="B21" s="7"/>
      <c r="C21" s="7"/>
      <c r="D21" s="7" t="s">
        <v>8</v>
      </c>
      <c r="E21" s="7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9.5" thickBot="1" x14ac:dyDescent="0.35">
      <c r="A22" s="1"/>
      <c r="B22" s="56"/>
      <c r="C22" s="56"/>
      <c r="D22" s="56" t="s">
        <v>8</v>
      </c>
      <c r="E22" s="7"/>
      <c r="F22" s="5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0.25" customHeight="1" thickBot="1" x14ac:dyDescent="0.35">
      <c r="A23" s="1"/>
      <c r="B23" s="56"/>
      <c r="C23" s="56"/>
      <c r="D23" s="56"/>
      <c r="E23" s="7"/>
      <c r="F23" s="5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9.5" thickBot="1" x14ac:dyDescent="0.35">
      <c r="A24" s="1"/>
      <c r="B24" s="56"/>
      <c r="C24" s="56"/>
      <c r="D24" s="56" t="s">
        <v>8</v>
      </c>
      <c r="E24" s="7"/>
      <c r="F24" s="5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9.5" thickBot="1" x14ac:dyDescent="0.35">
      <c r="A25" s="1"/>
      <c r="B25" s="56"/>
      <c r="C25" s="56"/>
      <c r="D25" s="56" t="s">
        <v>8</v>
      </c>
      <c r="E25" s="7"/>
      <c r="F25" s="5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9.5" thickBot="1" x14ac:dyDescent="0.35">
      <c r="A26" s="1"/>
      <c r="B26" s="56"/>
      <c r="C26" s="56"/>
      <c r="D26" s="56" t="s">
        <v>8</v>
      </c>
      <c r="E26" s="7"/>
      <c r="F26" s="5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24" customHeight="1" thickBot="1" x14ac:dyDescent="0.35">
      <c r="A27" s="1"/>
      <c r="B27" s="56"/>
      <c r="C27" s="56"/>
      <c r="D27" s="56" t="s">
        <v>8</v>
      </c>
      <c r="E27" s="7"/>
      <c r="F27" s="5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9.5" thickBot="1" x14ac:dyDescent="0.35">
      <c r="A28" s="1"/>
      <c r="B28" s="56"/>
      <c r="C28" s="56"/>
      <c r="D28" s="56" t="s">
        <v>8</v>
      </c>
      <c r="E28" s="7"/>
      <c r="F28" s="5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9.5" thickBot="1" x14ac:dyDescent="0.35">
      <c r="A29" s="1"/>
      <c r="B29" s="56"/>
      <c r="C29" s="56"/>
      <c r="D29" s="56"/>
      <c r="E29" s="7"/>
      <c r="F29" s="5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9.5" thickBot="1" x14ac:dyDescent="0.35">
      <c r="A30" s="1"/>
      <c r="B30" s="56"/>
      <c r="C30" s="56"/>
      <c r="D30" s="56"/>
      <c r="E30" s="7"/>
      <c r="F30" s="5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9.5" thickBot="1" x14ac:dyDescent="0.35">
      <c r="A31" s="1"/>
      <c r="B31" s="56"/>
      <c r="C31" s="56"/>
      <c r="D31" s="56"/>
      <c r="E31" s="7"/>
      <c r="F31" s="5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9.5" thickBot="1" x14ac:dyDescent="0.35">
      <c r="A32" s="1"/>
      <c r="B32" s="56"/>
      <c r="C32" s="56"/>
      <c r="D32" s="56"/>
      <c r="E32" s="7"/>
      <c r="F32" s="5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23.25" x14ac:dyDescent="0.35">
      <c r="A33" s="1"/>
      <c r="B33" s="400" t="s">
        <v>5</v>
      </c>
      <c r="C33" s="400"/>
      <c r="D33" s="59"/>
      <c r="E33" s="60"/>
      <c r="F33" s="61">
        <f>SUM(F10:F32)</f>
        <v>4770</v>
      </c>
      <c r="G33" s="1"/>
      <c r="H33" s="1" t="s">
        <v>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8.75" x14ac:dyDescent="0.25">
      <c r="A34" s="1"/>
      <c r="B34" s="3"/>
      <c r="C34" s="2"/>
      <c r="D34" s="2"/>
      <c r="E34" s="2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2"/>
      <c r="C35" s="2"/>
      <c r="D35" s="2"/>
      <c r="E35" s="2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thickBot="1" x14ac:dyDescent="0.3">
      <c r="A36" s="1"/>
      <c r="B36" s="2"/>
      <c r="C36" s="2"/>
      <c r="D36" s="2"/>
      <c r="E36" s="2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24" thickBot="1" x14ac:dyDescent="0.3">
      <c r="A37" s="1"/>
      <c r="B37" s="27" t="s">
        <v>4</v>
      </c>
      <c r="C37" s="2"/>
      <c r="D37" s="2"/>
      <c r="E37" s="2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9.5" thickBot="1" x14ac:dyDescent="0.3">
      <c r="A38" s="1"/>
      <c r="B38" s="17"/>
      <c r="C38" s="18"/>
      <c r="D38" s="2"/>
      <c r="E38" s="2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9.5" thickBot="1" x14ac:dyDescent="0.3">
      <c r="A39" s="1"/>
      <c r="B39" s="131"/>
      <c r="C39" s="46"/>
      <c r="D39" s="66"/>
      <c r="E39" s="66"/>
      <c r="F39" s="13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9.5" thickBot="1" x14ac:dyDescent="0.35">
      <c r="A40" s="1"/>
      <c r="B40" s="7"/>
      <c r="C40" s="65"/>
      <c r="D40" s="127"/>
      <c r="E40" s="118"/>
      <c r="F40" s="5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9.5" thickBot="1" x14ac:dyDescent="0.35">
      <c r="A41" s="1"/>
      <c r="B41" s="65"/>
      <c r="C41" s="127"/>
      <c r="D41" s="127"/>
      <c r="E41" s="9"/>
      <c r="F41" s="5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9.5" thickBot="1" x14ac:dyDescent="0.35">
      <c r="A42" s="1"/>
      <c r="B42" s="46"/>
      <c r="C42" s="127"/>
      <c r="D42" s="128"/>
      <c r="E42" s="9"/>
      <c r="F42" s="5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24" customHeight="1" thickBot="1" x14ac:dyDescent="0.35">
      <c r="A43" s="1"/>
      <c r="B43" s="65"/>
      <c r="C43" s="127"/>
      <c r="D43" s="129"/>
      <c r="E43" s="9"/>
      <c r="F43" s="5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9.5" thickBot="1" x14ac:dyDescent="0.35">
      <c r="A44" s="1"/>
      <c r="B44" s="46"/>
      <c r="C44" s="128"/>
      <c r="D44" s="128"/>
      <c r="E44" s="58"/>
      <c r="F44" s="5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9.5" thickBot="1" x14ac:dyDescent="0.35">
      <c r="A45" s="1"/>
      <c r="B45" s="65"/>
      <c r="C45" s="54"/>
      <c r="D45" s="54"/>
      <c r="E45" s="54"/>
      <c r="F45" s="5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9.5" thickBot="1" x14ac:dyDescent="0.35">
      <c r="A46" s="1"/>
      <c r="B46" s="65"/>
      <c r="C46" s="54"/>
      <c r="D46" s="54"/>
      <c r="E46" s="54"/>
      <c r="F46" s="5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9.5" thickBot="1" x14ac:dyDescent="0.35">
      <c r="A47" s="1"/>
      <c r="B47" s="65"/>
      <c r="C47" s="54"/>
      <c r="D47" s="54"/>
      <c r="E47" s="9"/>
      <c r="F47" s="5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9.5" thickBot="1" x14ac:dyDescent="0.35">
      <c r="A48" s="1"/>
      <c r="B48" s="54"/>
      <c r="C48" s="9"/>
      <c r="D48" s="9"/>
      <c r="E48" s="9"/>
      <c r="F48" s="5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9.5" thickBot="1" x14ac:dyDescent="0.35">
      <c r="A49" s="1"/>
      <c r="B49" s="54"/>
      <c r="C49" s="9"/>
      <c r="D49" s="9"/>
      <c r="E49" s="9"/>
      <c r="F49" s="5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thickBot="1" x14ac:dyDescent="0.3">
      <c r="A50" s="1"/>
      <c r="B50" s="9"/>
      <c r="C50" s="9"/>
      <c r="D50" s="9"/>
      <c r="E50" s="9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thickBot="1" x14ac:dyDescent="0.3">
      <c r="A51" s="1"/>
      <c r="B51" s="9"/>
      <c r="C51" s="9"/>
      <c r="D51" s="9"/>
      <c r="E51" s="9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thickBot="1" x14ac:dyDescent="0.3">
      <c r="A52" s="1"/>
      <c r="B52" s="9"/>
      <c r="C52" s="9"/>
      <c r="D52" s="9"/>
      <c r="E52" s="9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thickBot="1" x14ac:dyDescent="0.3">
      <c r="A53" s="1"/>
      <c r="B53" s="9"/>
      <c r="C53" s="9"/>
      <c r="D53" s="9"/>
      <c r="E53" s="9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thickBot="1" x14ac:dyDescent="0.3">
      <c r="A54" s="1"/>
      <c r="B54" s="9"/>
      <c r="C54" s="9"/>
      <c r="D54" s="9"/>
      <c r="E54" s="9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thickBot="1" x14ac:dyDescent="0.3">
      <c r="A55" s="1"/>
      <c r="B55" s="9"/>
      <c r="C55" s="9"/>
      <c r="D55" s="9"/>
      <c r="E55" s="9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thickBot="1" x14ac:dyDescent="0.3">
      <c r="A56" s="1"/>
      <c r="B56" s="9"/>
      <c r="C56" s="9"/>
      <c r="D56" s="9"/>
      <c r="E56" s="9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thickBot="1" x14ac:dyDescent="0.3">
      <c r="A57" s="1"/>
      <c r="B57" s="9"/>
      <c r="C57" s="9"/>
      <c r="D57" s="9"/>
      <c r="E57" s="9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thickBot="1" x14ac:dyDescent="0.3">
      <c r="A58" s="1"/>
      <c r="B58" s="9"/>
      <c r="C58" s="9"/>
      <c r="D58" s="9"/>
      <c r="E58" s="9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thickBot="1" x14ac:dyDescent="0.3">
      <c r="A59" s="1"/>
      <c r="B59" s="9"/>
      <c r="C59" s="9"/>
      <c r="D59" s="9"/>
      <c r="E59" s="9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thickBot="1" x14ac:dyDescent="0.3">
      <c r="A60" s="1"/>
      <c r="B60" s="9"/>
      <c r="C60" s="9"/>
      <c r="D60" s="9"/>
      <c r="E60" s="9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thickBot="1" x14ac:dyDescent="0.3">
      <c r="A61" s="1"/>
      <c r="B61" s="9"/>
      <c r="C61" s="9"/>
      <c r="D61" s="9"/>
      <c r="E61" s="9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thickBot="1" x14ac:dyDescent="0.3">
      <c r="A62" s="1"/>
      <c r="B62" s="9"/>
      <c r="C62" s="9"/>
      <c r="D62" s="9"/>
      <c r="E62" s="9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thickBot="1" x14ac:dyDescent="0.3">
      <c r="A63" s="1"/>
      <c r="B63" s="9"/>
      <c r="C63" s="9"/>
      <c r="D63" s="9"/>
      <c r="E63" s="9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thickBot="1" x14ac:dyDescent="0.3">
      <c r="A64" s="1"/>
      <c r="B64" s="9"/>
      <c r="C64" s="9"/>
      <c r="D64" s="9"/>
      <c r="E64" s="9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thickBot="1" x14ac:dyDescent="0.3">
      <c r="A65" s="1"/>
      <c r="B65" s="9"/>
      <c r="C65" s="9"/>
      <c r="D65" s="9"/>
      <c r="E65" s="9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23.25" x14ac:dyDescent="0.35">
      <c r="A66" s="1"/>
      <c r="B66" s="397" t="s">
        <v>7</v>
      </c>
      <c r="C66" s="397"/>
      <c r="D66" s="2"/>
      <c r="E66" s="2"/>
      <c r="F66" s="6">
        <f>SUM(F39:F65)</f>
        <v>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s="2" customFormat="1" x14ac:dyDescent="0.25">
      <c r="C67" s="4"/>
    </row>
    <row r="68" spans="1:21" s="2" customFormat="1" x14ac:dyDescent="0.25">
      <c r="C68" s="4"/>
    </row>
    <row r="69" spans="1:21" s="2" customFormat="1" ht="15.75" thickBot="1" x14ac:dyDescent="0.3">
      <c r="C69" s="4"/>
    </row>
    <row r="70" spans="1:21" s="14" customFormat="1" ht="33" thickTop="1" thickBot="1" x14ac:dyDescent="0.55000000000000004">
      <c r="A70" s="43" t="s">
        <v>6</v>
      </c>
      <c r="B70" s="44"/>
      <c r="C70" s="44"/>
      <c r="D70" s="44"/>
      <c r="E70" s="44"/>
      <c r="F70" s="45">
        <f>+F33-F66</f>
        <v>4770</v>
      </c>
    </row>
    <row r="71" spans="1:21" s="2" customFormat="1" ht="15.75" thickTop="1" x14ac:dyDescent="0.25">
      <c r="C71" s="4"/>
    </row>
    <row r="72" spans="1:21" s="2" customFormat="1" x14ac:dyDescent="0.25">
      <c r="C72" s="4"/>
    </row>
    <row r="73" spans="1:21" s="2" customFormat="1" x14ac:dyDescent="0.25">
      <c r="C73" s="4"/>
    </row>
    <row r="74" spans="1:21" s="2" customFormat="1" x14ac:dyDescent="0.25">
      <c r="C74" s="4"/>
    </row>
    <row r="75" spans="1:21" s="2" customFormat="1" x14ac:dyDescent="0.25">
      <c r="C75" s="4"/>
    </row>
    <row r="76" spans="1:21" s="2" customFormat="1" x14ac:dyDescent="0.25">
      <c r="C76" s="4"/>
    </row>
    <row r="77" spans="1:21" s="2" customFormat="1" x14ac:dyDescent="0.25">
      <c r="C77" s="4"/>
    </row>
    <row r="78" spans="1:21" s="2" customFormat="1" x14ac:dyDescent="0.25">
      <c r="C78" s="4"/>
    </row>
    <row r="79" spans="1:21" s="2" customFormat="1" x14ac:dyDescent="0.25">
      <c r="C79" s="4"/>
    </row>
    <row r="80" spans="1:21" s="2" customFormat="1" x14ac:dyDescent="0.25">
      <c r="C80" s="4"/>
    </row>
    <row r="81" spans="3:3" s="2" customFormat="1" x14ac:dyDescent="0.25">
      <c r="C81" s="4"/>
    </row>
    <row r="82" spans="3:3" s="2" customFormat="1" x14ac:dyDescent="0.25">
      <c r="C82" s="4"/>
    </row>
    <row r="83" spans="3:3" s="2" customFormat="1" x14ac:dyDescent="0.25">
      <c r="C83" s="4"/>
    </row>
    <row r="84" spans="3:3" s="2" customFormat="1" x14ac:dyDescent="0.25">
      <c r="C84" s="4"/>
    </row>
    <row r="85" spans="3:3" s="2" customFormat="1" x14ac:dyDescent="0.25">
      <c r="C85" s="4"/>
    </row>
    <row r="86" spans="3:3" s="2" customFormat="1" x14ac:dyDescent="0.25">
      <c r="C86" s="4"/>
    </row>
    <row r="87" spans="3:3" s="2" customFormat="1" x14ac:dyDescent="0.25">
      <c r="C87" s="4"/>
    </row>
    <row r="88" spans="3:3" s="2" customFormat="1" x14ac:dyDescent="0.25">
      <c r="C88" s="4"/>
    </row>
    <row r="89" spans="3:3" s="2" customFormat="1" x14ac:dyDescent="0.25">
      <c r="C89" s="4"/>
    </row>
    <row r="90" spans="3:3" s="2" customFormat="1" x14ac:dyDescent="0.25">
      <c r="C90" s="4"/>
    </row>
    <row r="91" spans="3:3" s="2" customFormat="1" x14ac:dyDescent="0.25">
      <c r="C91" s="4"/>
    </row>
    <row r="92" spans="3:3" s="2" customFormat="1" x14ac:dyDescent="0.25">
      <c r="C92" s="4"/>
    </row>
    <row r="93" spans="3:3" s="2" customFormat="1" x14ac:dyDescent="0.25">
      <c r="C93" s="4"/>
    </row>
    <row r="94" spans="3:3" s="2" customFormat="1" x14ac:dyDescent="0.25">
      <c r="C94" s="4"/>
    </row>
    <row r="95" spans="3:3" s="2" customFormat="1" x14ac:dyDescent="0.25">
      <c r="C95" s="4"/>
    </row>
    <row r="96" spans="3:3" s="2" customFormat="1" x14ac:dyDescent="0.25">
      <c r="C96" s="4"/>
    </row>
    <row r="97" spans="3:3" s="2" customFormat="1" x14ac:dyDescent="0.25">
      <c r="C97" s="4"/>
    </row>
    <row r="98" spans="3:3" s="2" customFormat="1" x14ac:dyDescent="0.25">
      <c r="C98" s="4"/>
    </row>
    <row r="99" spans="3:3" s="2" customFormat="1" x14ac:dyDescent="0.25">
      <c r="C99" s="4"/>
    </row>
    <row r="100" spans="3:3" s="2" customFormat="1" x14ac:dyDescent="0.25">
      <c r="C100" s="4"/>
    </row>
    <row r="101" spans="3:3" s="2" customFormat="1" x14ac:dyDescent="0.25">
      <c r="C101" s="4"/>
    </row>
    <row r="102" spans="3:3" s="2" customFormat="1" x14ac:dyDescent="0.25">
      <c r="C102" s="4"/>
    </row>
    <row r="103" spans="3:3" s="2" customFormat="1" x14ac:dyDescent="0.25">
      <c r="C103" s="4"/>
    </row>
    <row r="104" spans="3:3" s="2" customFormat="1" x14ac:dyDescent="0.25">
      <c r="C104" s="4"/>
    </row>
    <row r="105" spans="3:3" s="2" customFormat="1" x14ac:dyDescent="0.25">
      <c r="C105" s="4"/>
    </row>
    <row r="106" spans="3:3" s="2" customFormat="1" x14ac:dyDescent="0.25">
      <c r="C106" s="4"/>
    </row>
    <row r="107" spans="3:3" s="2" customFormat="1" x14ac:dyDescent="0.25">
      <c r="C107" s="4"/>
    </row>
    <row r="108" spans="3:3" s="2" customFormat="1" x14ac:dyDescent="0.25">
      <c r="C108" s="4"/>
    </row>
    <row r="109" spans="3:3" s="2" customFormat="1" x14ac:dyDescent="0.25">
      <c r="C109" s="4"/>
    </row>
    <row r="110" spans="3:3" s="2" customFormat="1" x14ac:dyDescent="0.25">
      <c r="C110" s="4"/>
    </row>
    <row r="111" spans="3:3" s="2" customFormat="1" x14ac:dyDescent="0.25">
      <c r="C111" s="4"/>
    </row>
    <row r="112" spans="3:3" s="2" customFormat="1" x14ac:dyDescent="0.25">
      <c r="C112" s="4"/>
    </row>
  </sheetData>
  <mergeCells count="2">
    <mergeCell ref="B33:C33"/>
    <mergeCell ref="B66:C66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opLeftCell="A7" zoomScale="75" zoomScaleNormal="75" zoomScalePageLayoutView="75" workbookViewId="0">
      <selection activeCell="J64" sqref="J64"/>
    </sheetView>
  </sheetViews>
  <sheetFormatPr baseColWidth="10" defaultColWidth="10.85546875" defaultRowHeight="15" x14ac:dyDescent="0.25"/>
  <cols>
    <col min="1" max="1" width="14.42578125" style="2" customWidth="1"/>
    <col min="2" max="2" width="40.140625" style="1" customWidth="1"/>
    <col min="3" max="3" width="25.28515625" style="5" customWidth="1"/>
    <col min="4" max="4" width="15.42578125" style="1" customWidth="1"/>
    <col min="5" max="5" width="10.85546875" style="1"/>
    <col min="6" max="6" width="32.28515625" style="1" customWidth="1"/>
    <col min="7" max="21" width="10.85546875" style="2"/>
    <col min="22" max="16384" width="10.85546875" style="1"/>
  </cols>
  <sheetData>
    <row r="1" spans="1:21" s="2" customFormat="1" x14ac:dyDescent="0.25">
      <c r="C1" s="4"/>
    </row>
    <row r="2" spans="1:21" s="2" customFormat="1" x14ac:dyDescent="0.25">
      <c r="C2" s="4"/>
    </row>
    <row r="3" spans="1:21" s="2" customFormat="1" x14ac:dyDescent="0.25">
      <c r="C3" s="4"/>
    </row>
    <row r="4" spans="1:21" s="2" customFormat="1" x14ac:dyDescent="0.25">
      <c r="C4" s="4"/>
    </row>
    <row r="5" spans="1:21" s="2" customFormat="1" x14ac:dyDescent="0.25">
      <c r="C5" s="4"/>
    </row>
    <row r="6" spans="1:21" s="2" customFormat="1" ht="26.25" x14ac:dyDescent="0.4">
      <c r="A6" s="28"/>
      <c r="C6" s="4"/>
    </row>
    <row r="7" spans="1:21" s="2" customFormat="1" ht="15.75" thickBot="1" x14ac:dyDescent="0.3">
      <c r="C7" s="4"/>
    </row>
    <row r="8" spans="1:21" ht="32.25" customHeight="1" thickTop="1" thickBot="1" x14ac:dyDescent="0.3">
      <c r="B8" s="26" t="s">
        <v>2</v>
      </c>
      <c r="C8" s="15"/>
      <c r="D8" s="15"/>
      <c r="E8" s="15"/>
      <c r="F8" s="1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20.25" thickTop="1" thickBot="1" x14ac:dyDescent="0.3">
      <c r="B9" s="17"/>
      <c r="C9" s="15"/>
      <c r="D9" s="15"/>
      <c r="E9" s="15"/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9.5" thickBot="1" x14ac:dyDescent="0.3">
      <c r="B10" s="7" t="s">
        <v>60</v>
      </c>
      <c r="C10" s="228">
        <v>41579</v>
      </c>
      <c r="D10" s="7"/>
      <c r="E10" s="7"/>
      <c r="F10" s="229">
        <v>1000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9.5" thickBot="1" x14ac:dyDescent="0.3">
      <c r="B11" s="101" t="s">
        <v>27</v>
      </c>
      <c r="C11" s="133" t="s">
        <v>57</v>
      </c>
      <c r="D11" s="104"/>
      <c r="E11" s="105"/>
      <c r="F11" s="230">
        <v>1370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9.5" thickBot="1" x14ac:dyDescent="0.3">
      <c r="B12" s="101" t="s">
        <v>27</v>
      </c>
      <c r="C12" s="133" t="s">
        <v>84</v>
      </c>
      <c r="D12" s="104"/>
      <c r="E12" s="105"/>
      <c r="F12" s="230">
        <v>2400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9.5" thickBot="1" x14ac:dyDescent="0.35">
      <c r="B13" s="7" t="s">
        <v>60</v>
      </c>
      <c r="C13" s="231" t="s">
        <v>259</v>
      </c>
      <c r="D13" s="7"/>
      <c r="E13" s="7"/>
      <c r="F13" s="8">
        <v>500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9.5" thickBot="1" x14ac:dyDescent="0.35">
      <c r="B14" s="7" t="s">
        <v>60</v>
      </c>
      <c r="C14" s="231" t="s">
        <v>260</v>
      </c>
      <c r="D14" s="7"/>
      <c r="E14" s="7"/>
      <c r="F14" s="8">
        <v>1485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9.5" thickBot="1" x14ac:dyDescent="0.3">
      <c r="B15" s="7" t="s">
        <v>261</v>
      </c>
      <c r="C15" s="232" t="s">
        <v>262</v>
      </c>
      <c r="D15" s="7"/>
      <c r="E15" s="7"/>
      <c r="F15" s="8">
        <v>2750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9.5" thickBot="1" x14ac:dyDescent="0.3">
      <c r="B16" s="7" t="s">
        <v>263</v>
      </c>
      <c r="C16" s="7"/>
      <c r="D16" s="7" t="s">
        <v>8</v>
      </c>
      <c r="E16" s="7"/>
      <c r="F16" s="8">
        <v>1515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9.5" thickBot="1" x14ac:dyDescent="0.3">
      <c r="B17" s="7"/>
      <c r="C17" s="7"/>
      <c r="D17" s="7" t="s">
        <v>8</v>
      </c>
      <c r="E17" s="7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9.5" thickBot="1" x14ac:dyDescent="0.3">
      <c r="A18" s="1"/>
      <c r="B18" s="7"/>
      <c r="C18" s="7"/>
      <c r="D18" s="7" t="s">
        <v>8</v>
      </c>
      <c r="E18" s="7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9.5" thickBot="1" x14ac:dyDescent="0.3">
      <c r="A19" s="1"/>
      <c r="B19" s="7"/>
      <c r="C19" s="7"/>
      <c r="D19" s="7" t="s">
        <v>8</v>
      </c>
      <c r="E19" s="7"/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9.5" thickBot="1" x14ac:dyDescent="0.3">
      <c r="A20" s="1"/>
      <c r="B20" s="7"/>
      <c r="C20" s="7"/>
      <c r="D20" s="7" t="s">
        <v>8</v>
      </c>
      <c r="E20" s="7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9.5" thickBot="1" x14ac:dyDescent="0.3">
      <c r="A21" s="1"/>
      <c r="B21" s="7"/>
      <c r="C21" s="7"/>
      <c r="D21" s="7" t="s">
        <v>8</v>
      </c>
      <c r="E21" s="7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9.5" thickBot="1" x14ac:dyDescent="0.35">
      <c r="A22" s="1"/>
      <c r="B22" s="56"/>
      <c r="C22" s="56"/>
      <c r="D22" s="56" t="s">
        <v>8</v>
      </c>
      <c r="E22" s="7"/>
      <c r="F22" s="5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0.25" customHeight="1" thickBot="1" x14ac:dyDescent="0.35">
      <c r="A23" s="1"/>
      <c r="B23" s="56"/>
      <c r="C23" s="56"/>
      <c r="D23" s="56"/>
      <c r="E23" s="7"/>
      <c r="F23" s="5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9.5" thickBot="1" x14ac:dyDescent="0.35">
      <c r="A24" s="1"/>
      <c r="B24" s="56"/>
      <c r="C24" s="56"/>
      <c r="D24" s="56" t="s">
        <v>8</v>
      </c>
      <c r="E24" s="7"/>
      <c r="F24" s="5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9.5" thickBot="1" x14ac:dyDescent="0.35">
      <c r="A25" s="1"/>
      <c r="B25" s="56"/>
      <c r="C25" s="56"/>
      <c r="D25" s="56" t="s">
        <v>8</v>
      </c>
      <c r="E25" s="7"/>
      <c r="F25" s="5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9.5" thickBot="1" x14ac:dyDescent="0.35">
      <c r="A26" s="1"/>
      <c r="B26" s="56"/>
      <c r="C26" s="56"/>
      <c r="D26" s="56" t="s">
        <v>8</v>
      </c>
      <c r="E26" s="7"/>
      <c r="F26" s="5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24" customHeight="1" thickBot="1" x14ac:dyDescent="0.35">
      <c r="A27" s="1"/>
      <c r="B27" s="56"/>
      <c r="C27" s="56"/>
      <c r="D27" s="56" t="s">
        <v>8</v>
      </c>
      <c r="E27" s="7"/>
      <c r="F27" s="5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9.5" thickBot="1" x14ac:dyDescent="0.35">
      <c r="A28" s="1"/>
      <c r="B28" s="56"/>
      <c r="C28" s="56"/>
      <c r="D28" s="56" t="s">
        <v>8</v>
      </c>
      <c r="E28" s="7"/>
      <c r="F28" s="5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9.5" thickBot="1" x14ac:dyDescent="0.35">
      <c r="A29" s="1"/>
      <c r="B29" s="56"/>
      <c r="C29" s="56"/>
      <c r="D29" s="56"/>
      <c r="E29" s="7"/>
      <c r="F29" s="5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9.5" thickBot="1" x14ac:dyDescent="0.35">
      <c r="A30" s="1"/>
      <c r="B30" s="56"/>
      <c r="C30" s="56"/>
      <c r="D30" s="56"/>
      <c r="E30" s="7"/>
      <c r="F30" s="5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9.5" thickBot="1" x14ac:dyDescent="0.35">
      <c r="A31" s="1"/>
      <c r="B31" s="56"/>
      <c r="C31" s="56"/>
      <c r="D31" s="56"/>
      <c r="E31" s="7"/>
      <c r="F31" s="5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9.5" thickBot="1" x14ac:dyDescent="0.35">
      <c r="A32" s="1"/>
      <c r="B32" s="56"/>
      <c r="C32" s="56"/>
      <c r="D32" s="56"/>
      <c r="E32" s="7"/>
      <c r="F32" s="5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23.25" x14ac:dyDescent="0.35">
      <c r="A33" s="1"/>
      <c r="B33" s="400" t="s">
        <v>5</v>
      </c>
      <c r="C33" s="400"/>
      <c r="D33" s="59"/>
      <c r="E33" s="60"/>
      <c r="F33" s="61">
        <f>SUM(F10:F32)</f>
        <v>11020</v>
      </c>
      <c r="G33" s="1"/>
      <c r="H33" s="1">
        <f>4770</f>
        <v>4770</v>
      </c>
      <c r="I33" s="5">
        <f>F33-H33</f>
        <v>6250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8.75" x14ac:dyDescent="0.25">
      <c r="A34" s="1"/>
      <c r="B34" s="3"/>
      <c r="C34" s="2"/>
      <c r="D34" s="2"/>
      <c r="E34" s="2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2"/>
      <c r="C35" s="2"/>
      <c r="D35" s="2"/>
      <c r="E35" s="2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thickBot="1" x14ac:dyDescent="0.3">
      <c r="A36" s="1"/>
      <c r="B36" s="2"/>
      <c r="C36" s="2"/>
      <c r="D36" s="2"/>
      <c r="E36" s="2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24" thickBot="1" x14ac:dyDescent="0.3">
      <c r="A37" s="1"/>
      <c r="B37" s="27" t="s">
        <v>4</v>
      </c>
      <c r="C37" s="2"/>
      <c r="D37" s="2"/>
      <c r="E37" s="2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9.5" thickBot="1" x14ac:dyDescent="0.3">
      <c r="A38" s="1"/>
      <c r="B38" s="17"/>
      <c r="C38" s="18"/>
      <c r="D38" s="2"/>
      <c r="E38" s="2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9.5" thickBot="1" x14ac:dyDescent="0.3">
      <c r="A39" s="1"/>
      <c r="B39" s="131"/>
      <c r="C39" s="46"/>
      <c r="D39" s="66"/>
      <c r="E39" s="66"/>
      <c r="F39" s="13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9.5" thickBot="1" x14ac:dyDescent="0.35">
      <c r="A40" s="1"/>
      <c r="B40" s="7"/>
      <c r="C40" s="65"/>
      <c r="D40" s="127"/>
      <c r="E40" s="118"/>
      <c r="F40" s="5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9.5" thickBot="1" x14ac:dyDescent="0.35">
      <c r="A41" s="1"/>
      <c r="B41" s="65"/>
      <c r="C41" s="127"/>
      <c r="D41" s="127"/>
      <c r="E41" s="9"/>
      <c r="F41" s="5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9.5" thickBot="1" x14ac:dyDescent="0.35">
      <c r="A42" s="1"/>
      <c r="B42" s="46"/>
      <c r="C42" s="127"/>
      <c r="D42" s="128"/>
      <c r="E42" s="9"/>
      <c r="F42" s="5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24" customHeight="1" thickBot="1" x14ac:dyDescent="0.35">
      <c r="A43" s="1"/>
      <c r="B43" s="65"/>
      <c r="C43" s="127"/>
      <c r="D43" s="129"/>
      <c r="E43" s="9"/>
      <c r="F43" s="5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9.5" thickBot="1" x14ac:dyDescent="0.35">
      <c r="A44" s="1"/>
      <c r="B44" s="46"/>
      <c r="C44" s="128"/>
      <c r="D44" s="128"/>
      <c r="E44" s="58"/>
      <c r="F44" s="5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9.5" thickBot="1" x14ac:dyDescent="0.35">
      <c r="A45" s="1"/>
      <c r="B45" s="65"/>
      <c r="C45" s="54"/>
      <c r="D45" s="54"/>
      <c r="E45" s="54"/>
      <c r="F45" s="5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9.5" thickBot="1" x14ac:dyDescent="0.35">
      <c r="A46" s="1"/>
      <c r="B46" s="65"/>
      <c r="C46" s="54"/>
      <c r="D46" s="54"/>
      <c r="E46" s="54"/>
      <c r="F46" s="5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9.5" thickBot="1" x14ac:dyDescent="0.35">
      <c r="A47" s="1"/>
      <c r="B47" s="65"/>
      <c r="C47" s="54"/>
      <c r="D47" s="54"/>
      <c r="E47" s="9"/>
      <c r="F47" s="5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9.5" thickBot="1" x14ac:dyDescent="0.35">
      <c r="A48" s="1"/>
      <c r="B48" s="54"/>
      <c r="C48" s="9"/>
      <c r="D48" s="9"/>
      <c r="E48" s="9"/>
      <c r="F48" s="5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9.5" thickBot="1" x14ac:dyDescent="0.35">
      <c r="A49" s="1"/>
      <c r="B49" s="54"/>
      <c r="C49" s="9"/>
      <c r="D49" s="9"/>
      <c r="E49" s="9"/>
      <c r="F49" s="5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thickBot="1" x14ac:dyDescent="0.3">
      <c r="A50" s="1"/>
      <c r="B50" s="9"/>
      <c r="C50" s="9"/>
      <c r="D50" s="9"/>
      <c r="E50" s="9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thickBot="1" x14ac:dyDescent="0.3">
      <c r="A51" s="1"/>
      <c r="B51" s="9"/>
      <c r="C51" s="9"/>
      <c r="D51" s="9"/>
      <c r="E51" s="9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thickBot="1" x14ac:dyDescent="0.3">
      <c r="A52" s="1"/>
      <c r="B52" s="9"/>
      <c r="C52" s="9"/>
      <c r="D52" s="9"/>
      <c r="E52" s="9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thickBot="1" x14ac:dyDescent="0.3">
      <c r="A53" s="1"/>
      <c r="B53" s="9"/>
      <c r="C53" s="9"/>
      <c r="D53" s="9"/>
      <c r="E53" s="9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thickBot="1" x14ac:dyDescent="0.3">
      <c r="A54" s="1"/>
      <c r="B54" s="9"/>
      <c r="C54" s="9"/>
      <c r="D54" s="9"/>
      <c r="E54" s="9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thickBot="1" x14ac:dyDescent="0.3">
      <c r="A55" s="1"/>
      <c r="B55" s="9"/>
      <c r="C55" s="9"/>
      <c r="D55" s="9"/>
      <c r="E55" s="9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thickBot="1" x14ac:dyDescent="0.3">
      <c r="A56" s="1"/>
      <c r="B56" s="9"/>
      <c r="C56" s="9"/>
      <c r="D56" s="9"/>
      <c r="E56" s="9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thickBot="1" x14ac:dyDescent="0.3">
      <c r="A57" s="1"/>
      <c r="B57" s="9"/>
      <c r="C57" s="9"/>
      <c r="D57" s="9"/>
      <c r="E57" s="9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thickBot="1" x14ac:dyDescent="0.3">
      <c r="A58" s="1"/>
      <c r="B58" s="9"/>
      <c r="C58" s="9"/>
      <c r="D58" s="9"/>
      <c r="E58" s="9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thickBot="1" x14ac:dyDescent="0.3">
      <c r="A59" s="1"/>
      <c r="B59" s="9"/>
      <c r="C59" s="9"/>
      <c r="D59" s="9"/>
      <c r="E59" s="9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thickBot="1" x14ac:dyDescent="0.3">
      <c r="A60" s="1"/>
      <c r="B60" s="9"/>
      <c r="C60" s="9"/>
      <c r="D60" s="9"/>
      <c r="E60" s="9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thickBot="1" x14ac:dyDescent="0.3">
      <c r="A61" s="1"/>
      <c r="B61" s="9"/>
      <c r="C61" s="9"/>
      <c r="D61" s="9"/>
      <c r="E61" s="9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thickBot="1" x14ac:dyDescent="0.3">
      <c r="A62" s="1"/>
      <c r="B62" s="9"/>
      <c r="C62" s="9"/>
      <c r="D62" s="9"/>
      <c r="E62" s="9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thickBot="1" x14ac:dyDescent="0.3">
      <c r="A63" s="1"/>
      <c r="B63" s="9"/>
      <c r="C63" s="9"/>
      <c r="D63" s="9"/>
      <c r="E63" s="9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thickBot="1" x14ac:dyDescent="0.3">
      <c r="A64" s="1"/>
      <c r="B64" s="9"/>
      <c r="C64" s="9"/>
      <c r="D64" s="9"/>
      <c r="E64" s="9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thickBot="1" x14ac:dyDescent="0.3">
      <c r="A65" s="1"/>
      <c r="B65" s="9"/>
      <c r="C65" s="9"/>
      <c r="D65" s="9"/>
      <c r="E65" s="9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23.25" x14ac:dyDescent="0.35">
      <c r="A66" s="1"/>
      <c r="B66" s="397" t="s">
        <v>7</v>
      </c>
      <c r="C66" s="397"/>
      <c r="D66" s="2"/>
      <c r="E66" s="2"/>
      <c r="F66" s="6">
        <f>SUM(F39:F65)</f>
        <v>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s="2" customFormat="1" x14ac:dyDescent="0.25">
      <c r="C67" s="4"/>
    </row>
    <row r="68" spans="1:21" s="2" customFormat="1" x14ac:dyDescent="0.25">
      <c r="C68" s="4"/>
    </row>
    <row r="69" spans="1:21" s="2" customFormat="1" ht="15.75" thickBot="1" x14ac:dyDescent="0.3">
      <c r="C69" s="4"/>
    </row>
    <row r="70" spans="1:21" s="14" customFormat="1" ht="33" thickTop="1" thickBot="1" x14ac:dyDescent="0.55000000000000004">
      <c r="A70" s="43" t="s">
        <v>6</v>
      </c>
      <c r="B70" s="44"/>
      <c r="C70" s="44"/>
      <c r="D70" s="44"/>
      <c r="E70" s="44"/>
      <c r="F70" s="45">
        <f>+F33-F66</f>
        <v>11020</v>
      </c>
    </row>
    <row r="71" spans="1:21" s="2" customFormat="1" ht="15.75" thickTop="1" x14ac:dyDescent="0.25">
      <c r="C71" s="4"/>
    </row>
    <row r="72" spans="1:21" s="2" customFormat="1" x14ac:dyDescent="0.25">
      <c r="C72" s="4"/>
    </row>
    <row r="73" spans="1:21" s="2" customFormat="1" x14ac:dyDescent="0.25">
      <c r="C73" s="4"/>
    </row>
    <row r="74" spans="1:21" s="2" customFormat="1" x14ac:dyDescent="0.25">
      <c r="C74" s="4"/>
    </row>
    <row r="75" spans="1:21" s="2" customFormat="1" x14ac:dyDescent="0.25">
      <c r="C75" s="4"/>
    </row>
    <row r="76" spans="1:21" s="2" customFormat="1" x14ac:dyDescent="0.25">
      <c r="C76" s="4"/>
    </row>
    <row r="77" spans="1:21" s="2" customFormat="1" x14ac:dyDescent="0.25">
      <c r="C77" s="4"/>
    </row>
    <row r="78" spans="1:21" s="2" customFormat="1" x14ac:dyDescent="0.25">
      <c r="C78" s="4"/>
    </row>
    <row r="79" spans="1:21" s="2" customFormat="1" x14ac:dyDescent="0.25">
      <c r="C79" s="4"/>
    </row>
    <row r="80" spans="1:21" s="2" customFormat="1" x14ac:dyDescent="0.25">
      <c r="C80" s="4"/>
    </row>
    <row r="81" spans="3:3" s="2" customFormat="1" x14ac:dyDescent="0.25">
      <c r="C81" s="4"/>
    </row>
    <row r="82" spans="3:3" s="2" customFormat="1" x14ac:dyDescent="0.25">
      <c r="C82" s="4"/>
    </row>
    <row r="83" spans="3:3" s="2" customFormat="1" x14ac:dyDescent="0.25">
      <c r="C83" s="4"/>
    </row>
    <row r="84" spans="3:3" s="2" customFormat="1" x14ac:dyDescent="0.25">
      <c r="C84" s="4"/>
    </row>
    <row r="85" spans="3:3" s="2" customFormat="1" x14ac:dyDescent="0.25">
      <c r="C85" s="4"/>
    </row>
    <row r="86" spans="3:3" s="2" customFormat="1" x14ac:dyDescent="0.25">
      <c r="C86" s="4"/>
    </row>
    <row r="87" spans="3:3" s="2" customFormat="1" x14ac:dyDescent="0.25">
      <c r="C87" s="4"/>
    </row>
    <row r="88" spans="3:3" s="2" customFormat="1" x14ac:dyDescent="0.25">
      <c r="C88" s="4"/>
    </row>
    <row r="89" spans="3:3" s="2" customFormat="1" x14ac:dyDescent="0.25">
      <c r="C89" s="4"/>
    </row>
    <row r="90" spans="3:3" s="2" customFormat="1" x14ac:dyDescent="0.25">
      <c r="C90" s="4"/>
    </row>
    <row r="91" spans="3:3" s="2" customFormat="1" x14ac:dyDescent="0.25">
      <c r="C91" s="4"/>
    </row>
    <row r="92" spans="3:3" s="2" customFormat="1" x14ac:dyDescent="0.25">
      <c r="C92" s="4"/>
    </row>
    <row r="93" spans="3:3" s="2" customFormat="1" x14ac:dyDescent="0.25">
      <c r="C93" s="4"/>
    </row>
    <row r="94" spans="3:3" s="2" customFormat="1" x14ac:dyDescent="0.25">
      <c r="C94" s="4"/>
    </row>
    <row r="95" spans="3:3" s="2" customFormat="1" x14ac:dyDescent="0.25">
      <c r="C95" s="4"/>
    </row>
    <row r="96" spans="3:3" s="2" customFormat="1" x14ac:dyDescent="0.25">
      <c r="C96" s="4"/>
    </row>
    <row r="97" spans="3:3" s="2" customFormat="1" x14ac:dyDescent="0.25">
      <c r="C97" s="4"/>
    </row>
    <row r="98" spans="3:3" s="2" customFormat="1" x14ac:dyDescent="0.25">
      <c r="C98" s="4"/>
    </row>
    <row r="99" spans="3:3" s="2" customFormat="1" x14ac:dyDescent="0.25">
      <c r="C99" s="4"/>
    </row>
    <row r="100" spans="3:3" s="2" customFormat="1" x14ac:dyDescent="0.25">
      <c r="C100" s="4"/>
    </row>
    <row r="101" spans="3:3" s="2" customFormat="1" x14ac:dyDescent="0.25">
      <c r="C101" s="4"/>
    </row>
    <row r="102" spans="3:3" s="2" customFormat="1" x14ac:dyDescent="0.25">
      <c r="C102" s="4"/>
    </row>
    <row r="103" spans="3:3" s="2" customFormat="1" x14ac:dyDescent="0.25">
      <c r="C103" s="4"/>
    </row>
    <row r="104" spans="3:3" s="2" customFormat="1" x14ac:dyDescent="0.25">
      <c r="C104" s="4"/>
    </row>
    <row r="105" spans="3:3" s="2" customFormat="1" x14ac:dyDescent="0.25">
      <c r="C105" s="4"/>
    </row>
    <row r="106" spans="3:3" s="2" customFormat="1" x14ac:dyDescent="0.25">
      <c r="C106" s="4"/>
    </row>
    <row r="107" spans="3:3" s="2" customFormat="1" x14ac:dyDescent="0.25">
      <c r="C107" s="4"/>
    </row>
    <row r="108" spans="3:3" s="2" customFormat="1" x14ac:dyDescent="0.25">
      <c r="C108" s="4"/>
    </row>
    <row r="109" spans="3:3" s="2" customFormat="1" x14ac:dyDescent="0.25">
      <c r="C109" s="4"/>
    </row>
    <row r="110" spans="3:3" s="2" customFormat="1" x14ac:dyDescent="0.25">
      <c r="C110" s="4"/>
    </row>
    <row r="111" spans="3:3" s="2" customFormat="1" x14ac:dyDescent="0.25">
      <c r="C111" s="4"/>
    </row>
    <row r="112" spans="3:3" s="2" customFormat="1" x14ac:dyDescent="0.25">
      <c r="C112" s="4"/>
    </row>
  </sheetData>
  <mergeCells count="2">
    <mergeCell ref="B33:C33"/>
    <mergeCell ref="B66:C66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11"/>
  <sheetViews>
    <sheetView topLeftCell="A55" zoomScale="75" zoomScaleNormal="75" zoomScalePageLayoutView="75" workbookViewId="0">
      <selection activeCell="F72" sqref="F72"/>
    </sheetView>
  </sheetViews>
  <sheetFormatPr baseColWidth="10" defaultColWidth="10.85546875" defaultRowHeight="15" x14ac:dyDescent="0.25"/>
  <cols>
    <col min="1" max="1" width="10.85546875" style="2"/>
    <col min="2" max="2" width="43.7109375" style="1" customWidth="1"/>
    <col min="3" max="3" width="23.85546875" style="1" customWidth="1"/>
    <col min="4" max="4" width="20" style="1" customWidth="1"/>
    <col min="5" max="5" width="21.140625" style="1" customWidth="1"/>
    <col min="6" max="6" width="21.140625" style="5" customWidth="1"/>
    <col min="7" max="20" width="10.85546875" style="2"/>
    <col min="21" max="16384" width="10.85546875" style="1"/>
  </cols>
  <sheetData>
    <row r="1" spans="1:20" s="2" customFormat="1" x14ac:dyDescent="0.25">
      <c r="F1" s="4"/>
    </row>
    <row r="2" spans="1:20" s="2" customFormat="1" x14ac:dyDescent="0.25">
      <c r="F2" s="4"/>
    </row>
    <row r="3" spans="1:20" s="2" customFormat="1" x14ac:dyDescent="0.25">
      <c r="F3" s="4"/>
    </row>
    <row r="4" spans="1:20" s="2" customFormat="1" x14ac:dyDescent="0.25">
      <c r="F4" s="4"/>
    </row>
    <row r="5" spans="1:20" s="2" customFormat="1" x14ac:dyDescent="0.25">
      <c r="F5" s="4"/>
    </row>
    <row r="6" spans="1:20" s="18" customFormat="1" ht="27" thickBot="1" x14ac:dyDescent="0.3">
      <c r="B6" s="19"/>
      <c r="C6" s="19"/>
      <c r="D6" s="19"/>
      <c r="E6" s="19"/>
      <c r="F6" s="20"/>
    </row>
    <row r="7" spans="1:20" ht="23.25" customHeight="1" thickTop="1" thickBot="1" x14ac:dyDescent="0.3">
      <c r="B7" s="26" t="s">
        <v>2</v>
      </c>
      <c r="C7" s="15"/>
      <c r="D7" s="15"/>
      <c r="E7" s="15"/>
      <c r="F7" s="16"/>
    </row>
    <row r="8" spans="1:20" s="2" customFormat="1" ht="23.25" customHeight="1" thickTop="1" thickBot="1" x14ac:dyDescent="0.3">
      <c r="B8" s="17"/>
      <c r="C8" s="15"/>
      <c r="D8" s="15"/>
      <c r="E8" s="15"/>
      <c r="F8" s="16"/>
    </row>
    <row r="9" spans="1:20" ht="38.25" thickBot="1" x14ac:dyDescent="0.3">
      <c r="A9" s="1"/>
      <c r="B9" s="7" t="s">
        <v>58</v>
      </c>
      <c r="C9" s="7" t="s">
        <v>59</v>
      </c>
      <c r="D9" s="7"/>
      <c r="E9" s="7"/>
      <c r="F9" s="8">
        <v>1800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.5" thickBot="1" x14ac:dyDescent="0.3">
      <c r="A10" s="1"/>
      <c r="B10" s="7" t="s">
        <v>23</v>
      </c>
      <c r="C10" s="74"/>
      <c r="D10" s="51"/>
      <c r="F10" s="52">
        <v>1850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.5" thickBot="1" x14ac:dyDescent="0.3">
      <c r="A11" s="1"/>
      <c r="B11" s="7" t="s">
        <v>90</v>
      </c>
      <c r="C11" s="7"/>
      <c r="D11" s="7"/>
      <c r="E11" s="7"/>
      <c r="F11" s="8">
        <v>500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.5" thickBot="1" x14ac:dyDescent="0.3">
      <c r="A12" s="1"/>
      <c r="B12" s="7"/>
      <c r="C12" s="7"/>
      <c r="D12" s="7"/>
      <c r="E12" s="7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.5" thickBot="1" x14ac:dyDescent="0.3">
      <c r="A13" s="1"/>
      <c r="B13" s="7" t="s">
        <v>8</v>
      </c>
      <c r="C13" s="7" t="s">
        <v>8</v>
      </c>
      <c r="D13" s="7" t="s">
        <v>8</v>
      </c>
      <c r="E13" s="7" t="s">
        <v>8</v>
      </c>
      <c r="F13" s="8" t="s">
        <v>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.5" thickBot="1" x14ac:dyDescent="0.3">
      <c r="A14" s="1"/>
      <c r="B14" s="7" t="s">
        <v>8</v>
      </c>
      <c r="C14" s="7" t="s">
        <v>8</v>
      </c>
      <c r="D14" s="7" t="s">
        <v>8</v>
      </c>
      <c r="E14" s="7"/>
      <c r="F14" s="8" t="s">
        <v>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.5" thickBot="1" x14ac:dyDescent="0.3">
      <c r="A15" s="1"/>
      <c r="B15" s="7" t="s">
        <v>8</v>
      </c>
      <c r="C15" s="7" t="s">
        <v>8</v>
      </c>
      <c r="D15" s="7" t="s">
        <v>8</v>
      </c>
      <c r="E15" s="7"/>
      <c r="F15" s="8" t="s">
        <v>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.5" thickBot="1" x14ac:dyDescent="0.3">
      <c r="A16" s="1"/>
      <c r="B16" s="7" t="s">
        <v>8</v>
      </c>
      <c r="C16" s="7" t="s">
        <v>8</v>
      </c>
      <c r="D16" s="7" t="s">
        <v>8</v>
      </c>
      <c r="E16" s="7" t="s">
        <v>8</v>
      </c>
      <c r="F16" s="8" t="s">
        <v>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.5" thickBot="1" x14ac:dyDescent="0.3">
      <c r="A17" s="1"/>
      <c r="B17" s="7" t="s">
        <v>8</v>
      </c>
      <c r="C17" s="7" t="s">
        <v>8</v>
      </c>
      <c r="D17" s="7" t="s">
        <v>8</v>
      </c>
      <c r="E17" s="7"/>
      <c r="F17" s="8" t="s">
        <v>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.5" thickBot="1" x14ac:dyDescent="0.3">
      <c r="B18" s="7" t="s">
        <v>8</v>
      </c>
      <c r="C18" s="7" t="s">
        <v>8</v>
      </c>
      <c r="D18" s="7" t="s">
        <v>8</v>
      </c>
      <c r="E18" s="7" t="s">
        <v>8</v>
      </c>
      <c r="F18" s="8" t="s">
        <v>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thickBot="1" x14ac:dyDescent="0.3">
      <c r="B19" s="21" t="s">
        <v>8</v>
      </c>
      <c r="C19" s="21" t="s">
        <v>8</v>
      </c>
      <c r="D19" s="21" t="s">
        <v>8</v>
      </c>
      <c r="E19" s="21" t="s">
        <v>8</v>
      </c>
      <c r="F19" s="22" t="s">
        <v>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4.75" thickTop="1" thickBot="1" x14ac:dyDescent="0.4">
      <c r="A20" s="24" t="s">
        <v>8</v>
      </c>
      <c r="B20" s="395" t="s">
        <v>5</v>
      </c>
      <c r="C20" s="396"/>
      <c r="D20" s="25"/>
      <c r="E20" s="18"/>
      <c r="F20" s="23">
        <f>SUM(F9:F19)</f>
        <v>4150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s="2" customFormat="1" ht="19.5" thickTop="1" x14ac:dyDescent="0.25">
      <c r="B21" s="3"/>
      <c r="F21" s="4"/>
    </row>
    <row r="22" spans="1:20" s="2" customFormat="1" x14ac:dyDescent="0.25">
      <c r="F22" s="4"/>
    </row>
    <row r="23" spans="1:20" s="2" customFormat="1" ht="15.75" thickBot="1" x14ac:dyDescent="0.3">
      <c r="F23" s="4"/>
    </row>
    <row r="24" spans="1:20" s="2" customFormat="1" ht="24" thickBot="1" x14ac:dyDescent="0.3">
      <c r="B24" s="27" t="s">
        <v>4</v>
      </c>
      <c r="F24" s="4"/>
    </row>
    <row r="25" spans="1:20" s="2" customFormat="1" ht="19.5" thickBot="1" x14ac:dyDescent="0.3">
      <c r="B25" s="17"/>
      <c r="C25" s="18"/>
      <c r="F25" s="4"/>
    </row>
    <row r="26" spans="1:20" s="2" customFormat="1" ht="15.75" thickBot="1" x14ac:dyDescent="0.3">
      <c r="B26" s="9" t="s">
        <v>8</v>
      </c>
      <c r="C26" s="9"/>
      <c r="D26" s="9"/>
      <c r="E26" s="9"/>
      <c r="F26" s="10" t="s">
        <v>8</v>
      </c>
    </row>
    <row r="27" spans="1:20" s="2" customFormat="1" ht="15.75" thickBot="1" x14ac:dyDescent="0.3">
      <c r="B27" s="9" t="s">
        <v>8</v>
      </c>
      <c r="C27" s="9"/>
      <c r="D27" s="9"/>
      <c r="E27" s="9"/>
      <c r="F27" s="10" t="s">
        <v>8</v>
      </c>
    </row>
    <row r="28" spans="1:20" s="2" customFormat="1" ht="15.75" thickBot="1" x14ac:dyDescent="0.3">
      <c r="B28" s="9" t="s">
        <v>8</v>
      </c>
      <c r="C28" s="9"/>
      <c r="D28" s="9"/>
      <c r="E28" s="9"/>
      <c r="F28" s="68" t="s">
        <v>8</v>
      </c>
    </row>
    <row r="29" spans="1:20" s="2" customFormat="1" ht="15.75" thickBot="1" x14ac:dyDescent="0.3">
      <c r="B29" s="9" t="s">
        <v>8</v>
      </c>
      <c r="C29" s="9"/>
      <c r="D29" s="9"/>
      <c r="E29" s="9"/>
      <c r="F29" s="10" t="s">
        <v>8</v>
      </c>
    </row>
    <row r="30" spans="1:20" s="2" customFormat="1" ht="15.75" thickBot="1" x14ac:dyDescent="0.3">
      <c r="B30" s="9" t="s">
        <v>8</v>
      </c>
      <c r="C30" s="9"/>
      <c r="D30" s="9"/>
      <c r="E30" s="9"/>
      <c r="F30" s="10" t="s">
        <v>8</v>
      </c>
    </row>
    <row r="31" spans="1:20" s="2" customFormat="1" ht="15.75" thickBot="1" x14ac:dyDescent="0.3">
      <c r="B31" s="9"/>
      <c r="C31" s="9"/>
      <c r="D31" s="9"/>
      <c r="E31" s="9"/>
      <c r="F31" s="10"/>
    </row>
    <row r="32" spans="1:20" s="2" customFormat="1" ht="15.75" thickBot="1" x14ac:dyDescent="0.3">
      <c r="B32" s="9"/>
      <c r="C32" s="9"/>
      <c r="D32" s="9"/>
      <c r="E32" s="9"/>
      <c r="F32" s="10"/>
    </row>
    <row r="33" spans="2:6" s="2" customFormat="1" ht="15.75" thickBot="1" x14ac:dyDescent="0.3">
      <c r="B33" s="9"/>
      <c r="C33" s="9"/>
      <c r="D33" s="9"/>
      <c r="E33" s="9"/>
      <c r="F33" s="10"/>
    </row>
    <row r="34" spans="2:6" s="2" customFormat="1" ht="15.75" thickBot="1" x14ac:dyDescent="0.3">
      <c r="B34" s="9"/>
      <c r="C34" s="9"/>
      <c r="D34" s="9"/>
      <c r="E34" s="9"/>
      <c r="F34" s="10"/>
    </row>
    <row r="35" spans="2:6" s="2" customFormat="1" ht="15.75" thickBot="1" x14ac:dyDescent="0.3">
      <c r="B35" s="9"/>
      <c r="C35" s="9"/>
      <c r="D35" s="9"/>
      <c r="E35" s="9"/>
      <c r="F35" s="10"/>
    </row>
    <row r="36" spans="2:6" s="2" customFormat="1" ht="15.75" thickBot="1" x14ac:dyDescent="0.3">
      <c r="B36" s="9"/>
      <c r="C36" s="9"/>
      <c r="D36" s="9"/>
      <c r="E36" s="9"/>
      <c r="F36" s="10"/>
    </row>
    <row r="37" spans="2:6" s="2" customFormat="1" ht="15.75" thickBot="1" x14ac:dyDescent="0.3">
      <c r="B37" s="9"/>
      <c r="C37" s="9"/>
      <c r="D37" s="9"/>
      <c r="E37" s="9"/>
      <c r="F37" s="10"/>
    </row>
    <row r="38" spans="2:6" s="2" customFormat="1" ht="15.75" thickBot="1" x14ac:dyDescent="0.3">
      <c r="B38" s="9"/>
      <c r="C38" s="9"/>
      <c r="D38" s="9"/>
      <c r="E38" s="9"/>
      <c r="F38" s="10"/>
    </row>
    <row r="39" spans="2:6" s="2" customFormat="1" ht="15.75" thickBot="1" x14ac:dyDescent="0.3">
      <c r="B39" s="9"/>
      <c r="C39" s="9"/>
      <c r="D39" s="9"/>
      <c r="E39" s="9"/>
      <c r="F39" s="10"/>
    </row>
    <row r="40" spans="2:6" s="2" customFormat="1" ht="15.75" thickBot="1" x14ac:dyDescent="0.3">
      <c r="B40" s="9"/>
      <c r="C40" s="9"/>
      <c r="D40" s="9"/>
      <c r="E40" s="9"/>
      <c r="F40" s="10"/>
    </row>
    <row r="41" spans="2:6" s="2" customFormat="1" ht="15.75" thickBot="1" x14ac:dyDescent="0.3">
      <c r="B41" s="9"/>
      <c r="C41" s="9"/>
      <c r="D41" s="9"/>
      <c r="E41" s="9"/>
      <c r="F41" s="10"/>
    </row>
    <row r="42" spans="2:6" s="2" customFormat="1" ht="15.75" thickBot="1" x14ac:dyDescent="0.3">
      <c r="B42" s="9"/>
      <c r="C42" s="9"/>
      <c r="D42" s="9"/>
      <c r="E42" s="9"/>
      <c r="F42" s="10"/>
    </row>
    <row r="43" spans="2:6" s="2" customFormat="1" ht="15.75" thickBot="1" x14ac:dyDescent="0.3">
      <c r="B43" s="9"/>
      <c r="C43" s="9"/>
      <c r="D43" s="9"/>
      <c r="E43" s="9"/>
      <c r="F43" s="10"/>
    </row>
    <row r="44" spans="2:6" s="2" customFormat="1" ht="15.75" thickBot="1" x14ac:dyDescent="0.3">
      <c r="B44" s="9"/>
      <c r="C44" s="9"/>
      <c r="D44" s="9"/>
      <c r="E44" s="9"/>
      <c r="F44" s="10"/>
    </row>
    <row r="45" spans="2:6" s="2" customFormat="1" ht="15.75" thickBot="1" x14ac:dyDescent="0.3">
      <c r="B45" s="9"/>
      <c r="C45" s="9"/>
      <c r="D45" s="9"/>
      <c r="E45" s="9"/>
      <c r="F45" s="10"/>
    </row>
    <row r="46" spans="2:6" s="2" customFormat="1" ht="15.75" thickBot="1" x14ac:dyDescent="0.3">
      <c r="B46" s="9"/>
      <c r="C46" s="9"/>
      <c r="D46" s="9"/>
      <c r="E46" s="9"/>
      <c r="F46" s="10"/>
    </row>
    <row r="47" spans="2:6" s="2" customFormat="1" ht="15.75" thickBot="1" x14ac:dyDescent="0.3">
      <c r="B47" s="9"/>
      <c r="C47" s="9"/>
      <c r="D47" s="9"/>
      <c r="E47" s="9"/>
      <c r="F47" s="10"/>
    </row>
    <row r="48" spans="2:6" s="2" customFormat="1" ht="15.75" thickBot="1" x14ac:dyDescent="0.3">
      <c r="B48" s="9"/>
      <c r="C48" s="9"/>
      <c r="D48" s="9"/>
      <c r="E48" s="9"/>
      <c r="F48" s="10"/>
    </row>
    <row r="49" spans="1:6" s="2" customFormat="1" ht="15.75" thickBot="1" x14ac:dyDescent="0.3">
      <c r="B49" s="9"/>
      <c r="C49" s="9"/>
      <c r="D49" s="9"/>
      <c r="E49" s="9"/>
      <c r="F49" s="10"/>
    </row>
    <row r="50" spans="1:6" s="2" customFormat="1" ht="15.75" thickBot="1" x14ac:dyDescent="0.3">
      <c r="B50" s="9"/>
      <c r="C50" s="9"/>
      <c r="D50" s="9"/>
      <c r="E50" s="9"/>
      <c r="F50" s="10"/>
    </row>
    <row r="51" spans="1:6" s="2" customFormat="1" ht="15.75" thickBot="1" x14ac:dyDescent="0.3">
      <c r="B51" s="9"/>
      <c r="C51" s="9"/>
      <c r="D51" s="9"/>
      <c r="E51" s="9"/>
      <c r="F51" s="10"/>
    </row>
    <row r="52" spans="1:6" s="2" customFormat="1" ht="15.75" thickBot="1" x14ac:dyDescent="0.3">
      <c r="B52" s="9"/>
      <c r="C52" s="9"/>
      <c r="D52" s="9"/>
      <c r="E52" s="9"/>
      <c r="F52" s="10"/>
    </row>
    <row r="53" spans="1:6" s="2" customFormat="1" ht="15.75" thickBot="1" x14ac:dyDescent="0.3">
      <c r="B53" s="9"/>
      <c r="C53" s="9"/>
      <c r="D53" s="9"/>
      <c r="E53" s="9"/>
      <c r="F53" s="10"/>
    </row>
    <row r="54" spans="1:6" s="2" customFormat="1" ht="23.25" x14ac:dyDescent="0.35">
      <c r="B54" s="397" t="s">
        <v>7</v>
      </c>
      <c r="C54" s="397"/>
      <c r="D54" s="1"/>
      <c r="E54" s="1"/>
      <c r="F54" s="6">
        <f>SUM(F26:F53)</f>
        <v>0</v>
      </c>
    </row>
    <row r="55" spans="1:6" s="2" customFormat="1" x14ac:dyDescent="0.25">
      <c r="F55" s="4"/>
    </row>
    <row r="56" spans="1:6" s="2" customFormat="1" ht="15.75" thickBot="1" x14ac:dyDescent="0.3">
      <c r="F56" s="4"/>
    </row>
    <row r="57" spans="1:6" s="14" customFormat="1" ht="33" thickTop="1" thickBot="1" x14ac:dyDescent="0.55000000000000004">
      <c r="A57" s="11" t="s">
        <v>6</v>
      </c>
      <c r="B57" s="12"/>
      <c r="C57" s="12"/>
      <c r="D57" s="12"/>
      <c r="E57" s="12"/>
      <c r="F57" s="13">
        <f>F20-F54</f>
        <v>4150</v>
      </c>
    </row>
    <row r="58" spans="1:6" s="2" customFormat="1" ht="15.75" thickTop="1" x14ac:dyDescent="0.25">
      <c r="F58" s="4"/>
    </row>
    <row r="59" spans="1:6" s="2" customFormat="1" x14ac:dyDescent="0.25">
      <c r="F59" s="4"/>
    </row>
    <row r="60" spans="1:6" s="2" customFormat="1" x14ac:dyDescent="0.25">
      <c r="F60" s="4"/>
    </row>
    <row r="61" spans="1:6" s="2" customFormat="1" x14ac:dyDescent="0.25">
      <c r="F61" s="4"/>
    </row>
    <row r="62" spans="1:6" s="2" customFormat="1" x14ac:dyDescent="0.25">
      <c r="F62" s="4"/>
    </row>
    <row r="63" spans="1:6" s="2" customFormat="1" x14ac:dyDescent="0.25">
      <c r="F63" s="4"/>
    </row>
    <row r="64" spans="1:6" s="2" customFormat="1" x14ac:dyDescent="0.25">
      <c r="F64" s="4"/>
    </row>
    <row r="65" spans="6:6" s="2" customFormat="1" x14ac:dyDescent="0.25">
      <c r="F65" s="4"/>
    </row>
    <row r="66" spans="6:6" s="2" customFormat="1" x14ac:dyDescent="0.25">
      <c r="F66" s="4"/>
    </row>
    <row r="67" spans="6:6" s="2" customFormat="1" x14ac:dyDescent="0.25">
      <c r="F67" s="4"/>
    </row>
    <row r="68" spans="6:6" s="2" customFormat="1" x14ac:dyDescent="0.25">
      <c r="F68" s="4"/>
    </row>
    <row r="69" spans="6:6" s="2" customFormat="1" x14ac:dyDescent="0.25">
      <c r="F69" s="4"/>
    </row>
    <row r="70" spans="6:6" s="2" customFormat="1" x14ac:dyDescent="0.25">
      <c r="F70" s="4"/>
    </row>
    <row r="71" spans="6:6" s="2" customFormat="1" x14ac:dyDescent="0.25">
      <c r="F71" s="4"/>
    </row>
    <row r="72" spans="6:6" s="2" customFormat="1" x14ac:dyDescent="0.25">
      <c r="F72" s="4"/>
    </row>
    <row r="73" spans="6:6" s="2" customFormat="1" x14ac:dyDescent="0.25">
      <c r="F73" s="4"/>
    </row>
    <row r="74" spans="6:6" s="2" customFormat="1" x14ac:dyDescent="0.25">
      <c r="F74" s="4"/>
    </row>
    <row r="75" spans="6:6" s="2" customFormat="1" x14ac:dyDescent="0.25">
      <c r="F75" s="4"/>
    </row>
    <row r="76" spans="6:6" s="2" customFormat="1" x14ac:dyDescent="0.25">
      <c r="F76" s="4"/>
    </row>
    <row r="77" spans="6:6" s="2" customFormat="1" x14ac:dyDescent="0.25">
      <c r="F77" s="4"/>
    </row>
    <row r="78" spans="6:6" s="2" customFormat="1" x14ac:dyDescent="0.25">
      <c r="F78" s="4"/>
    </row>
    <row r="79" spans="6:6" s="2" customFormat="1" x14ac:dyDescent="0.25">
      <c r="F79" s="4"/>
    </row>
    <row r="80" spans="6:6" s="2" customFormat="1" x14ac:dyDescent="0.25">
      <c r="F80" s="4"/>
    </row>
    <row r="81" spans="6:6" s="2" customFormat="1" x14ac:dyDescent="0.25">
      <c r="F81" s="4"/>
    </row>
    <row r="82" spans="6:6" s="2" customFormat="1" x14ac:dyDescent="0.25">
      <c r="F82" s="4"/>
    </row>
    <row r="83" spans="6:6" s="2" customFormat="1" x14ac:dyDescent="0.25">
      <c r="F83" s="4"/>
    </row>
    <row r="84" spans="6:6" s="2" customFormat="1" x14ac:dyDescent="0.25">
      <c r="F84" s="4"/>
    </row>
    <row r="85" spans="6:6" s="2" customFormat="1" x14ac:dyDescent="0.25">
      <c r="F85" s="4"/>
    </row>
    <row r="86" spans="6:6" s="2" customFormat="1" x14ac:dyDescent="0.25">
      <c r="F86" s="4"/>
    </row>
    <row r="87" spans="6:6" s="2" customFormat="1" x14ac:dyDescent="0.25">
      <c r="F87" s="4"/>
    </row>
    <row r="88" spans="6:6" s="2" customFormat="1" x14ac:dyDescent="0.25">
      <c r="F88" s="4"/>
    </row>
    <row r="89" spans="6:6" s="2" customFormat="1" x14ac:dyDescent="0.25">
      <c r="F89" s="4"/>
    </row>
    <row r="90" spans="6:6" s="2" customFormat="1" x14ac:dyDescent="0.25">
      <c r="F90" s="4"/>
    </row>
    <row r="91" spans="6:6" s="2" customFormat="1" x14ac:dyDescent="0.25">
      <c r="F91" s="4"/>
    </row>
    <row r="92" spans="6:6" s="2" customFormat="1" x14ac:dyDescent="0.25">
      <c r="F92" s="4"/>
    </row>
    <row r="93" spans="6:6" s="2" customFormat="1" x14ac:dyDescent="0.25">
      <c r="F93" s="4"/>
    </row>
    <row r="94" spans="6:6" s="2" customFormat="1" x14ac:dyDescent="0.25">
      <c r="F94" s="4"/>
    </row>
    <row r="95" spans="6:6" s="2" customFormat="1" x14ac:dyDescent="0.25">
      <c r="F95" s="4"/>
    </row>
    <row r="96" spans="6:6" s="2" customFormat="1" x14ac:dyDescent="0.25">
      <c r="F96" s="4"/>
    </row>
    <row r="97" spans="6:6" s="2" customFormat="1" x14ac:dyDescent="0.25">
      <c r="F97" s="4"/>
    </row>
    <row r="98" spans="6:6" s="2" customFormat="1" x14ac:dyDescent="0.25">
      <c r="F98" s="4"/>
    </row>
    <row r="99" spans="6:6" s="2" customFormat="1" x14ac:dyDescent="0.25">
      <c r="F99" s="4"/>
    </row>
    <row r="100" spans="6:6" s="2" customFormat="1" x14ac:dyDescent="0.25">
      <c r="F100" s="4"/>
    </row>
    <row r="101" spans="6:6" s="2" customFormat="1" x14ac:dyDescent="0.25">
      <c r="F101" s="4"/>
    </row>
    <row r="102" spans="6:6" s="2" customFormat="1" x14ac:dyDescent="0.25">
      <c r="F102" s="4"/>
    </row>
    <row r="103" spans="6:6" s="2" customFormat="1" x14ac:dyDescent="0.25">
      <c r="F103" s="4"/>
    </row>
    <row r="104" spans="6:6" s="2" customFormat="1" x14ac:dyDescent="0.25">
      <c r="F104" s="4"/>
    </row>
    <row r="105" spans="6:6" s="2" customFormat="1" x14ac:dyDescent="0.25">
      <c r="F105" s="4"/>
    </row>
    <row r="106" spans="6:6" s="2" customFormat="1" x14ac:dyDescent="0.25">
      <c r="F106" s="4"/>
    </row>
    <row r="107" spans="6:6" s="2" customFormat="1" x14ac:dyDescent="0.25">
      <c r="F107" s="4"/>
    </row>
    <row r="108" spans="6:6" s="2" customFormat="1" x14ac:dyDescent="0.25">
      <c r="F108" s="4"/>
    </row>
    <row r="109" spans="6:6" s="2" customFormat="1" x14ac:dyDescent="0.25">
      <c r="F109" s="4"/>
    </row>
    <row r="110" spans="6:6" s="2" customFormat="1" x14ac:dyDescent="0.25">
      <c r="F110" s="4"/>
    </row>
    <row r="111" spans="6:6" s="2" customFormat="1" x14ac:dyDescent="0.25">
      <c r="F111" s="4"/>
    </row>
    <row r="112" spans="6:6" s="2" customFormat="1" x14ac:dyDescent="0.25">
      <c r="F112" s="4"/>
    </row>
    <row r="113" spans="6:6" s="2" customFormat="1" x14ac:dyDescent="0.25">
      <c r="F113" s="4"/>
    </row>
    <row r="114" spans="6:6" s="2" customFormat="1" x14ac:dyDescent="0.25">
      <c r="F114" s="4"/>
    </row>
    <row r="115" spans="6:6" s="2" customFormat="1" x14ac:dyDescent="0.25">
      <c r="F115" s="4"/>
    </row>
    <row r="116" spans="6:6" s="2" customFormat="1" x14ac:dyDescent="0.25">
      <c r="F116" s="4"/>
    </row>
    <row r="117" spans="6:6" s="2" customFormat="1" x14ac:dyDescent="0.25">
      <c r="F117" s="4"/>
    </row>
    <row r="118" spans="6:6" s="2" customFormat="1" x14ac:dyDescent="0.25">
      <c r="F118" s="4"/>
    </row>
    <row r="119" spans="6:6" s="2" customFormat="1" x14ac:dyDescent="0.25">
      <c r="F119" s="4"/>
    </row>
    <row r="120" spans="6:6" s="2" customFormat="1" x14ac:dyDescent="0.25">
      <c r="F120" s="4"/>
    </row>
    <row r="121" spans="6:6" s="2" customFormat="1" x14ac:dyDescent="0.25">
      <c r="F121" s="4"/>
    </row>
    <row r="122" spans="6:6" s="2" customFormat="1" x14ac:dyDescent="0.25">
      <c r="F122" s="4"/>
    </row>
    <row r="123" spans="6:6" s="2" customFormat="1" x14ac:dyDescent="0.25">
      <c r="F123" s="4"/>
    </row>
    <row r="124" spans="6:6" s="2" customFormat="1" x14ac:dyDescent="0.25">
      <c r="F124" s="4"/>
    </row>
    <row r="125" spans="6:6" s="2" customFormat="1" x14ac:dyDescent="0.25">
      <c r="F125" s="4"/>
    </row>
    <row r="126" spans="6:6" s="2" customFormat="1" x14ac:dyDescent="0.25">
      <c r="F126" s="4"/>
    </row>
    <row r="127" spans="6:6" s="2" customFormat="1" x14ac:dyDescent="0.25">
      <c r="F127" s="4"/>
    </row>
    <row r="128" spans="6:6" s="2" customFormat="1" x14ac:dyDescent="0.25">
      <c r="F128" s="4"/>
    </row>
    <row r="129" spans="6:6" s="2" customFormat="1" x14ac:dyDescent="0.25">
      <c r="F129" s="4"/>
    </row>
    <row r="130" spans="6:6" s="2" customFormat="1" x14ac:dyDescent="0.25">
      <c r="F130" s="4"/>
    </row>
    <row r="131" spans="6:6" s="2" customFormat="1" x14ac:dyDescent="0.25">
      <c r="F131" s="4"/>
    </row>
    <row r="132" spans="6:6" s="2" customFormat="1" x14ac:dyDescent="0.25">
      <c r="F132" s="4"/>
    </row>
    <row r="133" spans="6:6" s="2" customFormat="1" x14ac:dyDescent="0.25">
      <c r="F133" s="4"/>
    </row>
    <row r="134" spans="6:6" s="2" customFormat="1" x14ac:dyDescent="0.25">
      <c r="F134" s="4"/>
    </row>
    <row r="135" spans="6:6" s="2" customFormat="1" x14ac:dyDescent="0.25">
      <c r="F135" s="4"/>
    </row>
    <row r="136" spans="6:6" s="2" customFormat="1" x14ac:dyDescent="0.25">
      <c r="F136" s="4"/>
    </row>
    <row r="137" spans="6:6" s="2" customFormat="1" x14ac:dyDescent="0.25">
      <c r="F137" s="4"/>
    </row>
    <row r="138" spans="6:6" s="2" customFormat="1" x14ac:dyDescent="0.25">
      <c r="F138" s="4"/>
    </row>
    <row r="139" spans="6:6" s="2" customFormat="1" x14ac:dyDescent="0.25">
      <c r="F139" s="4"/>
    </row>
    <row r="140" spans="6:6" s="2" customFormat="1" x14ac:dyDescent="0.25">
      <c r="F140" s="4"/>
    </row>
    <row r="141" spans="6:6" s="2" customFormat="1" x14ac:dyDescent="0.25">
      <c r="F141" s="4"/>
    </row>
    <row r="142" spans="6:6" s="2" customFormat="1" x14ac:dyDescent="0.25">
      <c r="F142" s="4"/>
    </row>
    <row r="143" spans="6:6" s="2" customFormat="1" x14ac:dyDescent="0.25">
      <c r="F143" s="4"/>
    </row>
    <row r="144" spans="6:6" s="2" customFormat="1" x14ac:dyDescent="0.25">
      <c r="F144" s="4"/>
    </row>
    <row r="145" spans="6:6" s="2" customFormat="1" x14ac:dyDescent="0.25">
      <c r="F145" s="4"/>
    </row>
    <row r="146" spans="6:6" s="2" customFormat="1" x14ac:dyDescent="0.25">
      <c r="F146" s="4"/>
    </row>
    <row r="147" spans="6:6" s="2" customFormat="1" x14ac:dyDescent="0.25">
      <c r="F147" s="4"/>
    </row>
    <row r="148" spans="6:6" s="2" customFormat="1" x14ac:dyDescent="0.25">
      <c r="F148" s="4"/>
    </row>
    <row r="149" spans="6:6" s="2" customFormat="1" x14ac:dyDescent="0.25">
      <c r="F149" s="4"/>
    </row>
    <row r="150" spans="6:6" s="2" customFormat="1" x14ac:dyDescent="0.25">
      <c r="F150" s="4"/>
    </row>
    <row r="151" spans="6:6" s="2" customFormat="1" x14ac:dyDescent="0.25">
      <c r="F151" s="4"/>
    </row>
    <row r="152" spans="6:6" s="2" customFormat="1" x14ac:dyDescent="0.25">
      <c r="F152" s="4"/>
    </row>
    <row r="153" spans="6:6" s="2" customFormat="1" x14ac:dyDescent="0.25">
      <c r="F153" s="4"/>
    </row>
    <row r="154" spans="6:6" s="2" customFormat="1" x14ac:dyDescent="0.25">
      <c r="F154" s="4"/>
    </row>
    <row r="155" spans="6:6" s="2" customFormat="1" x14ac:dyDescent="0.25">
      <c r="F155" s="4"/>
    </row>
    <row r="156" spans="6:6" s="2" customFormat="1" x14ac:dyDescent="0.25">
      <c r="F156" s="4"/>
    </row>
    <row r="157" spans="6:6" s="2" customFormat="1" x14ac:dyDescent="0.25">
      <c r="F157" s="4"/>
    </row>
    <row r="158" spans="6:6" s="2" customFormat="1" x14ac:dyDescent="0.25">
      <c r="F158" s="4"/>
    </row>
    <row r="159" spans="6:6" s="2" customFormat="1" x14ac:dyDescent="0.25">
      <c r="F159" s="4"/>
    </row>
    <row r="160" spans="6:6" s="2" customFormat="1" x14ac:dyDescent="0.25">
      <c r="F160" s="4"/>
    </row>
    <row r="161" spans="6:6" s="2" customFormat="1" x14ac:dyDescent="0.25">
      <c r="F161" s="4"/>
    </row>
    <row r="162" spans="6:6" s="2" customFormat="1" x14ac:dyDescent="0.25">
      <c r="F162" s="4"/>
    </row>
    <row r="163" spans="6:6" s="2" customFormat="1" x14ac:dyDescent="0.25">
      <c r="F163" s="4"/>
    </row>
    <row r="164" spans="6:6" s="2" customFormat="1" x14ac:dyDescent="0.25">
      <c r="F164" s="4"/>
    </row>
    <row r="165" spans="6:6" s="2" customFormat="1" x14ac:dyDescent="0.25">
      <c r="F165" s="4"/>
    </row>
    <row r="166" spans="6:6" s="2" customFormat="1" x14ac:dyDescent="0.25">
      <c r="F166" s="4"/>
    </row>
    <row r="167" spans="6:6" s="2" customFormat="1" x14ac:dyDescent="0.25">
      <c r="F167" s="4"/>
    </row>
    <row r="168" spans="6:6" s="2" customFormat="1" x14ac:dyDescent="0.25">
      <c r="F168" s="4"/>
    </row>
    <row r="169" spans="6:6" s="2" customFormat="1" x14ac:dyDescent="0.25">
      <c r="F169" s="4"/>
    </row>
    <row r="170" spans="6:6" s="2" customFormat="1" x14ac:dyDescent="0.25">
      <c r="F170" s="4"/>
    </row>
    <row r="171" spans="6:6" s="2" customFormat="1" x14ac:dyDescent="0.25">
      <c r="F171" s="4"/>
    </row>
    <row r="172" spans="6:6" s="2" customFormat="1" x14ac:dyDescent="0.25">
      <c r="F172" s="4"/>
    </row>
    <row r="173" spans="6:6" s="2" customFormat="1" x14ac:dyDescent="0.25">
      <c r="F173" s="4"/>
    </row>
    <row r="174" spans="6:6" s="2" customFormat="1" x14ac:dyDescent="0.25">
      <c r="F174" s="4"/>
    </row>
    <row r="175" spans="6:6" s="2" customFormat="1" x14ac:dyDescent="0.25">
      <c r="F175" s="4"/>
    </row>
    <row r="176" spans="6:6" s="2" customFormat="1" x14ac:dyDescent="0.25">
      <c r="F176" s="4"/>
    </row>
    <row r="177" spans="6:6" s="2" customFormat="1" x14ac:dyDescent="0.25">
      <c r="F177" s="4"/>
    </row>
    <row r="178" spans="6:6" s="2" customFormat="1" x14ac:dyDescent="0.25">
      <c r="F178" s="4"/>
    </row>
    <row r="179" spans="6:6" s="2" customFormat="1" x14ac:dyDescent="0.25">
      <c r="F179" s="4"/>
    </row>
    <row r="180" spans="6:6" s="2" customFormat="1" x14ac:dyDescent="0.25">
      <c r="F180" s="4"/>
    </row>
    <row r="181" spans="6:6" s="2" customFormat="1" x14ac:dyDescent="0.25">
      <c r="F181" s="4"/>
    </row>
    <row r="182" spans="6:6" s="2" customFormat="1" x14ac:dyDescent="0.25">
      <c r="F182" s="4"/>
    </row>
    <row r="183" spans="6:6" s="2" customFormat="1" x14ac:dyDescent="0.25">
      <c r="F183" s="4"/>
    </row>
    <row r="184" spans="6:6" s="2" customFormat="1" x14ac:dyDescent="0.25">
      <c r="F184" s="4"/>
    </row>
    <row r="185" spans="6:6" s="2" customFormat="1" x14ac:dyDescent="0.25">
      <c r="F185" s="4"/>
    </row>
    <row r="186" spans="6:6" s="2" customFormat="1" x14ac:dyDescent="0.25">
      <c r="F186" s="4"/>
    </row>
    <row r="187" spans="6:6" s="2" customFormat="1" x14ac:dyDescent="0.25">
      <c r="F187" s="4"/>
    </row>
    <row r="188" spans="6:6" s="2" customFormat="1" x14ac:dyDescent="0.25">
      <c r="F188" s="4"/>
    </row>
    <row r="189" spans="6:6" s="2" customFormat="1" x14ac:dyDescent="0.25">
      <c r="F189" s="4"/>
    </row>
    <row r="190" spans="6:6" s="2" customFormat="1" x14ac:dyDescent="0.25">
      <c r="F190" s="4"/>
    </row>
    <row r="191" spans="6:6" s="2" customFormat="1" x14ac:dyDescent="0.25">
      <c r="F191" s="4"/>
    </row>
    <row r="192" spans="6:6" s="2" customFormat="1" x14ac:dyDescent="0.25">
      <c r="F192" s="4"/>
    </row>
    <row r="193" spans="6:6" s="2" customFormat="1" x14ac:dyDescent="0.25">
      <c r="F193" s="4"/>
    </row>
    <row r="194" spans="6:6" s="2" customFormat="1" x14ac:dyDescent="0.25">
      <c r="F194" s="4"/>
    </row>
    <row r="195" spans="6:6" s="2" customFormat="1" x14ac:dyDescent="0.25">
      <c r="F195" s="4"/>
    </row>
    <row r="196" spans="6:6" s="2" customFormat="1" x14ac:dyDescent="0.25">
      <c r="F196" s="4"/>
    </row>
    <row r="197" spans="6:6" s="2" customFormat="1" x14ac:dyDescent="0.25">
      <c r="F197" s="4"/>
    </row>
    <row r="198" spans="6:6" s="2" customFormat="1" x14ac:dyDescent="0.25">
      <c r="F198" s="4"/>
    </row>
    <row r="199" spans="6:6" s="2" customFormat="1" x14ac:dyDescent="0.25">
      <c r="F199" s="4"/>
    </row>
    <row r="200" spans="6:6" s="2" customFormat="1" x14ac:dyDescent="0.25">
      <c r="F200" s="4"/>
    </row>
    <row r="201" spans="6:6" s="2" customFormat="1" x14ac:dyDescent="0.25">
      <c r="F201" s="4"/>
    </row>
    <row r="202" spans="6:6" s="2" customFormat="1" x14ac:dyDescent="0.25">
      <c r="F202" s="4"/>
    </row>
    <row r="203" spans="6:6" s="2" customFormat="1" x14ac:dyDescent="0.25">
      <c r="F203" s="4"/>
    </row>
    <row r="204" spans="6:6" s="2" customFormat="1" x14ac:dyDescent="0.25">
      <c r="F204" s="4"/>
    </row>
    <row r="205" spans="6:6" s="2" customFormat="1" x14ac:dyDescent="0.25">
      <c r="F205" s="4"/>
    </row>
    <row r="206" spans="6:6" s="2" customFormat="1" x14ac:dyDescent="0.25">
      <c r="F206" s="4"/>
    </row>
    <row r="207" spans="6:6" s="2" customFormat="1" x14ac:dyDescent="0.25">
      <c r="F207" s="4"/>
    </row>
    <row r="208" spans="6:6" s="2" customFormat="1" x14ac:dyDescent="0.25">
      <c r="F208" s="4"/>
    </row>
    <row r="209" spans="6:6" s="2" customFormat="1" x14ac:dyDescent="0.25">
      <c r="F209" s="4"/>
    </row>
    <row r="210" spans="6:6" s="2" customFormat="1" x14ac:dyDescent="0.25">
      <c r="F210" s="4"/>
    </row>
    <row r="211" spans="6:6" s="2" customFormat="1" x14ac:dyDescent="0.25">
      <c r="F211" s="4"/>
    </row>
    <row r="212" spans="6:6" s="2" customFormat="1" x14ac:dyDescent="0.25">
      <c r="F212" s="4"/>
    </row>
    <row r="213" spans="6:6" s="2" customFormat="1" x14ac:dyDescent="0.25">
      <c r="F213" s="4"/>
    </row>
    <row r="214" spans="6:6" s="2" customFormat="1" x14ac:dyDescent="0.25">
      <c r="F214" s="4"/>
    </row>
    <row r="215" spans="6:6" s="2" customFormat="1" x14ac:dyDescent="0.25">
      <c r="F215" s="4"/>
    </row>
    <row r="216" spans="6:6" s="2" customFormat="1" x14ac:dyDescent="0.25">
      <c r="F216" s="4"/>
    </row>
    <row r="217" spans="6:6" s="2" customFormat="1" x14ac:dyDescent="0.25">
      <c r="F217" s="4"/>
    </row>
    <row r="218" spans="6:6" s="2" customFormat="1" x14ac:dyDescent="0.25">
      <c r="F218" s="4"/>
    </row>
    <row r="219" spans="6:6" s="2" customFormat="1" x14ac:dyDescent="0.25">
      <c r="F219" s="4"/>
    </row>
    <row r="220" spans="6:6" s="2" customFormat="1" x14ac:dyDescent="0.25">
      <c r="F220" s="4"/>
    </row>
    <row r="221" spans="6:6" s="2" customFormat="1" x14ac:dyDescent="0.25">
      <c r="F221" s="4"/>
    </row>
    <row r="222" spans="6:6" s="2" customFormat="1" x14ac:dyDescent="0.25">
      <c r="F222" s="4"/>
    </row>
    <row r="223" spans="6:6" s="2" customFormat="1" x14ac:dyDescent="0.25">
      <c r="F223" s="4"/>
    </row>
    <row r="224" spans="6:6" s="2" customFormat="1" x14ac:dyDescent="0.25">
      <c r="F224" s="4"/>
    </row>
    <row r="225" spans="6:6" s="2" customFormat="1" x14ac:dyDescent="0.25">
      <c r="F225" s="4"/>
    </row>
    <row r="226" spans="6:6" s="2" customFormat="1" x14ac:dyDescent="0.25">
      <c r="F226" s="4"/>
    </row>
    <row r="227" spans="6:6" s="2" customFormat="1" x14ac:dyDescent="0.25">
      <c r="F227" s="4"/>
    </row>
    <row r="228" spans="6:6" s="2" customFormat="1" x14ac:dyDescent="0.25">
      <c r="F228" s="4"/>
    </row>
    <row r="229" spans="6:6" s="2" customFormat="1" x14ac:dyDescent="0.25">
      <c r="F229" s="4"/>
    </row>
    <row r="230" spans="6:6" s="2" customFormat="1" x14ac:dyDescent="0.25">
      <c r="F230" s="4"/>
    </row>
    <row r="231" spans="6:6" s="2" customFormat="1" x14ac:dyDescent="0.25">
      <c r="F231" s="4"/>
    </row>
    <row r="232" spans="6:6" s="2" customFormat="1" x14ac:dyDescent="0.25">
      <c r="F232" s="4"/>
    </row>
    <row r="233" spans="6:6" s="2" customFormat="1" x14ac:dyDescent="0.25">
      <c r="F233" s="4"/>
    </row>
    <row r="234" spans="6:6" s="2" customFormat="1" x14ac:dyDescent="0.25">
      <c r="F234" s="4"/>
    </row>
    <row r="235" spans="6:6" s="2" customFormat="1" x14ac:dyDescent="0.25">
      <c r="F235" s="4"/>
    </row>
    <row r="236" spans="6:6" s="2" customFormat="1" x14ac:dyDescent="0.25">
      <c r="F236" s="4"/>
    </row>
    <row r="237" spans="6:6" s="2" customFormat="1" x14ac:dyDescent="0.25">
      <c r="F237" s="4"/>
    </row>
    <row r="238" spans="6:6" s="2" customFormat="1" x14ac:dyDescent="0.25">
      <c r="F238" s="4"/>
    </row>
    <row r="239" spans="6:6" s="2" customFormat="1" x14ac:dyDescent="0.25">
      <c r="F239" s="4"/>
    </row>
    <row r="240" spans="6:6" s="2" customFormat="1" x14ac:dyDescent="0.25">
      <c r="F240" s="4"/>
    </row>
    <row r="241" spans="6:6" s="2" customFormat="1" x14ac:dyDescent="0.25">
      <c r="F241" s="4"/>
    </row>
    <row r="242" spans="6:6" s="2" customFormat="1" x14ac:dyDescent="0.25">
      <c r="F242" s="4"/>
    </row>
    <row r="243" spans="6:6" s="2" customFormat="1" x14ac:dyDescent="0.25">
      <c r="F243" s="4"/>
    </row>
    <row r="244" spans="6:6" s="2" customFormat="1" x14ac:dyDescent="0.25">
      <c r="F244" s="4"/>
    </row>
    <row r="245" spans="6:6" s="2" customFormat="1" x14ac:dyDescent="0.25">
      <c r="F245" s="4"/>
    </row>
    <row r="246" spans="6:6" s="2" customFormat="1" x14ac:dyDescent="0.25">
      <c r="F246" s="4"/>
    </row>
    <row r="247" spans="6:6" s="2" customFormat="1" x14ac:dyDescent="0.25">
      <c r="F247" s="4"/>
    </row>
    <row r="248" spans="6:6" s="2" customFormat="1" x14ac:dyDescent="0.25">
      <c r="F248" s="4"/>
    </row>
    <row r="249" spans="6:6" s="2" customFormat="1" x14ac:dyDescent="0.25">
      <c r="F249" s="4"/>
    </row>
    <row r="250" spans="6:6" s="2" customFormat="1" x14ac:dyDescent="0.25">
      <c r="F250" s="4"/>
    </row>
    <row r="251" spans="6:6" s="2" customFormat="1" x14ac:dyDescent="0.25">
      <c r="F251" s="4"/>
    </row>
    <row r="252" spans="6:6" s="2" customFormat="1" x14ac:dyDescent="0.25">
      <c r="F252" s="4"/>
    </row>
    <row r="253" spans="6:6" s="2" customFormat="1" x14ac:dyDescent="0.25">
      <c r="F253" s="4"/>
    </row>
    <row r="254" spans="6:6" s="2" customFormat="1" x14ac:dyDescent="0.25">
      <c r="F254" s="4"/>
    </row>
    <row r="255" spans="6:6" s="2" customFormat="1" x14ac:dyDescent="0.25">
      <c r="F255" s="4"/>
    </row>
    <row r="256" spans="6:6" s="2" customFormat="1" x14ac:dyDescent="0.25">
      <c r="F256" s="4"/>
    </row>
    <row r="257" spans="6:6" s="2" customFormat="1" x14ac:dyDescent="0.25">
      <c r="F257" s="4"/>
    </row>
    <row r="258" spans="6:6" s="2" customFormat="1" x14ac:dyDescent="0.25">
      <c r="F258" s="4"/>
    </row>
    <row r="259" spans="6:6" s="2" customFormat="1" x14ac:dyDescent="0.25">
      <c r="F259" s="4"/>
    </row>
    <row r="260" spans="6:6" s="2" customFormat="1" x14ac:dyDescent="0.25">
      <c r="F260" s="4"/>
    </row>
    <row r="261" spans="6:6" s="2" customFormat="1" x14ac:dyDescent="0.25">
      <c r="F261" s="4"/>
    </row>
    <row r="262" spans="6:6" s="2" customFormat="1" x14ac:dyDescent="0.25">
      <c r="F262" s="4"/>
    </row>
    <row r="263" spans="6:6" s="2" customFormat="1" x14ac:dyDescent="0.25">
      <c r="F263" s="4"/>
    </row>
    <row r="264" spans="6:6" s="2" customFormat="1" x14ac:dyDescent="0.25">
      <c r="F264" s="4"/>
    </row>
    <row r="265" spans="6:6" s="2" customFormat="1" x14ac:dyDescent="0.25">
      <c r="F265" s="4"/>
    </row>
    <row r="266" spans="6:6" s="2" customFormat="1" x14ac:dyDescent="0.25">
      <c r="F266" s="4"/>
    </row>
    <row r="267" spans="6:6" s="2" customFormat="1" x14ac:dyDescent="0.25">
      <c r="F267" s="4"/>
    </row>
    <row r="268" spans="6:6" s="2" customFormat="1" x14ac:dyDescent="0.25">
      <c r="F268" s="4"/>
    </row>
    <row r="269" spans="6:6" s="2" customFormat="1" x14ac:dyDescent="0.25">
      <c r="F269" s="4"/>
    </row>
    <row r="270" spans="6:6" s="2" customFormat="1" x14ac:dyDescent="0.25">
      <c r="F270" s="4"/>
    </row>
    <row r="271" spans="6:6" s="2" customFormat="1" x14ac:dyDescent="0.25">
      <c r="F271" s="4"/>
    </row>
    <row r="272" spans="6:6" s="2" customFormat="1" x14ac:dyDescent="0.25">
      <c r="F272" s="4"/>
    </row>
    <row r="273" spans="6:6" s="2" customFormat="1" x14ac:dyDescent="0.25">
      <c r="F273" s="4"/>
    </row>
    <row r="274" spans="6:6" s="2" customFormat="1" x14ac:dyDescent="0.25">
      <c r="F274" s="4"/>
    </row>
    <row r="275" spans="6:6" s="2" customFormat="1" x14ac:dyDescent="0.25">
      <c r="F275" s="4"/>
    </row>
    <row r="276" spans="6:6" s="2" customFormat="1" x14ac:dyDescent="0.25">
      <c r="F276" s="4"/>
    </row>
    <row r="277" spans="6:6" s="2" customFormat="1" x14ac:dyDescent="0.25">
      <c r="F277" s="4"/>
    </row>
    <row r="278" spans="6:6" s="2" customFormat="1" x14ac:dyDescent="0.25">
      <c r="F278" s="4"/>
    </row>
    <row r="279" spans="6:6" s="2" customFormat="1" x14ac:dyDescent="0.25">
      <c r="F279" s="4"/>
    </row>
    <row r="280" spans="6:6" s="2" customFormat="1" x14ac:dyDescent="0.25">
      <c r="F280" s="4"/>
    </row>
    <row r="281" spans="6:6" s="2" customFormat="1" x14ac:dyDescent="0.25">
      <c r="F281" s="4"/>
    </row>
    <row r="282" spans="6:6" s="2" customFormat="1" x14ac:dyDescent="0.25">
      <c r="F282" s="4"/>
    </row>
    <row r="283" spans="6:6" s="2" customFormat="1" x14ac:dyDescent="0.25">
      <c r="F283" s="4"/>
    </row>
    <row r="284" spans="6:6" s="2" customFormat="1" x14ac:dyDescent="0.25">
      <c r="F284" s="4"/>
    </row>
    <row r="285" spans="6:6" s="2" customFormat="1" x14ac:dyDescent="0.25">
      <c r="F285" s="4"/>
    </row>
    <row r="286" spans="6:6" s="2" customFormat="1" x14ac:dyDescent="0.25">
      <c r="F286" s="4"/>
    </row>
    <row r="287" spans="6:6" s="2" customFormat="1" x14ac:dyDescent="0.25">
      <c r="F287" s="4"/>
    </row>
    <row r="288" spans="6:6" s="2" customFormat="1" x14ac:dyDescent="0.25">
      <c r="F288" s="4"/>
    </row>
    <row r="289" spans="6:6" s="2" customFormat="1" x14ac:dyDescent="0.25">
      <c r="F289" s="4"/>
    </row>
    <row r="290" spans="6:6" s="2" customFormat="1" x14ac:dyDescent="0.25">
      <c r="F290" s="4"/>
    </row>
    <row r="291" spans="6:6" s="2" customFormat="1" x14ac:dyDescent="0.25">
      <c r="F291" s="4"/>
    </row>
    <row r="292" spans="6:6" s="2" customFormat="1" x14ac:dyDescent="0.25">
      <c r="F292" s="4"/>
    </row>
    <row r="293" spans="6:6" s="2" customFormat="1" x14ac:dyDescent="0.25">
      <c r="F293" s="4"/>
    </row>
    <row r="294" spans="6:6" s="2" customFormat="1" x14ac:dyDescent="0.25">
      <c r="F294" s="4"/>
    </row>
    <row r="295" spans="6:6" s="2" customFormat="1" x14ac:dyDescent="0.25">
      <c r="F295" s="4"/>
    </row>
    <row r="296" spans="6:6" s="2" customFormat="1" x14ac:dyDescent="0.25">
      <c r="F296" s="4"/>
    </row>
    <row r="297" spans="6:6" s="2" customFormat="1" x14ac:dyDescent="0.25">
      <c r="F297" s="4"/>
    </row>
    <row r="298" spans="6:6" s="2" customFormat="1" x14ac:dyDescent="0.25">
      <c r="F298" s="4"/>
    </row>
    <row r="299" spans="6:6" s="2" customFormat="1" x14ac:dyDescent="0.25">
      <c r="F299" s="4"/>
    </row>
    <row r="300" spans="6:6" s="2" customFormat="1" x14ac:dyDescent="0.25">
      <c r="F300" s="4"/>
    </row>
    <row r="301" spans="6:6" s="2" customFormat="1" x14ac:dyDescent="0.25">
      <c r="F301" s="4"/>
    </row>
    <row r="302" spans="6:6" s="2" customFormat="1" x14ac:dyDescent="0.25">
      <c r="F302" s="4"/>
    </row>
    <row r="303" spans="6:6" s="2" customFormat="1" x14ac:dyDescent="0.25">
      <c r="F303" s="4"/>
    </row>
    <row r="304" spans="6:6" s="2" customFormat="1" x14ac:dyDescent="0.25">
      <c r="F304" s="4"/>
    </row>
    <row r="305" spans="6:6" s="2" customFormat="1" x14ac:dyDescent="0.25">
      <c r="F305" s="4"/>
    </row>
    <row r="306" spans="6:6" s="2" customFormat="1" x14ac:dyDescent="0.25">
      <c r="F306" s="4"/>
    </row>
    <row r="307" spans="6:6" s="2" customFormat="1" x14ac:dyDescent="0.25">
      <c r="F307" s="4"/>
    </row>
    <row r="308" spans="6:6" s="2" customFormat="1" x14ac:dyDescent="0.25">
      <c r="F308" s="4"/>
    </row>
    <row r="309" spans="6:6" s="2" customFormat="1" x14ac:dyDescent="0.25">
      <c r="F309" s="4"/>
    </row>
    <row r="310" spans="6:6" s="2" customFormat="1" x14ac:dyDescent="0.25">
      <c r="F310" s="4"/>
    </row>
    <row r="311" spans="6:6" s="2" customFormat="1" x14ac:dyDescent="0.25">
      <c r="F311" s="4"/>
    </row>
  </sheetData>
  <mergeCells count="2">
    <mergeCell ref="B20:C20"/>
    <mergeCell ref="B54:C5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1"/>
  <sheetViews>
    <sheetView zoomScale="75" zoomScaleNormal="75" zoomScalePageLayoutView="75" workbookViewId="0">
      <selection activeCell="F15" activeCellId="2" sqref="F12 F14 F15"/>
    </sheetView>
  </sheetViews>
  <sheetFormatPr baseColWidth="10" defaultColWidth="10.85546875" defaultRowHeight="15" x14ac:dyDescent="0.25"/>
  <cols>
    <col min="1" max="1" width="10.85546875" style="2"/>
    <col min="2" max="2" width="47.85546875" style="1" customWidth="1"/>
    <col min="3" max="3" width="23.85546875" style="1" customWidth="1"/>
    <col min="4" max="4" width="20" style="1" customWidth="1"/>
    <col min="5" max="5" width="21.140625" style="1" customWidth="1"/>
    <col min="6" max="6" width="21.140625" style="5" customWidth="1"/>
    <col min="7" max="20" width="10.85546875" style="2"/>
    <col min="21" max="16384" width="10.85546875" style="1"/>
  </cols>
  <sheetData>
    <row r="1" spans="1:20" s="2" customFormat="1" x14ac:dyDescent="0.25">
      <c r="F1" s="4"/>
    </row>
    <row r="2" spans="1:20" s="2" customFormat="1" x14ac:dyDescent="0.25">
      <c r="F2" s="4"/>
    </row>
    <row r="3" spans="1:20" s="2" customFormat="1" x14ac:dyDescent="0.25">
      <c r="F3" s="4"/>
    </row>
    <row r="4" spans="1:20" s="2" customFormat="1" x14ac:dyDescent="0.25">
      <c r="F4" s="4"/>
    </row>
    <row r="5" spans="1:20" s="2" customFormat="1" x14ac:dyDescent="0.25">
      <c r="F5" s="4"/>
    </row>
    <row r="6" spans="1:20" s="18" customFormat="1" ht="27" thickBot="1" x14ac:dyDescent="0.3">
      <c r="B6" s="19"/>
      <c r="C6" s="19"/>
      <c r="D6" s="19"/>
      <c r="E6" s="19"/>
      <c r="F6" s="20"/>
    </row>
    <row r="7" spans="1:20" ht="23.25" customHeight="1" thickTop="1" thickBot="1" x14ac:dyDescent="0.3">
      <c r="B7" s="26" t="s">
        <v>2</v>
      </c>
      <c r="C7" s="15"/>
      <c r="D7" s="15"/>
      <c r="E7" s="15"/>
      <c r="F7" s="16"/>
    </row>
    <row r="8" spans="1:20" s="2" customFormat="1" ht="23.25" customHeight="1" thickTop="1" thickBot="1" x14ac:dyDescent="0.3">
      <c r="B8" s="17"/>
      <c r="C8" s="15"/>
      <c r="D8" s="15"/>
      <c r="E8" s="15"/>
      <c r="F8" s="16"/>
    </row>
    <row r="9" spans="1:20" ht="38.25" thickBot="1" x14ac:dyDescent="0.3">
      <c r="A9" s="1"/>
      <c r="B9" s="328" t="s">
        <v>58</v>
      </c>
      <c r="C9" s="328" t="s">
        <v>59</v>
      </c>
      <c r="D9" s="328"/>
      <c r="E9" s="328"/>
      <c r="F9" s="229">
        <v>1800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.5" thickBot="1" x14ac:dyDescent="0.3">
      <c r="A10" s="1"/>
      <c r="B10" s="328" t="s">
        <v>23</v>
      </c>
      <c r="C10" s="329"/>
      <c r="D10" s="330"/>
      <c r="E10" s="331"/>
      <c r="F10" s="229">
        <v>1850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.5" thickBot="1" x14ac:dyDescent="0.3">
      <c r="A11" s="1"/>
      <c r="B11" s="328" t="s">
        <v>90</v>
      </c>
      <c r="C11" s="328"/>
      <c r="D11" s="328"/>
      <c r="E11" s="328"/>
      <c r="F11" s="229">
        <v>500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.5" thickBot="1" x14ac:dyDescent="0.3">
      <c r="A12" s="1"/>
      <c r="B12" s="7" t="s">
        <v>276</v>
      </c>
      <c r="C12" s="7"/>
      <c r="D12" s="7"/>
      <c r="E12" s="7"/>
      <c r="F12" s="8">
        <v>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.5" thickBot="1" x14ac:dyDescent="0.3">
      <c r="A13" s="1"/>
      <c r="B13" s="332" t="s">
        <v>277</v>
      </c>
      <c r="C13" s="332" t="s">
        <v>8</v>
      </c>
      <c r="D13" s="332" t="s">
        <v>8</v>
      </c>
      <c r="E13" s="332" t="s">
        <v>8</v>
      </c>
      <c r="F13" s="333">
        <v>11000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.5" thickBot="1" x14ac:dyDescent="0.3">
      <c r="A14" s="1"/>
      <c r="B14" s="7" t="s">
        <v>278</v>
      </c>
      <c r="C14" s="7" t="s">
        <v>8</v>
      </c>
      <c r="D14" s="7" t="s">
        <v>8</v>
      </c>
      <c r="E14" s="7"/>
      <c r="F14" s="8">
        <v>4430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.5" thickBot="1" x14ac:dyDescent="0.3">
      <c r="A15" s="1"/>
      <c r="B15" s="7" t="s">
        <v>279</v>
      </c>
      <c r="C15" s="7"/>
      <c r="D15" s="7"/>
      <c r="E15" s="7"/>
      <c r="F15" s="8">
        <f>1000</f>
        <v>1000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.5" thickBot="1" x14ac:dyDescent="0.3">
      <c r="A16" s="1"/>
      <c r="B16" s="7" t="s">
        <v>8</v>
      </c>
      <c r="C16" s="7" t="s">
        <v>8</v>
      </c>
      <c r="D16" s="7" t="s">
        <v>8</v>
      </c>
      <c r="E16" s="7" t="s">
        <v>8</v>
      </c>
      <c r="F16" s="8" t="s">
        <v>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.5" thickBot="1" x14ac:dyDescent="0.3">
      <c r="A17" s="1"/>
      <c r="B17" s="7" t="s">
        <v>8</v>
      </c>
      <c r="C17" s="7" t="s">
        <v>8</v>
      </c>
      <c r="D17" s="7" t="s">
        <v>8</v>
      </c>
      <c r="E17" s="7"/>
      <c r="F17" s="8" t="s">
        <v>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.5" thickBot="1" x14ac:dyDescent="0.3">
      <c r="B18" s="7" t="s">
        <v>8</v>
      </c>
      <c r="C18" s="7" t="s">
        <v>8</v>
      </c>
      <c r="D18" s="7" t="s">
        <v>8</v>
      </c>
      <c r="E18" s="7" t="s">
        <v>8</v>
      </c>
      <c r="F18" s="8" t="s">
        <v>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thickBot="1" x14ac:dyDescent="0.3">
      <c r="B19" s="21" t="s">
        <v>8</v>
      </c>
      <c r="C19" s="21" t="s">
        <v>8</v>
      </c>
      <c r="D19" s="21" t="s">
        <v>8</v>
      </c>
      <c r="E19" s="21" t="s">
        <v>8</v>
      </c>
      <c r="F19" s="22" t="s">
        <v>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4.75" thickTop="1" thickBot="1" x14ac:dyDescent="0.4">
      <c r="A20" s="24" t="s">
        <v>8</v>
      </c>
      <c r="B20" s="395" t="s">
        <v>5</v>
      </c>
      <c r="C20" s="396"/>
      <c r="D20" s="25"/>
      <c r="E20" s="18"/>
      <c r="F20" s="23">
        <f>SUM(F9:F19)</f>
        <v>20780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s="2" customFormat="1" ht="19.5" thickTop="1" x14ac:dyDescent="0.25">
      <c r="B21" s="3"/>
      <c r="F21" s="4"/>
    </row>
    <row r="22" spans="1:20" s="2" customFormat="1" x14ac:dyDescent="0.25">
      <c r="F22" s="4"/>
    </row>
    <row r="23" spans="1:20" s="2" customFormat="1" ht="15.75" thickBot="1" x14ac:dyDescent="0.3">
      <c r="F23" s="4"/>
    </row>
    <row r="24" spans="1:20" s="2" customFormat="1" ht="24" thickBot="1" x14ac:dyDescent="0.3">
      <c r="B24" s="27" t="s">
        <v>4</v>
      </c>
      <c r="F24" s="4"/>
    </row>
    <row r="25" spans="1:20" s="2" customFormat="1" ht="19.5" thickBot="1" x14ac:dyDescent="0.3">
      <c r="B25" s="17"/>
      <c r="C25" s="18"/>
      <c r="F25" s="4"/>
    </row>
    <row r="26" spans="1:20" s="2" customFormat="1" ht="15.75" thickBot="1" x14ac:dyDescent="0.3">
      <c r="B26" s="9" t="s">
        <v>8</v>
      </c>
      <c r="C26" s="9"/>
      <c r="D26" s="9"/>
      <c r="E26" s="9"/>
      <c r="F26" s="10" t="s">
        <v>8</v>
      </c>
    </row>
    <row r="27" spans="1:20" s="2" customFormat="1" ht="15.75" thickBot="1" x14ac:dyDescent="0.3">
      <c r="B27" s="9" t="s">
        <v>8</v>
      </c>
      <c r="C27" s="9"/>
      <c r="D27" s="9"/>
      <c r="E27" s="9"/>
      <c r="F27" s="10" t="s">
        <v>8</v>
      </c>
    </row>
    <row r="28" spans="1:20" s="2" customFormat="1" ht="15.75" thickBot="1" x14ac:dyDescent="0.3">
      <c r="B28" s="9" t="s">
        <v>8</v>
      </c>
      <c r="C28" s="9"/>
      <c r="D28" s="9"/>
      <c r="E28" s="9"/>
      <c r="F28" s="68" t="s">
        <v>8</v>
      </c>
    </row>
    <row r="29" spans="1:20" s="2" customFormat="1" ht="15.75" thickBot="1" x14ac:dyDescent="0.3">
      <c r="B29" s="9" t="s">
        <v>8</v>
      </c>
      <c r="C29" s="9"/>
      <c r="D29" s="9"/>
      <c r="E29" s="9"/>
      <c r="F29" s="10" t="s">
        <v>8</v>
      </c>
    </row>
    <row r="30" spans="1:20" s="2" customFormat="1" ht="15.75" thickBot="1" x14ac:dyDescent="0.3">
      <c r="B30" s="9" t="s">
        <v>8</v>
      </c>
      <c r="C30" s="9"/>
      <c r="D30" s="9"/>
      <c r="E30" s="9"/>
      <c r="F30" s="10" t="s">
        <v>8</v>
      </c>
    </row>
    <row r="31" spans="1:20" s="2" customFormat="1" ht="15.75" thickBot="1" x14ac:dyDescent="0.3">
      <c r="B31" s="9"/>
      <c r="C31" s="9"/>
      <c r="D31" s="9"/>
      <c r="E31" s="9"/>
      <c r="F31" s="10"/>
    </row>
    <row r="32" spans="1:20" s="2" customFormat="1" ht="15.75" thickBot="1" x14ac:dyDescent="0.3">
      <c r="B32" s="9"/>
      <c r="C32" s="9"/>
      <c r="D32" s="9"/>
      <c r="E32" s="9"/>
      <c r="F32" s="10"/>
    </row>
    <row r="33" spans="2:6" s="2" customFormat="1" ht="15.75" thickBot="1" x14ac:dyDescent="0.3">
      <c r="B33" s="9"/>
      <c r="C33" s="9"/>
      <c r="D33" s="9"/>
      <c r="E33" s="9"/>
      <c r="F33" s="10"/>
    </row>
    <row r="34" spans="2:6" s="2" customFormat="1" ht="15.75" thickBot="1" x14ac:dyDescent="0.3">
      <c r="B34" s="9"/>
      <c r="C34" s="9"/>
      <c r="D34" s="9"/>
      <c r="E34" s="9"/>
      <c r="F34" s="10"/>
    </row>
    <row r="35" spans="2:6" s="2" customFormat="1" ht="15.75" thickBot="1" x14ac:dyDescent="0.3">
      <c r="B35" s="9"/>
      <c r="C35" s="9"/>
      <c r="D35" s="9"/>
      <c r="E35" s="9"/>
      <c r="F35" s="10"/>
    </row>
    <row r="36" spans="2:6" s="2" customFormat="1" ht="15.75" thickBot="1" x14ac:dyDescent="0.3">
      <c r="B36" s="9"/>
      <c r="C36" s="9"/>
      <c r="D36" s="9"/>
      <c r="E36" s="9"/>
      <c r="F36" s="10"/>
    </row>
    <row r="37" spans="2:6" s="2" customFormat="1" ht="15.75" thickBot="1" x14ac:dyDescent="0.3">
      <c r="B37" s="9"/>
      <c r="C37" s="9"/>
      <c r="D37" s="9"/>
      <c r="E37" s="9"/>
      <c r="F37" s="10"/>
    </row>
    <row r="38" spans="2:6" s="2" customFormat="1" ht="15.75" thickBot="1" x14ac:dyDescent="0.3">
      <c r="B38" s="9"/>
      <c r="C38" s="9"/>
      <c r="D38" s="9"/>
      <c r="E38" s="9"/>
      <c r="F38" s="10"/>
    </row>
    <row r="39" spans="2:6" s="2" customFormat="1" ht="15.75" thickBot="1" x14ac:dyDescent="0.3">
      <c r="B39" s="9"/>
      <c r="C39" s="9"/>
      <c r="D39" s="9"/>
      <c r="E39" s="9"/>
      <c r="F39" s="10"/>
    </row>
    <row r="40" spans="2:6" s="2" customFormat="1" ht="15.75" thickBot="1" x14ac:dyDescent="0.3">
      <c r="B40" s="9"/>
      <c r="C40" s="9"/>
      <c r="D40" s="9"/>
      <c r="E40" s="9"/>
      <c r="F40" s="10"/>
    </row>
    <row r="41" spans="2:6" s="2" customFormat="1" ht="15.75" thickBot="1" x14ac:dyDescent="0.3">
      <c r="B41" s="9"/>
      <c r="C41" s="9"/>
      <c r="D41" s="9"/>
      <c r="E41" s="9"/>
      <c r="F41" s="10"/>
    </row>
    <row r="42" spans="2:6" s="2" customFormat="1" ht="15.75" thickBot="1" x14ac:dyDescent="0.3">
      <c r="B42" s="9"/>
      <c r="C42" s="9"/>
      <c r="D42" s="9"/>
      <c r="E42" s="9"/>
      <c r="F42" s="10"/>
    </row>
    <row r="43" spans="2:6" s="2" customFormat="1" ht="15.75" thickBot="1" x14ac:dyDescent="0.3">
      <c r="B43" s="9"/>
      <c r="C43" s="9"/>
      <c r="D43" s="9"/>
      <c r="E43" s="9"/>
      <c r="F43" s="10"/>
    </row>
    <row r="44" spans="2:6" s="2" customFormat="1" ht="15.75" thickBot="1" x14ac:dyDescent="0.3">
      <c r="B44" s="9"/>
      <c r="C44" s="9"/>
      <c r="D44" s="9"/>
      <c r="E44" s="9"/>
      <c r="F44" s="10"/>
    </row>
    <row r="45" spans="2:6" s="2" customFormat="1" ht="15.75" thickBot="1" x14ac:dyDescent="0.3">
      <c r="B45" s="9"/>
      <c r="C45" s="9"/>
      <c r="D45" s="9"/>
      <c r="E45" s="9"/>
      <c r="F45" s="10"/>
    </row>
    <row r="46" spans="2:6" s="2" customFormat="1" ht="15.75" thickBot="1" x14ac:dyDescent="0.3">
      <c r="B46" s="9"/>
      <c r="C46" s="9"/>
      <c r="D46" s="9"/>
      <c r="E46" s="9"/>
      <c r="F46" s="10"/>
    </row>
    <row r="47" spans="2:6" s="2" customFormat="1" ht="15.75" thickBot="1" x14ac:dyDescent="0.3">
      <c r="B47" s="9"/>
      <c r="C47" s="9"/>
      <c r="D47" s="9"/>
      <c r="E47" s="9"/>
      <c r="F47" s="10"/>
    </row>
    <row r="48" spans="2:6" s="2" customFormat="1" ht="15.75" thickBot="1" x14ac:dyDescent="0.3">
      <c r="B48" s="9"/>
      <c r="C48" s="9"/>
      <c r="D48" s="9"/>
      <c r="E48" s="9"/>
      <c r="F48" s="10"/>
    </row>
    <row r="49" spans="1:6" s="2" customFormat="1" ht="15.75" thickBot="1" x14ac:dyDescent="0.3">
      <c r="B49" s="9"/>
      <c r="C49" s="9"/>
      <c r="D49" s="9"/>
      <c r="E49" s="9"/>
      <c r="F49" s="10"/>
    </row>
    <row r="50" spans="1:6" s="2" customFormat="1" ht="15.75" thickBot="1" x14ac:dyDescent="0.3">
      <c r="B50" s="9"/>
      <c r="C50" s="9"/>
      <c r="D50" s="9"/>
      <c r="E50" s="9"/>
      <c r="F50" s="10"/>
    </row>
    <row r="51" spans="1:6" s="2" customFormat="1" ht="15.75" thickBot="1" x14ac:dyDescent="0.3">
      <c r="B51" s="9"/>
      <c r="C51" s="9"/>
      <c r="D51" s="9"/>
      <c r="E51" s="9"/>
      <c r="F51" s="10"/>
    </row>
    <row r="52" spans="1:6" s="2" customFormat="1" ht="15.75" thickBot="1" x14ac:dyDescent="0.3">
      <c r="B52" s="9"/>
      <c r="C52" s="9"/>
      <c r="D52" s="9"/>
      <c r="E52" s="9"/>
      <c r="F52" s="10"/>
    </row>
    <row r="53" spans="1:6" s="2" customFormat="1" ht="15.75" thickBot="1" x14ac:dyDescent="0.3">
      <c r="B53" s="9"/>
      <c r="C53" s="9"/>
      <c r="D53" s="9"/>
      <c r="E53" s="9"/>
      <c r="F53" s="10"/>
    </row>
    <row r="54" spans="1:6" s="2" customFormat="1" ht="23.25" x14ac:dyDescent="0.35">
      <c r="B54" s="397" t="s">
        <v>7</v>
      </c>
      <c r="C54" s="397"/>
      <c r="D54" s="1"/>
      <c r="E54" s="1"/>
      <c r="F54" s="6">
        <f>SUM(F26:F53)</f>
        <v>0</v>
      </c>
    </row>
    <row r="55" spans="1:6" s="2" customFormat="1" x14ac:dyDescent="0.25">
      <c r="F55" s="4"/>
    </row>
    <row r="56" spans="1:6" s="2" customFormat="1" ht="15.75" thickBot="1" x14ac:dyDescent="0.3">
      <c r="F56" s="4"/>
    </row>
    <row r="57" spans="1:6" s="14" customFormat="1" ht="33" thickTop="1" thickBot="1" x14ac:dyDescent="0.55000000000000004">
      <c r="A57" s="11" t="s">
        <v>6</v>
      </c>
      <c r="B57" s="12"/>
      <c r="C57" s="12"/>
      <c r="D57" s="12"/>
      <c r="E57" s="12"/>
      <c r="F57" s="13">
        <f>F20-F54</f>
        <v>20780</v>
      </c>
    </row>
    <row r="58" spans="1:6" s="2" customFormat="1" ht="15.75" thickTop="1" x14ac:dyDescent="0.25">
      <c r="F58" s="4"/>
    </row>
    <row r="59" spans="1:6" s="2" customFormat="1" x14ac:dyDescent="0.25">
      <c r="F59" s="4"/>
    </row>
    <row r="60" spans="1:6" s="2" customFormat="1" x14ac:dyDescent="0.25">
      <c r="F60" s="4"/>
    </row>
    <row r="61" spans="1:6" s="2" customFormat="1" x14ac:dyDescent="0.25">
      <c r="F61" s="4"/>
    </row>
    <row r="62" spans="1:6" s="2" customFormat="1" x14ac:dyDescent="0.25">
      <c r="F62" s="4"/>
    </row>
    <row r="63" spans="1:6" s="2" customFormat="1" x14ac:dyDescent="0.25">
      <c r="F63" s="4"/>
    </row>
    <row r="64" spans="1:6" s="2" customFormat="1" x14ac:dyDescent="0.25">
      <c r="F64" s="4"/>
    </row>
    <row r="65" spans="6:6" s="2" customFormat="1" x14ac:dyDescent="0.25">
      <c r="F65" s="4"/>
    </row>
    <row r="66" spans="6:6" s="2" customFormat="1" x14ac:dyDescent="0.25">
      <c r="F66" s="4"/>
    </row>
    <row r="67" spans="6:6" s="2" customFormat="1" x14ac:dyDescent="0.25">
      <c r="F67" s="4"/>
    </row>
    <row r="68" spans="6:6" s="2" customFormat="1" x14ac:dyDescent="0.25">
      <c r="F68" s="4"/>
    </row>
    <row r="69" spans="6:6" s="2" customFormat="1" x14ac:dyDescent="0.25">
      <c r="F69" s="4"/>
    </row>
    <row r="70" spans="6:6" s="2" customFormat="1" x14ac:dyDescent="0.25">
      <c r="F70" s="4"/>
    </row>
    <row r="71" spans="6:6" s="2" customFormat="1" x14ac:dyDescent="0.25">
      <c r="F71" s="4"/>
    </row>
    <row r="72" spans="6:6" s="2" customFormat="1" x14ac:dyDescent="0.25">
      <c r="F72" s="4"/>
    </row>
    <row r="73" spans="6:6" s="2" customFormat="1" x14ac:dyDescent="0.25">
      <c r="F73" s="4"/>
    </row>
    <row r="74" spans="6:6" s="2" customFormat="1" x14ac:dyDescent="0.25">
      <c r="F74" s="4"/>
    </row>
    <row r="75" spans="6:6" s="2" customFormat="1" x14ac:dyDescent="0.25">
      <c r="F75" s="4"/>
    </row>
    <row r="76" spans="6:6" s="2" customFormat="1" x14ac:dyDescent="0.25">
      <c r="F76" s="4"/>
    </row>
    <row r="77" spans="6:6" s="2" customFormat="1" x14ac:dyDescent="0.25">
      <c r="F77" s="4"/>
    </row>
    <row r="78" spans="6:6" s="2" customFormat="1" x14ac:dyDescent="0.25">
      <c r="F78" s="4"/>
    </row>
    <row r="79" spans="6:6" s="2" customFormat="1" x14ac:dyDescent="0.25">
      <c r="F79" s="4"/>
    </row>
    <row r="80" spans="6:6" s="2" customFormat="1" x14ac:dyDescent="0.25">
      <c r="F80" s="4"/>
    </row>
    <row r="81" spans="6:6" s="2" customFormat="1" x14ac:dyDescent="0.25">
      <c r="F81" s="4"/>
    </row>
    <row r="82" spans="6:6" s="2" customFormat="1" x14ac:dyDescent="0.25">
      <c r="F82" s="4"/>
    </row>
    <row r="83" spans="6:6" s="2" customFormat="1" x14ac:dyDescent="0.25">
      <c r="F83" s="4"/>
    </row>
    <row r="84" spans="6:6" s="2" customFormat="1" x14ac:dyDescent="0.25">
      <c r="F84" s="4"/>
    </row>
    <row r="85" spans="6:6" s="2" customFormat="1" x14ac:dyDescent="0.25">
      <c r="F85" s="4"/>
    </row>
    <row r="86" spans="6:6" s="2" customFormat="1" x14ac:dyDescent="0.25">
      <c r="F86" s="4"/>
    </row>
    <row r="87" spans="6:6" s="2" customFormat="1" x14ac:dyDescent="0.25">
      <c r="F87" s="4"/>
    </row>
    <row r="88" spans="6:6" s="2" customFormat="1" x14ac:dyDescent="0.25">
      <c r="F88" s="4"/>
    </row>
    <row r="89" spans="6:6" s="2" customFormat="1" x14ac:dyDescent="0.25">
      <c r="F89" s="4"/>
    </row>
    <row r="90" spans="6:6" s="2" customFormat="1" x14ac:dyDescent="0.25">
      <c r="F90" s="4"/>
    </row>
    <row r="91" spans="6:6" s="2" customFormat="1" x14ac:dyDescent="0.25">
      <c r="F91" s="4"/>
    </row>
    <row r="92" spans="6:6" s="2" customFormat="1" x14ac:dyDescent="0.25">
      <c r="F92" s="4"/>
    </row>
    <row r="93" spans="6:6" s="2" customFormat="1" x14ac:dyDescent="0.25">
      <c r="F93" s="4"/>
    </row>
    <row r="94" spans="6:6" s="2" customFormat="1" x14ac:dyDescent="0.25">
      <c r="F94" s="4"/>
    </row>
    <row r="95" spans="6:6" s="2" customFormat="1" x14ac:dyDescent="0.25">
      <c r="F95" s="4"/>
    </row>
    <row r="96" spans="6:6" s="2" customFormat="1" x14ac:dyDescent="0.25">
      <c r="F96" s="4"/>
    </row>
    <row r="97" spans="6:6" s="2" customFormat="1" x14ac:dyDescent="0.25">
      <c r="F97" s="4"/>
    </row>
    <row r="98" spans="6:6" s="2" customFormat="1" x14ac:dyDescent="0.25">
      <c r="F98" s="4"/>
    </row>
    <row r="99" spans="6:6" s="2" customFormat="1" x14ac:dyDescent="0.25">
      <c r="F99" s="4"/>
    </row>
    <row r="100" spans="6:6" s="2" customFormat="1" x14ac:dyDescent="0.25">
      <c r="F100" s="4"/>
    </row>
    <row r="101" spans="6:6" s="2" customFormat="1" x14ac:dyDescent="0.25">
      <c r="F101" s="4"/>
    </row>
    <row r="102" spans="6:6" s="2" customFormat="1" x14ac:dyDescent="0.25">
      <c r="F102" s="4"/>
    </row>
    <row r="103" spans="6:6" s="2" customFormat="1" x14ac:dyDescent="0.25">
      <c r="F103" s="4"/>
    </row>
    <row r="104" spans="6:6" s="2" customFormat="1" x14ac:dyDescent="0.25">
      <c r="F104" s="4"/>
    </row>
    <row r="105" spans="6:6" s="2" customFormat="1" x14ac:dyDescent="0.25">
      <c r="F105" s="4"/>
    </row>
    <row r="106" spans="6:6" s="2" customFormat="1" x14ac:dyDescent="0.25">
      <c r="F106" s="4"/>
    </row>
    <row r="107" spans="6:6" s="2" customFormat="1" x14ac:dyDescent="0.25">
      <c r="F107" s="4"/>
    </row>
    <row r="108" spans="6:6" s="2" customFormat="1" x14ac:dyDescent="0.25">
      <c r="F108" s="4"/>
    </row>
    <row r="109" spans="6:6" s="2" customFormat="1" x14ac:dyDescent="0.25">
      <c r="F109" s="4"/>
    </row>
    <row r="110" spans="6:6" s="2" customFormat="1" x14ac:dyDescent="0.25">
      <c r="F110" s="4"/>
    </row>
    <row r="111" spans="6:6" s="2" customFormat="1" x14ac:dyDescent="0.25">
      <c r="F111" s="4"/>
    </row>
    <row r="112" spans="6:6" s="2" customFormat="1" x14ac:dyDescent="0.25">
      <c r="F112" s="4"/>
    </row>
    <row r="113" spans="6:6" s="2" customFormat="1" x14ac:dyDescent="0.25">
      <c r="F113" s="4"/>
    </row>
    <row r="114" spans="6:6" s="2" customFormat="1" x14ac:dyDescent="0.25">
      <c r="F114" s="4"/>
    </row>
    <row r="115" spans="6:6" s="2" customFormat="1" x14ac:dyDescent="0.25">
      <c r="F115" s="4"/>
    </row>
    <row r="116" spans="6:6" s="2" customFormat="1" x14ac:dyDescent="0.25">
      <c r="F116" s="4"/>
    </row>
    <row r="117" spans="6:6" s="2" customFormat="1" x14ac:dyDescent="0.25">
      <c r="F117" s="4"/>
    </row>
    <row r="118" spans="6:6" s="2" customFormat="1" x14ac:dyDescent="0.25">
      <c r="F118" s="4"/>
    </row>
    <row r="119" spans="6:6" s="2" customFormat="1" x14ac:dyDescent="0.25">
      <c r="F119" s="4"/>
    </row>
    <row r="120" spans="6:6" s="2" customFormat="1" x14ac:dyDescent="0.25">
      <c r="F120" s="4"/>
    </row>
    <row r="121" spans="6:6" s="2" customFormat="1" x14ac:dyDescent="0.25">
      <c r="F121" s="4"/>
    </row>
    <row r="122" spans="6:6" s="2" customFormat="1" x14ac:dyDescent="0.25">
      <c r="F122" s="4"/>
    </row>
    <row r="123" spans="6:6" s="2" customFormat="1" x14ac:dyDescent="0.25">
      <c r="F123" s="4"/>
    </row>
    <row r="124" spans="6:6" s="2" customFormat="1" x14ac:dyDescent="0.25">
      <c r="F124" s="4"/>
    </row>
    <row r="125" spans="6:6" s="2" customFormat="1" x14ac:dyDescent="0.25">
      <c r="F125" s="4"/>
    </row>
    <row r="126" spans="6:6" s="2" customFormat="1" x14ac:dyDescent="0.25">
      <c r="F126" s="4"/>
    </row>
    <row r="127" spans="6:6" s="2" customFormat="1" x14ac:dyDescent="0.25">
      <c r="F127" s="4"/>
    </row>
    <row r="128" spans="6:6" s="2" customFormat="1" x14ac:dyDescent="0.25">
      <c r="F128" s="4"/>
    </row>
    <row r="129" spans="6:6" s="2" customFormat="1" x14ac:dyDescent="0.25">
      <c r="F129" s="4"/>
    </row>
    <row r="130" spans="6:6" s="2" customFormat="1" x14ac:dyDescent="0.25">
      <c r="F130" s="4"/>
    </row>
    <row r="131" spans="6:6" s="2" customFormat="1" x14ac:dyDescent="0.25">
      <c r="F131" s="4"/>
    </row>
    <row r="132" spans="6:6" s="2" customFormat="1" x14ac:dyDescent="0.25">
      <c r="F132" s="4"/>
    </row>
    <row r="133" spans="6:6" s="2" customFormat="1" x14ac:dyDescent="0.25">
      <c r="F133" s="4"/>
    </row>
    <row r="134" spans="6:6" s="2" customFormat="1" x14ac:dyDescent="0.25">
      <c r="F134" s="4"/>
    </row>
    <row r="135" spans="6:6" s="2" customFormat="1" x14ac:dyDescent="0.25">
      <c r="F135" s="4"/>
    </row>
    <row r="136" spans="6:6" s="2" customFormat="1" x14ac:dyDescent="0.25">
      <c r="F136" s="4"/>
    </row>
    <row r="137" spans="6:6" s="2" customFormat="1" x14ac:dyDescent="0.25">
      <c r="F137" s="4"/>
    </row>
    <row r="138" spans="6:6" s="2" customFormat="1" x14ac:dyDescent="0.25">
      <c r="F138" s="4"/>
    </row>
    <row r="139" spans="6:6" s="2" customFormat="1" x14ac:dyDescent="0.25">
      <c r="F139" s="4"/>
    </row>
    <row r="140" spans="6:6" s="2" customFormat="1" x14ac:dyDescent="0.25">
      <c r="F140" s="4"/>
    </row>
    <row r="141" spans="6:6" s="2" customFormat="1" x14ac:dyDescent="0.25">
      <c r="F141" s="4"/>
    </row>
    <row r="142" spans="6:6" s="2" customFormat="1" x14ac:dyDescent="0.25">
      <c r="F142" s="4"/>
    </row>
    <row r="143" spans="6:6" s="2" customFormat="1" x14ac:dyDescent="0.25">
      <c r="F143" s="4"/>
    </row>
    <row r="144" spans="6:6" s="2" customFormat="1" x14ac:dyDescent="0.25">
      <c r="F144" s="4"/>
    </row>
    <row r="145" spans="6:6" s="2" customFormat="1" x14ac:dyDescent="0.25">
      <c r="F145" s="4"/>
    </row>
    <row r="146" spans="6:6" s="2" customFormat="1" x14ac:dyDescent="0.25">
      <c r="F146" s="4"/>
    </row>
    <row r="147" spans="6:6" s="2" customFormat="1" x14ac:dyDescent="0.25">
      <c r="F147" s="4"/>
    </row>
    <row r="148" spans="6:6" s="2" customFormat="1" x14ac:dyDescent="0.25">
      <c r="F148" s="4"/>
    </row>
    <row r="149" spans="6:6" s="2" customFormat="1" x14ac:dyDescent="0.25">
      <c r="F149" s="4"/>
    </row>
    <row r="150" spans="6:6" s="2" customFormat="1" x14ac:dyDescent="0.25">
      <c r="F150" s="4"/>
    </row>
    <row r="151" spans="6:6" s="2" customFormat="1" x14ac:dyDescent="0.25">
      <c r="F151" s="4"/>
    </row>
    <row r="152" spans="6:6" s="2" customFormat="1" x14ac:dyDescent="0.25">
      <c r="F152" s="4"/>
    </row>
    <row r="153" spans="6:6" s="2" customFormat="1" x14ac:dyDescent="0.25">
      <c r="F153" s="4"/>
    </row>
    <row r="154" spans="6:6" s="2" customFormat="1" x14ac:dyDescent="0.25">
      <c r="F154" s="4"/>
    </row>
    <row r="155" spans="6:6" s="2" customFormat="1" x14ac:dyDescent="0.25">
      <c r="F155" s="4"/>
    </row>
    <row r="156" spans="6:6" s="2" customFormat="1" x14ac:dyDescent="0.25">
      <c r="F156" s="4"/>
    </row>
    <row r="157" spans="6:6" s="2" customFormat="1" x14ac:dyDescent="0.25">
      <c r="F157" s="4"/>
    </row>
    <row r="158" spans="6:6" s="2" customFormat="1" x14ac:dyDescent="0.25">
      <c r="F158" s="4"/>
    </row>
    <row r="159" spans="6:6" s="2" customFormat="1" x14ac:dyDescent="0.25">
      <c r="F159" s="4"/>
    </row>
    <row r="160" spans="6:6" s="2" customFormat="1" x14ac:dyDescent="0.25">
      <c r="F160" s="4"/>
    </row>
    <row r="161" spans="6:6" s="2" customFormat="1" x14ac:dyDescent="0.25">
      <c r="F161" s="4"/>
    </row>
    <row r="162" spans="6:6" s="2" customFormat="1" x14ac:dyDescent="0.25">
      <c r="F162" s="4"/>
    </row>
    <row r="163" spans="6:6" s="2" customFormat="1" x14ac:dyDescent="0.25">
      <c r="F163" s="4"/>
    </row>
    <row r="164" spans="6:6" s="2" customFormat="1" x14ac:dyDescent="0.25">
      <c r="F164" s="4"/>
    </row>
    <row r="165" spans="6:6" s="2" customFormat="1" x14ac:dyDescent="0.25">
      <c r="F165" s="4"/>
    </row>
    <row r="166" spans="6:6" s="2" customFormat="1" x14ac:dyDescent="0.25">
      <c r="F166" s="4"/>
    </row>
    <row r="167" spans="6:6" s="2" customFormat="1" x14ac:dyDescent="0.25">
      <c r="F167" s="4"/>
    </row>
    <row r="168" spans="6:6" s="2" customFormat="1" x14ac:dyDescent="0.25">
      <c r="F168" s="4"/>
    </row>
    <row r="169" spans="6:6" s="2" customFormat="1" x14ac:dyDescent="0.25">
      <c r="F169" s="4"/>
    </row>
    <row r="170" spans="6:6" s="2" customFormat="1" x14ac:dyDescent="0.25">
      <c r="F170" s="4"/>
    </row>
    <row r="171" spans="6:6" s="2" customFormat="1" x14ac:dyDescent="0.25">
      <c r="F171" s="4"/>
    </row>
    <row r="172" spans="6:6" s="2" customFormat="1" x14ac:dyDescent="0.25">
      <c r="F172" s="4"/>
    </row>
    <row r="173" spans="6:6" s="2" customFormat="1" x14ac:dyDescent="0.25">
      <c r="F173" s="4"/>
    </row>
    <row r="174" spans="6:6" s="2" customFormat="1" x14ac:dyDescent="0.25">
      <c r="F174" s="4"/>
    </row>
    <row r="175" spans="6:6" s="2" customFormat="1" x14ac:dyDescent="0.25">
      <c r="F175" s="4"/>
    </row>
    <row r="176" spans="6:6" s="2" customFormat="1" x14ac:dyDescent="0.25">
      <c r="F176" s="4"/>
    </row>
    <row r="177" spans="6:6" s="2" customFormat="1" x14ac:dyDescent="0.25">
      <c r="F177" s="4"/>
    </row>
    <row r="178" spans="6:6" s="2" customFormat="1" x14ac:dyDescent="0.25">
      <c r="F178" s="4"/>
    </row>
    <row r="179" spans="6:6" s="2" customFormat="1" x14ac:dyDescent="0.25">
      <c r="F179" s="4"/>
    </row>
    <row r="180" spans="6:6" s="2" customFormat="1" x14ac:dyDescent="0.25">
      <c r="F180" s="4"/>
    </row>
    <row r="181" spans="6:6" s="2" customFormat="1" x14ac:dyDescent="0.25">
      <c r="F181" s="4"/>
    </row>
    <row r="182" spans="6:6" s="2" customFormat="1" x14ac:dyDescent="0.25">
      <c r="F182" s="4"/>
    </row>
    <row r="183" spans="6:6" s="2" customFormat="1" x14ac:dyDescent="0.25">
      <c r="F183" s="4"/>
    </row>
    <row r="184" spans="6:6" s="2" customFormat="1" x14ac:dyDescent="0.25">
      <c r="F184" s="4"/>
    </row>
    <row r="185" spans="6:6" s="2" customFormat="1" x14ac:dyDescent="0.25">
      <c r="F185" s="4"/>
    </row>
    <row r="186" spans="6:6" s="2" customFormat="1" x14ac:dyDescent="0.25">
      <c r="F186" s="4"/>
    </row>
    <row r="187" spans="6:6" s="2" customFormat="1" x14ac:dyDescent="0.25">
      <c r="F187" s="4"/>
    </row>
    <row r="188" spans="6:6" s="2" customFormat="1" x14ac:dyDescent="0.25">
      <c r="F188" s="4"/>
    </row>
    <row r="189" spans="6:6" s="2" customFormat="1" x14ac:dyDescent="0.25">
      <c r="F189" s="4"/>
    </row>
    <row r="190" spans="6:6" s="2" customFormat="1" x14ac:dyDescent="0.25">
      <c r="F190" s="4"/>
    </row>
    <row r="191" spans="6:6" s="2" customFormat="1" x14ac:dyDescent="0.25">
      <c r="F191" s="4"/>
    </row>
    <row r="192" spans="6:6" s="2" customFormat="1" x14ac:dyDescent="0.25">
      <c r="F192" s="4"/>
    </row>
    <row r="193" spans="6:6" s="2" customFormat="1" x14ac:dyDescent="0.25">
      <c r="F193" s="4"/>
    </row>
    <row r="194" spans="6:6" s="2" customFormat="1" x14ac:dyDescent="0.25">
      <c r="F194" s="4"/>
    </row>
    <row r="195" spans="6:6" s="2" customFormat="1" x14ac:dyDescent="0.25">
      <c r="F195" s="4"/>
    </row>
    <row r="196" spans="6:6" s="2" customFormat="1" x14ac:dyDescent="0.25">
      <c r="F196" s="4"/>
    </row>
    <row r="197" spans="6:6" s="2" customFormat="1" x14ac:dyDescent="0.25">
      <c r="F197" s="4"/>
    </row>
    <row r="198" spans="6:6" s="2" customFormat="1" x14ac:dyDescent="0.25">
      <c r="F198" s="4"/>
    </row>
    <row r="199" spans="6:6" s="2" customFormat="1" x14ac:dyDescent="0.25">
      <c r="F199" s="4"/>
    </row>
    <row r="200" spans="6:6" s="2" customFormat="1" x14ac:dyDescent="0.25">
      <c r="F200" s="4"/>
    </row>
    <row r="201" spans="6:6" s="2" customFormat="1" x14ac:dyDescent="0.25">
      <c r="F201" s="4"/>
    </row>
    <row r="202" spans="6:6" s="2" customFormat="1" x14ac:dyDescent="0.25">
      <c r="F202" s="4"/>
    </row>
    <row r="203" spans="6:6" s="2" customFormat="1" x14ac:dyDescent="0.25">
      <c r="F203" s="4"/>
    </row>
    <row r="204" spans="6:6" s="2" customFormat="1" x14ac:dyDescent="0.25">
      <c r="F204" s="4"/>
    </row>
    <row r="205" spans="6:6" s="2" customFormat="1" x14ac:dyDescent="0.25">
      <c r="F205" s="4"/>
    </row>
    <row r="206" spans="6:6" s="2" customFormat="1" x14ac:dyDescent="0.25">
      <c r="F206" s="4"/>
    </row>
    <row r="207" spans="6:6" s="2" customFormat="1" x14ac:dyDescent="0.25">
      <c r="F207" s="4"/>
    </row>
    <row r="208" spans="6:6" s="2" customFormat="1" x14ac:dyDescent="0.25">
      <c r="F208" s="4"/>
    </row>
    <row r="209" spans="6:6" s="2" customFormat="1" x14ac:dyDescent="0.25">
      <c r="F209" s="4"/>
    </row>
    <row r="210" spans="6:6" s="2" customFormat="1" x14ac:dyDescent="0.25">
      <c r="F210" s="4"/>
    </row>
    <row r="211" spans="6:6" s="2" customFormat="1" x14ac:dyDescent="0.25">
      <c r="F211" s="4"/>
    </row>
    <row r="212" spans="6:6" s="2" customFormat="1" x14ac:dyDescent="0.25">
      <c r="F212" s="4"/>
    </row>
    <row r="213" spans="6:6" s="2" customFormat="1" x14ac:dyDescent="0.25">
      <c r="F213" s="4"/>
    </row>
    <row r="214" spans="6:6" s="2" customFormat="1" x14ac:dyDescent="0.25">
      <c r="F214" s="4"/>
    </row>
    <row r="215" spans="6:6" s="2" customFormat="1" x14ac:dyDescent="0.25">
      <c r="F215" s="4"/>
    </row>
    <row r="216" spans="6:6" s="2" customFormat="1" x14ac:dyDescent="0.25">
      <c r="F216" s="4"/>
    </row>
    <row r="217" spans="6:6" s="2" customFormat="1" x14ac:dyDescent="0.25">
      <c r="F217" s="4"/>
    </row>
    <row r="218" spans="6:6" s="2" customFormat="1" x14ac:dyDescent="0.25">
      <c r="F218" s="4"/>
    </row>
    <row r="219" spans="6:6" s="2" customFormat="1" x14ac:dyDescent="0.25">
      <c r="F219" s="4"/>
    </row>
    <row r="220" spans="6:6" s="2" customFormat="1" x14ac:dyDescent="0.25">
      <c r="F220" s="4"/>
    </row>
    <row r="221" spans="6:6" s="2" customFormat="1" x14ac:dyDescent="0.25">
      <c r="F221" s="4"/>
    </row>
    <row r="222" spans="6:6" s="2" customFormat="1" x14ac:dyDescent="0.25">
      <c r="F222" s="4"/>
    </row>
    <row r="223" spans="6:6" s="2" customFormat="1" x14ac:dyDescent="0.25">
      <c r="F223" s="4"/>
    </row>
    <row r="224" spans="6:6" s="2" customFormat="1" x14ac:dyDescent="0.25">
      <c r="F224" s="4"/>
    </row>
    <row r="225" spans="6:6" s="2" customFormat="1" x14ac:dyDescent="0.25">
      <c r="F225" s="4"/>
    </row>
    <row r="226" spans="6:6" s="2" customFormat="1" x14ac:dyDescent="0.25">
      <c r="F226" s="4"/>
    </row>
    <row r="227" spans="6:6" s="2" customFormat="1" x14ac:dyDescent="0.25">
      <c r="F227" s="4"/>
    </row>
    <row r="228" spans="6:6" s="2" customFormat="1" x14ac:dyDescent="0.25">
      <c r="F228" s="4"/>
    </row>
    <row r="229" spans="6:6" s="2" customFormat="1" x14ac:dyDescent="0.25">
      <c r="F229" s="4"/>
    </row>
    <row r="230" spans="6:6" s="2" customFormat="1" x14ac:dyDescent="0.25">
      <c r="F230" s="4"/>
    </row>
    <row r="231" spans="6:6" s="2" customFormat="1" x14ac:dyDescent="0.25">
      <c r="F231" s="4"/>
    </row>
    <row r="232" spans="6:6" s="2" customFormat="1" x14ac:dyDescent="0.25">
      <c r="F232" s="4"/>
    </row>
    <row r="233" spans="6:6" s="2" customFormat="1" x14ac:dyDescent="0.25">
      <c r="F233" s="4"/>
    </row>
    <row r="234" spans="6:6" s="2" customFormat="1" x14ac:dyDescent="0.25">
      <c r="F234" s="4"/>
    </row>
    <row r="235" spans="6:6" s="2" customFormat="1" x14ac:dyDescent="0.25">
      <c r="F235" s="4"/>
    </row>
    <row r="236" spans="6:6" s="2" customFormat="1" x14ac:dyDescent="0.25">
      <c r="F236" s="4"/>
    </row>
    <row r="237" spans="6:6" s="2" customFormat="1" x14ac:dyDescent="0.25">
      <c r="F237" s="4"/>
    </row>
    <row r="238" spans="6:6" s="2" customFormat="1" x14ac:dyDescent="0.25">
      <c r="F238" s="4"/>
    </row>
    <row r="239" spans="6:6" s="2" customFormat="1" x14ac:dyDescent="0.25">
      <c r="F239" s="4"/>
    </row>
    <row r="240" spans="6:6" s="2" customFormat="1" x14ac:dyDescent="0.25">
      <c r="F240" s="4"/>
    </row>
    <row r="241" spans="6:6" s="2" customFormat="1" x14ac:dyDescent="0.25">
      <c r="F241" s="4"/>
    </row>
    <row r="242" spans="6:6" s="2" customFormat="1" x14ac:dyDescent="0.25">
      <c r="F242" s="4"/>
    </row>
    <row r="243" spans="6:6" s="2" customFormat="1" x14ac:dyDescent="0.25">
      <c r="F243" s="4"/>
    </row>
    <row r="244" spans="6:6" s="2" customFormat="1" x14ac:dyDescent="0.25">
      <c r="F244" s="4"/>
    </row>
    <row r="245" spans="6:6" s="2" customFormat="1" x14ac:dyDescent="0.25">
      <c r="F245" s="4"/>
    </row>
    <row r="246" spans="6:6" s="2" customFormat="1" x14ac:dyDescent="0.25">
      <c r="F246" s="4"/>
    </row>
    <row r="247" spans="6:6" s="2" customFormat="1" x14ac:dyDescent="0.25">
      <c r="F247" s="4"/>
    </row>
    <row r="248" spans="6:6" s="2" customFormat="1" x14ac:dyDescent="0.25">
      <c r="F248" s="4"/>
    </row>
    <row r="249" spans="6:6" s="2" customFormat="1" x14ac:dyDescent="0.25">
      <c r="F249" s="4"/>
    </row>
    <row r="250" spans="6:6" s="2" customFormat="1" x14ac:dyDescent="0.25">
      <c r="F250" s="4"/>
    </row>
    <row r="251" spans="6:6" s="2" customFormat="1" x14ac:dyDescent="0.25">
      <c r="F251" s="4"/>
    </row>
    <row r="252" spans="6:6" s="2" customFormat="1" x14ac:dyDescent="0.25">
      <c r="F252" s="4"/>
    </row>
    <row r="253" spans="6:6" s="2" customFormat="1" x14ac:dyDescent="0.25">
      <c r="F253" s="4"/>
    </row>
    <row r="254" spans="6:6" s="2" customFormat="1" x14ac:dyDescent="0.25">
      <c r="F254" s="4"/>
    </row>
    <row r="255" spans="6:6" s="2" customFormat="1" x14ac:dyDescent="0.25">
      <c r="F255" s="4"/>
    </row>
    <row r="256" spans="6:6" s="2" customFormat="1" x14ac:dyDescent="0.25">
      <c r="F256" s="4"/>
    </row>
    <row r="257" spans="6:6" s="2" customFormat="1" x14ac:dyDescent="0.25">
      <c r="F257" s="4"/>
    </row>
    <row r="258" spans="6:6" s="2" customFormat="1" x14ac:dyDescent="0.25">
      <c r="F258" s="4"/>
    </row>
    <row r="259" spans="6:6" s="2" customFormat="1" x14ac:dyDescent="0.25">
      <c r="F259" s="4"/>
    </row>
    <row r="260" spans="6:6" s="2" customFormat="1" x14ac:dyDescent="0.25">
      <c r="F260" s="4"/>
    </row>
    <row r="261" spans="6:6" s="2" customFormat="1" x14ac:dyDescent="0.25">
      <c r="F261" s="4"/>
    </row>
    <row r="262" spans="6:6" s="2" customFormat="1" x14ac:dyDescent="0.25">
      <c r="F262" s="4"/>
    </row>
    <row r="263" spans="6:6" s="2" customFormat="1" x14ac:dyDescent="0.25">
      <c r="F263" s="4"/>
    </row>
    <row r="264" spans="6:6" s="2" customFormat="1" x14ac:dyDescent="0.25">
      <c r="F264" s="4"/>
    </row>
    <row r="265" spans="6:6" s="2" customFormat="1" x14ac:dyDescent="0.25">
      <c r="F265" s="4"/>
    </row>
    <row r="266" spans="6:6" s="2" customFormat="1" x14ac:dyDescent="0.25">
      <c r="F266" s="4"/>
    </row>
    <row r="267" spans="6:6" s="2" customFormat="1" x14ac:dyDescent="0.25">
      <c r="F267" s="4"/>
    </row>
    <row r="268" spans="6:6" s="2" customFormat="1" x14ac:dyDescent="0.25">
      <c r="F268" s="4"/>
    </row>
    <row r="269" spans="6:6" s="2" customFormat="1" x14ac:dyDescent="0.25">
      <c r="F269" s="4"/>
    </row>
    <row r="270" spans="6:6" s="2" customFormat="1" x14ac:dyDescent="0.25">
      <c r="F270" s="4"/>
    </row>
    <row r="271" spans="6:6" s="2" customFormat="1" x14ac:dyDescent="0.25">
      <c r="F271" s="4"/>
    </row>
    <row r="272" spans="6:6" s="2" customFormat="1" x14ac:dyDescent="0.25">
      <c r="F272" s="4"/>
    </row>
    <row r="273" spans="6:6" s="2" customFormat="1" x14ac:dyDescent="0.25">
      <c r="F273" s="4"/>
    </row>
    <row r="274" spans="6:6" s="2" customFormat="1" x14ac:dyDescent="0.25">
      <c r="F274" s="4"/>
    </row>
    <row r="275" spans="6:6" s="2" customFormat="1" x14ac:dyDescent="0.25">
      <c r="F275" s="4"/>
    </row>
    <row r="276" spans="6:6" s="2" customFormat="1" x14ac:dyDescent="0.25">
      <c r="F276" s="4"/>
    </row>
    <row r="277" spans="6:6" s="2" customFormat="1" x14ac:dyDescent="0.25">
      <c r="F277" s="4"/>
    </row>
    <row r="278" spans="6:6" s="2" customFormat="1" x14ac:dyDescent="0.25">
      <c r="F278" s="4"/>
    </row>
    <row r="279" spans="6:6" s="2" customFormat="1" x14ac:dyDescent="0.25">
      <c r="F279" s="4"/>
    </row>
    <row r="280" spans="6:6" s="2" customFormat="1" x14ac:dyDescent="0.25">
      <c r="F280" s="4"/>
    </row>
    <row r="281" spans="6:6" s="2" customFormat="1" x14ac:dyDescent="0.25">
      <c r="F281" s="4"/>
    </row>
    <row r="282" spans="6:6" s="2" customFormat="1" x14ac:dyDescent="0.25">
      <c r="F282" s="4"/>
    </row>
    <row r="283" spans="6:6" s="2" customFormat="1" x14ac:dyDescent="0.25">
      <c r="F283" s="4"/>
    </row>
    <row r="284" spans="6:6" s="2" customFormat="1" x14ac:dyDescent="0.25">
      <c r="F284" s="4"/>
    </row>
    <row r="285" spans="6:6" s="2" customFormat="1" x14ac:dyDescent="0.25">
      <c r="F285" s="4"/>
    </row>
    <row r="286" spans="6:6" s="2" customFormat="1" x14ac:dyDescent="0.25">
      <c r="F286" s="4"/>
    </row>
    <row r="287" spans="6:6" s="2" customFormat="1" x14ac:dyDescent="0.25">
      <c r="F287" s="4"/>
    </row>
    <row r="288" spans="6:6" s="2" customFormat="1" x14ac:dyDescent="0.25">
      <c r="F288" s="4"/>
    </row>
    <row r="289" spans="6:6" s="2" customFormat="1" x14ac:dyDescent="0.25">
      <c r="F289" s="4"/>
    </row>
    <row r="290" spans="6:6" s="2" customFormat="1" x14ac:dyDescent="0.25">
      <c r="F290" s="4"/>
    </row>
    <row r="291" spans="6:6" s="2" customFormat="1" x14ac:dyDescent="0.25">
      <c r="F291" s="4"/>
    </row>
    <row r="292" spans="6:6" s="2" customFormat="1" x14ac:dyDescent="0.25">
      <c r="F292" s="4"/>
    </row>
    <row r="293" spans="6:6" s="2" customFormat="1" x14ac:dyDescent="0.25">
      <c r="F293" s="4"/>
    </row>
    <row r="294" spans="6:6" s="2" customFormat="1" x14ac:dyDescent="0.25">
      <c r="F294" s="4"/>
    </row>
    <row r="295" spans="6:6" s="2" customFormat="1" x14ac:dyDescent="0.25">
      <c r="F295" s="4"/>
    </row>
    <row r="296" spans="6:6" s="2" customFormat="1" x14ac:dyDescent="0.25">
      <c r="F296" s="4"/>
    </row>
    <row r="297" spans="6:6" s="2" customFormat="1" x14ac:dyDescent="0.25">
      <c r="F297" s="4"/>
    </row>
    <row r="298" spans="6:6" s="2" customFormat="1" x14ac:dyDescent="0.25">
      <c r="F298" s="4"/>
    </row>
    <row r="299" spans="6:6" s="2" customFormat="1" x14ac:dyDescent="0.25">
      <c r="F299" s="4"/>
    </row>
    <row r="300" spans="6:6" s="2" customFormat="1" x14ac:dyDescent="0.25">
      <c r="F300" s="4"/>
    </row>
    <row r="301" spans="6:6" s="2" customFormat="1" x14ac:dyDescent="0.25">
      <c r="F301" s="4"/>
    </row>
    <row r="302" spans="6:6" s="2" customFormat="1" x14ac:dyDescent="0.25">
      <c r="F302" s="4"/>
    </row>
    <row r="303" spans="6:6" s="2" customFormat="1" x14ac:dyDescent="0.25">
      <c r="F303" s="4"/>
    </row>
    <row r="304" spans="6:6" s="2" customFormat="1" x14ac:dyDescent="0.25">
      <c r="F304" s="4"/>
    </row>
    <row r="305" spans="6:6" s="2" customFormat="1" x14ac:dyDescent="0.25">
      <c r="F305" s="4"/>
    </row>
    <row r="306" spans="6:6" s="2" customFormat="1" x14ac:dyDescent="0.25">
      <c r="F306" s="4"/>
    </row>
    <row r="307" spans="6:6" s="2" customFormat="1" x14ac:dyDescent="0.25">
      <c r="F307" s="4"/>
    </row>
    <row r="308" spans="6:6" s="2" customFormat="1" x14ac:dyDescent="0.25">
      <c r="F308" s="4"/>
    </row>
    <row r="309" spans="6:6" s="2" customFormat="1" x14ac:dyDescent="0.25">
      <c r="F309" s="4"/>
    </row>
    <row r="310" spans="6:6" s="2" customFormat="1" x14ac:dyDescent="0.25">
      <c r="F310" s="4"/>
    </row>
    <row r="311" spans="6:6" s="2" customFormat="1" x14ac:dyDescent="0.25">
      <c r="F311" s="4"/>
    </row>
  </sheetData>
  <mergeCells count="2">
    <mergeCell ref="B20:C20"/>
    <mergeCell ref="B54:C5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opLeftCell="A40" zoomScale="75" zoomScaleNormal="75" zoomScalePageLayoutView="75" workbookViewId="0">
      <selection activeCell="F84" sqref="F84"/>
    </sheetView>
  </sheetViews>
  <sheetFormatPr baseColWidth="10" defaultColWidth="10.85546875" defaultRowHeight="15" x14ac:dyDescent="0.25"/>
  <cols>
    <col min="1" max="1" width="14.42578125" style="2" customWidth="1"/>
    <col min="2" max="2" width="37.140625" style="1" customWidth="1"/>
    <col min="3" max="3" width="17.140625" style="5" customWidth="1"/>
    <col min="4" max="4" width="15.42578125" style="1" customWidth="1"/>
    <col min="5" max="5" width="10.85546875" style="1"/>
    <col min="6" max="6" width="24.42578125" style="1" customWidth="1"/>
    <col min="7" max="16384" width="10.85546875" style="1"/>
  </cols>
  <sheetData>
    <row r="1" spans="1:6" s="2" customFormat="1" x14ac:dyDescent="0.25">
      <c r="C1" s="4"/>
    </row>
    <row r="2" spans="1:6" s="2" customFormat="1" x14ac:dyDescent="0.25">
      <c r="C2" s="4"/>
    </row>
    <row r="3" spans="1:6" s="2" customFormat="1" x14ac:dyDescent="0.25">
      <c r="C3" s="4"/>
    </row>
    <row r="4" spans="1:6" s="2" customFormat="1" x14ac:dyDescent="0.25">
      <c r="C4" s="4"/>
    </row>
    <row r="5" spans="1:6" s="2" customFormat="1" x14ac:dyDescent="0.25">
      <c r="C5" s="4"/>
    </row>
    <row r="6" spans="1:6" s="2" customFormat="1" ht="26.25" x14ac:dyDescent="0.4">
      <c r="A6" s="28" t="s">
        <v>3</v>
      </c>
      <c r="C6" s="4"/>
    </row>
    <row r="7" spans="1:6" s="2" customFormat="1" ht="15.75" thickBot="1" x14ac:dyDescent="0.3">
      <c r="C7" s="4"/>
    </row>
    <row r="8" spans="1:6" ht="32.25" customHeight="1" thickTop="1" thickBot="1" x14ac:dyDescent="0.3">
      <c r="B8" s="26" t="s">
        <v>2</v>
      </c>
      <c r="C8" s="15"/>
      <c r="D8" s="15"/>
      <c r="E8" s="15"/>
      <c r="F8" s="16"/>
    </row>
    <row r="9" spans="1:6" ht="20.25" thickTop="1" thickBot="1" x14ac:dyDescent="0.3">
      <c r="B9" s="17"/>
      <c r="C9" s="15"/>
      <c r="D9" s="15"/>
      <c r="E9" s="15"/>
      <c r="F9" s="16"/>
    </row>
    <row r="10" spans="1:6" ht="19.5" thickBot="1" x14ac:dyDescent="0.3">
      <c r="B10" s="7" t="s">
        <v>244</v>
      </c>
      <c r="C10" s="7"/>
      <c r="D10" s="7"/>
      <c r="E10" s="7"/>
      <c r="F10" s="8">
        <f>35000</f>
        <v>35000</v>
      </c>
    </row>
    <row r="11" spans="1:6" ht="19.5" thickBot="1" x14ac:dyDescent="0.3">
      <c r="B11" s="7"/>
      <c r="C11" s="7"/>
      <c r="D11" s="7"/>
      <c r="E11" s="7"/>
      <c r="F11" s="8"/>
    </row>
    <row r="12" spans="1:6" ht="19.5" thickBot="1" x14ac:dyDescent="0.3">
      <c r="B12" s="7"/>
      <c r="C12" s="7"/>
      <c r="D12" s="7"/>
      <c r="E12" s="7"/>
      <c r="F12" s="8"/>
    </row>
    <row r="13" spans="1:6" ht="19.5" thickBot="1" x14ac:dyDescent="0.3">
      <c r="B13" s="7" t="s">
        <v>8</v>
      </c>
      <c r="C13" s="7" t="s">
        <v>8</v>
      </c>
      <c r="D13" s="7" t="s">
        <v>8</v>
      </c>
      <c r="E13" s="7"/>
      <c r="F13" s="8" t="s">
        <v>8</v>
      </c>
    </row>
    <row r="14" spans="1:6" ht="19.5" thickBot="1" x14ac:dyDescent="0.3">
      <c r="B14" s="7" t="s">
        <v>8</v>
      </c>
      <c r="C14" s="7" t="s">
        <v>8</v>
      </c>
      <c r="D14" s="7" t="s">
        <v>8</v>
      </c>
      <c r="E14" s="7"/>
      <c r="F14" s="8" t="s">
        <v>8</v>
      </c>
    </row>
    <row r="15" spans="1:6" ht="19.5" thickBot="1" x14ac:dyDescent="0.3">
      <c r="B15" s="7" t="s">
        <v>8</v>
      </c>
      <c r="C15" s="7" t="s">
        <v>8</v>
      </c>
      <c r="D15" s="7" t="s">
        <v>8</v>
      </c>
      <c r="E15" s="7"/>
      <c r="F15" s="8" t="s">
        <v>8</v>
      </c>
    </row>
    <row r="16" spans="1:6" ht="19.5" thickBot="1" x14ac:dyDescent="0.3">
      <c r="B16" s="7" t="s">
        <v>8</v>
      </c>
      <c r="C16" s="7" t="s">
        <v>8</v>
      </c>
      <c r="D16" s="7" t="s">
        <v>8</v>
      </c>
      <c r="E16" s="7"/>
      <c r="F16" s="8" t="s">
        <v>8</v>
      </c>
    </row>
    <row r="17" spans="2:6" ht="19.5" thickBot="1" x14ac:dyDescent="0.3">
      <c r="B17" s="7" t="s">
        <v>8</v>
      </c>
      <c r="C17" s="7" t="s">
        <v>8</v>
      </c>
      <c r="D17" s="7" t="s">
        <v>8</v>
      </c>
      <c r="E17" s="7"/>
      <c r="F17" s="8" t="s">
        <v>8</v>
      </c>
    </row>
    <row r="18" spans="2:6" ht="19.5" thickBot="1" x14ac:dyDescent="0.3">
      <c r="B18" s="7" t="s">
        <v>8</v>
      </c>
      <c r="C18" s="7" t="s">
        <v>8</v>
      </c>
      <c r="D18" s="7" t="s">
        <v>8</v>
      </c>
      <c r="E18" s="7"/>
      <c r="F18" s="8" t="s">
        <v>8</v>
      </c>
    </row>
    <row r="19" spans="2:6" ht="19.5" thickBot="1" x14ac:dyDescent="0.3">
      <c r="B19" s="7" t="s">
        <v>8</v>
      </c>
      <c r="C19" s="7" t="s">
        <v>8</v>
      </c>
      <c r="D19" s="7" t="s">
        <v>8</v>
      </c>
      <c r="E19" s="7"/>
      <c r="F19" s="8" t="s">
        <v>8</v>
      </c>
    </row>
    <row r="20" spans="2:6" ht="19.5" thickBot="1" x14ac:dyDescent="0.3">
      <c r="B20" s="7" t="s">
        <v>8</v>
      </c>
      <c r="C20" s="7" t="s">
        <v>8</v>
      </c>
      <c r="D20" s="7" t="s">
        <v>8</v>
      </c>
      <c r="E20" s="7"/>
      <c r="F20" s="8" t="s">
        <v>8</v>
      </c>
    </row>
    <row r="21" spans="2:6" ht="19.5" thickBot="1" x14ac:dyDescent="0.3">
      <c r="B21" s="7" t="s">
        <v>8</v>
      </c>
      <c r="C21" s="7" t="s">
        <v>8</v>
      </c>
      <c r="D21" s="7" t="s">
        <v>8</v>
      </c>
      <c r="E21" s="7"/>
      <c r="F21" s="8" t="s">
        <v>8</v>
      </c>
    </row>
    <row r="22" spans="2:6" ht="19.5" thickBot="1" x14ac:dyDescent="0.3">
      <c r="B22" s="7" t="s">
        <v>8</v>
      </c>
      <c r="C22" s="7" t="s">
        <v>8</v>
      </c>
      <c r="D22" s="7" t="s">
        <v>8</v>
      </c>
      <c r="E22" s="7"/>
      <c r="F22" s="8" t="s">
        <v>8</v>
      </c>
    </row>
    <row r="23" spans="2:6" ht="19.5" thickBot="1" x14ac:dyDescent="0.3">
      <c r="B23" s="7" t="s">
        <v>8</v>
      </c>
      <c r="C23" s="7" t="s">
        <v>8</v>
      </c>
      <c r="D23" s="7" t="s">
        <v>8</v>
      </c>
      <c r="E23" s="7"/>
      <c r="F23" s="8" t="s">
        <v>8</v>
      </c>
    </row>
    <row r="24" spans="2:6" ht="19.5" thickBot="1" x14ac:dyDescent="0.3">
      <c r="B24" s="7" t="s">
        <v>8</v>
      </c>
      <c r="C24" s="7" t="s">
        <v>8</v>
      </c>
      <c r="D24" s="7" t="s">
        <v>8</v>
      </c>
      <c r="E24" s="7"/>
      <c r="F24" s="8" t="s">
        <v>8</v>
      </c>
    </row>
    <row r="25" spans="2:6" ht="19.5" thickBot="1" x14ac:dyDescent="0.3">
      <c r="B25" s="7" t="s">
        <v>8</v>
      </c>
      <c r="C25" s="7" t="s">
        <v>8</v>
      </c>
      <c r="D25" s="7" t="s">
        <v>8</v>
      </c>
      <c r="E25" s="7"/>
      <c r="F25" s="8" t="s">
        <v>8</v>
      </c>
    </row>
    <row r="26" spans="2:6" ht="19.5" thickBot="1" x14ac:dyDescent="0.3">
      <c r="B26" s="7" t="s">
        <v>8</v>
      </c>
      <c r="C26" s="7" t="s">
        <v>8</v>
      </c>
      <c r="D26" s="7" t="s">
        <v>8</v>
      </c>
      <c r="E26" s="7"/>
      <c r="F26" s="8" t="s">
        <v>8</v>
      </c>
    </row>
    <row r="27" spans="2:6" ht="19.5" thickBot="1" x14ac:dyDescent="0.3">
      <c r="B27" s="7" t="s">
        <v>8</v>
      </c>
      <c r="C27" s="7" t="s">
        <v>8</v>
      </c>
      <c r="D27" s="7" t="s">
        <v>8</v>
      </c>
      <c r="E27" s="7"/>
      <c r="F27" s="8" t="s">
        <v>8</v>
      </c>
    </row>
    <row r="28" spans="2:6" ht="19.5" thickBot="1" x14ac:dyDescent="0.3">
      <c r="B28" s="7" t="s">
        <v>8</v>
      </c>
      <c r="C28" s="7" t="s">
        <v>8</v>
      </c>
      <c r="D28" s="7" t="s">
        <v>8</v>
      </c>
      <c r="E28" s="7"/>
      <c r="F28" s="8" t="s">
        <v>8</v>
      </c>
    </row>
    <row r="29" spans="2:6" ht="19.5" thickBot="1" x14ac:dyDescent="0.3">
      <c r="B29" s="7" t="s">
        <v>8</v>
      </c>
      <c r="C29" s="7" t="s">
        <v>8</v>
      </c>
      <c r="D29" s="7" t="s">
        <v>8</v>
      </c>
      <c r="E29" s="7"/>
      <c r="F29" s="8" t="s">
        <v>8</v>
      </c>
    </row>
    <row r="30" spans="2:6" ht="19.5" thickBot="1" x14ac:dyDescent="0.3">
      <c r="B30" s="7" t="s">
        <v>8</v>
      </c>
      <c r="C30" s="7" t="s">
        <v>8</v>
      </c>
      <c r="D30" s="7" t="s">
        <v>8</v>
      </c>
      <c r="E30" s="7"/>
      <c r="F30" s="8" t="s">
        <v>8</v>
      </c>
    </row>
    <row r="31" spans="2:6" ht="19.5" thickBot="1" x14ac:dyDescent="0.3">
      <c r="B31" s="7" t="s">
        <v>8</v>
      </c>
      <c r="C31" s="7" t="s">
        <v>8</v>
      </c>
      <c r="D31" s="7" t="s">
        <v>8</v>
      </c>
      <c r="E31" s="7"/>
      <c r="F31" s="8" t="s">
        <v>8</v>
      </c>
    </row>
    <row r="32" spans="2:6" ht="19.5" thickBot="1" x14ac:dyDescent="0.3">
      <c r="B32" s="7" t="s">
        <v>8</v>
      </c>
      <c r="C32" s="7" t="s">
        <v>8</v>
      </c>
      <c r="D32" s="7" t="s">
        <v>8</v>
      </c>
      <c r="E32" s="7"/>
      <c r="F32" s="8" t="s">
        <v>8</v>
      </c>
    </row>
    <row r="33" spans="2:6" ht="19.5" thickBot="1" x14ac:dyDescent="0.3">
      <c r="B33" s="7" t="s">
        <v>8</v>
      </c>
      <c r="C33" s="7" t="s">
        <v>8</v>
      </c>
      <c r="D33" s="7" t="s">
        <v>8</v>
      </c>
      <c r="E33" s="7"/>
      <c r="F33" s="8" t="s">
        <v>8</v>
      </c>
    </row>
    <row r="34" spans="2:6" ht="19.5" thickBot="1" x14ac:dyDescent="0.3">
      <c r="B34" s="7" t="s">
        <v>8</v>
      </c>
      <c r="C34" s="7"/>
      <c r="D34" s="7"/>
      <c r="E34" s="7"/>
      <c r="F34" s="8" t="s">
        <v>8</v>
      </c>
    </row>
    <row r="35" spans="2:6" ht="19.5" thickBot="1" x14ac:dyDescent="0.3">
      <c r="B35" s="7"/>
      <c r="C35" s="7"/>
      <c r="D35" s="7"/>
      <c r="E35" s="7"/>
      <c r="F35" s="8"/>
    </row>
    <row r="36" spans="2:6" ht="19.5" thickBot="1" x14ac:dyDescent="0.3">
      <c r="B36" s="7"/>
      <c r="C36" s="7"/>
      <c r="D36" s="7"/>
      <c r="E36" s="7"/>
      <c r="F36" s="8"/>
    </row>
    <row r="37" spans="2:6" ht="19.5" thickBot="1" x14ac:dyDescent="0.3">
      <c r="B37" s="7"/>
      <c r="C37" s="7"/>
      <c r="D37" s="7"/>
      <c r="E37" s="7"/>
      <c r="F37" s="8"/>
    </row>
    <row r="38" spans="2:6" ht="19.5" thickBot="1" x14ac:dyDescent="0.3">
      <c r="B38" s="7"/>
      <c r="C38" s="7"/>
      <c r="D38" s="7"/>
      <c r="E38" s="7"/>
      <c r="F38" s="8"/>
    </row>
    <row r="39" spans="2:6" ht="19.5" thickBot="1" x14ac:dyDescent="0.3">
      <c r="B39" s="7"/>
      <c r="C39" s="7"/>
      <c r="D39" s="7"/>
      <c r="E39" s="7"/>
      <c r="F39" s="8"/>
    </row>
    <row r="40" spans="2:6" ht="19.5" thickBot="1" x14ac:dyDescent="0.3">
      <c r="B40" s="7"/>
      <c r="C40" s="7"/>
      <c r="D40" s="7"/>
      <c r="E40" s="7"/>
      <c r="F40" s="8"/>
    </row>
    <row r="41" spans="2:6" ht="19.5" thickBot="1" x14ac:dyDescent="0.3">
      <c r="B41" s="7"/>
      <c r="C41" s="7"/>
      <c r="D41" s="7"/>
      <c r="E41" s="7"/>
      <c r="F41" s="8"/>
    </row>
    <row r="42" spans="2:6" ht="19.5" thickBot="1" x14ac:dyDescent="0.3">
      <c r="B42" s="7"/>
      <c r="C42" s="7"/>
      <c r="D42" s="7"/>
      <c r="E42" s="7"/>
      <c r="F42" s="8"/>
    </row>
    <row r="43" spans="2:6" ht="15.75" thickBot="1" x14ac:dyDescent="0.3">
      <c r="B43" s="9"/>
      <c r="C43" s="9"/>
      <c r="D43" s="9"/>
      <c r="E43" s="9"/>
      <c r="F43" s="10"/>
    </row>
    <row r="44" spans="2:6" ht="15.75" thickBot="1" x14ac:dyDescent="0.3">
      <c r="B44" s="21"/>
      <c r="C44" s="21"/>
      <c r="D44" s="21"/>
      <c r="E44" s="21"/>
      <c r="F44" s="22"/>
    </row>
    <row r="45" spans="2:6" ht="24.75" thickTop="1" thickBot="1" x14ac:dyDescent="0.4">
      <c r="B45" s="395" t="s">
        <v>5</v>
      </c>
      <c r="C45" s="396"/>
      <c r="D45" s="25"/>
      <c r="E45" s="18"/>
      <c r="F45" s="23">
        <f>SUM(F10:F44)</f>
        <v>35000</v>
      </c>
    </row>
    <row r="46" spans="2:6" ht="19.5" thickTop="1" x14ac:dyDescent="0.25">
      <c r="B46" s="3"/>
      <c r="C46" s="2"/>
      <c r="D46" s="2"/>
      <c r="E46" s="2"/>
      <c r="F46" s="4"/>
    </row>
    <row r="47" spans="2:6" x14ac:dyDescent="0.25">
      <c r="B47" s="2"/>
      <c r="C47" s="2"/>
      <c r="D47" s="2"/>
      <c r="E47" s="2"/>
      <c r="F47" s="4"/>
    </row>
    <row r="48" spans="2:6" ht="15.75" thickBot="1" x14ac:dyDescent="0.3">
      <c r="B48" s="2"/>
      <c r="C48" s="2"/>
      <c r="D48" s="2"/>
      <c r="E48" s="2"/>
      <c r="F48" s="4"/>
    </row>
    <row r="49" spans="1:6" ht="24" thickBot="1" x14ac:dyDescent="0.3">
      <c r="B49" s="27" t="s">
        <v>4</v>
      </c>
      <c r="C49" s="2"/>
      <c r="D49" s="2"/>
      <c r="E49" s="2"/>
      <c r="F49" s="4"/>
    </row>
    <row r="50" spans="1:6" ht="19.5" thickBot="1" x14ac:dyDescent="0.3">
      <c r="B50" s="17"/>
      <c r="C50" s="18"/>
      <c r="D50" s="2"/>
      <c r="E50" s="2"/>
      <c r="F50" s="4"/>
    </row>
    <row r="51" spans="1:6" ht="71.25" customHeight="1" thickBot="1" x14ac:dyDescent="0.3">
      <c r="B51" s="46" t="s">
        <v>8</v>
      </c>
      <c r="C51" s="47"/>
      <c r="D51" s="47" t="s">
        <v>8</v>
      </c>
      <c r="E51" s="47"/>
      <c r="F51" s="48" t="s">
        <v>8</v>
      </c>
    </row>
    <row r="52" spans="1:6" ht="15.75" thickBot="1" x14ac:dyDescent="0.3">
      <c r="A52" s="4" t="s">
        <v>8</v>
      </c>
      <c r="B52" s="9"/>
      <c r="C52" s="9"/>
      <c r="D52" s="9"/>
      <c r="E52" s="9"/>
      <c r="F52" s="10"/>
    </row>
    <row r="53" spans="1:6" ht="15.75" thickBot="1" x14ac:dyDescent="0.3">
      <c r="B53" s="9"/>
      <c r="C53" s="9"/>
      <c r="D53" s="9"/>
      <c r="E53" s="9"/>
      <c r="F53" s="10"/>
    </row>
    <row r="54" spans="1:6" ht="15.75" thickBot="1" x14ac:dyDescent="0.3">
      <c r="B54" s="9"/>
      <c r="C54" s="9"/>
      <c r="D54" s="9"/>
      <c r="E54" s="9"/>
      <c r="F54" s="10"/>
    </row>
    <row r="55" spans="1:6" ht="15.75" thickBot="1" x14ac:dyDescent="0.3">
      <c r="B55" s="9"/>
      <c r="C55" s="9"/>
      <c r="D55" s="9"/>
      <c r="E55" s="9"/>
      <c r="F55" s="10"/>
    </row>
    <row r="56" spans="1:6" ht="15.75" thickBot="1" x14ac:dyDescent="0.3">
      <c r="B56" s="9"/>
      <c r="C56" s="9"/>
      <c r="D56" s="9"/>
      <c r="E56" s="9"/>
      <c r="F56" s="10"/>
    </row>
    <row r="57" spans="1:6" ht="15.75" thickBot="1" x14ac:dyDescent="0.3">
      <c r="B57" s="9"/>
      <c r="C57" s="9"/>
      <c r="D57" s="9"/>
      <c r="E57" s="9"/>
      <c r="F57" s="10"/>
    </row>
    <row r="58" spans="1:6" ht="15.75" thickBot="1" x14ac:dyDescent="0.3">
      <c r="B58" s="9"/>
      <c r="C58" s="9"/>
      <c r="D58" s="9"/>
      <c r="E58" s="9"/>
      <c r="F58" s="10"/>
    </row>
    <row r="59" spans="1:6" ht="15.75" thickBot="1" x14ac:dyDescent="0.3">
      <c r="B59" s="9"/>
      <c r="C59" s="9"/>
      <c r="D59" s="9"/>
      <c r="E59" s="9"/>
      <c r="F59" s="10"/>
    </row>
    <row r="60" spans="1:6" ht="15.75" thickBot="1" x14ac:dyDescent="0.3">
      <c r="B60" s="9"/>
      <c r="C60" s="9"/>
      <c r="D60" s="9"/>
      <c r="E60" s="9"/>
      <c r="F60" s="10"/>
    </row>
    <row r="61" spans="1:6" ht="15.75" thickBot="1" x14ac:dyDescent="0.3">
      <c r="B61" s="9"/>
      <c r="C61" s="9"/>
      <c r="D61" s="9"/>
      <c r="E61" s="9"/>
      <c r="F61" s="10"/>
    </row>
    <row r="62" spans="1:6" ht="15.75" thickBot="1" x14ac:dyDescent="0.3">
      <c r="B62" s="9"/>
      <c r="C62" s="9"/>
      <c r="D62" s="9"/>
      <c r="E62" s="9"/>
      <c r="F62" s="10"/>
    </row>
    <row r="63" spans="1:6" ht="15.75" thickBot="1" x14ac:dyDescent="0.3">
      <c r="B63" s="9"/>
      <c r="C63" s="9"/>
      <c r="D63" s="9"/>
      <c r="E63" s="9"/>
      <c r="F63" s="10"/>
    </row>
    <row r="64" spans="1:6" ht="15.75" thickBot="1" x14ac:dyDescent="0.3">
      <c r="B64" s="9"/>
      <c r="C64" s="9"/>
      <c r="D64" s="9"/>
      <c r="E64" s="9"/>
      <c r="F64" s="10"/>
    </row>
    <row r="65" spans="2:6" ht="15.75" thickBot="1" x14ac:dyDescent="0.3">
      <c r="B65" s="9"/>
      <c r="C65" s="9"/>
      <c r="D65" s="9"/>
      <c r="E65" s="9"/>
      <c r="F65" s="10"/>
    </row>
    <row r="66" spans="2:6" ht="15.75" thickBot="1" x14ac:dyDescent="0.3">
      <c r="B66" s="9"/>
      <c r="C66" s="9"/>
      <c r="D66" s="9"/>
      <c r="E66" s="9"/>
      <c r="F66" s="10"/>
    </row>
    <row r="67" spans="2:6" ht="15.75" thickBot="1" x14ac:dyDescent="0.3">
      <c r="B67" s="9"/>
      <c r="C67" s="9"/>
      <c r="D67" s="9"/>
      <c r="E67" s="9"/>
      <c r="F67" s="10"/>
    </row>
    <row r="68" spans="2:6" ht="15.75" thickBot="1" x14ac:dyDescent="0.3">
      <c r="B68" s="9"/>
      <c r="C68" s="9"/>
      <c r="D68" s="9"/>
      <c r="E68" s="9"/>
      <c r="F68" s="10"/>
    </row>
    <row r="69" spans="2:6" ht="15.75" thickBot="1" x14ac:dyDescent="0.3">
      <c r="B69" s="9"/>
      <c r="C69" s="9"/>
      <c r="D69" s="9"/>
      <c r="E69" s="9"/>
      <c r="F69" s="10"/>
    </row>
    <row r="70" spans="2:6" ht="15.75" thickBot="1" x14ac:dyDescent="0.3">
      <c r="B70" s="9"/>
      <c r="C70" s="9"/>
      <c r="D70" s="9"/>
      <c r="E70" s="9"/>
      <c r="F70" s="10"/>
    </row>
    <row r="71" spans="2:6" ht="15.75" thickBot="1" x14ac:dyDescent="0.3">
      <c r="B71" s="9"/>
      <c r="C71" s="9"/>
      <c r="D71" s="9"/>
      <c r="E71" s="9"/>
      <c r="F71" s="10"/>
    </row>
    <row r="72" spans="2:6" ht="15.75" thickBot="1" x14ac:dyDescent="0.3">
      <c r="B72" s="9"/>
      <c r="C72" s="9"/>
      <c r="D72" s="9"/>
      <c r="E72" s="9"/>
      <c r="F72" s="10"/>
    </row>
    <row r="73" spans="2:6" ht="15.75" thickBot="1" x14ac:dyDescent="0.3">
      <c r="B73" s="9"/>
      <c r="C73" s="9"/>
      <c r="D73" s="9"/>
      <c r="E73" s="9"/>
      <c r="F73" s="10"/>
    </row>
    <row r="74" spans="2:6" ht="15.75" thickBot="1" x14ac:dyDescent="0.3">
      <c r="B74" s="9"/>
      <c r="C74" s="9"/>
      <c r="D74" s="9"/>
      <c r="E74" s="9"/>
      <c r="F74" s="10"/>
    </row>
    <row r="75" spans="2:6" ht="15.75" thickBot="1" x14ac:dyDescent="0.3">
      <c r="B75" s="9"/>
      <c r="C75" s="9"/>
      <c r="D75" s="9"/>
      <c r="E75" s="9"/>
      <c r="F75" s="10"/>
    </row>
    <row r="76" spans="2:6" ht="15.75" thickBot="1" x14ac:dyDescent="0.3">
      <c r="B76" s="9"/>
      <c r="C76" s="9"/>
      <c r="D76" s="9"/>
      <c r="E76" s="9"/>
      <c r="F76" s="10"/>
    </row>
    <row r="77" spans="2:6" ht="15.75" thickBot="1" x14ac:dyDescent="0.3">
      <c r="B77" s="9"/>
      <c r="C77" s="9"/>
      <c r="D77" s="9"/>
      <c r="E77" s="9"/>
      <c r="F77" s="10"/>
    </row>
    <row r="78" spans="2:6" ht="15.75" thickBot="1" x14ac:dyDescent="0.3">
      <c r="B78" s="9"/>
      <c r="C78" s="9"/>
      <c r="D78" s="9"/>
      <c r="E78" s="9"/>
      <c r="F78" s="10"/>
    </row>
    <row r="79" spans="2:6" ht="15.75" thickBot="1" x14ac:dyDescent="0.3">
      <c r="B79" s="9"/>
      <c r="C79" s="9"/>
      <c r="D79" s="9"/>
      <c r="E79" s="9"/>
      <c r="F79" s="10"/>
    </row>
    <row r="80" spans="2:6" ht="15.75" thickBot="1" x14ac:dyDescent="0.3">
      <c r="B80" s="9"/>
      <c r="C80" s="9"/>
      <c r="D80" s="9"/>
      <c r="E80" s="9"/>
      <c r="F80" s="10"/>
    </row>
    <row r="81" spans="1:6" ht="23.25" x14ac:dyDescent="0.35">
      <c r="B81" s="397" t="s">
        <v>7</v>
      </c>
      <c r="C81" s="397"/>
      <c r="D81" s="2"/>
      <c r="E81" s="2"/>
      <c r="F81" s="6">
        <f>SUM(F51:F80)</f>
        <v>0</v>
      </c>
    </row>
    <row r="82" spans="1:6" s="2" customFormat="1" x14ac:dyDescent="0.25">
      <c r="C82" s="4"/>
    </row>
    <row r="83" spans="1:6" s="2" customFormat="1" ht="15.75" thickBot="1" x14ac:dyDescent="0.3">
      <c r="C83" s="4"/>
    </row>
    <row r="84" spans="1:6" s="14" customFormat="1" ht="33" thickTop="1" thickBot="1" x14ac:dyDescent="0.55000000000000004">
      <c r="A84" s="43" t="s">
        <v>6</v>
      </c>
      <c r="B84" s="44"/>
      <c r="C84" s="44"/>
      <c r="D84" s="44"/>
      <c r="E84" s="44"/>
      <c r="F84" s="45">
        <f>+F45-F81</f>
        <v>35000</v>
      </c>
    </row>
    <row r="85" spans="1:6" s="2" customFormat="1" ht="15.75" thickTop="1" x14ac:dyDescent="0.25">
      <c r="C85" s="4"/>
    </row>
    <row r="86" spans="1:6" s="2" customFormat="1" x14ac:dyDescent="0.25">
      <c r="C86" s="4"/>
    </row>
    <row r="87" spans="1:6" s="2" customFormat="1" x14ac:dyDescent="0.25">
      <c r="C87" s="4"/>
    </row>
    <row r="88" spans="1:6" s="2" customFormat="1" x14ac:dyDescent="0.25">
      <c r="C88" s="4"/>
    </row>
    <row r="89" spans="1:6" s="2" customFormat="1" x14ac:dyDescent="0.25">
      <c r="C89" s="4"/>
    </row>
    <row r="90" spans="1:6" s="2" customFormat="1" x14ac:dyDescent="0.25">
      <c r="C90" s="4"/>
    </row>
    <row r="91" spans="1:6" s="2" customFormat="1" x14ac:dyDescent="0.25">
      <c r="C91" s="4"/>
    </row>
    <row r="92" spans="1:6" s="2" customFormat="1" x14ac:dyDescent="0.25">
      <c r="C92" s="4"/>
    </row>
    <row r="93" spans="1:6" s="2" customFormat="1" x14ac:dyDescent="0.25">
      <c r="C93" s="4"/>
    </row>
    <row r="94" spans="1:6" s="2" customFormat="1" x14ac:dyDescent="0.25">
      <c r="C94" s="4"/>
    </row>
    <row r="95" spans="1:6" s="2" customFormat="1" x14ac:dyDescent="0.25">
      <c r="C95" s="4"/>
    </row>
    <row r="96" spans="1:6" s="2" customFormat="1" x14ac:dyDescent="0.25">
      <c r="C96" s="4"/>
    </row>
    <row r="97" spans="3:3" s="2" customFormat="1" x14ac:dyDescent="0.25">
      <c r="C97" s="4"/>
    </row>
    <row r="98" spans="3:3" s="2" customFormat="1" x14ac:dyDescent="0.25">
      <c r="C98" s="4"/>
    </row>
    <row r="99" spans="3:3" s="2" customFormat="1" x14ac:dyDescent="0.25">
      <c r="C99" s="4"/>
    </row>
    <row r="100" spans="3:3" s="2" customFormat="1" x14ac:dyDescent="0.25">
      <c r="C100" s="4"/>
    </row>
    <row r="101" spans="3:3" s="2" customFormat="1" x14ac:dyDescent="0.25">
      <c r="C101" s="4"/>
    </row>
    <row r="102" spans="3:3" s="2" customFormat="1" x14ac:dyDescent="0.25">
      <c r="C102" s="4"/>
    </row>
    <row r="103" spans="3:3" s="2" customFormat="1" x14ac:dyDescent="0.25">
      <c r="C103" s="4"/>
    </row>
    <row r="104" spans="3:3" s="2" customFormat="1" x14ac:dyDescent="0.25">
      <c r="C104" s="4"/>
    </row>
    <row r="105" spans="3:3" s="2" customFormat="1" x14ac:dyDescent="0.25">
      <c r="C105" s="4"/>
    </row>
    <row r="106" spans="3:3" s="2" customFormat="1" x14ac:dyDescent="0.25">
      <c r="C106" s="4"/>
    </row>
    <row r="107" spans="3:3" s="2" customFormat="1" x14ac:dyDescent="0.25">
      <c r="C107" s="4"/>
    </row>
    <row r="108" spans="3:3" s="2" customFormat="1" x14ac:dyDescent="0.25">
      <c r="C108" s="4"/>
    </row>
    <row r="109" spans="3:3" s="2" customFormat="1" x14ac:dyDescent="0.25">
      <c r="C109" s="4"/>
    </row>
    <row r="110" spans="3:3" s="2" customFormat="1" x14ac:dyDescent="0.25">
      <c r="C110" s="4"/>
    </row>
    <row r="111" spans="3:3" s="2" customFormat="1" x14ac:dyDescent="0.25">
      <c r="C111" s="4"/>
    </row>
    <row r="112" spans="3:3" s="2" customFormat="1" x14ac:dyDescent="0.25">
      <c r="C112" s="4"/>
    </row>
    <row r="113" spans="3:3" s="2" customFormat="1" x14ac:dyDescent="0.25">
      <c r="C113" s="4"/>
    </row>
    <row r="114" spans="3:3" s="2" customFormat="1" x14ac:dyDescent="0.25">
      <c r="C114" s="4"/>
    </row>
    <row r="115" spans="3:3" s="2" customFormat="1" x14ac:dyDescent="0.25">
      <c r="C115" s="4"/>
    </row>
    <row r="116" spans="3:3" s="2" customFormat="1" x14ac:dyDescent="0.25">
      <c r="C116" s="4"/>
    </row>
    <row r="117" spans="3:3" s="2" customFormat="1" x14ac:dyDescent="0.25">
      <c r="C117" s="4"/>
    </row>
    <row r="118" spans="3:3" s="2" customFormat="1" x14ac:dyDescent="0.25">
      <c r="C118" s="4"/>
    </row>
    <row r="119" spans="3:3" s="2" customFormat="1" x14ac:dyDescent="0.25">
      <c r="C119" s="4"/>
    </row>
    <row r="120" spans="3:3" s="2" customFormat="1" x14ac:dyDescent="0.25">
      <c r="C120" s="4"/>
    </row>
    <row r="121" spans="3:3" s="2" customFormat="1" x14ac:dyDescent="0.25">
      <c r="C121" s="4"/>
    </row>
    <row r="122" spans="3:3" s="2" customFormat="1" x14ac:dyDescent="0.25">
      <c r="C122" s="4"/>
    </row>
    <row r="123" spans="3:3" s="2" customFormat="1" x14ac:dyDescent="0.25">
      <c r="C123" s="4"/>
    </row>
    <row r="124" spans="3:3" s="2" customFormat="1" x14ac:dyDescent="0.25">
      <c r="C124" s="4"/>
    </row>
    <row r="125" spans="3:3" s="2" customFormat="1" x14ac:dyDescent="0.25">
      <c r="C125" s="4"/>
    </row>
    <row r="126" spans="3:3" s="2" customFormat="1" x14ac:dyDescent="0.25">
      <c r="C126" s="4"/>
    </row>
    <row r="127" spans="3:3" s="2" customFormat="1" x14ac:dyDescent="0.25">
      <c r="C127" s="4"/>
    </row>
  </sheetData>
  <mergeCells count="2">
    <mergeCell ref="B45:C45"/>
    <mergeCell ref="B81:C8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8"/>
  <sheetViews>
    <sheetView topLeftCell="A43" workbookViewId="0">
      <selection activeCell="F67" sqref="F67"/>
    </sheetView>
  </sheetViews>
  <sheetFormatPr baseColWidth="10" defaultRowHeight="15" x14ac:dyDescent="0.25"/>
  <cols>
    <col min="2" max="2" width="34.7109375" customWidth="1"/>
    <col min="3" max="3" width="17" customWidth="1"/>
    <col min="4" max="4" width="15.28515625" customWidth="1"/>
    <col min="5" max="5" width="17.85546875" customWidth="1"/>
    <col min="6" max="6" width="20" customWidth="1"/>
  </cols>
  <sheetData>
    <row r="2" spans="2:6" ht="27" thickBot="1" x14ac:dyDescent="0.3">
      <c r="B2" s="19"/>
      <c r="C2" s="19"/>
      <c r="D2" s="19"/>
      <c r="E2" s="19"/>
      <c r="F2" s="20"/>
    </row>
    <row r="3" spans="2:6" ht="24.75" thickTop="1" thickBot="1" x14ac:dyDescent="0.3">
      <c r="B3" s="26" t="s">
        <v>2</v>
      </c>
      <c r="C3" s="15"/>
      <c r="D3" s="15"/>
      <c r="E3" s="15"/>
      <c r="F3" s="16"/>
    </row>
    <row r="4" spans="2:6" ht="20.25" thickTop="1" thickBot="1" x14ac:dyDescent="0.3">
      <c r="B4" s="234" t="s">
        <v>280</v>
      </c>
      <c r="C4" s="15"/>
      <c r="D4" s="15"/>
      <c r="E4" s="15"/>
      <c r="F4" s="16"/>
    </row>
    <row r="5" spans="2:6" ht="20.25" thickTop="1" thickBot="1" x14ac:dyDescent="0.3">
      <c r="B5" s="138" t="s">
        <v>281</v>
      </c>
      <c r="C5" s="235" t="s">
        <v>282</v>
      </c>
      <c r="D5" s="139"/>
      <c r="E5" s="139" t="s">
        <v>283</v>
      </c>
      <c r="F5" s="140">
        <v>4080</v>
      </c>
    </row>
    <row r="6" spans="2:6" ht="26.25" customHeight="1" thickTop="1" thickBot="1" x14ac:dyDescent="0.3">
      <c r="B6" s="138" t="s">
        <v>281</v>
      </c>
      <c r="C6" s="235">
        <v>92</v>
      </c>
      <c r="D6" s="139"/>
      <c r="E6" s="139" t="s">
        <v>284</v>
      </c>
      <c r="F6" s="140">
        <v>7360</v>
      </c>
    </row>
    <row r="7" spans="2:6" ht="20.25" thickTop="1" thickBot="1" x14ac:dyDescent="0.3">
      <c r="B7" s="138" t="s">
        <v>281</v>
      </c>
      <c r="C7" s="235" t="s">
        <v>285</v>
      </c>
      <c r="D7" s="139"/>
      <c r="E7" s="139" t="s">
        <v>286</v>
      </c>
      <c r="F7" s="140">
        <v>800</v>
      </c>
    </row>
    <row r="8" spans="2:6" ht="20.25" thickTop="1" thickBot="1" x14ac:dyDescent="0.3">
      <c r="B8" s="138" t="s">
        <v>281</v>
      </c>
      <c r="C8" s="235" t="s">
        <v>287</v>
      </c>
      <c r="D8" s="139"/>
      <c r="E8" s="139" t="s">
        <v>286</v>
      </c>
      <c r="F8" s="140">
        <v>4240</v>
      </c>
    </row>
    <row r="9" spans="2:6" ht="20.25" thickTop="1" thickBot="1" x14ac:dyDescent="0.3">
      <c r="B9" s="138" t="s">
        <v>281</v>
      </c>
      <c r="C9" s="235" t="s">
        <v>288</v>
      </c>
      <c r="D9" s="139" t="s">
        <v>8</v>
      </c>
      <c r="E9" s="139" t="s">
        <v>289</v>
      </c>
      <c r="F9" s="140">
        <v>5520</v>
      </c>
    </row>
    <row r="10" spans="2:6" ht="20.25" thickTop="1" thickBot="1" x14ac:dyDescent="0.3">
      <c r="B10" s="138" t="s">
        <v>281</v>
      </c>
      <c r="C10" s="235" t="s">
        <v>290</v>
      </c>
      <c r="D10" s="139" t="s">
        <v>8</v>
      </c>
      <c r="E10" s="139" t="s">
        <v>291</v>
      </c>
      <c r="F10" s="140">
        <v>5760</v>
      </c>
    </row>
    <row r="11" spans="2:6" ht="20.25" thickTop="1" thickBot="1" x14ac:dyDescent="0.3">
      <c r="B11" s="138" t="s">
        <v>281</v>
      </c>
      <c r="C11" s="235" t="s">
        <v>292</v>
      </c>
      <c r="D11" s="139" t="s">
        <v>8</v>
      </c>
      <c r="E11" s="139" t="s">
        <v>293</v>
      </c>
      <c r="F11" s="140">
        <v>2880</v>
      </c>
    </row>
    <row r="12" spans="2:6" ht="20.25" thickTop="1" thickBot="1" x14ac:dyDescent="0.3">
      <c r="B12" s="138" t="s">
        <v>294</v>
      </c>
      <c r="C12" s="139"/>
      <c r="D12" s="139" t="s">
        <v>8</v>
      </c>
      <c r="E12" s="139"/>
      <c r="F12" s="140">
        <v>2970</v>
      </c>
    </row>
    <row r="13" spans="2:6" ht="20.25" thickTop="1" thickBot="1" x14ac:dyDescent="0.3">
      <c r="B13" s="138" t="s">
        <v>281</v>
      </c>
      <c r="C13" s="235" t="s">
        <v>295</v>
      </c>
      <c r="D13" s="139" t="s">
        <v>8</v>
      </c>
      <c r="E13" s="139" t="s">
        <v>296</v>
      </c>
      <c r="F13" s="140">
        <v>4160</v>
      </c>
    </row>
    <row r="14" spans="2:6" ht="20.25" thickTop="1" thickBot="1" x14ac:dyDescent="0.3">
      <c r="B14" s="138" t="s">
        <v>281</v>
      </c>
      <c r="C14" s="235" t="s">
        <v>297</v>
      </c>
      <c r="D14" s="139" t="s">
        <v>8</v>
      </c>
      <c r="E14" s="139" t="s">
        <v>298</v>
      </c>
      <c r="F14" s="140">
        <v>560</v>
      </c>
    </row>
    <row r="15" spans="2:6" ht="20.25" thickTop="1" thickBot="1" x14ac:dyDescent="0.3">
      <c r="B15" s="138" t="s">
        <v>281</v>
      </c>
      <c r="C15" s="235" t="s">
        <v>299</v>
      </c>
      <c r="D15" s="139" t="s">
        <v>8</v>
      </c>
      <c r="E15" s="139" t="s">
        <v>300</v>
      </c>
      <c r="F15" s="140">
        <v>480</v>
      </c>
    </row>
    <row r="16" spans="2:6" ht="20.25" thickTop="1" thickBot="1" x14ac:dyDescent="0.3">
      <c r="B16" s="138" t="s">
        <v>281</v>
      </c>
      <c r="C16" s="235" t="s">
        <v>301</v>
      </c>
      <c r="D16" s="139" t="s">
        <v>8</v>
      </c>
      <c r="E16" s="139" t="s">
        <v>300</v>
      </c>
      <c r="F16" s="140">
        <v>1040</v>
      </c>
    </row>
    <row r="17" spans="2:6" ht="20.25" thickTop="1" thickBot="1" x14ac:dyDescent="0.3">
      <c r="B17" s="138" t="s">
        <v>281</v>
      </c>
      <c r="C17" s="235" t="s">
        <v>302</v>
      </c>
      <c r="D17" s="139"/>
      <c r="E17" s="235" t="s">
        <v>303</v>
      </c>
      <c r="F17" s="140">
        <v>700</v>
      </c>
    </row>
    <row r="18" spans="2:6" ht="20.25" thickTop="1" thickBot="1" x14ac:dyDescent="0.3">
      <c r="B18" s="138"/>
      <c r="C18" s="139"/>
      <c r="D18" s="139"/>
      <c r="E18" s="139"/>
      <c r="F18" s="140"/>
    </row>
    <row r="19" spans="2:6" ht="20.25" thickTop="1" thickBot="1" x14ac:dyDescent="0.3">
      <c r="B19" s="138"/>
      <c r="C19" s="139"/>
      <c r="D19" s="139"/>
      <c r="E19" s="139"/>
      <c r="F19" s="140"/>
    </row>
    <row r="20" spans="2:6" ht="20.25" thickTop="1" thickBot="1" x14ac:dyDescent="0.3">
      <c r="B20" s="138"/>
      <c r="C20" s="139"/>
      <c r="D20" s="139"/>
      <c r="E20" s="139"/>
      <c r="F20" s="140"/>
    </row>
    <row r="21" spans="2:6" ht="20.25" thickTop="1" thickBot="1" x14ac:dyDescent="0.3">
      <c r="B21" s="138"/>
      <c r="C21" s="139"/>
      <c r="D21" s="139"/>
      <c r="E21" s="139"/>
      <c r="F21" s="140"/>
    </row>
    <row r="22" spans="2:6" ht="20.25" thickTop="1" thickBot="1" x14ac:dyDescent="0.3">
      <c r="B22" s="138"/>
      <c r="C22" s="139"/>
      <c r="D22" s="139"/>
      <c r="E22" s="139"/>
      <c r="F22" s="140"/>
    </row>
    <row r="23" spans="2:6" ht="20.25" thickTop="1" thickBot="1" x14ac:dyDescent="0.3">
      <c r="B23" s="138"/>
      <c r="C23" s="139"/>
      <c r="D23" s="139"/>
      <c r="E23" s="139"/>
      <c r="F23" s="140"/>
    </row>
    <row r="24" spans="2:6" ht="20.25" thickTop="1" thickBot="1" x14ac:dyDescent="0.3">
      <c r="B24" s="138"/>
      <c r="C24" s="139"/>
      <c r="D24" s="139"/>
      <c r="E24" s="139"/>
      <c r="F24" s="140"/>
    </row>
    <row r="25" spans="2:6" ht="20.25" thickTop="1" thickBot="1" x14ac:dyDescent="0.3">
      <c r="B25" s="138"/>
      <c r="C25" s="139"/>
      <c r="D25" s="139"/>
      <c r="E25" s="139"/>
      <c r="F25" s="140"/>
    </row>
    <row r="26" spans="2:6" ht="20.25" thickTop="1" thickBot="1" x14ac:dyDescent="0.3">
      <c r="B26" s="138"/>
      <c r="C26" s="139"/>
      <c r="D26" s="139"/>
      <c r="E26" s="139"/>
      <c r="F26" s="140"/>
    </row>
    <row r="27" spans="2:6" ht="20.25" thickTop="1" thickBot="1" x14ac:dyDescent="0.3">
      <c r="B27" s="138"/>
      <c r="C27" s="139"/>
      <c r="D27" s="139"/>
      <c r="E27" s="139"/>
      <c r="F27" s="140"/>
    </row>
    <row r="28" spans="2:6" ht="20.25" thickTop="1" thickBot="1" x14ac:dyDescent="0.3">
      <c r="B28" s="138"/>
      <c r="C28" s="139"/>
      <c r="D28" s="139"/>
      <c r="E28" s="139"/>
      <c r="F28" s="140"/>
    </row>
    <row r="29" spans="2:6" ht="20.25" thickTop="1" thickBot="1" x14ac:dyDescent="0.3">
      <c r="B29" s="138"/>
      <c r="C29" s="139"/>
      <c r="D29" s="139"/>
      <c r="E29" s="139"/>
      <c r="F29" s="140"/>
    </row>
    <row r="30" spans="2:6" ht="20.25" thickTop="1" thickBot="1" x14ac:dyDescent="0.3">
      <c r="B30" s="138"/>
      <c r="C30" s="139"/>
      <c r="D30" s="139"/>
      <c r="E30" s="139"/>
      <c r="F30" s="140"/>
    </row>
    <row r="31" spans="2:6" ht="20.25" thickTop="1" thickBot="1" x14ac:dyDescent="0.3">
      <c r="B31" s="138"/>
      <c r="C31" s="139"/>
      <c r="D31" s="139"/>
      <c r="E31" s="139"/>
      <c r="F31" s="140"/>
    </row>
    <row r="32" spans="2:6" ht="24.75" thickTop="1" thickBot="1" x14ac:dyDescent="0.4">
      <c r="B32" s="398" t="s">
        <v>5</v>
      </c>
      <c r="C32" s="398"/>
      <c r="D32" s="142"/>
      <c r="E32" s="134"/>
      <c r="F32" s="143">
        <f>SUM(F5:F31)</f>
        <v>40550</v>
      </c>
    </row>
    <row r="33" spans="2:6" ht="19.5" thickTop="1" x14ac:dyDescent="0.25">
      <c r="B33" s="3"/>
      <c r="C33" s="2"/>
      <c r="D33" s="2"/>
      <c r="E33" s="2"/>
      <c r="F33" s="4"/>
    </row>
    <row r="34" spans="2:6" x14ac:dyDescent="0.25">
      <c r="B34" s="2"/>
      <c r="C34" s="2"/>
      <c r="D34" s="2"/>
      <c r="E34" s="2"/>
      <c r="F34" s="4"/>
    </row>
    <row r="35" spans="2:6" ht="15.75" thickBot="1" x14ac:dyDescent="0.3">
      <c r="B35" s="2"/>
      <c r="C35" s="2"/>
      <c r="D35" s="2"/>
      <c r="E35" s="2"/>
      <c r="F35" s="4"/>
    </row>
    <row r="36" spans="2:6" ht="24" thickBot="1" x14ac:dyDescent="0.3">
      <c r="B36" s="27" t="s">
        <v>4</v>
      </c>
      <c r="C36" s="2"/>
      <c r="D36" s="2"/>
      <c r="E36" s="2"/>
      <c r="F36" s="4"/>
    </row>
    <row r="37" spans="2:6" ht="19.5" thickBot="1" x14ac:dyDescent="0.3">
      <c r="B37" s="17"/>
      <c r="C37" s="18"/>
      <c r="D37" s="2"/>
      <c r="E37" s="2"/>
      <c r="F37" s="4"/>
    </row>
    <row r="38" spans="2:6" ht="20.25" thickTop="1" thickBot="1" x14ac:dyDescent="0.35">
      <c r="B38" s="146"/>
      <c r="C38" s="145"/>
      <c r="D38" s="144"/>
      <c r="E38" s="144"/>
      <c r="F38" s="159"/>
    </row>
    <row r="39" spans="2:6" ht="20.25" thickTop="1" thickBot="1" x14ac:dyDescent="0.35">
      <c r="B39" s="146"/>
      <c r="C39" s="147"/>
      <c r="D39" s="135"/>
      <c r="E39" s="135"/>
      <c r="F39" s="160"/>
    </row>
    <row r="40" spans="2:6" ht="20.25" thickTop="1" thickBot="1" x14ac:dyDescent="0.35">
      <c r="B40" s="146"/>
      <c r="C40" s="147"/>
      <c r="D40" s="135"/>
      <c r="E40" s="135"/>
      <c r="F40" s="160"/>
    </row>
    <row r="41" spans="2:6" ht="20.25" thickTop="1" thickBot="1" x14ac:dyDescent="0.35">
      <c r="B41" s="146"/>
      <c r="C41" s="147"/>
      <c r="D41" s="135"/>
      <c r="E41" s="135"/>
      <c r="F41" s="160"/>
    </row>
    <row r="42" spans="2:6" ht="20.25" thickTop="1" thickBot="1" x14ac:dyDescent="0.35">
      <c r="B42" s="146"/>
      <c r="C42" s="147"/>
      <c r="D42" s="135"/>
      <c r="E42" s="135"/>
      <c r="F42" s="160"/>
    </row>
    <row r="43" spans="2:6" ht="20.25" thickTop="1" thickBot="1" x14ac:dyDescent="0.35">
      <c r="B43" s="146"/>
      <c r="C43" s="134"/>
      <c r="D43" s="135"/>
      <c r="E43" s="135"/>
      <c r="F43" s="160"/>
    </row>
    <row r="44" spans="2:6" ht="20.25" thickTop="1" thickBot="1" x14ac:dyDescent="0.35">
      <c r="B44" s="236"/>
      <c r="C44" s="154"/>
      <c r="D44" s="153"/>
      <c r="E44" s="153"/>
      <c r="F44" s="161"/>
    </row>
    <row r="45" spans="2:6" ht="20.25" thickTop="1" thickBot="1" x14ac:dyDescent="0.35">
      <c r="B45" s="237"/>
      <c r="C45" s="238"/>
      <c r="D45" s="239"/>
      <c r="E45" s="239"/>
      <c r="F45" s="240"/>
    </row>
    <row r="46" spans="2:6" ht="20.25" thickTop="1" thickBot="1" x14ac:dyDescent="0.35">
      <c r="B46" s="241"/>
      <c r="C46" s="242"/>
      <c r="D46" s="241"/>
      <c r="E46" s="241"/>
      <c r="F46" s="243"/>
    </row>
    <row r="47" spans="2:6" ht="20.25" thickTop="1" thickBot="1" x14ac:dyDescent="0.35">
      <c r="B47" s="241"/>
      <c r="C47" s="242"/>
      <c r="D47" s="241"/>
      <c r="E47" s="241"/>
      <c r="F47" s="243"/>
    </row>
    <row r="48" spans="2:6" ht="20.25" thickTop="1" thickBot="1" x14ac:dyDescent="0.35">
      <c r="B48" s="241"/>
      <c r="C48" s="242"/>
      <c r="D48" s="241"/>
      <c r="E48" s="241"/>
      <c r="F48" s="243"/>
    </row>
    <row r="49" spans="2:6" ht="20.25" thickTop="1" thickBot="1" x14ac:dyDescent="0.35">
      <c r="B49" s="241"/>
      <c r="C49" s="242"/>
      <c r="D49" s="241"/>
      <c r="E49" s="241"/>
      <c r="F49" s="243"/>
    </row>
    <row r="50" spans="2:6" ht="20.25" thickTop="1" thickBot="1" x14ac:dyDescent="0.35">
      <c r="B50" s="241"/>
      <c r="C50" s="242"/>
      <c r="D50" s="241"/>
      <c r="E50" s="241"/>
      <c r="F50" s="243"/>
    </row>
    <row r="51" spans="2:6" ht="20.25" thickTop="1" thickBot="1" x14ac:dyDescent="0.35">
      <c r="B51" s="241"/>
      <c r="C51" s="242"/>
      <c r="D51" s="241"/>
      <c r="E51" s="241"/>
      <c r="F51" s="243"/>
    </row>
    <row r="52" spans="2:6" ht="20.25" thickTop="1" thickBot="1" x14ac:dyDescent="0.35">
      <c r="B52" s="241"/>
      <c r="C52" s="242"/>
      <c r="D52" s="241"/>
      <c r="E52" s="241"/>
      <c r="F52" s="243"/>
    </row>
    <row r="53" spans="2:6" ht="20.25" thickTop="1" thickBot="1" x14ac:dyDescent="0.35">
      <c r="B53" s="241"/>
      <c r="C53" s="242"/>
      <c r="D53" s="241"/>
      <c r="E53" s="241"/>
      <c r="F53" s="243"/>
    </row>
    <row r="54" spans="2:6" ht="20.25" thickTop="1" thickBot="1" x14ac:dyDescent="0.35">
      <c r="B54" s="241"/>
      <c r="C54" s="242"/>
      <c r="D54" s="241"/>
      <c r="E54" s="241"/>
      <c r="F54" s="243"/>
    </row>
    <row r="55" spans="2:6" ht="20.25" thickTop="1" thickBot="1" x14ac:dyDescent="0.35">
      <c r="B55" s="241"/>
      <c r="C55" s="241"/>
      <c r="D55" s="241"/>
      <c r="E55" s="241"/>
      <c r="F55" s="244"/>
    </row>
    <row r="56" spans="2:6" ht="20.25" thickTop="1" thickBot="1" x14ac:dyDescent="0.35">
      <c r="B56" s="241"/>
      <c r="C56" s="242"/>
      <c r="D56" s="241"/>
      <c r="E56" s="241"/>
      <c r="F56" s="245"/>
    </row>
    <row r="57" spans="2:6" ht="20.25" thickTop="1" thickBot="1" x14ac:dyDescent="0.35">
      <c r="B57" s="241"/>
      <c r="C57" s="242"/>
      <c r="D57" s="241"/>
      <c r="E57" s="241"/>
      <c r="F57" s="245"/>
    </row>
    <row r="58" spans="2:6" ht="20.25" thickTop="1" thickBot="1" x14ac:dyDescent="0.35">
      <c r="B58" s="241"/>
      <c r="C58" s="241"/>
      <c r="D58" s="241"/>
      <c r="E58" s="241"/>
      <c r="F58" s="246"/>
    </row>
    <row r="59" spans="2:6" ht="20.25" thickTop="1" thickBot="1" x14ac:dyDescent="0.35">
      <c r="B59" s="241"/>
      <c r="C59" s="241"/>
      <c r="D59" s="241"/>
      <c r="E59" s="241"/>
      <c r="F59" s="246"/>
    </row>
    <row r="60" spans="2:6" ht="16.5" thickTop="1" thickBot="1" x14ac:dyDescent="0.3">
      <c r="B60" s="242"/>
      <c r="C60" s="242"/>
      <c r="D60" s="242"/>
      <c r="E60" s="242"/>
      <c r="F60" s="242"/>
    </row>
    <row r="61" spans="2:6" ht="20.25" thickTop="1" thickBot="1" x14ac:dyDescent="0.35">
      <c r="B61" s="241"/>
      <c r="C61" s="241"/>
      <c r="D61" s="241"/>
      <c r="E61" s="241"/>
      <c r="F61" s="247"/>
    </row>
    <row r="62" spans="2:6" ht="20.25" thickTop="1" thickBot="1" x14ac:dyDescent="0.35">
      <c r="B62" s="241"/>
      <c r="C62" s="241"/>
      <c r="D62" s="241"/>
      <c r="E62" s="241"/>
      <c r="F62" s="247"/>
    </row>
    <row r="63" spans="2:6" ht="16.5" thickTop="1" thickBot="1" x14ac:dyDescent="0.3">
      <c r="B63" s="248"/>
      <c r="C63" s="248"/>
      <c r="D63" s="248"/>
      <c r="E63" s="248"/>
      <c r="F63" s="249"/>
    </row>
    <row r="64" spans="2:6" ht="24.75" thickTop="1" thickBot="1" x14ac:dyDescent="0.4">
      <c r="B64" s="401" t="s">
        <v>7</v>
      </c>
      <c r="C64" s="401"/>
      <c r="D64" s="248"/>
      <c r="E64" s="248"/>
      <c r="F64" s="250">
        <f>SUM(F38:F63)</f>
        <v>0</v>
      </c>
    </row>
    <row r="65" spans="2:6" ht="15.75" thickTop="1" x14ac:dyDescent="0.25">
      <c r="B65" s="2"/>
      <c r="C65" s="2"/>
      <c r="D65" s="2"/>
      <c r="E65" s="2"/>
      <c r="F65" s="4"/>
    </row>
    <row r="66" spans="2:6" ht="15.75" thickBot="1" x14ac:dyDescent="0.3">
      <c r="B66" s="2"/>
      <c r="C66" s="2"/>
      <c r="D66" s="2"/>
      <c r="E66" s="2"/>
      <c r="F66" s="4"/>
    </row>
    <row r="67" spans="2:6" ht="33" thickTop="1" thickBot="1" x14ac:dyDescent="0.55000000000000004">
      <c r="B67" s="12"/>
      <c r="C67" s="12"/>
      <c r="D67" s="12"/>
      <c r="E67" s="12"/>
      <c r="F67" s="67">
        <f>F32-F64</f>
        <v>40550</v>
      </c>
    </row>
    <row r="68" spans="2:6" ht="15.75" thickTop="1" x14ac:dyDescent="0.25"/>
  </sheetData>
  <mergeCells count="2">
    <mergeCell ref="B32:C32"/>
    <mergeCell ref="B64:C64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61" zoomScale="75" zoomScaleNormal="75" zoomScalePageLayoutView="75" workbookViewId="0">
      <selection activeCell="E53" sqref="E53:E57"/>
    </sheetView>
  </sheetViews>
  <sheetFormatPr baseColWidth="10" defaultColWidth="10.85546875" defaultRowHeight="15" x14ac:dyDescent="0.25"/>
  <cols>
    <col min="1" max="1" width="14.42578125" style="2" customWidth="1"/>
    <col min="2" max="2" width="40.7109375" style="1" customWidth="1"/>
    <col min="3" max="3" width="22.85546875" style="5" customWidth="1"/>
    <col min="4" max="4" width="15.42578125" style="1" customWidth="1"/>
    <col min="5" max="5" width="24.85546875" style="1" customWidth="1"/>
    <col min="6" max="20" width="10.85546875" style="2"/>
    <col min="21" max="16384" width="10.85546875" style="1"/>
  </cols>
  <sheetData>
    <row r="1" spans="1:20" s="2" customFormat="1" x14ac:dyDescent="0.25">
      <c r="C1" s="4"/>
    </row>
    <row r="2" spans="1:20" s="2" customFormat="1" x14ac:dyDescent="0.25">
      <c r="C2" s="4"/>
    </row>
    <row r="3" spans="1:20" s="2" customFormat="1" x14ac:dyDescent="0.25">
      <c r="C3" s="4"/>
    </row>
    <row r="4" spans="1:20" s="2" customFormat="1" x14ac:dyDescent="0.25">
      <c r="C4" s="4"/>
    </row>
    <row r="5" spans="1:20" s="2" customFormat="1" x14ac:dyDescent="0.25">
      <c r="C5" s="4"/>
    </row>
    <row r="6" spans="1:20" s="2" customFormat="1" ht="26.25" x14ac:dyDescent="0.4">
      <c r="A6" s="28" t="s">
        <v>3</v>
      </c>
      <c r="C6" s="4"/>
    </row>
    <row r="7" spans="1:20" s="2" customFormat="1" ht="15.75" thickBot="1" x14ac:dyDescent="0.3">
      <c r="C7" s="4"/>
    </row>
    <row r="8" spans="1:20" ht="24.75" thickTop="1" thickBot="1" x14ac:dyDescent="0.3">
      <c r="B8" s="26" t="s">
        <v>2</v>
      </c>
      <c r="C8" s="15"/>
      <c r="D8" s="15"/>
      <c r="E8" s="1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.5" thickTop="1" x14ac:dyDescent="0.25">
      <c r="B9" s="17"/>
      <c r="C9" s="15"/>
      <c r="D9" s="15"/>
      <c r="E9" s="1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8.5" customHeight="1" thickBot="1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8.5" customHeight="1" thickBot="1" x14ac:dyDescent="0.35">
      <c r="B11" s="233" t="s">
        <v>85</v>
      </c>
      <c r="C11" s="148" t="s">
        <v>86</v>
      </c>
      <c r="D11" s="51"/>
      <c r="E11" s="52">
        <v>7840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" customHeight="1" thickBot="1" x14ac:dyDescent="0.3">
      <c r="A12" s="1"/>
      <c r="B12" s="149" t="s">
        <v>264</v>
      </c>
      <c r="C12" s="74" t="s">
        <v>265</v>
      </c>
      <c r="D12" s="51"/>
      <c r="E12" s="52">
        <v>2000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4" customHeight="1" thickBot="1" x14ac:dyDescent="0.3">
      <c r="A13" s="1"/>
      <c r="B13" s="149" t="s">
        <v>264</v>
      </c>
      <c r="C13" s="74" t="s">
        <v>266</v>
      </c>
      <c r="D13" s="51"/>
      <c r="E13" s="52">
        <v>4000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" customHeight="1" thickBot="1" x14ac:dyDescent="0.3">
      <c r="A14" s="1"/>
      <c r="B14" s="149" t="s">
        <v>264</v>
      </c>
      <c r="C14" s="74" t="s">
        <v>266</v>
      </c>
      <c r="D14" s="51"/>
      <c r="E14" s="52">
        <v>1500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.5" thickBot="1" x14ac:dyDescent="0.3">
      <c r="A15" s="1"/>
      <c r="B15" s="149" t="s">
        <v>264</v>
      </c>
      <c r="C15" s="74" t="s">
        <v>266</v>
      </c>
      <c r="D15" s="51"/>
      <c r="E15" s="52">
        <v>3000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.5" thickBot="1" x14ac:dyDescent="0.3">
      <c r="A16" s="1"/>
      <c r="B16" s="149" t="s">
        <v>264</v>
      </c>
      <c r="C16" s="74" t="s">
        <v>267</v>
      </c>
      <c r="D16" s="51"/>
      <c r="E16" s="52">
        <v>3000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.5" thickBot="1" x14ac:dyDescent="0.3">
      <c r="A17" s="1"/>
      <c r="B17" s="149" t="s">
        <v>264</v>
      </c>
      <c r="C17" s="74" t="s">
        <v>268</v>
      </c>
      <c r="D17" s="51"/>
      <c r="E17" s="52">
        <v>4840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.5" thickBot="1" x14ac:dyDescent="0.3">
      <c r="A18" s="1"/>
      <c r="B18" s="149" t="s">
        <v>264</v>
      </c>
      <c r="C18" s="74" t="s">
        <v>269</v>
      </c>
      <c r="D18" s="51"/>
      <c r="E18" s="52">
        <v>8250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.5" thickBot="1" x14ac:dyDescent="0.3">
      <c r="A19" s="1"/>
      <c r="B19" s="149" t="s">
        <v>264</v>
      </c>
      <c r="C19" s="74" t="s">
        <v>270</v>
      </c>
      <c r="D19" s="51"/>
      <c r="E19" s="52">
        <v>8700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.5" thickBot="1" x14ac:dyDescent="0.3">
      <c r="A20" s="1"/>
      <c r="B20" s="149" t="s">
        <v>264</v>
      </c>
      <c r="C20" s="74" t="s">
        <v>270</v>
      </c>
      <c r="D20" s="63" t="s">
        <v>8</v>
      </c>
      <c r="E20" s="64">
        <v>2350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.5" thickBot="1" x14ac:dyDescent="0.3">
      <c r="A21" s="1"/>
      <c r="B21" s="149" t="s">
        <v>264</v>
      </c>
      <c r="C21" s="74" t="s">
        <v>270</v>
      </c>
      <c r="D21" s="63" t="s">
        <v>8</v>
      </c>
      <c r="E21" s="64">
        <v>1240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.5" thickBot="1" x14ac:dyDescent="0.3">
      <c r="A22" s="1"/>
      <c r="B22" s="149" t="s">
        <v>264</v>
      </c>
      <c r="C22" s="74" t="s">
        <v>271</v>
      </c>
      <c r="D22" s="63" t="s">
        <v>8</v>
      </c>
      <c r="E22" s="64">
        <v>1450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.5" thickBot="1" x14ac:dyDescent="0.3">
      <c r="A23" s="1"/>
      <c r="B23" s="149" t="s">
        <v>264</v>
      </c>
      <c r="C23" s="74" t="s">
        <v>272</v>
      </c>
      <c r="D23" s="63" t="s">
        <v>8</v>
      </c>
      <c r="E23" s="64">
        <v>4950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.5" thickBot="1" x14ac:dyDescent="0.3">
      <c r="A24" s="1"/>
      <c r="B24" s="29"/>
      <c r="C24" s="29"/>
      <c r="D24" s="51" t="s">
        <v>8</v>
      </c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.5" thickBot="1" x14ac:dyDescent="0.3">
      <c r="A25" s="1"/>
      <c r="B25" s="29"/>
      <c r="C25" s="29"/>
      <c r="D25" s="5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.5" thickBot="1" x14ac:dyDescent="0.3">
      <c r="A26" s="1"/>
      <c r="B26" s="29"/>
      <c r="C26" s="29"/>
      <c r="D26" s="5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.5" thickBot="1" x14ac:dyDescent="0.3">
      <c r="A27" s="1"/>
      <c r="B27" s="29"/>
      <c r="C27" s="29"/>
      <c r="D27" s="5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.5" thickBot="1" x14ac:dyDescent="0.3">
      <c r="A28" s="1"/>
      <c r="B28" s="29"/>
      <c r="C28" s="29"/>
      <c r="D28" s="5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.5" thickBot="1" x14ac:dyDescent="0.3">
      <c r="A29" s="1"/>
      <c r="B29" s="29"/>
      <c r="C29" s="29"/>
      <c r="D29" s="5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5.5" customHeight="1" thickBot="1" x14ac:dyDescent="0.3">
      <c r="A30" s="1"/>
      <c r="B30" s="29"/>
      <c r="C30" s="29"/>
      <c r="D30" s="5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2.5" customHeight="1" thickBot="1" x14ac:dyDescent="0.3">
      <c r="A31" s="1"/>
      <c r="B31" s="29"/>
      <c r="C31" s="29"/>
      <c r="D31" s="5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.75" customHeight="1" thickBot="1" x14ac:dyDescent="0.3">
      <c r="A32" s="1"/>
      <c r="B32" s="29"/>
      <c r="C32" s="29"/>
      <c r="D32" s="5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2.5" customHeight="1" thickBot="1" x14ac:dyDescent="0.3">
      <c r="A33" s="1"/>
      <c r="B33" s="29"/>
      <c r="C33" s="29"/>
      <c r="D33" s="5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4" customHeight="1" thickBot="1" x14ac:dyDescent="0.3">
      <c r="A34" s="1"/>
      <c r="B34" s="29"/>
      <c r="C34" s="29"/>
      <c r="D34" s="5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5.5" customHeight="1" thickBot="1" x14ac:dyDescent="0.3">
      <c r="A35" s="1"/>
      <c r="B35" s="29"/>
      <c r="C35" s="29"/>
      <c r="D35" s="5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8.75" customHeight="1" thickBot="1" x14ac:dyDescent="0.3">
      <c r="A36" s="1"/>
      <c r="B36" s="29"/>
      <c r="C36" s="29"/>
      <c r="D36" s="5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3.25" customHeight="1" thickBot="1" x14ac:dyDescent="0.3">
      <c r="A37" s="1"/>
      <c r="B37" s="29"/>
      <c r="C37" s="29"/>
      <c r="D37" s="5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.75" customHeight="1" thickBot="1" x14ac:dyDescent="0.3">
      <c r="A38" s="1"/>
      <c r="B38" s="29"/>
      <c r="C38" s="29"/>
      <c r="D38" s="5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.75" customHeight="1" thickBot="1" x14ac:dyDescent="0.3">
      <c r="A39" s="1"/>
      <c r="B39" s="29"/>
      <c r="C39" s="29"/>
      <c r="D39" s="5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 customHeight="1" thickBot="1" x14ac:dyDescent="0.3">
      <c r="A40" s="1"/>
      <c r="B40" s="29"/>
      <c r="C40" s="29"/>
      <c r="D40" s="5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 customHeight="1" thickBot="1" x14ac:dyDescent="0.3">
      <c r="A41" s="1"/>
      <c r="B41" s="29"/>
      <c r="C41" s="29"/>
      <c r="D41" s="5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" customHeight="1" thickBot="1" x14ac:dyDescent="0.3">
      <c r="A42" s="1"/>
      <c r="B42" s="29"/>
      <c r="C42" s="29"/>
      <c r="D42" s="5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9.5" thickBot="1" x14ac:dyDescent="0.3">
      <c r="A43" s="1"/>
      <c r="B43" s="29"/>
      <c r="C43" s="29"/>
      <c r="D43" s="5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9.5" thickBot="1" x14ac:dyDescent="0.3">
      <c r="A44" s="1"/>
      <c r="B44" s="29"/>
      <c r="C44" s="29"/>
      <c r="D44" s="5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3.25" x14ac:dyDescent="0.35">
      <c r="A45" s="1"/>
      <c r="B45" s="400" t="s">
        <v>5</v>
      </c>
      <c r="C45" s="400"/>
      <c r="D45" s="59"/>
      <c r="E45" s="61">
        <f>SUM(E11:E44)</f>
        <v>53120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thickBo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4" thickBot="1" x14ac:dyDescent="0.3">
      <c r="A51" s="1"/>
      <c r="B51" s="27" t="s">
        <v>4</v>
      </c>
      <c r="C51" s="2"/>
      <c r="D51" s="2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9.5" thickBot="1" x14ac:dyDescent="0.3">
      <c r="A52" s="1"/>
      <c r="B52" s="17"/>
      <c r="C52" s="18"/>
      <c r="D52" s="2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9.5" thickBot="1" x14ac:dyDescent="0.35">
      <c r="A53" s="1"/>
      <c r="B53" s="54" t="s">
        <v>87</v>
      </c>
      <c r="C53" s="54"/>
      <c r="D53" s="54"/>
      <c r="E53" s="55">
        <v>4200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9.5" thickBot="1" x14ac:dyDescent="0.3">
      <c r="A54" s="1"/>
      <c r="B54" s="29" t="s">
        <v>273</v>
      </c>
      <c r="C54" s="29"/>
      <c r="D54" s="51"/>
      <c r="E54" s="8">
        <v>2400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9.5" thickBot="1" x14ac:dyDescent="0.3">
      <c r="A55" s="1"/>
      <c r="B55" s="29" t="s">
        <v>274</v>
      </c>
      <c r="C55" s="29"/>
      <c r="D55" s="51"/>
      <c r="E55" s="8">
        <v>7560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9.5" thickBot="1" x14ac:dyDescent="0.3">
      <c r="A56" s="1"/>
      <c r="B56" s="29" t="s">
        <v>274</v>
      </c>
      <c r="C56" s="62"/>
      <c r="D56" s="63"/>
      <c r="E56" s="64">
        <v>5690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9.5" thickBot="1" x14ac:dyDescent="0.35">
      <c r="A57" s="1"/>
      <c r="B57" s="41" t="s">
        <v>275</v>
      </c>
      <c r="C57" s="42"/>
      <c r="D57" s="42"/>
      <c r="E57" s="55">
        <v>3300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9.5" thickBot="1" x14ac:dyDescent="0.35">
      <c r="A58" s="1"/>
      <c r="B58" s="54"/>
      <c r="C58" s="54"/>
      <c r="D58" s="54"/>
      <c r="E58" s="5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9.5" thickBot="1" x14ac:dyDescent="0.35">
      <c r="A59" s="1"/>
      <c r="B59" s="54"/>
      <c r="C59" s="54"/>
      <c r="D59" s="54"/>
      <c r="E59" s="5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9.5" thickBot="1" x14ac:dyDescent="0.35">
      <c r="A60" s="1"/>
      <c r="B60" s="54"/>
      <c r="C60" s="54"/>
      <c r="D60" s="54"/>
      <c r="E60" s="5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9.5" thickBot="1" x14ac:dyDescent="0.35">
      <c r="A61" s="1"/>
      <c r="B61" s="54"/>
      <c r="C61" s="54"/>
      <c r="D61" s="54"/>
      <c r="E61" s="5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9.5" thickBot="1" x14ac:dyDescent="0.35">
      <c r="A62" s="1"/>
      <c r="B62" s="54"/>
      <c r="C62" s="54"/>
      <c r="D62" s="54"/>
      <c r="E62" s="5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9.5" thickBot="1" x14ac:dyDescent="0.35">
      <c r="A63" s="1"/>
      <c r="B63" s="54"/>
      <c r="C63" s="54"/>
      <c r="D63" s="54"/>
      <c r="E63" s="5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9.5" thickBot="1" x14ac:dyDescent="0.35">
      <c r="A64" s="1"/>
      <c r="B64" s="54"/>
      <c r="C64" s="54"/>
      <c r="D64" s="54"/>
      <c r="E64" s="5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9.5" thickBot="1" x14ac:dyDescent="0.35">
      <c r="A65" s="1"/>
      <c r="B65" s="54"/>
      <c r="C65" s="54"/>
      <c r="D65" s="54"/>
      <c r="E65" s="5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9.5" thickBot="1" x14ac:dyDescent="0.35">
      <c r="A66" s="1"/>
      <c r="B66" s="54"/>
      <c r="C66" s="54"/>
      <c r="D66" s="54"/>
      <c r="E66" s="5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9.5" thickBot="1" x14ac:dyDescent="0.35">
      <c r="A67" s="1"/>
      <c r="B67" s="54"/>
      <c r="C67" s="54"/>
      <c r="D67" s="54"/>
      <c r="E67" s="5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9.5" thickBot="1" x14ac:dyDescent="0.35">
      <c r="A68" s="1"/>
      <c r="B68" s="54"/>
      <c r="C68" s="54"/>
      <c r="D68" s="54"/>
      <c r="E68" s="5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9.5" thickBot="1" x14ac:dyDescent="0.35">
      <c r="A69" s="1"/>
      <c r="B69" s="54"/>
      <c r="C69" s="54"/>
      <c r="D69" s="54"/>
      <c r="E69" s="5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9.5" thickBot="1" x14ac:dyDescent="0.35">
      <c r="A70" s="1"/>
      <c r="B70" s="54"/>
      <c r="C70" s="54"/>
      <c r="D70" s="54"/>
      <c r="E70" s="5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9.5" thickBot="1" x14ac:dyDescent="0.35">
      <c r="A71" s="1"/>
      <c r="B71" s="54"/>
      <c r="C71" s="54"/>
      <c r="D71" s="54"/>
      <c r="E71" s="55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9.5" thickBot="1" x14ac:dyDescent="0.35">
      <c r="A72" s="1"/>
      <c r="B72" s="54"/>
      <c r="C72" s="54"/>
      <c r="D72" s="54"/>
      <c r="E72" s="55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9.5" thickBot="1" x14ac:dyDescent="0.35">
      <c r="A73" s="1"/>
      <c r="B73" s="54"/>
      <c r="C73" s="54"/>
      <c r="D73" s="54"/>
      <c r="E73" s="55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9.5" thickBot="1" x14ac:dyDescent="0.35">
      <c r="A74" s="1"/>
      <c r="B74" s="54"/>
      <c r="C74" s="54"/>
      <c r="D74" s="54"/>
      <c r="E74" s="5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9.5" thickBot="1" x14ac:dyDescent="0.35">
      <c r="A75" s="1"/>
      <c r="B75" s="54"/>
      <c r="C75" s="54"/>
      <c r="D75" s="54"/>
      <c r="E75" s="5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9.5" thickBot="1" x14ac:dyDescent="0.35">
      <c r="A76" s="1"/>
      <c r="B76" s="54"/>
      <c r="C76" s="54"/>
      <c r="D76" s="54"/>
      <c r="E76" s="5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9.5" thickBot="1" x14ac:dyDescent="0.35">
      <c r="A77" s="1"/>
      <c r="B77" s="54"/>
      <c r="C77" s="54"/>
      <c r="D77" s="54"/>
      <c r="E77" s="5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9.5" thickBot="1" x14ac:dyDescent="0.35">
      <c r="A78" s="1"/>
      <c r="B78" s="54"/>
      <c r="C78" s="54"/>
      <c r="D78" s="54"/>
      <c r="E78" s="5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9.5" thickBot="1" x14ac:dyDescent="0.35">
      <c r="A79" s="1"/>
      <c r="B79" s="54"/>
      <c r="C79" s="54"/>
      <c r="D79" s="54"/>
      <c r="E79" s="5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9.5" thickBot="1" x14ac:dyDescent="0.35">
      <c r="A80" s="1"/>
      <c r="B80" s="54"/>
      <c r="C80" s="54"/>
      <c r="D80" s="54"/>
      <c r="E80" s="5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9.5" thickBot="1" x14ac:dyDescent="0.35">
      <c r="A81" s="1"/>
      <c r="B81" s="54"/>
      <c r="C81" s="54"/>
      <c r="D81" s="54"/>
      <c r="E81" s="5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thickBot="1" x14ac:dyDescent="0.3">
      <c r="A82" s="1"/>
      <c r="B82" s="9"/>
      <c r="C82" s="9"/>
      <c r="D82" s="9"/>
      <c r="E82" s="1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23.25" x14ac:dyDescent="0.35">
      <c r="A83" s="1"/>
      <c r="B83" s="397" t="s">
        <v>7</v>
      </c>
      <c r="C83" s="397"/>
      <c r="D83" s="2"/>
      <c r="E83" s="6">
        <f>SUM(E53:E82)</f>
        <v>23150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s="2" customFormat="1" x14ac:dyDescent="0.25">
      <c r="C84" s="4"/>
    </row>
    <row r="85" spans="1:20" s="2" customFormat="1" x14ac:dyDescent="0.25">
      <c r="C85" s="4"/>
    </row>
    <row r="86" spans="1:20" s="2" customFormat="1" ht="15.75" thickBot="1" x14ac:dyDescent="0.3">
      <c r="C86" s="4"/>
    </row>
    <row r="87" spans="1:20" s="2" customFormat="1" ht="33" thickTop="1" thickBot="1" x14ac:dyDescent="0.55000000000000004">
      <c r="B87" s="43" t="s">
        <v>6</v>
      </c>
      <c r="C87" s="44"/>
      <c r="D87" s="44"/>
      <c r="E87" s="45">
        <f>E45-E83</f>
        <v>29970</v>
      </c>
    </row>
    <row r="88" spans="1:20" s="2" customFormat="1" ht="15.75" thickTop="1" x14ac:dyDescent="0.25">
      <c r="C88" s="4"/>
    </row>
    <row r="89" spans="1:20" s="2" customFormat="1" ht="31.5" x14ac:dyDescent="0.5">
      <c r="B89" s="43"/>
      <c r="C89" s="44"/>
      <c r="D89" s="44"/>
      <c r="E89" s="83"/>
    </row>
    <row r="90" spans="1:20" s="2" customFormat="1" x14ac:dyDescent="0.25">
      <c r="C90" s="4"/>
    </row>
    <row r="91" spans="1:20" s="2" customFormat="1" x14ac:dyDescent="0.25">
      <c r="C91" s="4"/>
    </row>
    <row r="92" spans="1:20" s="2" customFormat="1" x14ac:dyDescent="0.25">
      <c r="C92" s="4"/>
    </row>
    <row r="93" spans="1:20" s="2" customFormat="1" x14ac:dyDescent="0.25">
      <c r="C93" s="4"/>
    </row>
    <row r="94" spans="1:20" s="2" customFormat="1" x14ac:dyDescent="0.25">
      <c r="C94" s="4"/>
    </row>
    <row r="95" spans="1:20" s="2" customFormat="1" x14ac:dyDescent="0.25">
      <c r="C95" s="4"/>
    </row>
    <row r="96" spans="1:20" s="2" customFormat="1" x14ac:dyDescent="0.25">
      <c r="C96" s="4"/>
    </row>
    <row r="97" spans="3:3" s="2" customFormat="1" x14ac:dyDescent="0.25">
      <c r="C97" s="4"/>
    </row>
  </sheetData>
  <mergeCells count="2">
    <mergeCell ref="B45:C45"/>
    <mergeCell ref="B83:C8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4"/>
  <sheetViews>
    <sheetView workbookViewId="0">
      <selection activeCell="C12" sqref="C12"/>
    </sheetView>
  </sheetViews>
  <sheetFormatPr baseColWidth="10" defaultColWidth="10.85546875" defaultRowHeight="15" x14ac:dyDescent="0.25"/>
  <cols>
    <col min="1" max="1" width="10.85546875" style="1"/>
    <col min="2" max="2" width="19.42578125" style="1" customWidth="1"/>
    <col min="3" max="3" width="14" style="1" customWidth="1"/>
    <col min="4" max="4" width="12.42578125" style="1" customWidth="1"/>
    <col min="5" max="5" width="16.140625" style="1" customWidth="1"/>
    <col min="6" max="6" width="11.5703125" style="1" bestFit="1" customWidth="1"/>
    <col min="7" max="16384" width="10.85546875" style="1"/>
  </cols>
  <sheetData>
    <row r="5" spans="2:8" ht="15.75" thickBot="1" x14ac:dyDescent="0.3"/>
    <row r="6" spans="2:8" ht="30" thickTop="1" thickBot="1" x14ac:dyDescent="0.3">
      <c r="B6" s="388" t="s">
        <v>1</v>
      </c>
      <c r="C6" s="389"/>
      <c r="D6" s="389"/>
      <c r="E6" s="389"/>
      <c r="F6" s="389"/>
      <c r="G6" s="389"/>
      <c r="H6" s="390"/>
    </row>
    <row r="7" spans="2:8" s="38" customFormat="1" ht="15.75" thickBot="1" x14ac:dyDescent="0.3">
      <c r="B7" s="35"/>
      <c r="C7" s="36"/>
      <c r="D7" s="36"/>
      <c r="E7" s="36"/>
      <c r="F7" s="36"/>
      <c r="G7" s="36"/>
      <c r="H7" s="37"/>
    </row>
    <row r="8" spans="2:8" ht="21.75" thickBot="1" x14ac:dyDescent="0.4">
      <c r="B8" s="9"/>
      <c r="C8" s="49" t="s">
        <v>11</v>
      </c>
      <c r="D8" s="89" t="s">
        <v>4</v>
      </c>
      <c r="E8" s="49" t="s">
        <v>12</v>
      </c>
      <c r="F8" s="9"/>
      <c r="G8" s="9"/>
      <c r="H8" s="32"/>
    </row>
    <row r="9" spans="2:8" ht="15.75" thickBot="1" x14ac:dyDescent="0.3">
      <c r="B9" s="319" t="s">
        <v>365</v>
      </c>
      <c r="C9" s="68">
        <v>53430</v>
      </c>
      <c r="D9" s="320">
        <v>29166</v>
      </c>
      <c r="E9" s="68">
        <v>24264</v>
      </c>
      <c r="F9" s="10" t="e">
        <f>'[1]Hafrashat Jalá v_f'!D89</f>
        <v>#REF!</v>
      </c>
      <c r="G9" s="9"/>
      <c r="H9" s="32"/>
    </row>
    <row r="10" spans="2:8" ht="16.5" thickBot="1" x14ac:dyDescent="0.3">
      <c r="B10" s="319" t="s">
        <v>366</v>
      </c>
      <c r="C10" s="68">
        <v>29960</v>
      </c>
      <c r="D10" s="320">
        <v>16560</v>
      </c>
      <c r="E10" s="321">
        <v>13400</v>
      </c>
      <c r="F10" s="10" t="e">
        <f>'[1]Jalá Hagulá v_2'!F76</f>
        <v>#REF!</v>
      </c>
      <c r="G10" s="9"/>
      <c r="H10" s="32"/>
    </row>
    <row r="11" spans="2:8" ht="15.75" thickBot="1" x14ac:dyDescent="0.3">
      <c r="B11" s="31" t="s">
        <v>9</v>
      </c>
      <c r="C11" s="10">
        <f>9505</f>
        <v>9505</v>
      </c>
      <c r="D11" s="90"/>
      <c r="E11" s="10">
        <f t="shared" ref="E11:E17" si="0">+C11-D11</f>
        <v>9505</v>
      </c>
      <c r="F11" s="10" t="e">
        <f>'[1]Venta de Jalot v_f '!F70</f>
        <v>#REF!</v>
      </c>
      <c r="G11" s="9"/>
      <c r="H11" s="32"/>
    </row>
    <row r="12" spans="2:8" ht="15.75" thickBot="1" x14ac:dyDescent="0.3">
      <c r="B12" s="31" t="s">
        <v>10</v>
      </c>
      <c r="C12" s="10" t="e">
        <f>+'[1]TORNEO DE FUTBOL'!F45</f>
        <v>#REF!</v>
      </c>
      <c r="D12" s="90" t="e">
        <f>+'[1]TORNEO DE FUTBOL'!F81</f>
        <v>#REF!</v>
      </c>
      <c r="E12" s="10" t="e">
        <f t="shared" si="0"/>
        <v>#REF!</v>
      </c>
      <c r="F12" s="10" t="e">
        <f>'[1]TORNEO DE FUTBOL'!F84</f>
        <v>#REF!</v>
      </c>
      <c r="G12" s="9"/>
      <c r="H12" s="32"/>
    </row>
    <row r="13" spans="2:8" ht="15.75" thickBot="1" x14ac:dyDescent="0.3">
      <c r="B13" s="31" t="s">
        <v>253</v>
      </c>
      <c r="C13" s="10">
        <f>40550</f>
        <v>40550</v>
      </c>
      <c r="D13" s="90" t="e">
        <f>+'[1]Venta de Jalot v_f '!F66</f>
        <v>#REF!</v>
      </c>
      <c r="E13" s="10" t="e">
        <f>+C13-D13</f>
        <v>#REF!</v>
      </c>
      <c r="F13" s="322" t="e">
        <f>'[1]Carrera v_f'!F67</f>
        <v>#REF!</v>
      </c>
      <c r="G13" s="9"/>
      <c r="H13" s="32"/>
    </row>
    <row r="14" spans="2:8" ht="15.75" thickBot="1" x14ac:dyDescent="0.3">
      <c r="B14" s="31" t="s">
        <v>13</v>
      </c>
      <c r="C14" s="10" t="e">
        <f>'[1]OTROS v_f'!E45</f>
        <v>#REF!</v>
      </c>
      <c r="D14" s="90" t="e">
        <f>+'[1]OTROS v_f'!E83</f>
        <v>#REF!</v>
      </c>
      <c r="E14" s="10" t="e">
        <f>'[1]OTROS v_f'!E87</f>
        <v>#REF!</v>
      </c>
      <c r="F14" s="10" t="e">
        <f>'[1]OTROS v_f'!E87</f>
        <v>#REF!</v>
      </c>
      <c r="G14" s="9"/>
      <c r="H14" s="32"/>
    </row>
    <row r="15" spans="2:8" ht="15.75" thickBot="1" x14ac:dyDescent="0.3">
      <c r="B15" s="31" t="s">
        <v>14</v>
      </c>
      <c r="C15" s="10" t="e">
        <f>+'[1]DONATIVOS v_f'!F20</f>
        <v>#REF!</v>
      </c>
      <c r="D15" s="90">
        <v>0</v>
      </c>
      <c r="E15" s="10" t="e">
        <f t="shared" si="0"/>
        <v>#REF!</v>
      </c>
      <c r="F15" s="10" t="e">
        <f>'[1]DONATIVOS v_f'!F57</f>
        <v>#REF!</v>
      </c>
      <c r="G15" s="9"/>
      <c r="H15" s="32"/>
    </row>
    <row r="16" spans="2:8" ht="15.75" thickBot="1" x14ac:dyDescent="0.3">
      <c r="B16" s="31" t="s">
        <v>19</v>
      </c>
      <c r="C16" s="10" t="e">
        <f>+[1]PISTA!F36</f>
        <v>#REF!</v>
      </c>
      <c r="D16" s="90" t="e">
        <f>+[1]PISTA!F68</f>
        <v>#REF!</v>
      </c>
      <c r="E16" s="10" t="e">
        <f t="shared" si="0"/>
        <v>#REF!</v>
      </c>
      <c r="F16" s="10" t="e">
        <f>[1]PISTA!F71</f>
        <v>#REF!</v>
      </c>
      <c r="G16" s="9"/>
      <c r="H16" s="32"/>
    </row>
    <row r="17" spans="2:8" ht="15.75" thickBot="1" x14ac:dyDescent="0.3">
      <c r="B17" s="31" t="s">
        <v>18</v>
      </c>
      <c r="C17" s="10" t="e">
        <f>+'[1]KERMESSE v_f'!E39</f>
        <v>#REF!</v>
      </c>
      <c r="D17" s="90" t="e">
        <f>+'[1]KERMESSE v_f'!$E$81</f>
        <v>#REF!</v>
      </c>
      <c r="E17" s="75" t="e">
        <f t="shared" si="0"/>
        <v>#REF!</v>
      </c>
      <c r="F17" s="355" t="e">
        <f>'[1]KERMESSE v_f'!E84</f>
        <v>#REF!</v>
      </c>
      <c r="G17" s="9"/>
      <c r="H17" s="32"/>
    </row>
    <row r="18" spans="2:8" ht="19.5" thickBot="1" x14ac:dyDescent="0.35">
      <c r="B18" s="31"/>
      <c r="C18" s="10"/>
      <c r="D18" s="323"/>
      <c r="E18" s="10"/>
      <c r="F18" s="9"/>
      <c r="G18" s="9"/>
      <c r="H18" s="32"/>
    </row>
    <row r="19" spans="2:8" ht="21.75" thickBot="1" x14ac:dyDescent="0.4">
      <c r="B19" s="33"/>
      <c r="C19" s="50" t="e">
        <f>SUM(C11:C18)</f>
        <v>#REF!</v>
      </c>
      <c r="D19" s="91" t="e">
        <f>SUM(D11:D18)</f>
        <v>#REF!</v>
      </c>
      <c r="E19" s="53" t="e">
        <f>SUM(E9:E18)</f>
        <v>#REF!</v>
      </c>
      <c r="F19" s="324" t="e">
        <f>SUM(F9:F17)</f>
        <v>#REF!</v>
      </c>
      <c r="G19" s="21"/>
      <c r="H19" s="34"/>
    </row>
    <row r="20" spans="2:8" ht="15.75" thickTop="1" x14ac:dyDescent="0.25">
      <c r="E20" s="69" t="s">
        <v>8</v>
      </c>
      <c r="F20" s="1" t="s">
        <v>8</v>
      </c>
    </row>
    <row r="21" spans="2:8" x14ac:dyDescent="0.25">
      <c r="E21" s="391" t="s">
        <v>367</v>
      </c>
      <c r="F21" s="391"/>
    </row>
    <row r="22" spans="2:8" x14ac:dyDescent="0.25">
      <c r="E22" s="5"/>
    </row>
    <row r="23" spans="2:8" x14ac:dyDescent="0.25">
      <c r="E23" s="69"/>
      <c r="F23" s="325">
        <f>280480</f>
        <v>280480</v>
      </c>
    </row>
    <row r="24" spans="2:8" x14ac:dyDescent="0.25">
      <c r="D24" s="5" t="s">
        <v>8</v>
      </c>
    </row>
  </sheetData>
  <mergeCells count="2">
    <mergeCell ref="B6:H6"/>
    <mergeCell ref="E21:F21"/>
  </mergeCells>
  <pageMargins left="0.7" right="0.7" top="0.75" bottom="0.75" header="0.3" footer="0.3"/>
  <pageSetup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9"/>
  <sheetViews>
    <sheetView topLeftCell="A31" workbookViewId="0">
      <selection activeCell="D54" sqref="D54"/>
    </sheetView>
  </sheetViews>
  <sheetFormatPr baseColWidth="10" defaultRowHeight="15" x14ac:dyDescent="0.25"/>
  <cols>
    <col min="2" max="2" width="4.7109375" customWidth="1"/>
    <col min="3" max="3" width="22.42578125" customWidth="1"/>
    <col min="4" max="4" width="14" customWidth="1"/>
    <col min="10" max="10" width="3.7109375" customWidth="1"/>
  </cols>
  <sheetData>
    <row r="1" spans="2:10" ht="18" customHeight="1" thickBot="1" x14ac:dyDescent="0.3"/>
    <row r="2" spans="2:10" x14ac:dyDescent="0.25">
      <c r="B2" s="164"/>
      <c r="C2" s="165"/>
      <c r="D2" s="165"/>
      <c r="E2" s="165"/>
      <c r="F2" s="165"/>
      <c r="G2" s="165"/>
      <c r="H2" s="165"/>
      <c r="I2" s="165"/>
      <c r="J2" s="166"/>
    </row>
    <row r="3" spans="2:10" ht="30.75" customHeight="1" x14ac:dyDescent="0.25">
      <c r="B3" s="167"/>
      <c r="C3" s="392" t="s">
        <v>241</v>
      </c>
      <c r="D3" s="392"/>
      <c r="E3" s="392"/>
      <c r="F3" s="392"/>
      <c r="G3" s="392"/>
      <c r="H3" s="392"/>
      <c r="I3" s="392"/>
      <c r="J3" s="168"/>
    </row>
    <row r="4" spans="2:10" x14ac:dyDescent="0.25">
      <c r="B4" s="167"/>
      <c r="C4" s="169"/>
      <c r="D4" s="169"/>
      <c r="E4" s="169"/>
      <c r="F4" s="169"/>
      <c r="G4" s="169"/>
      <c r="H4" s="169"/>
      <c r="I4" s="169"/>
      <c r="J4" s="168"/>
    </row>
    <row r="5" spans="2:10" x14ac:dyDescent="0.25">
      <c r="B5" s="167"/>
      <c r="C5" s="169"/>
      <c r="D5" s="169"/>
      <c r="E5" s="169"/>
      <c r="F5" s="169"/>
      <c r="G5" s="169"/>
      <c r="H5" s="169"/>
      <c r="I5" s="169"/>
      <c r="J5" s="168"/>
    </row>
    <row r="6" spans="2:10" x14ac:dyDescent="0.25">
      <c r="B6" s="167"/>
      <c r="C6" s="169"/>
      <c r="D6" s="169"/>
      <c r="E6" s="169"/>
      <c r="F6" s="169"/>
      <c r="G6" s="169"/>
      <c r="H6" s="169"/>
      <c r="I6" s="169"/>
      <c r="J6" s="168"/>
    </row>
    <row r="7" spans="2:10" x14ac:dyDescent="0.25">
      <c r="B7" s="167"/>
      <c r="C7" s="169"/>
      <c r="D7" s="169"/>
      <c r="E7" s="169"/>
      <c r="F7" s="169"/>
      <c r="G7" s="169"/>
      <c r="H7" s="169"/>
      <c r="I7" s="169"/>
      <c r="J7" s="168"/>
    </row>
    <row r="8" spans="2:10" x14ac:dyDescent="0.25">
      <c r="B8" s="167"/>
      <c r="C8" s="169"/>
      <c r="D8" s="169"/>
      <c r="E8" s="169"/>
      <c r="F8" s="169"/>
      <c r="G8" s="169"/>
      <c r="H8" s="169"/>
      <c r="I8" s="169"/>
      <c r="J8" s="168"/>
    </row>
    <row r="9" spans="2:10" x14ac:dyDescent="0.25">
      <c r="B9" s="167"/>
      <c r="C9" s="170" t="s">
        <v>242</v>
      </c>
      <c r="D9" s="170"/>
      <c r="E9" s="169"/>
      <c r="F9" s="169"/>
      <c r="G9" s="169"/>
      <c r="H9" s="169"/>
      <c r="I9" s="169"/>
      <c r="J9" s="168"/>
    </row>
    <row r="10" spans="2:10" x14ac:dyDescent="0.25">
      <c r="B10" s="167"/>
      <c r="C10" s="171"/>
      <c r="D10" s="171"/>
      <c r="E10" s="169"/>
      <c r="F10" s="169"/>
      <c r="G10" s="169"/>
      <c r="H10" s="169"/>
      <c r="I10" s="169"/>
      <c r="J10" s="168"/>
    </row>
    <row r="11" spans="2:10" x14ac:dyDescent="0.25">
      <c r="B11" s="167"/>
      <c r="C11" s="172" t="s">
        <v>98</v>
      </c>
      <c r="D11" s="172" t="s">
        <v>92</v>
      </c>
      <c r="E11" s="173" t="s">
        <v>93</v>
      </c>
      <c r="F11" s="174" t="s">
        <v>94</v>
      </c>
      <c r="G11" s="169"/>
      <c r="H11" s="169"/>
      <c r="I11" s="169"/>
      <c r="J11" s="168"/>
    </row>
    <row r="12" spans="2:10" x14ac:dyDescent="0.25">
      <c r="B12" s="167"/>
      <c r="C12" s="172" t="s">
        <v>99</v>
      </c>
      <c r="D12" s="175">
        <f>'Hafrashat Jalá '!E89</f>
        <v>32430.000000000004</v>
      </c>
      <c r="E12" s="169"/>
      <c r="F12" s="176"/>
      <c r="G12" s="169"/>
      <c r="H12" s="169"/>
      <c r="I12" s="169"/>
      <c r="J12" s="168"/>
    </row>
    <row r="13" spans="2:10" x14ac:dyDescent="0.25">
      <c r="B13" s="167"/>
      <c r="C13" s="172" t="s">
        <v>100</v>
      </c>
      <c r="D13" s="175">
        <f>'Jalá Hagulá '!F76</f>
        <v>13400</v>
      </c>
      <c r="E13" s="169"/>
      <c r="F13" s="177"/>
      <c r="G13" s="169"/>
      <c r="H13" s="169"/>
      <c r="I13" s="169"/>
      <c r="J13" s="168"/>
    </row>
    <row r="14" spans="2:10" x14ac:dyDescent="0.25">
      <c r="B14" s="167"/>
      <c r="C14" s="172" t="s">
        <v>101</v>
      </c>
      <c r="D14" s="175">
        <f>'Venta de Jalot '!F70</f>
        <v>4770</v>
      </c>
      <c r="E14" s="169"/>
      <c r="F14" s="177"/>
      <c r="G14" s="169"/>
      <c r="H14" s="169"/>
      <c r="I14" s="169"/>
      <c r="J14" s="168"/>
    </row>
    <row r="15" spans="2:10" x14ac:dyDescent="0.25">
      <c r="B15" s="167"/>
      <c r="C15" s="172" t="s">
        <v>19</v>
      </c>
      <c r="D15" s="175">
        <f>PISTA!G68</f>
        <v>67000.3</v>
      </c>
      <c r="E15" s="169"/>
      <c r="F15" s="177"/>
      <c r="G15" s="169"/>
      <c r="H15" s="169"/>
      <c r="I15" s="169"/>
      <c r="J15" s="168"/>
    </row>
    <row r="16" spans="2:10" x14ac:dyDescent="0.25">
      <c r="B16" s="167"/>
      <c r="C16" s="172" t="s">
        <v>102</v>
      </c>
      <c r="D16" s="175">
        <f>DONATIVOS!F57</f>
        <v>4150</v>
      </c>
      <c r="E16" s="169"/>
      <c r="F16" s="177"/>
      <c r="G16" s="169"/>
      <c r="H16" s="169"/>
      <c r="I16" s="169"/>
      <c r="J16" s="168"/>
    </row>
    <row r="17" spans="2:10" x14ac:dyDescent="0.25">
      <c r="B17" s="167"/>
      <c r="C17" s="172" t="s">
        <v>243</v>
      </c>
      <c r="D17" s="175">
        <f>7000-2500</f>
        <v>4500</v>
      </c>
      <c r="E17" s="169"/>
      <c r="F17" s="177"/>
      <c r="G17" s="169"/>
      <c r="H17" s="169"/>
      <c r="I17" s="169"/>
      <c r="J17" s="168"/>
    </row>
    <row r="18" spans="2:10" x14ac:dyDescent="0.25">
      <c r="B18" s="167"/>
      <c r="C18" s="172" t="s">
        <v>247</v>
      </c>
      <c r="D18" s="175">
        <f>'TORNEO DE FUTBOL'!F84-17500</f>
        <v>17500</v>
      </c>
      <c r="E18" s="169"/>
      <c r="F18" s="177"/>
      <c r="G18" s="169"/>
      <c r="H18" s="169"/>
      <c r="I18" s="169"/>
      <c r="J18" s="168"/>
    </row>
    <row r="19" spans="2:10" x14ac:dyDescent="0.25">
      <c r="B19" s="167"/>
      <c r="C19" s="381" t="s">
        <v>248</v>
      </c>
      <c r="D19" s="219">
        <f>'Comité ProViaje NOV17'!K63</f>
        <v>13010.93</v>
      </c>
      <c r="E19" s="169"/>
      <c r="F19" s="177"/>
      <c r="G19" s="169"/>
      <c r="H19" s="169"/>
      <c r="I19" s="169"/>
      <c r="J19" s="168"/>
    </row>
    <row r="20" spans="2:10" x14ac:dyDescent="0.25">
      <c r="B20" s="167"/>
      <c r="C20" s="172"/>
      <c r="D20" s="175"/>
      <c r="E20" s="169"/>
      <c r="F20" s="177"/>
      <c r="G20" s="169"/>
      <c r="H20" s="169"/>
      <c r="I20" s="169"/>
      <c r="J20" s="168"/>
    </row>
    <row r="21" spans="2:10" x14ac:dyDescent="0.25">
      <c r="B21" s="167"/>
      <c r="C21" s="172"/>
      <c r="D21" s="175"/>
      <c r="E21" s="169"/>
      <c r="F21" s="178"/>
      <c r="G21" s="169"/>
      <c r="H21" s="169"/>
      <c r="I21" s="169"/>
      <c r="J21" s="168"/>
    </row>
    <row r="22" spans="2:10" x14ac:dyDescent="0.25">
      <c r="B22" s="167"/>
      <c r="C22" s="179" t="s">
        <v>95</v>
      </c>
      <c r="D22" s="180">
        <f>SUM(D12:D21)</f>
        <v>156761.22999999998</v>
      </c>
      <c r="E22" s="180"/>
      <c r="F22" s="181"/>
      <c r="G22" s="169"/>
      <c r="H22" s="169"/>
      <c r="I22" s="169"/>
      <c r="J22" s="168"/>
    </row>
    <row r="23" spans="2:10" x14ac:dyDescent="0.25">
      <c r="B23" s="167"/>
      <c r="C23" s="169"/>
      <c r="D23" s="169"/>
      <c r="E23" s="169"/>
      <c r="F23" s="169"/>
      <c r="G23" s="169"/>
      <c r="H23" s="169"/>
      <c r="I23" s="169"/>
      <c r="J23" s="168"/>
    </row>
    <row r="24" spans="2:10" x14ac:dyDescent="0.25">
      <c r="B24" s="167"/>
      <c r="C24" s="169" t="s">
        <v>249</v>
      </c>
      <c r="D24" s="217">
        <f>D22-17500-'Comité ProViaje NOV17'!K63</f>
        <v>126250.29999999999</v>
      </c>
      <c r="E24" s="169"/>
      <c r="F24" s="169"/>
      <c r="G24" s="169"/>
      <c r="H24" s="169"/>
      <c r="I24" s="169"/>
      <c r="J24" s="168"/>
    </row>
    <row r="25" spans="2:10" x14ac:dyDescent="0.25">
      <c r="B25" s="167"/>
      <c r="C25" s="169"/>
      <c r="D25" s="169"/>
      <c r="E25" s="169"/>
      <c r="F25" s="169"/>
      <c r="G25" s="169"/>
      <c r="H25" s="169"/>
      <c r="I25" s="169"/>
      <c r="J25" s="168"/>
    </row>
    <row r="26" spans="2:10" x14ac:dyDescent="0.25">
      <c r="B26" s="167"/>
      <c r="D26" s="169"/>
      <c r="E26" s="169"/>
      <c r="F26" s="169"/>
      <c r="G26" s="169"/>
      <c r="H26" s="169"/>
      <c r="I26" s="169"/>
      <c r="J26" s="168"/>
    </row>
    <row r="27" spans="2:10" x14ac:dyDescent="0.25">
      <c r="B27" s="167"/>
      <c r="D27" s="169"/>
      <c r="E27" s="169"/>
      <c r="F27" s="169"/>
      <c r="G27" s="169"/>
      <c r="H27" s="169"/>
      <c r="I27" s="169"/>
      <c r="J27" s="168"/>
    </row>
    <row r="28" spans="2:10" x14ac:dyDescent="0.25">
      <c r="B28" s="167"/>
      <c r="C28" s="182" t="s">
        <v>97</v>
      </c>
      <c r="D28" s="169"/>
      <c r="E28" s="169"/>
      <c r="F28" s="169"/>
      <c r="G28" s="169"/>
      <c r="H28" s="169"/>
      <c r="I28" s="169"/>
      <c r="J28" s="168"/>
    </row>
    <row r="29" spans="2:10" x14ac:dyDescent="0.25">
      <c r="B29" s="167"/>
      <c r="C29" s="183">
        <v>43087</v>
      </c>
      <c r="D29" s="169"/>
      <c r="E29" s="169"/>
      <c r="F29" s="169"/>
      <c r="G29" s="169"/>
      <c r="H29" s="169"/>
      <c r="I29" s="169"/>
      <c r="J29" s="168"/>
    </row>
    <row r="30" spans="2:10" ht="15.75" thickBot="1" x14ac:dyDescent="0.3">
      <c r="B30" s="184"/>
      <c r="C30" s="185"/>
      <c r="D30" s="185"/>
      <c r="E30" s="185"/>
      <c r="F30" s="185"/>
      <c r="G30" s="185"/>
      <c r="H30" s="185"/>
      <c r="I30" s="185"/>
      <c r="J30" s="186"/>
    </row>
    <row r="32" spans="2:10" ht="15.75" thickBot="1" x14ac:dyDescent="0.3"/>
    <row r="33" spans="2:10" x14ac:dyDescent="0.25">
      <c r="B33" s="164"/>
      <c r="C33" s="165"/>
      <c r="D33" s="165"/>
      <c r="E33" s="165"/>
      <c r="F33" s="165"/>
      <c r="G33" s="165"/>
      <c r="H33" s="165"/>
      <c r="I33" s="165"/>
      <c r="J33" s="166"/>
    </row>
    <row r="34" spans="2:10" ht="15" customHeight="1" x14ac:dyDescent="0.25">
      <c r="B34" s="167"/>
      <c r="C34" s="393" t="s">
        <v>245</v>
      </c>
      <c r="D34" s="394"/>
      <c r="E34" s="394"/>
      <c r="F34" s="394"/>
      <c r="G34" s="394"/>
      <c r="H34" s="394"/>
      <c r="I34" s="394"/>
      <c r="J34" s="168"/>
    </row>
    <row r="35" spans="2:10" x14ac:dyDescent="0.25">
      <c r="B35" s="167"/>
      <c r="C35" s="394"/>
      <c r="D35" s="394"/>
      <c r="E35" s="394"/>
      <c r="F35" s="394"/>
      <c r="G35" s="394"/>
      <c r="H35" s="394"/>
      <c r="I35" s="394"/>
      <c r="J35" s="168"/>
    </row>
    <row r="36" spans="2:10" x14ac:dyDescent="0.25">
      <c r="B36" s="167"/>
      <c r="C36" s="169"/>
      <c r="D36" s="169"/>
      <c r="E36" s="169"/>
      <c r="F36" s="169"/>
      <c r="G36" s="169"/>
      <c r="H36" s="169"/>
      <c r="I36" s="169"/>
      <c r="J36" s="168"/>
    </row>
    <row r="37" spans="2:10" x14ac:dyDescent="0.25">
      <c r="B37" s="167"/>
      <c r="C37" s="379" t="s">
        <v>255</v>
      </c>
      <c r="D37" s="380"/>
      <c r="E37" s="380"/>
      <c r="F37" s="380"/>
      <c r="G37" s="380"/>
      <c r="H37" s="380"/>
      <c r="I37" s="169"/>
      <c r="J37" s="168"/>
    </row>
    <row r="38" spans="2:10" x14ac:dyDescent="0.25">
      <c r="B38" s="167"/>
      <c r="C38" s="169"/>
      <c r="D38" s="169"/>
      <c r="E38" s="169"/>
      <c r="F38" s="169"/>
      <c r="G38" s="169"/>
      <c r="H38" s="169"/>
      <c r="I38" s="169"/>
      <c r="J38" s="168"/>
    </row>
    <row r="39" spans="2:10" x14ac:dyDescent="0.25">
      <c r="B39" s="167"/>
      <c r="C39" s="169"/>
      <c r="D39" s="169"/>
      <c r="E39" s="169"/>
      <c r="F39" s="169"/>
      <c r="G39" s="169"/>
      <c r="H39" s="169"/>
      <c r="I39" s="169"/>
      <c r="J39" s="168"/>
    </row>
    <row r="40" spans="2:10" x14ac:dyDescent="0.25">
      <c r="B40" s="167"/>
      <c r="C40" s="170" t="s">
        <v>242</v>
      </c>
      <c r="D40" s="170"/>
      <c r="E40" s="169"/>
      <c r="F40" s="169"/>
      <c r="G40" s="169"/>
      <c r="H40" s="169"/>
      <c r="I40" s="169"/>
      <c r="J40" s="168"/>
    </row>
    <row r="41" spans="2:10" x14ac:dyDescent="0.25">
      <c r="B41" s="167"/>
      <c r="C41" s="171"/>
      <c r="D41" s="171"/>
      <c r="E41" s="169"/>
      <c r="F41" s="169"/>
      <c r="G41" s="169"/>
      <c r="H41" s="169"/>
      <c r="I41" s="169"/>
      <c r="J41" s="168"/>
    </row>
    <row r="42" spans="2:10" x14ac:dyDescent="0.25">
      <c r="B42" s="167"/>
      <c r="C42" s="172" t="s">
        <v>98</v>
      </c>
      <c r="D42" s="172" t="s">
        <v>92</v>
      </c>
      <c r="E42" s="173" t="s">
        <v>93</v>
      </c>
      <c r="F42" s="174" t="s">
        <v>94</v>
      </c>
      <c r="G42" s="169"/>
      <c r="H42" s="169"/>
      <c r="I42" s="169"/>
      <c r="J42" s="168"/>
    </row>
    <row r="43" spans="2:10" x14ac:dyDescent="0.25">
      <c r="B43" s="167"/>
      <c r="C43" s="172" t="s">
        <v>246</v>
      </c>
      <c r="D43" s="175">
        <f>'TORNEO DE FUTBOL'!F84</f>
        <v>35000</v>
      </c>
      <c r="E43" s="169"/>
      <c r="F43" s="176"/>
      <c r="G43" s="169"/>
      <c r="H43" s="169"/>
      <c r="I43" s="169"/>
      <c r="J43" s="168"/>
    </row>
    <row r="44" spans="2:10" x14ac:dyDescent="0.25">
      <c r="B44" s="167"/>
      <c r="C44" s="172"/>
      <c r="D44" s="175"/>
      <c r="E44" s="169"/>
      <c r="F44" s="177"/>
      <c r="G44" s="169"/>
      <c r="H44" s="169"/>
      <c r="I44" s="169"/>
      <c r="J44" s="168"/>
    </row>
    <row r="45" spans="2:10" x14ac:dyDescent="0.25">
      <c r="B45" s="167"/>
      <c r="C45" s="172"/>
      <c r="D45" s="175"/>
      <c r="E45" s="169"/>
      <c r="F45" s="177"/>
      <c r="G45" s="169"/>
      <c r="H45" s="169"/>
      <c r="I45" s="169"/>
      <c r="J45" s="168"/>
    </row>
    <row r="46" spans="2:10" x14ac:dyDescent="0.25">
      <c r="B46" s="167"/>
      <c r="C46" s="172"/>
      <c r="D46" s="175"/>
      <c r="E46" s="169"/>
      <c r="F46" s="177"/>
      <c r="G46" s="169"/>
      <c r="H46" s="169"/>
      <c r="I46" s="169"/>
      <c r="J46" s="168"/>
    </row>
    <row r="47" spans="2:10" x14ac:dyDescent="0.25">
      <c r="B47" s="167"/>
      <c r="C47" s="172"/>
      <c r="D47" s="175"/>
      <c r="E47" s="169"/>
      <c r="F47" s="177"/>
      <c r="G47" s="169"/>
      <c r="H47" s="169"/>
      <c r="I47" s="169"/>
      <c r="J47" s="168"/>
    </row>
    <row r="48" spans="2:10" x14ac:dyDescent="0.25">
      <c r="B48" s="167"/>
      <c r="C48" s="172"/>
      <c r="D48" s="175"/>
      <c r="E48" s="169"/>
      <c r="F48" s="177"/>
      <c r="G48" s="169"/>
      <c r="H48" s="169"/>
      <c r="I48" s="169"/>
      <c r="J48" s="168"/>
    </row>
    <row r="49" spans="2:10" x14ac:dyDescent="0.25">
      <c r="B49" s="167"/>
      <c r="C49" s="172"/>
      <c r="D49" s="175"/>
      <c r="E49" s="169"/>
      <c r="F49" s="177"/>
      <c r="G49" s="169"/>
      <c r="H49" s="169"/>
      <c r="I49" s="169"/>
      <c r="J49" s="168"/>
    </row>
    <row r="50" spans="2:10" x14ac:dyDescent="0.25">
      <c r="B50" s="167"/>
      <c r="C50" s="172"/>
      <c r="D50" s="175"/>
      <c r="E50" s="169"/>
      <c r="F50" s="178"/>
      <c r="G50" s="169"/>
      <c r="H50" s="169"/>
      <c r="I50" s="169"/>
      <c r="J50" s="168"/>
    </row>
    <row r="51" spans="2:10" x14ac:dyDescent="0.25">
      <c r="B51" s="167"/>
      <c r="C51" s="179" t="s">
        <v>95</v>
      </c>
      <c r="D51" s="180">
        <f>SUM(D43:D50)</f>
        <v>35000</v>
      </c>
      <c r="E51" s="180"/>
      <c r="F51" s="181"/>
      <c r="G51" s="169"/>
      <c r="H51" s="169"/>
      <c r="I51" s="169"/>
      <c r="J51" s="168"/>
    </row>
    <row r="52" spans="2:10" x14ac:dyDescent="0.25">
      <c r="B52" s="167"/>
      <c r="C52" s="169"/>
      <c r="D52" s="169"/>
      <c r="E52" s="169"/>
      <c r="F52" s="169"/>
      <c r="G52" s="169"/>
      <c r="H52" s="169"/>
      <c r="I52" s="169"/>
      <c r="J52" s="168"/>
    </row>
    <row r="53" spans="2:10" x14ac:dyDescent="0.25">
      <c r="B53" s="167"/>
      <c r="C53" s="169"/>
      <c r="D53" s="169"/>
      <c r="E53" s="169"/>
      <c r="F53" s="169"/>
      <c r="G53" s="169"/>
      <c r="H53" s="169"/>
      <c r="I53" s="169"/>
      <c r="J53" s="168"/>
    </row>
    <row r="54" spans="2:10" x14ac:dyDescent="0.25">
      <c r="B54" s="167"/>
      <c r="C54" s="169" t="s">
        <v>96</v>
      </c>
      <c r="D54" s="169"/>
      <c r="E54" s="169"/>
      <c r="F54" s="169"/>
      <c r="G54" s="169"/>
      <c r="H54" s="169"/>
      <c r="I54" s="169"/>
      <c r="J54" s="168"/>
    </row>
    <row r="55" spans="2:10" x14ac:dyDescent="0.25">
      <c r="B55" s="167"/>
      <c r="D55" s="169"/>
      <c r="E55" s="169"/>
      <c r="F55" s="169"/>
      <c r="G55" s="169"/>
      <c r="H55" s="169"/>
      <c r="I55" s="169"/>
      <c r="J55" s="168"/>
    </row>
    <row r="56" spans="2:10" x14ac:dyDescent="0.25">
      <c r="B56" s="167"/>
      <c r="D56" s="169"/>
      <c r="E56" s="169"/>
      <c r="F56" s="169"/>
      <c r="G56" s="169"/>
      <c r="H56" s="169"/>
      <c r="I56" s="169"/>
      <c r="J56" s="168"/>
    </row>
    <row r="57" spans="2:10" x14ac:dyDescent="0.25">
      <c r="B57" s="167"/>
      <c r="C57" s="182" t="s">
        <v>97</v>
      </c>
      <c r="D57" s="169"/>
      <c r="E57" s="169"/>
      <c r="F57" s="169"/>
      <c r="G57" s="169"/>
      <c r="H57" s="169"/>
      <c r="I57" s="169"/>
      <c r="J57" s="168"/>
    </row>
    <row r="58" spans="2:10" x14ac:dyDescent="0.25">
      <c r="B58" s="167"/>
      <c r="C58" s="183">
        <v>43089</v>
      </c>
      <c r="D58" s="169"/>
      <c r="E58" s="169"/>
      <c r="F58" s="169"/>
      <c r="G58" s="169"/>
      <c r="H58" s="169"/>
      <c r="I58" s="169"/>
      <c r="J58" s="168"/>
    </row>
    <row r="59" spans="2:10" ht="15.75" thickBot="1" x14ac:dyDescent="0.3">
      <c r="B59" s="184"/>
      <c r="C59" s="185"/>
      <c r="D59" s="185"/>
      <c r="E59" s="185"/>
      <c r="F59" s="185"/>
      <c r="G59" s="185"/>
      <c r="H59" s="185"/>
      <c r="I59" s="185"/>
      <c r="J59" s="186"/>
    </row>
  </sheetData>
  <mergeCells count="2">
    <mergeCell ref="C3:I3"/>
    <mergeCell ref="C34:I35"/>
  </mergeCell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9" workbookViewId="0">
      <selection activeCell="M6" sqref="M6"/>
    </sheetView>
  </sheetViews>
  <sheetFormatPr baseColWidth="10" defaultRowHeight="15" x14ac:dyDescent="0.25"/>
  <cols>
    <col min="1" max="1" width="16.140625" style="193" customWidth="1"/>
    <col min="2" max="4" width="11.42578125" style="193"/>
    <col min="5" max="5" width="13.42578125" style="193" customWidth="1"/>
    <col min="6" max="6" width="32.140625" style="193" customWidth="1"/>
    <col min="7" max="7" width="11.42578125" style="193"/>
    <col min="8" max="8" width="12.42578125" style="194" customWidth="1"/>
    <col min="9" max="10" width="11.42578125" style="194"/>
    <col min="11" max="11" width="13.28515625" style="194" bestFit="1" customWidth="1"/>
    <col min="12" max="16384" width="11.42578125" style="193"/>
  </cols>
  <sheetData>
    <row r="1" spans="1:11" x14ac:dyDescent="0.25">
      <c r="A1" s="191" t="s">
        <v>377</v>
      </c>
      <c r="B1" s="191"/>
      <c r="C1" s="191"/>
      <c r="D1" s="191"/>
      <c r="E1" s="191"/>
      <c r="F1" s="191"/>
      <c r="G1" s="191"/>
      <c r="H1" s="192"/>
      <c r="I1" s="192"/>
      <c r="J1" s="192"/>
      <c r="K1" s="192"/>
    </row>
    <row r="2" spans="1:11" x14ac:dyDescent="0.25">
      <c r="A2" s="191" t="s">
        <v>378</v>
      </c>
      <c r="B2" s="191"/>
      <c r="C2" s="191"/>
      <c r="D2" s="191"/>
      <c r="E2" s="191"/>
      <c r="F2" s="191"/>
      <c r="G2" s="191"/>
      <c r="H2" s="192"/>
      <c r="I2" s="192"/>
      <c r="J2" s="192"/>
      <c r="K2" s="192"/>
    </row>
    <row r="3" spans="1:11" x14ac:dyDescent="0.25">
      <c r="A3" s="191" t="s">
        <v>379</v>
      </c>
      <c r="B3" s="191" t="s">
        <v>380</v>
      </c>
      <c r="C3" s="191"/>
      <c r="D3" s="191"/>
      <c r="E3" s="191" t="s">
        <v>381</v>
      </c>
      <c r="F3" s="191"/>
      <c r="G3" s="191"/>
      <c r="H3" s="192"/>
      <c r="I3" s="192"/>
      <c r="J3" s="192"/>
      <c r="K3" s="192">
        <v>20000</v>
      </c>
    </row>
    <row r="4" spans="1:11" x14ac:dyDescent="0.25">
      <c r="A4" s="193" t="s">
        <v>382</v>
      </c>
      <c r="B4" s="193" t="s">
        <v>0</v>
      </c>
      <c r="C4" s="193" t="s">
        <v>383</v>
      </c>
      <c r="D4" s="193" t="s">
        <v>384</v>
      </c>
      <c r="E4" s="193" t="s">
        <v>114</v>
      </c>
      <c r="F4" s="193" t="s">
        <v>385</v>
      </c>
      <c r="G4" s="193" t="s">
        <v>386</v>
      </c>
      <c r="H4" s="194" t="s">
        <v>387</v>
      </c>
      <c r="I4" s="194" t="s">
        <v>388</v>
      </c>
      <c r="J4" s="194" t="s">
        <v>389</v>
      </c>
      <c r="K4" s="194" t="s">
        <v>390</v>
      </c>
    </row>
    <row r="5" spans="1:11" x14ac:dyDescent="0.25">
      <c r="B5" s="193" t="s">
        <v>391</v>
      </c>
      <c r="C5" s="193" t="s">
        <v>392</v>
      </c>
      <c r="D5" s="193" t="s">
        <v>393</v>
      </c>
      <c r="E5" s="193" t="s">
        <v>394</v>
      </c>
      <c r="F5" s="193" t="s">
        <v>395</v>
      </c>
      <c r="G5" s="193">
        <v>220</v>
      </c>
      <c r="H5" s="194">
        <v>2.35</v>
      </c>
      <c r="I5" s="194">
        <v>517.29</v>
      </c>
      <c r="J5" s="194">
        <v>0</v>
      </c>
      <c r="K5" s="194">
        <v>517.29</v>
      </c>
    </row>
    <row r="6" spans="1:11" x14ac:dyDescent="0.25">
      <c r="B6" s="193" t="s">
        <v>396</v>
      </c>
      <c r="C6" s="193" t="s">
        <v>397</v>
      </c>
      <c r="D6" s="193" t="s">
        <v>398</v>
      </c>
      <c r="E6" s="193" t="s">
        <v>399</v>
      </c>
      <c r="F6" s="193" t="s">
        <v>400</v>
      </c>
      <c r="G6" s="193">
        <v>6</v>
      </c>
      <c r="H6" s="194">
        <v>90.47</v>
      </c>
      <c r="I6" s="194">
        <v>542.79999999999995</v>
      </c>
      <c r="J6" s="194">
        <v>0</v>
      </c>
      <c r="K6" s="194">
        <v>542.79999999999995</v>
      </c>
    </row>
    <row r="7" spans="1:11" x14ac:dyDescent="0.25">
      <c r="B7" s="193" t="s">
        <v>401</v>
      </c>
      <c r="C7" s="193" t="s">
        <v>402</v>
      </c>
      <c r="D7" s="193" t="s">
        <v>403</v>
      </c>
      <c r="E7" s="193" t="s">
        <v>404</v>
      </c>
      <c r="F7" s="193" t="s">
        <v>405</v>
      </c>
      <c r="G7" s="193">
        <v>1</v>
      </c>
      <c r="H7" s="194">
        <v>15400</v>
      </c>
      <c r="I7" s="194">
        <v>15400</v>
      </c>
      <c r="J7" s="194">
        <v>2464</v>
      </c>
      <c r="K7" s="194">
        <v>17864</v>
      </c>
    </row>
    <row r="8" spans="1:11" x14ac:dyDescent="0.25">
      <c r="B8" s="193" t="s">
        <v>406</v>
      </c>
      <c r="C8" s="193" t="s">
        <v>407</v>
      </c>
      <c r="D8" s="193" t="s">
        <v>408</v>
      </c>
      <c r="E8" s="193" t="s">
        <v>409</v>
      </c>
      <c r="F8" s="193" t="s">
        <v>410</v>
      </c>
      <c r="G8" s="193">
        <v>1</v>
      </c>
      <c r="H8" s="194">
        <v>4740.5200000000004</v>
      </c>
      <c r="I8" s="194">
        <v>4740.5200000000004</v>
      </c>
      <c r="J8" s="194">
        <v>758.48</v>
      </c>
      <c r="K8" s="194">
        <v>5499</v>
      </c>
    </row>
    <row r="9" spans="1:11" x14ac:dyDescent="0.25">
      <c r="B9" s="193" t="s">
        <v>411</v>
      </c>
      <c r="C9" s="193" t="s">
        <v>412</v>
      </c>
      <c r="D9" s="193" t="s">
        <v>413</v>
      </c>
      <c r="E9" s="193" t="s">
        <v>399</v>
      </c>
      <c r="F9" s="193" t="s">
        <v>414</v>
      </c>
      <c r="G9" s="193">
        <v>220</v>
      </c>
      <c r="H9" s="194">
        <v>1.7</v>
      </c>
      <c r="I9" s="194">
        <v>374</v>
      </c>
      <c r="J9" s="194">
        <v>0</v>
      </c>
      <c r="K9" s="194">
        <v>374</v>
      </c>
    </row>
    <row r="10" spans="1:11" x14ac:dyDescent="0.25">
      <c r="B10" s="193" t="s">
        <v>411</v>
      </c>
      <c r="C10" s="193" t="s">
        <v>415</v>
      </c>
      <c r="D10" s="193" t="s">
        <v>416</v>
      </c>
      <c r="E10" s="193" t="s">
        <v>399</v>
      </c>
      <c r="F10" s="193" t="s">
        <v>417</v>
      </c>
      <c r="G10" s="193">
        <v>20</v>
      </c>
      <c r="H10" s="194">
        <v>22.5</v>
      </c>
      <c r="I10" s="194">
        <v>450</v>
      </c>
      <c r="J10" s="194">
        <v>0</v>
      </c>
      <c r="K10" s="194">
        <v>450</v>
      </c>
    </row>
    <row r="11" spans="1:11" x14ac:dyDescent="0.25">
      <c r="B11" s="193" t="s">
        <v>391</v>
      </c>
      <c r="C11" s="193" t="s">
        <v>418</v>
      </c>
      <c r="D11" s="193" t="s">
        <v>419</v>
      </c>
      <c r="E11" s="193" t="s">
        <v>420</v>
      </c>
      <c r="F11" s="193" t="s">
        <v>421</v>
      </c>
      <c r="G11" s="193">
        <v>5</v>
      </c>
      <c r="H11" s="194">
        <v>41.38</v>
      </c>
      <c r="I11" s="194">
        <v>206.9</v>
      </c>
      <c r="J11" s="194">
        <v>33.1</v>
      </c>
      <c r="K11" s="194">
        <v>240</v>
      </c>
    </row>
    <row r="12" spans="1:11" x14ac:dyDescent="0.25">
      <c r="B12" s="193" t="s">
        <v>422</v>
      </c>
      <c r="C12" s="193" t="s">
        <v>423</v>
      </c>
      <c r="D12" s="193" t="s">
        <v>424</v>
      </c>
      <c r="E12" s="193" t="s">
        <v>425</v>
      </c>
      <c r="F12" s="193" t="s">
        <v>426</v>
      </c>
      <c r="G12" s="193">
        <v>30</v>
      </c>
      <c r="H12" s="194">
        <v>29.5</v>
      </c>
      <c r="I12" s="194">
        <v>885</v>
      </c>
      <c r="J12" s="194">
        <v>0</v>
      </c>
      <c r="K12" s="194">
        <v>885</v>
      </c>
    </row>
    <row r="13" spans="1:11" x14ac:dyDescent="0.25">
      <c r="B13" s="193" t="s">
        <v>391</v>
      </c>
      <c r="C13" s="193" t="s">
        <v>427</v>
      </c>
      <c r="D13" s="193" t="s">
        <v>428</v>
      </c>
      <c r="E13" s="193" t="s">
        <v>429</v>
      </c>
      <c r="F13" s="193" t="s">
        <v>426</v>
      </c>
      <c r="G13" s="193">
        <v>6</v>
      </c>
      <c r="H13" s="194">
        <v>29.5</v>
      </c>
      <c r="I13" s="194">
        <v>177</v>
      </c>
      <c r="J13" s="194">
        <v>0</v>
      </c>
      <c r="K13" s="194">
        <v>177</v>
      </c>
    </row>
    <row r="14" spans="1:11" x14ac:dyDescent="0.25">
      <c r="B14" s="193" t="s">
        <v>430</v>
      </c>
      <c r="C14" s="193" t="s">
        <v>431</v>
      </c>
      <c r="D14" s="193" t="s">
        <v>432</v>
      </c>
      <c r="E14" s="193" t="s">
        <v>399</v>
      </c>
      <c r="F14" s="193" t="s">
        <v>433</v>
      </c>
      <c r="G14" s="193">
        <v>5</v>
      </c>
      <c r="H14" s="194">
        <v>33.4</v>
      </c>
      <c r="I14" s="194">
        <v>167</v>
      </c>
      <c r="J14" s="194">
        <v>0</v>
      </c>
      <c r="K14" s="194">
        <v>167</v>
      </c>
    </row>
    <row r="15" spans="1:11" x14ac:dyDescent="0.25">
      <c r="B15" s="193" t="s">
        <v>434</v>
      </c>
      <c r="C15" s="193" t="s">
        <v>435</v>
      </c>
      <c r="D15" s="193" t="s">
        <v>436</v>
      </c>
      <c r="E15" s="193" t="s">
        <v>420</v>
      </c>
      <c r="F15" s="193" t="s">
        <v>437</v>
      </c>
      <c r="G15" s="193">
        <v>1</v>
      </c>
      <c r="H15" s="194">
        <v>98.93</v>
      </c>
      <c r="I15" s="194">
        <v>98.93</v>
      </c>
      <c r="J15" s="194">
        <v>15.83</v>
      </c>
      <c r="K15" s="194">
        <v>114.76</v>
      </c>
    </row>
    <row r="16" spans="1:11" x14ac:dyDescent="0.25">
      <c r="B16" s="193" t="s">
        <v>438</v>
      </c>
      <c r="C16" s="193" t="s">
        <v>439</v>
      </c>
      <c r="D16" s="193" t="s">
        <v>440</v>
      </c>
      <c r="E16" s="193" t="s">
        <v>441</v>
      </c>
      <c r="F16" s="193" t="s">
        <v>442</v>
      </c>
      <c r="G16" s="193">
        <v>2</v>
      </c>
      <c r="H16" s="194">
        <v>53.45</v>
      </c>
      <c r="I16" s="194">
        <v>106.9</v>
      </c>
      <c r="J16" s="194">
        <v>17.100000000000001</v>
      </c>
      <c r="K16" s="194">
        <v>124</v>
      </c>
    </row>
    <row r="17" spans="1:13" x14ac:dyDescent="0.25">
      <c r="B17" s="193" t="s">
        <v>434</v>
      </c>
      <c r="C17" s="193" t="s">
        <v>443</v>
      </c>
      <c r="D17" s="193" t="s">
        <v>125</v>
      </c>
      <c r="E17" s="193" t="s">
        <v>126</v>
      </c>
      <c r="F17" s="193" t="s">
        <v>444</v>
      </c>
      <c r="G17" s="193">
        <v>4</v>
      </c>
      <c r="H17" s="194">
        <v>144.82</v>
      </c>
      <c r="I17" s="194">
        <v>579.28</v>
      </c>
      <c r="J17" s="194">
        <v>92.68</v>
      </c>
      <c r="K17" s="194">
        <v>671.96</v>
      </c>
    </row>
    <row r="18" spans="1:13" x14ac:dyDescent="0.25">
      <c r="B18" s="193" t="s">
        <v>434</v>
      </c>
      <c r="C18" s="193" t="s">
        <v>445</v>
      </c>
      <c r="D18" s="193" t="s">
        <v>446</v>
      </c>
      <c r="E18" s="193" t="s">
        <v>399</v>
      </c>
      <c r="F18" s="193" t="s">
        <v>447</v>
      </c>
      <c r="G18" s="193">
        <v>11</v>
      </c>
      <c r="H18" s="194">
        <v>12.4</v>
      </c>
      <c r="I18" s="194">
        <v>136.4</v>
      </c>
      <c r="J18" s="194">
        <v>0</v>
      </c>
      <c r="K18" s="194">
        <v>136.4</v>
      </c>
    </row>
    <row r="19" spans="1:13" x14ac:dyDescent="0.25">
      <c r="B19" s="193" t="s">
        <v>411</v>
      </c>
      <c r="C19" s="193" t="s">
        <v>448</v>
      </c>
      <c r="D19" s="193" t="s">
        <v>449</v>
      </c>
      <c r="E19" s="193" t="s">
        <v>420</v>
      </c>
      <c r="F19" s="193" t="s">
        <v>450</v>
      </c>
      <c r="G19" s="193">
        <v>220</v>
      </c>
      <c r="H19" s="194">
        <v>6.95</v>
      </c>
      <c r="I19" s="194">
        <v>1528.12</v>
      </c>
      <c r="J19" s="194">
        <v>0</v>
      </c>
      <c r="K19" s="194">
        <v>1528.12</v>
      </c>
    </row>
    <row r="20" spans="1:13" x14ac:dyDescent="0.25">
      <c r="B20" s="193" t="s">
        <v>396</v>
      </c>
      <c r="C20" s="193" t="s">
        <v>397</v>
      </c>
      <c r="D20" s="193" t="s">
        <v>398</v>
      </c>
      <c r="E20" s="193" t="s">
        <v>399</v>
      </c>
      <c r="F20" s="193" t="s">
        <v>451</v>
      </c>
      <c r="G20" s="193">
        <v>6</v>
      </c>
      <c r="H20" s="194">
        <v>8.93</v>
      </c>
      <c r="I20" s="194">
        <v>53.57</v>
      </c>
      <c r="J20" s="194">
        <v>0</v>
      </c>
      <c r="K20" s="194">
        <v>53.57</v>
      </c>
    </row>
    <row r="21" spans="1:13" x14ac:dyDescent="0.25">
      <c r="B21" s="193" t="s">
        <v>430</v>
      </c>
      <c r="C21" s="193" t="s">
        <v>431</v>
      </c>
      <c r="D21" s="193" t="s">
        <v>432</v>
      </c>
      <c r="E21" s="193" t="s">
        <v>399</v>
      </c>
      <c r="F21" s="193" t="s">
        <v>452</v>
      </c>
      <c r="G21" s="193">
        <v>1</v>
      </c>
      <c r="H21" s="194">
        <v>117</v>
      </c>
      <c r="I21" s="194">
        <v>117</v>
      </c>
      <c r="J21" s="194">
        <v>0</v>
      </c>
      <c r="K21" s="194">
        <v>117</v>
      </c>
    </row>
    <row r="22" spans="1:13" x14ac:dyDescent="0.25">
      <c r="B22" s="193" t="s">
        <v>453</v>
      </c>
      <c r="C22" s="193" t="s">
        <v>454</v>
      </c>
      <c r="D22" s="193" t="s">
        <v>455</v>
      </c>
      <c r="E22" s="193" t="s">
        <v>420</v>
      </c>
      <c r="F22" s="193" t="s">
        <v>197</v>
      </c>
      <c r="G22" s="193">
        <v>220</v>
      </c>
      <c r="H22" s="194">
        <v>9.42</v>
      </c>
      <c r="I22" s="194">
        <v>2071.87</v>
      </c>
      <c r="J22" s="194">
        <v>0</v>
      </c>
      <c r="K22" s="194">
        <v>2071.87</v>
      </c>
    </row>
    <row r="23" spans="1:13" x14ac:dyDescent="0.25">
      <c r="B23" s="193" t="s">
        <v>406</v>
      </c>
      <c r="C23" s="193" t="s">
        <v>456</v>
      </c>
      <c r="D23" s="193" t="s">
        <v>457</v>
      </c>
      <c r="E23" s="193" t="s">
        <v>409</v>
      </c>
      <c r="F23" s="193" t="s">
        <v>458</v>
      </c>
      <c r="G23" s="193">
        <v>1</v>
      </c>
      <c r="H23" s="194">
        <v>7757.75</v>
      </c>
      <c r="I23" s="194">
        <v>7757.75</v>
      </c>
      <c r="J23" s="194">
        <v>1241.24</v>
      </c>
      <c r="K23" s="194">
        <v>8998.99</v>
      </c>
    </row>
    <row r="24" spans="1:13" x14ac:dyDescent="0.25">
      <c r="B24" s="193" t="s">
        <v>453</v>
      </c>
      <c r="C24" s="193" t="s">
        <v>459</v>
      </c>
      <c r="D24" s="193" t="s">
        <v>460</v>
      </c>
      <c r="E24" s="193" t="s">
        <v>399</v>
      </c>
      <c r="F24" s="193" t="s">
        <v>461</v>
      </c>
      <c r="G24" s="193">
        <v>10</v>
      </c>
      <c r="H24" s="194">
        <v>149</v>
      </c>
      <c r="I24" s="194">
        <v>1490</v>
      </c>
      <c r="J24" s="194">
        <v>0</v>
      </c>
      <c r="K24" s="194">
        <v>1490</v>
      </c>
    </row>
    <row r="25" spans="1:13" x14ac:dyDescent="0.25">
      <c r="B25" s="193" t="s">
        <v>453</v>
      </c>
      <c r="C25" s="193" t="s">
        <v>462</v>
      </c>
      <c r="D25" s="193" t="s">
        <v>463</v>
      </c>
      <c r="E25" s="193" t="s">
        <v>420</v>
      </c>
      <c r="F25" s="193" t="s">
        <v>464</v>
      </c>
      <c r="G25" s="193">
        <v>1</v>
      </c>
      <c r="H25" s="194">
        <v>125</v>
      </c>
      <c r="I25" s="194">
        <v>125</v>
      </c>
      <c r="J25" s="194">
        <v>20</v>
      </c>
      <c r="K25" s="194">
        <v>145</v>
      </c>
    </row>
    <row r="26" spans="1:13" x14ac:dyDescent="0.25">
      <c r="B26" s="193" t="s">
        <v>406</v>
      </c>
      <c r="C26" s="193" t="s">
        <v>456</v>
      </c>
      <c r="D26" s="193" t="s">
        <v>457</v>
      </c>
      <c r="E26" s="193" t="s">
        <v>409</v>
      </c>
      <c r="F26" s="193" t="s">
        <v>465</v>
      </c>
      <c r="G26" s="193">
        <v>1</v>
      </c>
      <c r="H26" s="194">
        <v>6033.62</v>
      </c>
      <c r="I26" s="194">
        <v>6033.62</v>
      </c>
      <c r="J26" s="194">
        <v>965.38</v>
      </c>
      <c r="K26" s="194">
        <v>6999</v>
      </c>
    </row>
    <row r="27" spans="1:13" x14ac:dyDescent="0.25">
      <c r="A27" s="191" t="s">
        <v>224</v>
      </c>
      <c r="B27" s="191"/>
      <c r="C27" s="191"/>
      <c r="D27" s="191"/>
      <c r="E27" s="191"/>
      <c r="F27" s="191"/>
      <c r="G27" s="191">
        <f>SUBTOTAL(109,Tabla14[Cantidad])</f>
        <v>992</v>
      </c>
      <c r="H27" s="192">
        <f>SUBTOTAL(101,Tabla14[Prec. Unit.])</f>
        <v>1586.754090909091</v>
      </c>
      <c r="I27" s="192">
        <f>SUBTOTAL(109,Tabla14[Importe])</f>
        <v>43558.950000000004</v>
      </c>
      <c r="J27" s="192">
        <f>SUBTOTAL(109,Tabla14[IVA])</f>
        <v>5607.8099999999995</v>
      </c>
      <c r="K27" s="192">
        <f>SUBTOTAL(109,Tabla14[TOTAL])</f>
        <v>49166.759999999995</v>
      </c>
      <c r="M27" s="194"/>
    </row>
    <row r="29" spans="1:13" x14ac:dyDescent="0.25">
      <c r="A29" s="190" t="s">
        <v>466</v>
      </c>
    </row>
    <row r="30" spans="1:13" x14ac:dyDescent="0.25">
      <c r="A30" s="198" t="s">
        <v>382</v>
      </c>
      <c r="B30" s="199" t="s">
        <v>0</v>
      </c>
      <c r="C30" s="199" t="s">
        <v>383</v>
      </c>
      <c r="D30" s="199" t="s">
        <v>384</v>
      </c>
      <c r="E30" s="199" t="s">
        <v>114</v>
      </c>
      <c r="F30" s="199" t="s">
        <v>385</v>
      </c>
      <c r="G30" s="199" t="s">
        <v>386</v>
      </c>
      <c r="H30" s="361" t="s">
        <v>387</v>
      </c>
      <c r="I30" s="361" t="s">
        <v>388</v>
      </c>
      <c r="J30" s="361" t="s">
        <v>389</v>
      </c>
      <c r="K30" s="362" t="s">
        <v>390</v>
      </c>
    </row>
    <row r="31" spans="1:13" x14ac:dyDescent="0.25">
      <c r="B31" s="202">
        <v>43201</v>
      </c>
      <c r="E31" s="193" t="s">
        <v>467</v>
      </c>
      <c r="F31" s="193" t="s">
        <v>468</v>
      </c>
      <c r="G31" s="193">
        <v>1</v>
      </c>
      <c r="H31" s="194">
        <v>14.5</v>
      </c>
      <c r="I31" s="194">
        <v>14.5</v>
      </c>
      <c r="J31" s="194">
        <v>0</v>
      </c>
      <c r="K31" s="194">
        <v>14.5</v>
      </c>
    </row>
    <row r="32" spans="1:13" x14ac:dyDescent="0.25">
      <c r="B32" s="202">
        <v>43201</v>
      </c>
      <c r="E32" s="193" t="s">
        <v>467</v>
      </c>
      <c r="F32" s="193" t="s">
        <v>197</v>
      </c>
      <c r="G32" s="193">
        <v>200</v>
      </c>
      <c r="H32" s="194">
        <v>9.42</v>
      </c>
      <c r="I32" s="194">
        <v>1884</v>
      </c>
      <c r="J32" s="194">
        <v>0</v>
      </c>
      <c r="K32" s="194">
        <v>1884</v>
      </c>
    </row>
    <row r="33" spans="1:11" x14ac:dyDescent="0.25">
      <c r="B33" s="202">
        <v>43209</v>
      </c>
      <c r="E33" s="193" t="s">
        <v>469</v>
      </c>
      <c r="F33" s="193" t="s">
        <v>470</v>
      </c>
      <c r="G33" s="193">
        <v>215</v>
      </c>
      <c r="H33" s="194">
        <v>1</v>
      </c>
      <c r="I33" s="194">
        <v>215</v>
      </c>
      <c r="J33" s="194">
        <v>34.4</v>
      </c>
      <c r="K33" s="194">
        <v>249.4</v>
      </c>
    </row>
    <row r="34" spans="1:11" x14ac:dyDescent="0.25">
      <c r="B34" s="202">
        <v>43210</v>
      </c>
      <c r="E34" s="193" t="s">
        <v>471</v>
      </c>
      <c r="F34" s="193" t="s">
        <v>472</v>
      </c>
      <c r="G34" s="193">
        <v>1</v>
      </c>
      <c r="H34" s="194">
        <v>5684</v>
      </c>
      <c r="I34" s="194">
        <v>5684</v>
      </c>
      <c r="J34" s="194">
        <v>909.44</v>
      </c>
      <c r="K34" s="194">
        <v>6593.44</v>
      </c>
    </row>
    <row r="35" spans="1:11" x14ac:dyDescent="0.25">
      <c r="B35" s="202">
        <v>43210</v>
      </c>
      <c r="E35" s="193" t="s">
        <v>473</v>
      </c>
      <c r="F35" s="193" t="s">
        <v>205</v>
      </c>
      <c r="G35" s="193">
        <v>1</v>
      </c>
      <c r="H35" s="194">
        <v>5137.93</v>
      </c>
      <c r="I35" s="194">
        <v>5137.93</v>
      </c>
      <c r="J35" s="194">
        <v>822.07</v>
      </c>
      <c r="K35" s="194">
        <v>5960</v>
      </c>
    </row>
    <row r="36" spans="1:11" x14ac:dyDescent="0.25">
      <c r="B36" s="202">
        <v>43235</v>
      </c>
      <c r="C36" s="193" t="s">
        <v>474</v>
      </c>
      <c r="F36" s="193" t="s">
        <v>475</v>
      </c>
      <c r="G36" s="193">
        <v>1</v>
      </c>
      <c r="H36" s="194">
        <v>14800</v>
      </c>
      <c r="I36" s="194">
        <v>14800</v>
      </c>
      <c r="J36" s="194">
        <v>2368</v>
      </c>
      <c r="K36" s="194">
        <v>17168</v>
      </c>
    </row>
    <row r="37" spans="1:11" x14ac:dyDescent="0.25">
      <c r="A37" s="191" t="s">
        <v>224</v>
      </c>
      <c r="B37" s="191"/>
      <c r="C37" s="191"/>
      <c r="D37" s="191"/>
      <c r="E37" s="191"/>
      <c r="F37" s="191"/>
      <c r="G37" s="191">
        <f>SUBTOTAL(105,Tabla25[Cantidad])</f>
        <v>1</v>
      </c>
      <c r="H37" s="192">
        <f>SUBTOTAL(101,Tabla25[Prec. Unit.])</f>
        <v>4274.4749999999995</v>
      </c>
      <c r="I37" s="192">
        <f>SUBTOTAL(109,Tabla25[Importe])</f>
        <v>27735.43</v>
      </c>
      <c r="J37" s="192">
        <f>SUBTOTAL(109,Tabla25[IVA])</f>
        <v>4133.91</v>
      </c>
      <c r="K37" s="192">
        <f>SUBTOTAL(109,Tabla25[TOTAL])</f>
        <v>31869.34</v>
      </c>
    </row>
    <row r="39" spans="1:11" ht="18.75" x14ac:dyDescent="0.3">
      <c r="I39" s="205"/>
      <c r="J39" s="363" t="s">
        <v>476</v>
      </c>
      <c r="K39" s="205">
        <f>Tabla14[[#Totals],[TOTAL]]+Tabla25[[#Totals],[TOTAL]]</f>
        <v>81036.099999999991</v>
      </c>
    </row>
    <row r="41" spans="1:11" ht="18.75" x14ac:dyDescent="0.3">
      <c r="I41" s="205" t="s">
        <v>486</v>
      </c>
      <c r="J41" s="363"/>
      <c r="K41" s="205">
        <f>K23+K26+K34</f>
        <v>22591.43</v>
      </c>
    </row>
    <row r="43" spans="1:11" ht="18.75" x14ac:dyDescent="0.3">
      <c r="K43" s="368">
        <f>K39-K41</f>
        <v>58444.669999999991</v>
      </c>
    </row>
    <row r="45" spans="1:11" x14ac:dyDescent="0.25">
      <c r="I45" s="194" t="s">
        <v>487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topLeftCell="A4" zoomScale="75" zoomScaleNormal="75" zoomScalePageLayoutView="75" workbookViewId="0">
      <selection activeCell="B22" sqref="B22"/>
    </sheetView>
  </sheetViews>
  <sheetFormatPr baseColWidth="10" defaultColWidth="10.85546875" defaultRowHeight="15" x14ac:dyDescent="0.25"/>
  <cols>
    <col min="1" max="1" width="10.85546875" style="2"/>
    <col min="2" max="2" width="38.140625" style="1" customWidth="1"/>
    <col min="3" max="3" width="19.28515625" style="1" customWidth="1"/>
    <col min="4" max="4" width="50.7109375" style="1" customWidth="1"/>
    <col min="5" max="5" width="21.140625" style="5" customWidth="1"/>
    <col min="6" max="6" width="23.42578125" style="2" customWidth="1"/>
    <col min="7" max="19" width="10.85546875" style="2"/>
    <col min="20" max="16384" width="10.85546875" style="1"/>
  </cols>
  <sheetData>
    <row r="1" spans="2:19" s="2" customFormat="1" x14ac:dyDescent="0.25">
      <c r="E1" s="4"/>
    </row>
    <row r="2" spans="2:19" s="2" customFormat="1" x14ac:dyDescent="0.25">
      <c r="E2" s="4"/>
    </row>
    <row r="3" spans="2:19" s="2" customFormat="1" x14ac:dyDescent="0.25">
      <c r="E3" s="4"/>
    </row>
    <row r="4" spans="2:19" s="2" customFormat="1" x14ac:dyDescent="0.25">
      <c r="E4" s="4"/>
    </row>
    <row r="5" spans="2:19" s="2" customFormat="1" x14ac:dyDescent="0.25">
      <c r="E5" s="4"/>
    </row>
    <row r="6" spans="2:19" s="18" customFormat="1" ht="27" thickBot="1" x14ac:dyDescent="0.3">
      <c r="B6" s="19"/>
      <c r="C6" s="19"/>
      <c r="D6" s="19"/>
      <c r="E6" s="20"/>
    </row>
    <row r="7" spans="2:19" ht="23.25" customHeight="1" thickTop="1" thickBot="1" x14ac:dyDescent="0.3">
      <c r="B7" s="251" t="s">
        <v>2</v>
      </c>
      <c r="C7" s="15"/>
      <c r="D7" s="15"/>
      <c r="E7" s="16"/>
    </row>
    <row r="8" spans="2:19" s="2" customFormat="1" ht="23.25" customHeight="1" thickBot="1" x14ac:dyDescent="0.3">
      <c r="B8" s="252"/>
      <c r="C8" s="253"/>
      <c r="D8" s="253"/>
      <c r="E8" s="254"/>
    </row>
    <row r="9" spans="2:19" ht="19.5" thickBot="1" x14ac:dyDescent="0.3">
      <c r="B9" s="335" t="s">
        <v>304</v>
      </c>
      <c r="C9" s="336" t="s">
        <v>305</v>
      </c>
      <c r="D9" s="337"/>
      <c r="E9" s="33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ht="19.5" thickBot="1" x14ac:dyDescent="0.3">
      <c r="B10" s="339" t="s">
        <v>306</v>
      </c>
      <c r="C10" s="338"/>
      <c r="D10" s="337"/>
      <c r="E10" s="339">
        <v>25000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ht="19.5" thickBot="1" x14ac:dyDescent="0.3">
      <c r="B11" s="339" t="s">
        <v>307</v>
      </c>
      <c r="C11" s="338"/>
      <c r="D11" s="340"/>
      <c r="E11" s="339">
        <v>25000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ht="19.5" thickBot="1" x14ac:dyDescent="0.3">
      <c r="B12" s="339" t="s">
        <v>308</v>
      </c>
      <c r="C12" s="338"/>
      <c r="D12" s="340"/>
      <c r="E12" s="341">
        <v>25000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19" ht="19.5" thickBot="1" x14ac:dyDescent="0.3">
      <c r="B13" s="339" t="s">
        <v>309</v>
      </c>
      <c r="C13" s="338"/>
      <c r="D13" s="340"/>
      <c r="E13" s="339">
        <v>20000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19" ht="19.5" thickBot="1" x14ac:dyDescent="0.3">
      <c r="B14" s="339" t="s">
        <v>310</v>
      </c>
      <c r="C14" s="338"/>
      <c r="D14" s="340"/>
      <c r="E14" s="339">
        <v>10000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 ht="19.5" thickBot="1" x14ac:dyDescent="0.3">
      <c r="B15" s="339" t="s">
        <v>311</v>
      </c>
      <c r="C15" s="338"/>
      <c r="D15" s="342"/>
      <c r="E15" s="339">
        <v>10000</v>
      </c>
      <c r="F15" s="1"/>
      <c r="G15" s="1" t="s">
        <v>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 ht="19.5" thickBot="1" x14ac:dyDescent="0.3">
      <c r="B16" s="343" t="s">
        <v>312</v>
      </c>
      <c r="C16" s="344"/>
      <c r="D16" s="345"/>
      <c r="E16" s="339">
        <v>10000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ht="19.5" thickBot="1" x14ac:dyDescent="0.35">
      <c r="B17" s="346" t="s">
        <v>313</v>
      </c>
      <c r="C17" s="347"/>
      <c r="D17" s="348"/>
      <c r="E17" s="347">
        <v>15000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ht="19.5" thickBot="1" x14ac:dyDescent="0.35">
      <c r="B18" s="149" t="s">
        <v>314</v>
      </c>
      <c r="C18" s="256"/>
      <c r="D18" s="70"/>
      <c r="E18" s="255">
        <v>25000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ht="19.5" thickBot="1" x14ac:dyDescent="0.35">
      <c r="B19" s="56" t="s">
        <v>315</v>
      </c>
      <c r="C19" s="257"/>
      <c r="D19" s="258"/>
      <c r="E19" s="259">
        <v>10000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ht="19.5" thickBot="1" x14ac:dyDescent="0.35">
      <c r="B20" s="56" t="s">
        <v>316</v>
      </c>
      <c r="C20" s="257"/>
      <c r="D20" s="54"/>
      <c r="E20" s="255">
        <v>25000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ht="19.5" thickBot="1" x14ac:dyDescent="0.35">
      <c r="B21" s="7" t="s">
        <v>317</v>
      </c>
      <c r="C21" s="260"/>
      <c r="D21" s="54"/>
      <c r="E21" s="255">
        <v>5000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ht="19.5" thickBot="1" x14ac:dyDescent="0.35">
      <c r="B22" s="332" t="s">
        <v>318</v>
      </c>
      <c r="C22" s="349"/>
      <c r="D22" s="350"/>
      <c r="E22" s="351">
        <v>10000</v>
      </c>
      <c r="F22" s="352" t="s">
        <v>370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ht="19.5" thickBot="1" x14ac:dyDescent="0.35">
      <c r="B23" s="56" t="s">
        <v>319</v>
      </c>
      <c r="C23" s="54"/>
      <c r="D23" s="262"/>
      <c r="E23" s="55">
        <v>3000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ht="19.5" thickBot="1" x14ac:dyDescent="0.35">
      <c r="B24" s="56" t="s">
        <v>320</v>
      </c>
      <c r="C24" s="70"/>
      <c r="D24" s="70"/>
      <c r="E24" s="57">
        <v>2500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ht="19.5" thickBot="1" x14ac:dyDescent="0.35">
      <c r="B25" s="56" t="s">
        <v>321</v>
      </c>
      <c r="C25" s="70"/>
      <c r="D25" s="54"/>
      <c r="E25" s="57">
        <v>800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ht="19.5" thickBot="1" x14ac:dyDescent="0.35">
      <c r="B26" s="7" t="s">
        <v>322</v>
      </c>
      <c r="C26" s="54"/>
      <c r="D26" s="70"/>
      <c r="E26" s="57">
        <v>2500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ht="19.5" thickBot="1" x14ac:dyDescent="0.35">
      <c r="B27" s="56" t="s">
        <v>323</v>
      </c>
      <c r="C27" s="263"/>
      <c r="D27" s="54"/>
      <c r="E27" s="55">
        <v>2000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ht="19.5" thickBot="1" x14ac:dyDescent="0.35">
      <c r="B28" s="56" t="s">
        <v>324</v>
      </c>
      <c r="C28" s="54"/>
      <c r="D28" s="264"/>
      <c r="E28" s="57">
        <v>1500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ht="19.5" thickBot="1" x14ac:dyDescent="0.35">
      <c r="B29" s="56" t="s">
        <v>325</v>
      </c>
      <c r="C29" s="70"/>
      <c r="D29" s="54"/>
      <c r="E29" s="57">
        <v>4000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ht="19.5" thickBot="1" x14ac:dyDescent="0.35">
      <c r="B30" s="56" t="s">
        <v>326</v>
      </c>
      <c r="C30" s="70"/>
      <c r="D30" s="70"/>
      <c r="E30" s="57">
        <v>3000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ht="19.5" thickBot="1" x14ac:dyDescent="0.35">
      <c r="B31" s="56" t="s">
        <v>327</v>
      </c>
      <c r="C31" s="70"/>
      <c r="D31" s="70"/>
      <c r="E31" s="57">
        <v>2500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ht="19.5" thickBot="1" x14ac:dyDescent="0.35">
      <c r="B32" s="56" t="s">
        <v>328</v>
      </c>
      <c r="C32" s="70"/>
      <c r="D32" s="70"/>
      <c r="E32" s="57">
        <v>400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9.5" thickBot="1" x14ac:dyDescent="0.35">
      <c r="B33" s="265" t="s">
        <v>329</v>
      </c>
      <c r="C33" s="70"/>
      <c r="D33" s="70"/>
      <c r="E33" s="254">
        <v>300050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thickBot="1" x14ac:dyDescent="0.3">
      <c r="B34" s="7" t="s">
        <v>330</v>
      </c>
      <c r="C34" s="7" t="s">
        <v>8</v>
      </c>
      <c r="D34" s="7" t="s">
        <v>8</v>
      </c>
      <c r="E34" s="8">
        <v>27760</v>
      </c>
      <c r="F34" s="2" t="s">
        <v>497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9.5" thickBot="1" x14ac:dyDescent="0.35">
      <c r="B35" s="56"/>
      <c r="C35" s="70"/>
      <c r="D35" s="70"/>
      <c r="E35" s="5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9.5" thickBot="1" x14ac:dyDescent="0.35">
      <c r="B36" s="56"/>
      <c r="C36" s="70"/>
      <c r="D36" s="70"/>
      <c r="E36" s="5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9.5" thickBot="1" x14ac:dyDescent="0.35">
      <c r="B37" s="71"/>
      <c r="C37" s="70"/>
      <c r="D37" s="70"/>
      <c r="E37" s="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24.75" thickTop="1" thickBot="1" x14ac:dyDescent="0.35">
      <c r="B38" s="226" t="s">
        <v>5</v>
      </c>
      <c r="C38" s="71"/>
      <c r="D38" s="71"/>
      <c r="E38" s="7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24.75" thickTop="1" thickBot="1" x14ac:dyDescent="0.4">
      <c r="A39" s="24" t="s">
        <v>8</v>
      </c>
      <c r="B39" s="3"/>
      <c r="C39" s="227"/>
      <c r="D39" s="87"/>
      <c r="E39" s="266">
        <f>SUM(E9:E38)</f>
        <v>565010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s="2" customFormat="1" ht="15.75" thickTop="1" x14ac:dyDescent="0.25">
      <c r="E40" s="4"/>
    </row>
    <row r="41" spans="1:19" s="2" customFormat="1" ht="15.75" thickBot="1" x14ac:dyDescent="0.3">
      <c r="E41" s="4"/>
    </row>
    <row r="42" spans="1:19" s="2" customFormat="1" ht="24" thickBot="1" x14ac:dyDescent="0.3">
      <c r="B42" s="27" t="s">
        <v>4</v>
      </c>
      <c r="E42" s="4"/>
    </row>
    <row r="43" spans="1:19" s="2" customFormat="1" ht="18.75" x14ac:dyDescent="0.25">
      <c r="B43" s="17"/>
      <c r="C43" s="18"/>
      <c r="D43" s="18"/>
      <c r="E43" s="267"/>
    </row>
    <row r="44" spans="1:19" s="2" customFormat="1" ht="15.75" thickBot="1" x14ac:dyDescent="0.3">
      <c r="F44" s="18"/>
    </row>
    <row r="45" spans="1:19" s="2" customFormat="1" ht="19.5" thickBot="1" x14ac:dyDescent="0.35">
      <c r="B45" s="268" t="s">
        <v>331</v>
      </c>
      <c r="C45" s="269"/>
      <c r="D45" s="270"/>
      <c r="E45" s="271">
        <v>10000</v>
      </c>
    </row>
    <row r="46" spans="1:19" s="2" customFormat="1" ht="19.5" thickBot="1" x14ac:dyDescent="0.35">
      <c r="B46" s="268" t="s">
        <v>332</v>
      </c>
      <c r="C46" s="269"/>
      <c r="D46" s="272"/>
      <c r="E46" s="273" t="s">
        <v>333</v>
      </c>
    </row>
    <row r="47" spans="1:19" s="2" customFormat="1" ht="19.5" thickBot="1" x14ac:dyDescent="0.3">
      <c r="B47" s="274" t="s">
        <v>334</v>
      </c>
      <c r="C47" s="269"/>
      <c r="D47" s="86"/>
      <c r="E47" s="275">
        <v>15500</v>
      </c>
    </row>
    <row r="48" spans="1:19" s="2" customFormat="1" ht="19.5" thickBot="1" x14ac:dyDescent="0.3">
      <c r="B48" s="276" t="s">
        <v>335</v>
      </c>
      <c r="C48" s="277">
        <v>6000</v>
      </c>
      <c r="D48" s="85"/>
      <c r="E48" s="278">
        <v>25550</v>
      </c>
    </row>
    <row r="49" spans="2:5" s="2" customFormat="1" ht="18.75" customHeight="1" thickBot="1" x14ac:dyDescent="0.3">
      <c r="B49" s="276" t="s">
        <v>336</v>
      </c>
      <c r="C49" s="279">
        <v>8500</v>
      </c>
      <c r="D49" s="280" t="s">
        <v>337</v>
      </c>
      <c r="E49" s="281"/>
    </row>
    <row r="50" spans="2:5" s="2" customFormat="1" ht="19.5" thickBot="1" x14ac:dyDescent="0.35">
      <c r="B50" s="276" t="s">
        <v>338</v>
      </c>
      <c r="C50" s="279">
        <v>3350</v>
      </c>
      <c r="D50" s="282"/>
      <c r="E50" s="281"/>
    </row>
    <row r="51" spans="2:5" s="2" customFormat="1" ht="19.5" thickBot="1" x14ac:dyDescent="0.35">
      <c r="B51" s="276" t="s">
        <v>339</v>
      </c>
      <c r="C51" s="279">
        <v>3900</v>
      </c>
      <c r="D51" s="283"/>
      <c r="E51" s="284"/>
    </row>
    <row r="52" spans="2:5" s="2" customFormat="1" ht="19.5" thickBot="1" x14ac:dyDescent="0.35">
      <c r="B52" s="276"/>
      <c r="C52" s="279"/>
      <c r="D52" s="283"/>
      <c r="E52" s="285"/>
    </row>
    <row r="53" spans="2:5" s="2" customFormat="1" ht="19.5" thickBot="1" x14ac:dyDescent="0.35">
      <c r="B53" s="276" t="s">
        <v>340</v>
      </c>
      <c r="C53" s="279">
        <v>3000</v>
      </c>
      <c r="D53" s="283"/>
      <c r="E53" s="285"/>
    </row>
    <row r="54" spans="2:5" s="2" customFormat="1" ht="19.5" thickBot="1" x14ac:dyDescent="0.35">
      <c r="B54" s="276" t="s">
        <v>341</v>
      </c>
      <c r="C54" s="286">
        <v>1300</v>
      </c>
      <c r="D54" s="283"/>
      <c r="E54" s="285"/>
    </row>
    <row r="55" spans="2:5" s="2" customFormat="1" ht="19.5" thickBot="1" x14ac:dyDescent="0.35">
      <c r="B55" s="274" t="s">
        <v>342</v>
      </c>
      <c r="C55" s="269"/>
      <c r="D55" s="283"/>
      <c r="E55" s="285">
        <v>8000</v>
      </c>
    </row>
    <row r="56" spans="2:5" s="2" customFormat="1" ht="19.5" thickBot="1" x14ac:dyDescent="0.35">
      <c r="B56" s="274" t="s">
        <v>343</v>
      </c>
      <c r="C56" s="269"/>
      <c r="D56" s="283"/>
      <c r="E56" s="285">
        <v>5500</v>
      </c>
    </row>
    <row r="57" spans="2:5" s="2" customFormat="1" ht="19.5" thickBot="1" x14ac:dyDescent="0.35">
      <c r="B57" s="274" t="s">
        <v>344</v>
      </c>
      <c r="C57" s="269"/>
      <c r="D57" s="283"/>
      <c r="E57" s="285">
        <v>15500</v>
      </c>
    </row>
    <row r="58" spans="2:5" s="2" customFormat="1" ht="19.5" thickBot="1" x14ac:dyDescent="0.35">
      <c r="B58" s="274" t="s">
        <v>345</v>
      </c>
      <c r="C58" s="269"/>
      <c r="D58" s="283"/>
      <c r="E58" s="285">
        <v>8500</v>
      </c>
    </row>
    <row r="59" spans="2:5" s="2" customFormat="1" ht="19.5" thickBot="1" x14ac:dyDescent="0.35">
      <c r="B59" s="261" t="s">
        <v>346</v>
      </c>
      <c r="C59" s="287"/>
      <c r="D59" s="288"/>
      <c r="E59" s="55">
        <v>20000</v>
      </c>
    </row>
    <row r="60" spans="2:5" s="2" customFormat="1" ht="19.5" thickBot="1" x14ac:dyDescent="0.35">
      <c r="B60" s="289" t="s">
        <v>347</v>
      </c>
      <c r="C60" s="290"/>
      <c r="D60" s="76"/>
      <c r="E60" s="291">
        <v>6000</v>
      </c>
    </row>
    <row r="61" spans="2:5" s="2" customFormat="1" ht="19.5" thickBot="1" x14ac:dyDescent="0.35">
      <c r="B61" s="289" t="s">
        <v>348</v>
      </c>
      <c r="C61" s="292"/>
      <c r="D61" s="76"/>
      <c r="E61" s="285">
        <v>6500</v>
      </c>
    </row>
    <row r="62" spans="2:5" s="2" customFormat="1" ht="19.5" thickBot="1" x14ac:dyDescent="0.35">
      <c r="B62" s="293" t="s">
        <v>349</v>
      </c>
      <c r="C62" s="285"/>
      <c r="D62" s="76"/>
      <c r="E62" s="285">
        <v>35730</v>
      </c>
    </row>
    <row r="63" spans="2:5" s="2" customFormat="1" ht="19.5" thickBot="1" x14ac:dyDescent="0.35">
      <c r="B63" s="293" t="s">
        <v>350</v>
      </c>
      <c r="C63" s="294"/>
      <c r="D63" s="76"/>
      <c r="E63" s="284">
        <v>8710</v>
      </c>
    </row>
    <row r="64" spans="2:5" s="2" customFormat="1" ht="19.5" thickBot="1" x14ac:dyDescent="0.3">
      <c r="B64" s="293" t="s">
        <v>351</v>
      </c>
      <c r="C64" s="86"/>
      <c r="D64" s="86"/>
      <c r="E64" s="295">
        <v>21500</v>
      </c>
    </row>
    <row r="65" spans="1:5" s="2" customFormat="1" ht="19.5" thickBot="1" x14ac:dyDescent="0.3">
      <c r="B65" s="293" t="s">
        <v>352</v>
      </c>
      <c r="C65" s="86"/>
      <c r="D65" s="86"/>
      <c r="E65" s="284">
        <v>0</v>
      </c>
    </row>
    <row r="66" spans="1:5" s="2" customFormat="1" ht="19.5" thickBot="1" x14ac:dyDescent="0.3">
      <c r="B66" s="293" t="s">
        <v>353</v>
      </c>
      <c r="C66" s="86"/>
      <c r="D66" s="86"/>
      <c r="E66" s="285">
        <v>1000</v>
      </c>
    </row>
    <row r="67" spans="1:5" s="2" customFormat="1" ht="19.5" thickBot="1" x14ac:dyDescent="0.3">
      <c r="B67" s="293" t="s">
        <v>354</v>
      </c>
      <c r="C67" s="86"/>
      <c r="D67" s="86"/>
      <c r="E67" s="284">
        <v>4000</v>
      </c>
    </row>
    <row r="68" spans="1:5" s="2" customFormat="1" ht="19.5" thickBot="1" x14ac:dyDescent="0.3">
      <c r="B68" s="293" t="s">
        <v>355</v>
      </c>
      <c r="C68" s="86"/>
      <c r="D68" s="86"/>
      <c r="E68" s="284">
        <v>5000</v>
      </c>
    </row>
    <row r="69" spans="1:5" s="2" customFormat="1" ht="19.5" thickBot="1" x14ac:dyDescent="0.3">
      <c r="B69" s="293" t="s">
        <v>356</v>
      </c>
      <c r="C69" s="86"/>
      <c r="D69" s="86"/>
      <c r="E69" s="284">
        <v>6450</v>
      </c>
    </row>
    <row r="70" spans="1:5" s="2" customFormat="1" ht="19.5" thickBot="1" x14ac:dyDescent="0.3">
      <c r="B70" s="293" t="s">
        <v>357</v>
      </c>
      <c r="C70" s="296"/>
      <c r="D70" s="86"/>
      <c r="E70" s="297">
        <v>450</v>
      </c>
    </row>
    <row r="71" spans="1:5" s="2" customFormat="1" ht="19.5" thickBot="1" x14ac:dyDescent="0.3">
      <c r="A71" s="298"/>
      <c r="B71" s="299" t="s">
        <v>358</v>
      </c>
      <c r="C71" s="300"/>
      <c r="D71" s="86"/>
      <c r="E71" s="301">
        <v>120</v>
      </c>
    </row>
    <row r="72" spans="1:5" s="2" customFormat="1" ht="19.5" thickBot="1" x14ac:dyDescent="0.35">
      <c r="B72" s="302" t="s">
        <v>359</v>
      </c>
      <c r="C72" s="303"/>
      <c r="D72" s="54"/>
      <c r="E72" s="304">
        <v>18000</v>
      </c>
    </row>
    <row r="73" spans="1:5" s="2" customFormat="1" ht="19.5" thickBot="1" x14ac:dyDescent="0.35">
      <c r="A73" s="298"/>
      <c r="B73" s="305" t="s">
        <v>360</v>
      </c>
      <c r="C73" s="288"/>
      <c r="D73" s="54"/>
      <c r="E73" s="257">
        <v>2500</v>
      </c>
    </row>
    <row r="74" spans="1:5" s="2" customFormat="1" ht="19.5" thickBot="1" x14ac:dyDescent="0.35">
      <c r="A74" s="298"/>
      <c r="B74" s="306" t="s">
        <v>361</v>
      </c>
      <c r="C74" s="54"/>
      <c r="D74" s="54"/>
      <c r="E74" s="257">
        <v>3280</v>
      </c>
    </row>
    <row r="75" spans="1:5" s="2" customFormat="1" ht="19.5" thickBot="1" x14ac:dyDescent="0.35">
      <c r="B75" s="307" t="s">
        <v>362</v>
      </c>
      <c r="C75" s="70"/>
      <c r="D75" s="70"/>
      <c r="E75" s="308">
        <v>4000</v>
      </c>
    </row>
    <row r="76" spans="1:5" s="2" customFormat="1" ht="19.5" thickBot="1" x14ac:dyDescent="0.35">
      <c r="A76" s="298"/>
      <c r="B76" s="309" t="s">
        <v>363</v>
      </c>
      <c r="C76" s="310"/>
      <c r="D76" s="311"/>
      <c r="E76" s="312">
        <v>123000</v>
      </c>
    </row>
    <row r="77" spans="1:5" s="2" customFormat="1" ht="19.5" thickBot="1" x14ac:dyDescent="0.35">
      <c r="A77" s="298"/>
      <c r="B77" s="313" t="s">
        <v>364</v>
      </c>
      <c r="C77" s="314"/>
      <c r="D77" s="315"/>
      <c r="E77" s="311">
        <v>400</v>
      </c>
    </row>
    <row r="78" spans="1:5" s="2" customFormat="1" ht="19.5" thickBot="1" x14ac:dyDescent="0.35">
      <c r="B78" s="316"/>
      <c r="C78" s="317"/>
      <c r="D78" s="317"/>
      <c r="E78" s="318"/>
    </row>
    <row r="79" spans="1:5" s="2" customFormat="1" ht="15.75" thickBot="1" x14ac:dyDescent="0.3">
      <c r="B79" s="9"/>
      <c r="C79" s="79"/>
      <c r="D79" s="79"/>
      <c r="E79" s="80"/>
    </row>
    <row r="80" spans="1:5" s="2" customFormat="1" ht="24" thickBot="1" x14ac:dyDescent="0.3">
      <c r="B80" s="225" t="s">
        <v>7</v>
      </c>
      <c r="C80" s="9"/>
      <c r="D80" s="9"/>
      <c r="E80" s="10"/>
    </row>
    <row r="81" spans="1:5" s="2" customFormat="1" ht="23.25" x14ac:dyDescent="0.35">
      <c r="C81" s="225"/>
      <c r="D81" s="88"/>
      <c r="E81" s="6">
        <f>SUM(E46:E80)</f>
        <v>345190</v>
      </c>
    </row>
    <row r="82" spans="1:5" s="2" customFormat="1" x14ac:dyDescent="0.25">
      <c r="E82" s="4"/>
    </row>
    <row r="83" spans="1:5" s="2" customFormat="1" ht="15.75" thickBot="1" x14ac:dyDescent="0.3">
      <c r="B83" s="12"/>
      <c r="E83" s="4"/>
    </row>
    <row r="84" spans="1:5" s="14" customFormat="1" ht="33" thickTop="1" thickBot="1" x14ac:dyDescent="0.55000000000000004">
      <c r="A84" s="11" t="s">
        <v>6</v>
      </c>
      <c r="B84" s="2"/>
      <c r="C84" s="12"/>
      <c r="D84" s="12"/>
      <c r="E84" s="67">
        <f>E39-E81</f>
        <v>219820</v>
      </c>
    </row>
    <row r="85" spans="1:5" s="2" customFormat="1" ht="15.75" thickTop="1" x14ac:dyDescent="0.25">
      <c r="E85" s="4"/>
    </row>
    <row r="86" spans="1:5" s="2" customFormat="1" x14ac:dyDescent="0.25">
      <c r="E86" s="4"/>
    </row>
    <row r="87" spans="1:5" s="2" customFormat="1" x14ac:dyDescent="0.25">
      <c r="E87" s="4"/>
    </row>
    <row r="88" spans="1:5" s="2" customFormat="1" x14ac:dyDescent="0.25">
      <c r="E88" s="4"/>
    </row>
    <row r="89" spans="1:5" s="2" customFormat="1" x14ac:dyDescent="0.25">
      <c r="E89" s="4"/>
    </row>
    <row r="90" spans="1:5" s="2" customFormat="1" x14ac:dyDescent="0.25">
      <c r="E90" s="4"/>
    </row>
    <row r="91" spans="1:5" s="2" customFormat="1" x14ac:dyDescent="0.25">
      <c r="E91" s="4"/>
    </row>
    <row r="92" spans="1:5" s="2" customFormat="1" x14ac:dyDescent="0.25">
      <c r="E92" s="4"/>
    </row>
    <row r="93" spans="1:5" s="2" customFormat="1" x14ac:dyDescent="0.25">
      <c r="E93" s="4"/>
    </row>
    <row r="94" spans="1:5" s="2" customFormat="1" x14ac:dyDescent="0.25">
      <c r="E94" s="4"/>
    </row>
    <row r="95" spans="1:5" s="2" customFormat="1" x14ac:dyDescent="0.25">
      <c r="E95" s="4"/>
    </row>
    <row r="96" spans="1:5" s="2" customFormat="1" x14ac:dyDescent="0.25">
      <c r="E96" s="4"/>
    </row>
    <row r="97" spans="5:5" s="2" customFormat="1" x14ac:dyDescent="0.25">
      <c r="E97" s="4"/>
    </row>
    <row r="98" spans="5:5" s="2" customFormat="1" x14ac:dyDescent="0.25">
      <c r="E98" s="4"/>
    </row>
    <row r="99" spans="5:5" s="2" customFormat="1" x14ac:dyDescent="0.25">
      <c r="E99" s="4"/>
    </row>
    <row r="100" spans="5:5" s="2" customFormat="1" x14ac:dyDescent="0.25">
      <c r="E100" s="4"/>
    </row>
    <row r="101" spans="5:5" s="2" customFormat="1" x14ac:dyDescent="0.25">
      <c r="E101" s="4"/>
    </row>
    <row r="102" spans="5:5" s="2" customFormat="1" x14ac:dyDescent="0.25">
      <c r="E102" s="4"/>
    </row>
    <row r="103" spans="5:5" s="2" customFormat="1" x14ac:dyDescent="0.25">
      <c r="E103" s="4"/>
    </row>
    <row r="104" spans="5:5" s="2" customFormat="1" x14ac:dyDescent="0.25">
      <c r="E104" s="4"/>
    </row>
    <row r="105" spans="5:5" s="2" customFormat="1" x14ac:dyDescent="0.25">
      <c r="E105" s="4"/>
    </row>
    <row r="106" spans="5:5" s="2" customFormat="1" x14ac:dyDescent="0.25">
      <c r="E106" s="4"/>
    </row>
    <row r="107" spans="5:5" s="2" customFormat="1" x14ac:dyDescent="0.25">
      <c r="E107" s="4"/>
    </row>
    <row r="108" spans="5:5" s="2" customFormat="1" x14ac:dyDescent="0.25">
      <c r="E108" s="4"/>
    </row>
    <row r="109" spans="5:5" s="2" customFormat="1" x14ac:dyDescent="0.25">
      <c r="E109" s="4"/>
    </row>
    <row r="110" spans="5:5" s="2" customFormat="1" x14ac:dyDescent="0.25">
      <c r="E110" s="4"/>
    </row>
    <row r="111" spans="5:5" s="2" customFormat="1" x14ac:dyDescent="0.25">
      <c r="E111" s="4"/>
    </row>
    <row r="112" spans="5:5" s="2" customFormat="1" x14ac:dyDescent="0.25">
      <c r="E112" s="4"/>
    </row>
    <row r="113" spans="5:5" s="2" customFormat="1" x14ac:dyDescent="0.25">
      <c r="E113" s="4"/>
    </row>
    <row r="114" spans="5:5" s="2" customFormat="1" x14ac:dyDescent="0.25">
      <c r="E114" s="4"/>
    </row>
    <row r="115" spans="5:5" s="2" customFormat="1" x14ac:dyDescent="0.25">
      <c r="E115" s="4"/>
    </row>
    <row r="116" spans="5:5" s="2" customFormat="1" x14ac:dyDescent="0.25">
      <c r="E116" s="4"/>
    </row>
    <row r="117" spans="5:5" s="2" customFormat="1" x14ac:dyDescent="0.25">
      <c r="E117" s="4"/>
    </row>
    <row r="118" spans="5:5" s="2" customFormat="1" x14ac:dyDescent="0.25">
      <c r="E118" s="4"/>
    </row>
    <row r="119" spans="5:5" s="2" customFormat="1" x14ac:dyDescent="0.25">
      <c r="E119" s="4"/>
    </row>
    <row r="120" spans="5:5" s="2" customFormat="1" x14ac:dyDescent="0.25">
      <c r="E120" s="4"/>
    </row>
    <row r="121" spans="5:5" s="2" customFormat="1" x14ac:dyDescent="0.25">
      <c r="E121" s="4"/>
    </row>
    <row r="122" spans="5:5" s="2" customFormat="1" x14ac:dyDescent="0.25">
      <c r="E122" s="4"/>
    </row>
    <row r="123" spans="5:5" s="2" customFormat="1" x14ac:dyDescent="0.25">
      <c r="E123" s="4"/>
    </row>
    <row r="124" spans="5:5" s="2" customFormat="1" x14ac:dyDescent="0.25">
      <c r="E124" s="4"/>
    </row>
    <row r="125" spans="5:5" s="2" customFormat="1" x14ac:dyDescent="0.25">
      <c r="E125" s="4"/>
    </row>
    <row r="126" spans="5:5" s="2" customFormat="1" x14ac:dyDescent="0.25">
      <c r="E126" s="4"/>
    </row>
    <row r="127" spans="5:5" s="2" customFormat="1" x14ac:dyDescent="0.25">
      <c r="E127" s="4"/>
    </row>
    <row r="128" spans="5:5" s="2" customFormat="1" x14ac:dyDescent="0.25">
      <c r="E128" s="4"/>
    </row>
    <row r="129" spans="5:5" s="2" customFormat="1" x14ac:dyDescent="0.25">
      <c r="E129" s="4"/>
    </row>
    <row r="130" spans="5:5" s="2" customFormat="1" x14ac:dyDescent="0.25">
      <c r="E130" s="4"/>
    </row>
    <row r="131" spans="5:5" s="2" customFormat="1" x14ac:dyDescent="0.25">
      <c r="E131" s="4"/>
    </row>
    <row r="132" spans="5:5" s="2" customFormat="1" x14ac:dyDescent="0.25">
      <c r="E132" s="4"/>
    </row>
    <row r="133" spans="5:5" s="2" customFormat="1" x14ac:dyDescent="0.25">
      <c r="E133" s="4"/>
    </row>
    <row r="134" spans="5:5" s="2" customFormat="1" x14ac:dyDescent="0.25">
      <c r="E134" s="4"/>
    </row>
    <row r="135" spans="5:5" s="2" customFormat="1" x14ac:dyDescent="0.25">
      <c r="E135" s="4"/>
    </row>
    <row r="136" spans="5:5" s="2" customFormat="1" x14ac:dyDescent="0.25">
      <c r="E136" s="4"/>
    </row>
    <row r="137" spans="5:5" s="2" customFormat="1" x14ac:dyDescent="0.25">
      <c r="E137" s="4"/>
    </row>
    <row r="138" spans="5:5" s="2" customFormat="1" x14ac:dyDescent="0.25">
      <c r="E138" s="4"/>
    </row>
    <row r="139" spans="5:5" s="2" customFormat="1" x14ac:dyDescent="0.25">
      <c r="E139" s="4"/>
    </row>
    <row r="140" spans="5:5" s="2" customFormat="1" x14ac:dyDescent="0.25">
      <c r="E140" s="4"/>
    </row>
    <row r="141" spans="5:5" s="2" customFormat="1" x14ac:dyDescent="0.25">
      <c r="E141" s="4"/>
    </row>
    <row r="142" spans="5:5" s="2" customFormat="1" x14ac:dyDescent="0.25">
      <c r="E142" s="4"/>
    </row>
    <row r="143" spans="5:5" s="2" customFormat="1" x14ac:dyDescent="0.25">
      <c r="E143" s="4"/>
    </row>
    <row r="144" spans="5:5" s="2" customFormat="1" x14ac:dyDescent="0.25">
      <c r="E144" s="4"/>
    </row>
    <row r="145" spans="5:5" s="2" customFormat="1" x14ac:dyDescent="0.25">
      <c r="E145" s="4"/>
    </row>
    <row r="146" spans="5:5" s="2" customFormat="1" x14ac:dyDescent="0.25">
      <c r="E146" s="4"/>
    </row>
    <row r="147" spans="5:5" s="2" customFormat="1" x14ac:dyDescent="0.25">
      <c r="E147" s="4"/>
    </row>
    <row r="148" spans="5:5" s="2" customFormat="1" x14ac:dyDescent="0.25">
      <c r="E148" s="4"/>
    </row>
    <row r="149" spans="5:5" s="2" customFormat="1" x14ac:dyDescent="0.25">
      <c r="E149" s="4"/>
    </row>
    <row r="150" spans="5:5" s="2" customFormat="1" x14ac:dyDescent="0.25">
      <c r="E150" s="4"/>
    </row>
    <row r="151" spans="5:5" s="2" customFormat="1" x14ac:dyDescent="0.25">
      <c r="E151" s="4"/>
    </row>
    <row r="152" spans="5:5" s="2" customFormat="1" x14ac:dyDescent="0.25">
      <c r="E152" s="4"/>
    </row>
    <row r="153" spans="5:5" s="2" customFormat="1" x14ac:dyDescent="0.25">
      <c r="E153" s="4"/>
    </row>
    <row r="154" spans="5:5" s="2" customFormat="1" x14ac:dyDescent="0.25">
      <c r="E154" s="4"/>
    </row>
    <row r="155" spans="5:5" s="2" customFormat="1" x14ac:dyDescent="0.25">
      <c r="E155" s="4"/>
    </row>
    <row r="156" spans="5:5" s="2" customFormat="1" x14ac:dyDescent="0.25">
      <c r="E156" s="4"/>
    </row>
    <row r="157" spans="5:5" s="2" customFormat="1" x14ac:dyDescent="0.25">
      <c r="E157" s="4"/>
    </row>
    <row r="158" spans="5:5" s="2" customFormat="1" x14ac:dyDescent="0.25">
      <c r="E158" s="4"/>
    </row>
    <row r="159" spans="5:5" s="2" customFormat="1" x14ac:dyDescent="0.25">
      <c r="E159" s="4"/>
    </row>
    <row r="160" spans="5:5" s="2" customFormat="1" x14ac:dyDescent="0.25">
      <c r="E160" s="4"/>
    </row>
    <row r="161" spans="5:5" s="2" customFormat="1" x14ac:dyDescent="0.25">
      <c r="E161" s="4"/>
    </row>
    <row r="162" spans="5:5" s="2" customFormat="1" x14ac:dyDescent="0.25">
      <c r="E162" s="4"/>
    </row>
    <row r="163" spans="5:5" s="2" customFormat="1" x14ac:dyDescent="0.25">
      <c r="E163" s="4"/>
    </row>
    <row r="164" spans="5:5" s="2" customFormat="1" x14ac:dyDescent="0.25">
      <c r="E164" s="4"/>
    </row>
    <row r="165" spans="5:5" s="2" customFormat="1" x14ac:dyDescent="0.25">
      <c r="E165" s="4"/>
    </row>
    <row r="166" spans="5:5" s="2" customFormat="1" x14ac:dyDescent="0.25">
      <c r="E166" s="4"/>
    </row>
    <row r="167" spans="5:5" s="2" customFormat="1" x14ac:dyDescent="0.25">
      <c r="E167" s="4"/>
    </row>
    <row r="168" spans="5:5" s="2" customFormat="1" x14ac:dyDescent="0.25">
      <c r="E168" s="4"/>
    </row>
    <row r="169" spans="5:5" s="2" customFormat="1" x14ac:dyDescent="0.25">
      <c r="E169" s="4"/>
    </row>
    <row r="170" spans="5:5" s="2" customFormat="1" x14ac:dyDescent="0.25">
      <c r="E170" s="4"/>
    </row>
    <row r="171" spans="5:5" s="2" customFormat="1" x14ac:dyDescent="0.25">
      <c r="E171" s="4"/>
    </row>
    <row r="172" spans="5:5" s="2" customFormat="1" x14ac:dyDescent="0.25">
      <c r="E172" s="4"/>
    </row>
    <row r="173" spans="5:5" s="2" customFormat="1" x14ac:dyDescent="0.25">
      <c r="E173" s="4"/>
    </row>
    <row r="174" spans="5:5" s="2" customFormat="1" x14ac:dyDescent="0.25">
      <c r="E174" s="4"/>
    </row>
    <row r="175" spans="5:5" s="2" customFormat="1" x14ac:dyDescent="0.25">
      <c r="E175" s="4"/>
    </row>
    <row r="176" spans="5:5" s="2" customFormat="1" x14ac:dyDescent="0.25">
      <c r="E176" s="4"/>
    </row>
    <row r="177" spans="5:5" s="2" customFormat="1" x14ac:dyDescent="0.25">
      <c r="E177" s="4"/>
    </row>
    <row r="178" spans="5:5" s="2" customFormat="1" x14ac:dyDescent="0.25">
      <c r="E178" s="4"/>
    </row>
    <row r="179" spans="5:5" s="2" customFormat="1" x14ac:dyDescent="0.25">
      <c r="E179" s="4"/>
    </row>
    <row r="180" spans="5:5" s="2" customFormat="1" x14ac:dyDescent="0.25">
      <c r="E180" s="4"/>
    </row>
    <row r="181" spans="5:5" s="2" customFormat="1" x14ac:dyDescent="0.25">
      <c r="E181" s="4"/>
    </row>
    <row r="182" spans="5:5" s="2" customFormat="1" x14ac:dyDescent="0.25">
      <c r="E182" s="4"/>
    </row>
    <row r="183" spans="5:5" s="2" customFormat="1" x14ac:dyDescent="0.25">
      <c r="E183" s="4"/>
    </row>
    <row r="184" spans="5:5" s="2" customFormat="1" x14ac:dyDescent="0.25">
      <c r="E184" s="4"/>
    </row>
    <row r="185" spans="5:5" s="2" customFormat="1" x14ac:dyDescent="0.25">
      <c r="E185" s="4"/>
    </row>
    <row r="186" spans="5:5" s="2" customFormat="1" x14ac:dyDescent="0.25">
      <c r="E186" s="4"/>
    </row>
    <row r="187" spans="5:5" s="2" customFormat="1" x14ac:dyDescent="0.25">
      <c r="E187" s="4"/>
    </row>
    <row r="188" spans="5:5" s="2" customFormat="1" x14ac:dyDescent="0.25">
      <c r="E188" s="4"/>
    </row>
    <row r="189" spans="5:5" s="2" customFormat="1" x14ac:dyDescent="0.25">
      <c r="E189" s="4"/>
    </row>
    <row r="190" spans="5:5" s="2" customFormat="1" x14ac:dyDescent="0.25">
      <c r="E190" s="4"/>
    </row>
    <row r="191" spans="5:5" s="2" customFormat="1" x14ac:dyDescent="0.25">
      <c r="E191" s="4"/>
    </row>
    <row r="192" spans="5:5" s="2" customFormat="1" x14ac:dyDescent="0.25">
      <c r="E192" s="4"/>
    </row>
    <row r="193" spans="5:5" s="2" customFormat="1" x14ac:dyDescent="0.25">
      <c r="E193" s="4"/>
    </row>
    <row r="194" spans="5:5" s="2" customFormat="1" x14ac:dyDescent="0.25">
      <c r="E194" s="4"/>
    </row>
    <row r="195" spans="5:5" s="2" customFormat="1" x14ac:dyDescent="0.25">
      <c r="E195" s="4"/>
    </row>
    <row r="196" spans="5:5" s="2" customFormat="1" x14ac:dyDescent="0.25">
      <c r="E196" s="4"/>
    </row>
    <row r="197" spans="5:5" s="2" customFormat="1" x14ac:dyDescent="0.25">
      <c r="E197" s="4"/>
    </row>
    <row r="198" spans="5:5" s="2" customFormat="1" x14ac:dyDescent="0.25">
      <c r="E198" s="4"/>
    </row>
    <row r="199" spans="5:5" s="2" customFormat="1" x14ac:dyDescent="0.25">
      <c r="E199" s="4"/>
    </row>
    <row r="200" spans="5:5" s="2" customFormat="1" x14ac:dyDescent="0.25">
      <c r="E200" s="4"/>
    </row>
    <row r="201" spans="5:5" s="2" customFormat="1" x14ac:dyDescent="0.25">
      <c r="E201" s="4"/>
    </row>
    <row r="202" spans="5:5" s="2" customFormat="1" x14ac:dyDescent="0.25">
      <c r="E202" s="4"/>
    </row>
    <row r="203" spans="5:5" s="2" customFormat="1" x14ac:dyDescent="0.25">
      <c r="E203" s="4"/>
    </row>
    <row r="204" spans="5:5" s="2" customFormat="1" x14ac:dyDescent="0.25">
      <c r="E204" s="4"/>
    </row>
    <row r="205" spans="5:5" s="2" customFormat="1" x14ac:dyDescent="0.25">
      <c r="E205" s="4"/>
    </row>
    <row r="206" spans="5:5" s="2" customFormat="1" x14ac:dyDescent="0.25">
      <c r="E206" s="4"/>
    </row>
    <row r="207" spans="5:5" s="2" customFormat="1" x14ac:dyDescent="0.25">
      <c r="E207" s="4"/>
    </row>
    <row r="208" spans="5:5" s="2" customFormat="1" x14ac:dyDescent="0.25">
      <c r="E208" s="4"/>
    </row>
    <row r="209" spans="5:5" s="2" customFormat="1" x14ac:dyDescent="0.25">
      <c r="E209" s="4"/>
    </row>
    <row r="210" spans="5:5" s="2" customFormat="1" x14ac:dyDescent="0.25">
      <c r="E210" s="4"/>
    </row>
    <row r="211" spans="5:5" s="2" customFormat="1" x14ac:dyDescent="0.25">
      <c r="E211" s="4"/>
    </row>
    <row r="212" spans="5:5" s="2" customFormat="1" x14ac:dyDescent="0.25">
      <c r="E212" s="4"/>
    </row>
    <row r="213" spans="5:5" s="2" customFormat="1" x14ac:dyDescent="0.25">
      <c r="E213" s="4"/>
    </row>
    <row r="214" spans="5:5" s="2" customFormat="1" x14ac:dyDescent="0.25">
      <c r="E214" s="4"/>
    </row>
    <row r="215" spans="5:5" s="2" customFormat="1" x14ac:dyDescent="0.25">
      <c r="E215" s="4"/>
    </row>
    <row r="216" spans="5:5" s="2" customFormat="1" x14ac:dyDescent="0.25">
      <c r="E216" s="4"/>
    </row>
    <row r="217" spans="5:5" s="2" customFormat="1" x14ac:dyDescent="0.25">
      <c r="E217" s="4"/>
    </row>
    <row r="218" spans="5:5" s="2" customFormat="1" x14ac:dyDescent="0.25">
      <c r="E218" s="4"/>
    </row>
    <row r="219" spans="5:5" s="2" customFormat="1" x14ac:dyDescent="0.25">
      <c r="E219" s="4"/>
    </row>
    <row r="220" spans="5:5" s="2" customFormat="1" x14ac:dyDescent="0.25">
      <c r="E220" s="4"/>
    </row>
    <row r="221" spans="5:5" s="2" customFormat="1" x14ac:dyDescent="0.25">
      <c r="E221" s="4"/>
    </row>
    <row r="222" spans="5:5" s="2" customFormat="1" x14ac:dyDescent="0.25">
      <c r="E222" s="4"/>
    </row>
    <row r="223" spans="5:5" s="2" customFormat="1" x14ac:dyDescent="0.25">
      <c r="E223" s="4"/>
    </row>
    <row r="224" spans="5:5" s="2" customFormat="1" x14ac:dyDescent="0.25">
      <c r="E224" s="4"/>
    </row>
    <row r="225" spans="5:5" s="2" customFormat="1" x14ac:dyDescent="0.25">
      <c r="E225" s="4"/>
    </row>
    <row r="226" spans="5:5" s="2" customFormat="1" x14ac:dyDescent="0.25">
      <c r="E226" s="4"/>
    </row>
    <row r="227" spans="5:5" s="2" customFormat="1" x14ac:dyDescent="0.25">
      <c r="E227" s="4"/>
    </row>
    <row r="228" spans="5:5" s="2" customFormat="1" x14ac:dyDescent="0.25">
      <c r="E228" s="4"/>
    </row>
    <row r="229" spans="5:5" s="2" customFormat="1" x14ac:dyDescent="0.25">
      <c r="E229" s="4"/>
    </row>
    <row r="230" spans="5:5" s="2" customFormat="1" x14ac:dyDescent="0.25">
      <c r="E230" s="4"/>
    </row>
    <row r="231" spans="5:5" s="2" customFormat="1" x14ac:dyDescent="0.25">
      <c r="E231" s="4"/>
    </row>
    <row r="232" spans="5:5" s="2" customFormat="1" x14ac:dyDescent="0.25">
      <c r="E232" s="4"/>
    </row>
    <row r="233" spans="5:5" s="2" customFormat="1" x14ac:dyDescent="0.25">
      <c r="E233" s="4"/>
    </row>
    <row r="234" spans="5:5" s="2" customFormat="1" x14ac:dyDescent="0.25">
      <c r="E234" s="4"/>
    </row>
    <row r="235" spans="5:5" s="2" customFormat="1" x14ac:dyDescent="0.25">
      <c r="E235" s="4"/>
    </row>
    <row r="236" spans="5:5" s="2" customFormat="1" x14ac:dyDescent="0.25">
      <c r="E236" s="4"/>
    </row>
    <row r="237" spans="5:5" s="2" customFormat="1" x14ac:dyDescent="0.25">
      <c r="E237" s="4"/>
    </row>
    <row r="238" spans="5:5" s="2" customFormat="1" x14ac:dyDescent="0.25">
      <c r="E238" s="4"/>
    </row>
    <row r="239" spans="5:5" s="2" customFormat="1" x14ac:dyDescent="0.25">
      <c r="E239" s="4"/>
    </row>
    <row r="240" spans="5:5" s="2" customFormat="1" x14ac:dyDescent="0.25">
      <c r="E240" s="4"/>
    </row>
    <row r="241" spans="5:5" s="2" customFormat="1" x14ac:dyDescent="0.25">
      <c r="E241" s="4"/>
    </row>
    <row r="242" spans="5:5" s="2" customFormat="1" x14ac:dyDescent="0.25">
      <c r="E242" s="4"/>
    </row>
    <row r="243" spans="5:5" s="2" customFormat="1" x14ac:dyDescent="0.25">
      <c r="E243" s="4"/>
    </row>
    <row r="244" spans="5:5" s="2" customFormat="1" x14ac:dyDescent="0.25">
      <c r="E244" s="4"/>
    </row>
    <row r="245" spans="5:5" s="2" customFormat="1" x14ac:dyDescent="0.25">
      <c r="E245" s="4"/>
    </row>
    <row r="246" spans="5:5" s="2" customFormat="1" x14ac:dyDescent="0.25">
      <c r="E246" s="4"/>
    </row>
    <row r="247" spans="5:5" s="2" customFormat="1" x14ac:dyDescent="0.25">
      <c r="E247" s="4"/>
    </row>
    <row r="248" spans="5:5" s="2" customFormat="1" x14ac:dyDescent="0.25">
      <c r="E248" s="4"/>
    </row>
    <row r="249" spans="5:5" s="2" customFormat="1" x14ac:dyDescent="0.25">
      <c r="E249" s="4"/>
    </row>
    <row r="250" spans="5:5" s="2" customFormat="1" x14ac:dyDescent="0.25">
      <c r="E250" s="4"/>
    </row>
    <row r="251" spans="5:5" s="2" customFormat="1" x14ac:dyDescent="0.25">
      <c r="E251" s="4"/>
    </row>
    <row r="252" spans="5:5" s="2" customFormat="1" x14ac:dyDescent="0.25">
      <c r="E252" s="4"/>
    </row>
    <row r="253" spans="5:5" s="2" customFormat="1" x14ac:dyDescent="0.25">
      <c r="E253" s="4"/>
    </row>
    <row r="254" spans="5:5" s="2" customFormat="1" x14ac:dyDescent="0.25">
      <c r="E254" s="4"/>
    </row>
    <row r="255" spans="5:5" s="2" customFormat="1" x14ac:dyDescent="0.25">
      <c r="E255" s="4"/>
    </row>
    <row r="256" spans="5:5" s="2" customFormat="1" x14ac:dyDescent="0.25">
      <c r="E256" s="4"/>
    </row>
    <row r="257" spans="5:5" s="2" customFormat="1" x14ac:dyDescent="0.25">
      <c r="E257" s="4"/>
    </row>
    <row r="258" spans="5:5" s="2" customFormat="1" x14ac:dyDescent="0.25">
      <c r="E258" s="4"/>
    </row>
    <row r="259" spans="5:5" s="2" customFormat="1" x14ac:dyDescent="0.25">
      <c r="E259" s="4"/>
    </row>
    <row r="260" spans="5:5" s="2" customFormat="1" x14ac:dyDescent="0.25">
      <c r="E260" s="4"/>
    </row>
    <row r="261" spans="5:5" s="2" customFormat="1" x14ac:dyDescent="0.25">
      <c r="E261" s="4"/>
    </row>
    <row r="262" spans="5:5" s="2" customFormat="1" x14ac:dyDescent="0.25">
      <c r="E262" s="4"/>
    </row>
    <row r="263" spans="5:5" s="2" customFormat="1" x14ac:dyDescent="0.25">
      <c r="E263" s="4"/>
    </row>
    <row r="264" spans="5:5" s="2" customFormat="1" x14ac:dyDescent="0.25">
      <c r="E264" s="4"/>
    </row>
    <row r="265" spans="5:5" s="2" customFormat="1" x14ac:dyDescent="0.25">
      <c r="E265" s="4"/>
    </row>
    <row r="266" spans="5:5" s="2" customFormat="1" x14ac:dyDescent="0.25">
      <c r="E266" s="4"/>
    </row>
    <row r="267" spans="5:5" s="2" customFormat="1" x14ac:dyDescent="0.25">
      <c r="E267" s="4"/>
    </row>
    <row r="268" spans="5:5" s="2" customFormat="1" x14ac:dyDescent="0.25">
      <c r="E268" s="4"/>
    </row>
    <row r="269" spans="5:5" s="2" customFormat="1" x14ac:dyDescent="0.25">
      <c r="E269" s="4"/>
    </row>
    <row r="270" spans="5:5" s="2" customFormat="1" x14ac:dyDescent="0.25">
      <c r="E270" s="4"/>
    </row>
    <row r="271" spans="5:5" s="2" customFormat="1" x14ac:dyDescent="0.25">
      <c r="E271" s="4"/>
    </row>
    <row r="272" spans="5:5" s="2" customFormat="1" x14ac:dyDescent="0.25">
      <c r="E272" s="4"/>
    </row>
    <row r="273" spans="5:5" s="2" customFormat="1" x14ac:dyDescent="0.25">
      <c r="E273" s="4"/>
    </row>
    <row r="274" spans="5:5" s="2" customFormat="1" x14ac:dyDescent="0.25">
      <c r="E274" s="4"/>
    </row>
    <row r="275" spans="5:5" s="2" customFormat="1" x14ac:dyDescent="0.25">
      <c r="E275" s="4"/>
    </row>
    <row r="276" spans="5:5" s="2" customFormat="1" x14ac:dyDescent="0.25">
      <c r="E276" s="4"/>
    </row>
    <row r="277" spans="5:5" s="2" customFormat="1" x14ac:dyDescent="0.25">
      <c r="E277" s="4"/>
    </row>
    <row r="278" spans="5:5" s="2" customFormat="1" x14ac:dyDescent="0.25">
      <c r="E278" s="4"/>
    </row>
    <row r="279" spans="5:5" s="2" customFormat="1" x14ac:dyDescent="0.25">
      <c r="E279" s="4"/>
    </row>
    <row r="280" spans="5:5" s="2" customFormat="1" x14ac:dyDescent="0.25">
      <c r="E280" s="4"/>
    </row>
    <row r="281" spans="5:5" s="2" customFormat="1" x14ac:dyDescent="0.25">
      <c r="E281" s="4"/>
    </row>
    <row r="282" spans="5:5" s="2" customFormat="1" x14ac:dyDescent="0.25">
      <c r="E282" s="4"/>
    </row>
    <row r="283" spans="5:5" s="2" customFormat="1" x14ac:dyDescent="0.25">
      <c r="E283" s="4"/>
    </row>
    <row r="284" spans="5:5" s="2" customFormat="1" x14ac:dyDescent="0.25">
      <c r="E284" s="4"/>
    </row>
    <row r="285" spans="5:5" s="2" customFormat="1" x14ac:dyDescent="0.25">
      <c r="E285" s="4"/>
    </row>
    <row r="286" spans="5:5" s="2" customFormat="1" x14ac:dyDescent="0.25">
      <c r="E286" s="4"/>
    </row>
    <row r="287" spans="5:5" s="2" customFormat="1" x14ac:dyDescent="0.25">
      <c r="E287" s="4"/>
    </row>
    <row r="288" spans="5:5" s="2" customFormat="1" x14ac:dyDescent="0.25">
      <c r="E288" s="4"/>
    </row>
    <row r="289" spans="5:5" s="2" customFormat="1" x14ac:dyDescent="0.25">
      <c r="E289" s="4"/>
    </row>
    <row r="290" spans="5:5" s="2" customFormat="1" x14ac:dyDescent="0.25">
      <c r="E290" s="4"/>
    </row>
    <row r="291" spans="5:5" s="2" customFormat="1" x14ac:dyDescent="0.25">
      <c r="E291" s="4"/>
    </row>
    <row r="292" spans="5:5" s="2" customFormat="1" x14ac:dyDescent="0.25">
      <c r="E292" s="4"/>
    </row>
    <row r="293" spans="5:5" s="2" customFormat="1" x14ac:dyDescent="0.25">
      <c r="E293" s="4"/>
    </row>
    <row r="294" spans="5:5" s="2" customFormat="1" x14ac:dyDescent="0.25">
      <c r="E294" s="4"/>
    </row>
    <row r="295" spans="5:5" s="2" customFormat="1" x14ac:dyDescent="0.25">
      <c r="E295" s="4"/>
    </row>
    <row r="296" spans="5:5" s="2" customFormat="1" x14ac:dyDescent="0.25">
      <c r="E296" s="4"/>
    </row>
    <row r="297" spans="5:5" s="2" customFormat="1" x14ac:dyDescent="0.25">
      <c r="E297" s="4"/>
    </row>
    <row r="298" spans="5:5" s="2" customFormat="1" x14ac:dyDescent="0.25">
      <c r="E298" s="4"/>
    </row>
    <row r="299" spans="5:5" s="2" customFormat="1" x14ac:dyDescent="0.25">
      <c r="E299" s="4"/>
    </row>
    <row r="300" spans="5:5" s="2" customFormat="1" x14ac:dyDescent="0.25">
      <c r="E300" s="4"/>
    </row>
    <row r="301" spans="5:5" s="2" customFormat="1" x14ac:dyDescent="0.25">
      <c r="E301" s="4"/>
    </row>
    <row r="302" spans="5:5" s="2" customFormat="1" x14ac:dyDescent="0.25">
      <c r="E302" s="4"/>
    </row>
    <row r="303" spans="5:5" s="2" customFormat="1" x14ac:dyDescent="0.25">
      <c r="E303" s="4"/>
    </row>
    <row r="304" spans="5:5" s="2" customFormat="1" x14ac:dyDescent="0.25">
      <c r="E304" s="4"/>
    </row>
    <row r="305" spans="5:5" s="2" customFormat="1" x14ac:dyDescent="0.25">
      <c r="E305" s="4"/>
    </row>
    <row r="306" spans="5:5" s="2" customFormat="1" x14ac:dyDescent="0.25">
      <c r="E306" s="4"/>
    </row>
    <row r="307" spans="5:5" s="2" customFormat="1" x14ac:dyDescent="0.25">
      <c r="E307" s="4"/>
    </row>
    <row r="308" spans="5:5" s="2" customFormat="1" x14ac:dyDescent="0.25">
      <c r="E308" s="4"/>
    </row>
    <row r="309" spans="5:5" s="2" customFormat="1" x14ac:dyDescent="0.25">
      <c r="E309" s="4"/>
    </row>
    <row r="310" spans="5:5" s="2" customFormat="1" x14ac:dyDescent="0.25">
      <c r="E310" s="4"/>
    </row>
    <row r="311" spans="5:5" s="2" customFormat="1" x14ac:dyDescent="0.25">
      <c r="E311" s="4"/>
    </row>
    <row r="312" spans="5:5" s="2" customFormat="1" x14ac:dyDescent="0.25">
      <c r="E312" s="4"/>
    </row>
    <row r="313" spans="5:5" s="2" customFormat="1" x14ac:dyDescent="0.25">
      <c r="E313" s="4"/>
    </row>
    <row r="314" spans="5:5" s="2" customFormat="1" x14ac:dyDescent="0.25">
      <c r="E314" s="4"/>
    </row>
    <row r="315" spans="5:5" s="2" customFormat="1" x14ac:dyDescent="0.25">
      <c r="E315" s="4"/>
    </row>
    <row r="316" spans="5:5" s="2" customFormat="1" x14ac:dyDescent="0.25">
      <c r="E316" s="4"/>
    </row>
    <row r="317" spans="5:5" s="2" customFormat="1" x14ac:dyDescent="0.25">
      <c r="E317" s="4"/>
    </row>
    <row r="318" spans="5:5" s="2" customFormat="1" x14ac:dyDescent="0.25">
      <c r="E318" s="4"/>
    </row>
    <row r="319" spans="5:5" s="2" customFormat="1" x14ac:dyDescent="0.25">
      <c r="E319" s="4"/>
    </row>
    <row r="320" spans="5:5" s="2" customFormat="1" x14ac:dyDescent="0.25">
      <c r="E320" s="4"/>
    </row>
    <row r="321" spans="5:5" s="2" customFormat="1" x14ac:dyDescent="0.25">
      <c r="E321" s="4"/>
    </row>
    <row r="322" spans="5:5" s="2" customFormat="1" x14ac:dyDescent="0.25">
      <c r="E322" s="4"/>
    </row>
    <row r="323" spans="5:5" s="2" customFormat="1" x14ac:dyDescent="0.25">
      <c r="E323" s="4"/>
    </row>
    <row r="324" spans="5:5" s="2" customFormat="1" x14ac:dyDescent="0.25">
      <c r="E324" s="4"/>
    </row>
    <row r="325" spans="5:5" s="2" customFormat="1" x14ac:dyDescent="0.25">
      <c r="E325" s="4"/>
    </row>
    <row r="326" spans="5:5" s="2" customFormat="1" x14ac:dyDescent="0.25">
      <c r="E326" s="4"/>
    </row>
    <row r="327" spans="5:5" s="2" customFormat="1" x14ac:dyDescent="0.25">
      <c r="E327" s="4"/>
    </row>
    <row r="328" spans="5:5" s="2" customFormat="1" x14ac:dyDescent="0.25">
      <c r="E328" s="4"/>
    </row>
    <row r="329" spans="5:5" s="2" customFormat="1" x14ac:dyDescent="0.25">
      <c r="E329" s="4"/>
    </row>
    <row r="330" spans="5:5" s="2" customFormat="1" x14ac:dyDescent="0.25">
      <c r="E330" s="4"/>
    </row>
    <row r="331" spans="5:5" s="2" customFormat="1" x14ac:dyDescent="0.25">
      <c r="E331" s="4"/>
    </row>
    <row r="332" spans="5:5" s="2" customFormat="1" x14ac:dyDescent="0.25">
      <c r="E332" s="4"/>
    </row>
    <row r="333" spans="5:5" s="2" customFormat="1" x14ac:dyDescent="0.25">
      <c r="E333" s="4"/>
    </row>
    <row r="334" spans="5:5" s="2" customFormat="1" x14ac:dyDescent="0.25">
      <c r="E334" s="4"/>
    </row>
    <row r="335" spans="5:5" s="2" customFormat="1" x14ac:dyDescent="0.25">
      <c r="E335" s="4"/>
    </row>
    <row r="336" spans="5:5" s="2" customFormat="1" x14ac:dyDescent="0.25">
      <c r="E336" s="4"/>
    </row>
    <row r="337" spans="2:5" s="2" customFormat="1" x14ac:dyDescent="0.25">
      <c r="E337" s="4"/>
    </row>
    <row r="338" spans="2:5" s="2" customFormat="1" x14ac:dyDescent="0.25">
      <c r="B338" s="1"/>
      <c r="E338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7" workbookViewId="0">
      <selection activeCell="K61" sqref="K61"/>
    </sheetView>
  </sheetViews>
  <sheetFormatPr baseColWidth="10" defaultRowHeight="15" x14ac:dyDescent="0.25"/>
  <cols>
    <col min="1" max="1" width="14.140625" style="193" customWidth="1"/>
    <col min="2" max="4" width="11.42578125" style="193"/>
    <col min="5" max="5" width="13.42578125" style="193" customWidth="1"/>
    <col min="6" max="6" width="40.85546875" style="193" bestFit="1" customWidth="1"/>
    <col min="7" max="7" width="11.42578125" style="193"/>
    <col min="8" max="8" width="12.42578125" style="194" customWidth="1"/>
    <col min="9" max="10" width="11.42578125" style="194"/>
    <col min="11" max="11" width="13.28515625" style="194" bestFit="1" customWidth="1"/>
    <col min="12" max="16384" width="11.42578125" style="193"/>
  </cols>
  <sheetData>
    <row r="1" spans="1:11" x14ac:dyDescent="0.25">
      <c r="A1" s="191" t="s">
        <v>105</v>
      </c>
      <c r="B1" s="191"/>
      <c r="C1" s="191"/>
      <c r="D1" s="191"/>
      <c r="E1" s="191"/>
      <c r="F1" s="191"/>
      <c r="G1" s="191"/>
      <c r="H1" s="192"/>
      <c r="I1" s="192"/>
      <c r="J1" s="192"/>
      <c r="K1" s="192"/>
    </row>
    <row r="2" spans="1:11" x14ac:dyDescent="0.25">
      <c r="A2" s="191" t="s">
        <v>378</v>
      </c>
      <c r="B2" s="191"/>
      <c r="C2" s="191"/>
      <c r="D2" s="191"/>
      <c r="E2" s="191"/>
      <c r="F2" s="191"/>
      <c r="G2" s="191"/>
      <c r="H2" s="192"/>
      <c r="I2" s="192"/>
      <c r="J2" s="204"/>
      <c r="K2" s="191"/>
    </row>
    <row r="3" spans="1:11" x14ac:dyDescent="0.25">
      <c r="A3" s="191" t="s">
        <v>107</v>
      </c>
      <c r="B3" s="191" t="s">
        <v>108</v>
      </c>
      <c r="C3" s="191"/>
      <c r="D3" s="191"/>
      <c r="E3" s="191" t="s">
        <v>109</v>
      </c>
      <c r="F3" s="191"/>
      <c r="G3" s="191"/>
      <c r="H3" s="192"/>
      <c r="I3" s="192"/>
      <c r="J3" s="192"/>
      <c r="K3" s="204"/>
    </row>
    <row r="4" spans="1:11" x14ac:dyDescent="0.25">
      <c r="A4" s="193" t="s">
        <v>110</v>
      </c>
      <c r="B4" s="193" t="s">
        <v>0</v>
      </c>
      <c r="C4" s="193" t="s">
        <v>383</v>
      </c>
      <c r="D4" s="193" t="s">
        <v>384</v>
      </c>
      <c r="E4" s="193" t="s">
        <v>114</v>
      </c>
      <c r="F4" s="193" t="s">
        <v>385</v>
      </c>
      <c r="G4" s="193" t="s">
        <v>386</v>
      </c>
      <c r="H4" s="194" t="s">
        <v>387</v>
      </c>
      <c r="I4" s="194" t="s">
        <v>388</v>
      </c>
      <c r="J4" s="194" t="s">
        <v>389</v>
      </c>
      <c r="K4" s="194" t="s">
        <v>390</v>
      </c>
    </row>
    <row r="5" spans="1:11" x14ac:dyDescent="0.25">
      <c r="B5" s="193" t="s">
        <v>123</v>
      </c>
      <c r="C5" s="195" t="s">
        <v>124</v>
      </c>
      <c r="D5" s="193" t="s">
        <v>125</v>
      </c>
      <c r="E5" s="193" t="s">
        <v>126</v>
      </c>
      <c r="F5" s="193" t="s">
        <v>127</v>
      </c>
      <c r="G5" s="193">
        <v>10</v>
      </c>
      <c r="H5" s="194">
        <v>75.599999999999994</v>
      </c>
      <c r="I5" s="194">
        <v>756</v>
      </c>
      <c r="J5" s="194">
        <v>0</v>
      </c>
      <c r="K5" s="194">
        <v>756</v>
      </c>
    </row>
    <row r="6" spans="1:11" x14ac:dyDescent="0.25">
      <c r="B6" s="193" t="s">
        <v>128</v>
      </c>
      <c r="C6" s="195" t="s">
        <v>477</v>
      </c>
      <c r="D6" s="193" t="s">
        <v>125</v>
      </c>
      <c r="E6" s="193" t="s">
        <v>126</v>
      </c>
      <c r="F6" s="193" t="s">
        <v>127</v>
      </c>
      <c r="G6" s="193">
        <v>4</v>
      </c>
      <c r="H6" s="194">
        <v>51.5</v>
      </c>
      <c r="I6" s="194">
        <v>206</v>
      </c>
      <c r="J6" s="194">
        <v>0</v>
      </c>
      <c r="K6" s="194">
        <v>206</v>
      </c>
    </row>
    <row r="7" spans="1:11" x14ac:dyDescent="0.25">
      <c r="B7" s="193" t="s">
        <v>130</v>
      </c>
      <c r="C7" s="193" t="s">
        <v>131</v>
      </c>
      <c r="D7" s="193" t="s">
        <v>132</v>
      </c>
      <c r="E7" s="193" t="s">
        <v>133</v>
      </c>
      <c r="F7" s="193" t="s">
        <v>134</v>
      </c>
      <c r="G7" s="193">
        <v>1</v>
      </c>
      <c r="H7" s="194">
        <v>91.6</v>
      </c>
      <c r="I7" s="194">
        <v>91.6</v>
      </c>
      <c r="J7" s="194">
        <v>0</v>
      </c>
      <c r="K7" s="194">
        <v>91.6</v>
      </c>
    </row>
    <row r="8" spans="1:11" x14ac:dyDescent="0.25">
      <c r="B8" s="193" t="s">
        <v>135</v>
      </c>
      <c r="C8" s="193" t="s">
        <v>136</v>
      </c>
      <c r="D8" s="193" t="s">
        <v>137</v>
      </c>
      <c r="E8" s="193" t="s">
        <v>138</v>
      </c>
      <c r="F8" s="193" t="s">
        <v>139</v>
      </c>
      <c r="G8" s="193">
        <v>1</v>
      </c>
      <c r="H8" s="194">
        <v>750</v>
      </c>
      <c r="I8" s="194">
        <v>750</v>
      </c>
      <c r="J8" s="194">
        <v>120</v>
      </c>
      <c r="K8" s="194">
        <v>870</v>
      </c>
    </row>
    <row r="9" spans="1:11" x14ac:dyDescent="0.25">
      <c r="B9" s="193" t="s">
        <v>130</v>
      </c>
      <c r="C9" s="193" t="s">
        <v>140</v>
      </c>
      <c r="D9" s="193" t="s">
        <v>141</v>
      </c>
      <c r="E9" s="193" t="s">
        <v>142</v>
      </c>
      <c r="F9" s="193" t="s">
        <v>143</v>
      </c>
      <c r="G9" s="193">
        <v>2</v>
      </c>
      <c r="H9" s="194">
        <v>37.5</v>
      </c>
      <c r="I9" s="194">
        <v>75</v>
      </c>
      <c r="J9" s="194">
        <v>12</v>
      </c>
      <c r="K9" s="194">
        <v>87</v>
      </c>
    </row>
    <row r="10" spans="1:11" x14ac:dyDescent="0.25">
      <c r="B10" s="193" t="s">
        <v>144</v>
      </c>
      <c r="C10" s="193" t="s">
        <v>145</v>
      </c>
      <c r="D10" s="193" t="s">
        <v>146</v>
      </c>
      <c r="E10" s="193" t="s">
        <v>147</v>
      </c>
      <c r="F10" s="193" t="s">
        <v>148</v>
      </c>
      <c r="G10" s="193">
        <v>25</v>
      </c>
      <c r="H10" s="194">
        <v>9.48</v>
      </c>
      <c r="I10" s="194">
        <v>237</v>
      </c>
      <c r="J10" s="194">
        <v>37.92</v>
      </c>
      <c r="K10" s="194">
        <v>274.92</v>
      </c>
    </row>
    <row r="11" spans="1:11" x14ac:dyDescent="0.25">
      <c r="B11" s="193" t="s">
        <v>128</v>
      </c>
      <c r="C11" s="193" t="s">
        <v>149</v>
      </c>
      <c r="D11" s="193" t="s">
        <v>150</v>
      </c>
      <c r="E11" s="193" t="s">
        <v>151</v>
      </c>
      <c r="F11" s="193" t="s">
        <v>152</v>
      </c>
      <c r="G11" s="193">
        <v>40</v>
      </c>
      <c r="H11" s="194">
        <v>4.75</v>
      </c>
      <c r="I11" s="194">
        <v>190</v>
      </c>
      <c r="J11" s="194">
        <v>0</v>
      </c>
      <c r="K11" s="194">
        <v>190</v>
      </c>
    </row>
    <row r="12" spans="1:11" x14ac:dyDescent="0.25">
      <c r="B12" s="193" t="s">
        <v>128</v>
      </c>
      <c r="C12" s="193" t="s">
        <v>129</v>
      </c>
      <c r="D12" s="193" t="s">
        <v>125</v>
      </c>
      <c r="E12" s="193" t="s">
        <v>126</v>
      </c>
      <c r="F12" s="193" t="s">
        <v>153</v>
      </c>
      <c r="G12" s="193">
        <v>1</v>
      </c>
      <c r="H12" s="194">
        <v>103</v>
      </c>
      <c r="I12" s="194">
        <v>103</v>
      </c>
      <c r="J12" s="194">
        <v>0</v>
      </c>
      <c r="K12" s="194">
        <v>103</v>
      </c>
    </row>
    <row r="13" spans="1:11" x14ac:dyDescent="0.25">
      <c r="B13" s="193" t="s">
        <v>154</v>
      </c>
      <c r="C13" s="193" t="s">
        <v>155</v>
      </c>
      <c r="D13" s="193" t="s">
        <v>125</v>
      </c>
      <c r="E13" s="193" t="s">
        <v>126</v>
      </c>
      <c r="F13" s="193" t="s">
        <v>153</v>
      </c>
      <c r="G13" s="193">
        <v>1</v>
      </c>
      <c r="H13" s="194">
        <v>117.8</v>
      </c>
      <c r="I13" s="194">
        <v>117.8</v>
      </c>
      <c r="J13" s="194">
        <v>0</v>
      </c>
      <c r="K13" s="194">
        <v>117.8</v>
      </c>
    </row>
    <row r="14" spans="1:11" x14ac:dyDescent="0.25">
      <c r="B14" s="193" t="s">
        <v>123</v>
      </c>
      <c r="C14" s="193" t="s">
        <v>156</v>
      </c>
      <c r="D14" s="193" t="s">
        <v>125</v>
      </c>
      <c r="E14" s="193" t="s">
        <v>126</v>
      </c>
      <c r="F14" s="193" t="s">
        <v>157</v>
      </c>
      <c r="G14" s="193">
        <v>15</v>
      </c>
      <c r="H14" s="194">
        <v>131.41</v>
      </c>
      <c r="I14" s="194">
        <v>1971.15</v>
      </c>
      <c r="J14" s="194">
        <v>315.38</v>
      </c>
      <c r="K14" s="194">
        <v>2286.5300000000002</v>
      </c>
    </row>
    <row r="15" spans="1:11" x14ac:dyDescent="0.25">
      <c r="B15" s="193" t="s">
        <v>158</v>
      </c>
      <c r="C15" s="193" t="s">
        <v>159</v>
      </c>
      <c r="D15" s="193" t="s">
        <v>125</v>
      </c>
      <c r="E15" s="193" t="s">
        <v>126</v>
      </c>
      <c r="F15" s="193" t="s">
        <v>160</v>
      </c>
      <c r="G15" s="193">
        <v>1</v>
      </c>
      <c r="H15" s="194">
        <v>138.11000000000001</v>
      </c>
      <c r="I15" s="194">
        <v>138.11000000000001</v>
      </c>
      <c r="J15" s="194">
        <v>0</v>
      </c>
      <c r="K15" s="194">
        <v>138.11000000000001</v>
      </c>
    </row>
    <row r="16" spans="1:11" x14ac:dyDescent="0.25">
      <c r="B16" s="193" t="s">
        <v>123</v>
      </c>
      <c r="C16" s="193" t="s">
        <v>156</v>
      </c>
      <c r="D16" s="193" t="s">
        <v>125</v>
      </c>
      <c r="E16" s="193" t="s">
        <v>126</v>
      </c>
      <c r="F16" s="193" t="s">
        <v>161</v>
      </c>
      <c r="G16" s="193">
        <v>30</v>
      </c>
      <c r="H16" s="194">
        <v>10.039999999999999</v>
      </c>
      <c r="I16" s="194">
        <v>301.3</v>
      </c>
      <c r="J16" s="194">
        <v>0</v>
      </c>
      <c r="K16" s="194">
        <v>301.3</v>
      </c>
    </row>
    <row r="17" spans="2:11" x14ac:dyDescent="0.25">
      <c r="B17" s="193" t="s">
        <v>123</v>
      </c>
      <c r="C17" s="193" t="s">
        <v>156</v>
      </c>
      <c r="D17" s="193" t="s">
        <v>125</v>
      </c>
      <c r="E17" s="193" t="s">
        <v>126</v>
      </c>
      <c r="F17" s="193" t="s">
        <v>162</v>
      </c>
      <c r="G17" s="193">
        <v>30</v>
      </c>
      <c r="H17" s="194">
        <v>10.039999999999999</v>
      </c>
      <c r="I17" s="194">
        <v>301.3</v>
      </c>
      <c r="J17" s="194">
        <v>0</v>
      </c>
      <c r="K17" s="194">
        <v>301.3</v>
      </c>
    </row>
    <row r="18" spans="2:11" x14ac:dyDescent="0.25">
      <c r="B18" s="193" t="s">
        <v>154</v>
      </c>
      <c r="C18" s="193" t="s">
        <v>163</v>
      </c>
      <c r="D18" s="193" t="s">
        <v>164</v>
      </c>
      <c r="E18" s="193" t="s">
        <v>151</v>
      </c>
      <c r="F18" s="193" t="s">
        <v>165</v>
      </c>
      <c r="G18" s="193">
        <v>4</v>
      </c>
      <c r="H18" s="194">
        <v>5.17</v>
      </c>
      <c r="I18" s="194">
        <v>20.69</v>
      </c>
      <c r="J18" s="194">
        <v>3.31</v>
      </c>
      <c r="K18" s="194">
        <v>24</v>
      </c>
    </row>
    <row r="19" spans="2:11" x14ac:dyDescent="0.25">
      <c r="B19" s="193" t="s">
        <v>166</v>
      </c>
      <c r="C19" s="193" t="s">
        <v>167</v>
      </c>
      <c r="D19" s="193" t="s">
        <v>168</v>
      </c>
      <c r="E19" s="193" t="s">
        <v>151</v>
      </c>
      <c r="F19" s="193" t="s">
        <v>169</v>
      </c>
      <c r="G19" s="193">
        <v>4</v>
      </c>
      <c r="H19" s="194">
        <v>128.88</v>
      </c>
      <c r="I19" s="194">
        <v>515.52</v>
      </c>
      <c r="J19" s="194">
        <v>82.48</v>
      </c>
      <c r="K19" s="194">
        <v>598</v>
      </c>
    </row>
    <row r="20" spans="2:11" x14ac:dyDescent="0.25">
      <c r="B20" s="193" t="s">
        <v>154</v>
      </c>
      <c r="C20" s="193" t="s">
        <v>170</v>
      </c>
      <c r="D20" s="193" t="s">
        <v>125</v>
      </c>
      <c r="E20" s="193" t="s">
        <v>126</v>
      </c>
      <c r="F20" s="193" t="s">
        <v>171</v>
      </c>
      <c r="G20" s="193">
        <v>40</v>
      </c>
      <c r="H20" s="194">
        <v>2.02</v>
      </c>
      <c r="I20" s="194">
        <v>80.8</v>
      </c>
      <c r="J20" s="194">
        <v>0</v>
      </c>
      <c r="K20" s="194">
        <v>80.8</v>
      </c>
    </row>
    <row r="21" spans="2:11" x14ac:dyDescent="0.25">
      <c r="B21" s="193" t="s">
        <v>123</v>
      </c>
      <c r="C21" s="193" t="s">
        <v>156</v>
      </c>
      <c r="D21" s="193" t="s">
        <v>125</v>
      </c>
      <c r="E21" s="193" t="s">
        <v>126</v>
      </c>
      <c r="F21" s="193" t="s">
        <v>172</v>
      </c>
      <c r="G21" s="193">
        <v>1</v>
      </c>
      <c r="H21" s="194">
        <v>203.59</v>
      </c>
      <c r="I21" s="194">
        <v>203.59</v>
      </c>
      <c r="J21" s="194">
        <v>0</v>
      </c>
      <c r="K21" s="194">
        <v>203.59</v>
      </c>
    </row>
    <row r="22" spans="2:11" x14ac:dyDescent="0.25">
      <c r="B22" s="193" t="s">
        <v>154</v>
      </c>
      <c r="C22" s="193" t="s">
        <v>170</v>
      </c>
      <c r="D22" s="193" t="s">
        <v>125</v>
      </c>
      <c r="E22" s="193" t="s">
        <v>126</v>
      </c>
      <c r="F22" s="193" t="s">
        <v>172</v>
      </c>
      <c r="G22" s="193">
        <v>2</v>
      </c>
      <c r="H22" s="194">
        <v>29.17</v>
      </c>
      <c r="I22" s="194">
        <v>58.34</v>
      </c>
      <c r="J22" s="194">
        <v>0</v>
      </c>
      <c r="K22" s="194">
        <v>58.34</v>
      </c>
    </row>
    <row r="23" spans="2:11" x14ac:dyDescent="0.25">
      <c r="B23" s="193" t="s">
        <v>128</v>
      </c>
      <c r="C23" s="193" t="s">
        <v>129</v>
      </c>
      <c r="D23" s="193" t="s">
        <v>125</v>
      </c>
      <c r="E23" s="193" t="s">
        <v>126</v>
      </c>
      <c r="F23" s="193" t="s">
        <v>173</v>
      </c>
      <c r="G23" s="193">
        <v>1</v>
      </c>
      <c r="H23" s="194">
        <v>36.5</v>
      </c>
      <c r="I23" s="194">
        <v>36.5</v>
      </c>
      <c r="J23" s="194">
        <v>0</v>
      </c>
      <c r="K23" s="194">
        <v>36.5</v>
      </c>
    </row>
    <row r="24" spans="2:11" x14ac:dyDescent="0.25">
      <c r="B24" s="193" t="s">
        <v>128</v>
      </c>
      <c r="C24" s="193" t="s">
        <v>129</v>
      </c>
      <c r="D24" s="193" t="s">
        <v>125</v>
      </c>
      <c r="E24" s="193" t="s">
        <v>126</v>
      </c>
      <c r="F24" s="193" t="s">
        <v>174</v>
      </c>
      <c r="G24" s="193">
        <v>2</v>
      </c>
      <c r="H24" s="194">
        <v>20.5</v>
      </c>
      <c r="I24" s="194">
        <v>41</v>
      </c>
      <c r="J24" s="194">
        <v>0</v>
      </c>
      <c r="K24" s="194">
        <v>41</v>
      </c>
    </row>
    <row r="25" spans="2:11" x14ac:dyDescent="0.25">
      <c r="B25" s="193" t="s">
        <v>123</v>
      </c>
      <c r="C25" s="193" t="s">
        <v>156</v>
      </c>
      <c r="D25" s="193" t="s">
        <v>125</v>
      </c>
      <c r="E25" s="193" t="s">
        <v>126</v>
      </c>
      <c r="F25" s="193" t="s">
        <v>175</v>
      </c>
      <c r="G25" s="193">
        <v>10</v>
      </c>
      <c r="H25" s="194">
        <v>16.11</v>
      </c>
      <c r="I25" s="194">
        <v>161.13</v>
      </c>
      <c r="J25" s="194">
        <v>0</v>
      </c>
      <c r="K25" s="194">
        <v>161.13</v>
      </c>
    </row>
    <row r="26" spans="2:11" x14ac:dyDescent="0.25">
      <c r="B26" s="193" t="s">
        <v>130</v>
      </c>
      <c r="C26" s="193" t="s">
        <v>176</v>
      </c>
      <c r="D26" s="193" t="s">
        <v>125</v>
      </c>
      <c r="E26" s="193" t="s">
        <v>126</v>
      </c>
      <c r="F26" s="193" t="s">
        <v>177</v>
      </c>
      <c r="G26" s="193">
        <v>3</v>
      </c>
      <c r="H26" s="194">
        <v>46.4</v>
      </c>
      <c r="I26" s="194">
        <v>139.19999999999999</v>
      </c>
      <c r="J26" s="194">
        <v>0</v>
      </c>
      <c r="K26" s="194">
        <v>139.19999999999999</v>
      </c>
    </row>
    <row r="27" spans="2:11" x14ac:dyDescent="0.25">
      <c r="B27" s="193" t="s">
        <v>130</v>
      </c>
      <c r="C27" s="193" t="s">
        <v>178</v>
      </c>
      <c r="D27" s="193" t="s">
        <v>179</v>
      </c>
      <c r="E27" s="193" t="s">
        <v>133</v>
      </c>
      <c r="F27" s="193" t="s">
        <v>180</v>
      </c>
      <c r="G27" s="193">
        <v>3</v>
      </c>
      <c r="H27" s="194">
        <v>120.65</v>
      </c>
      <c r="I27" s="194">
        <v>361.95</v>
      </c>
      <c r="J27" s="194">
        <v>0</v>
      </c>
      <c r="K27" s="194">
        <v>361.95</v>
      </c>
    </row>
    <row r="28" spans="2:11" x14ac:dyDescent="0.25">
      <c r="B28" s="193" t="s">
        <v>154</v>
      </c>
      <c r="C28" s="193" t="s">
        <v>181</v>
      </c>
      <c r="D28" s="193" t="s">
        <v>182</v>
      </c>
      <c r="E28" s="193" t="s">
        <v>183</v>
      </c>
      <c r="F28" s="193" t="s">
        <v>184</v>
      </c>
      <c r="G28" s="193">
        <v>37</v>
      </c>
      <c r="H28" s="194">
        <v>7.8</v>
      </c>
      <c r="I28" s="194">
        <v>288.60000000000002</v>
      </c>
      <c r="J28" s="194">
        <v>0</v>
      </c>
      <c r="K28" s="194">
        <v>288.60000000000002</v>
      </c>
    </row>
    <row r="29" spans="2:11" x14ac:dyDescent="0.25">
      <c r="B29" s="193" t="s">
        <v>154</v>
      </c>
      <c r="C29" s="193" t="s">
        <v>185</v>
      </c>
      <c r="D29" s="193" t="s">
        <v>186</v>
      </c>
      <c r="E29" s="193" t="s">
        <v>183</v>
      </c>
      <c r="F29" s="193" t="s">
        <v>184</v>
      </c>
      <c r="G29" s="193">
        <v>8</v>
      </c>
      <c r="H29" s="194">
        <v>7.5</v>
      </c>
      <c r="I29" s="194">
        <v>60</v>
      </c>
      <c r="J29" s="194">
        <v>0</v>
      </c>
      <c r="K29" s="194">
        <v>60</v>
      </c>
    </row>
    <row r="30" spans="2:11" x14ac:dyDescent="0.25">
      <c r="B30" s="193" t="s">
        <v>130</v>
      </c>
      <c r="C30" s="193" t="s">
        <v>140</v>
      </c>
      <c r="D30" s="193" t="s">
        <v>141</v>
      </c>
      <c r="E30" s="193" t="s">
        <v>142</v>
      </c>
      <c r="F30" s="193" t="s">
        <v>187</v>
      </c>
      <c r="G30" s="193">
        <v>5</v>
      </c>
      <c r="H30" s="194">
        <v>16.809999999999999</v>
      </c>
      <c r="I30" s="194">
        <v>84.05</v>
      </c>
      <c r="J30" s="194">
        <v>13.45</v>
      </c>
      <c r="K30" s="194">
        <v>97.5</v>
      </c>
    </row>
    <row r="31" spans="2:11" x14ac:dyDescent="0.25">
      <c r="B31" s="193" t="s">
        <v>130</v>
      </c>
      <c r="C31" s="193" t="s">
        <v>188</v>
      </c>
      <c r="D31" s="193" t="s">
        <v>189</v>
      </c>
      <c r="E31" s="193" t="s">
        <v>147</v>
      </c>
      <c r="F31" s="193" t="s">
        <v>187</v>
      </c>
      <c r="G31" s="193">
        <v>5</v>
      </c>
      <c r="H31" s="194">
        <v>31.05</v>
      </c>
      <c r="I31" s="194">
        <v>155.25</v>
      </c>
      <c r="J31" s="194">
        <v>24.84</v>
      </c>
      <c r="K31" s="194">
        <v>180.09</v>
      </c>
    </row>
    <row r="32" spans="2:11" x14ac:dyDescent="0.25">
      <c r="B32" s="193" t="s">
        <v>130</v>
      </c>
      <c r="C32" s="193" t="s">
        <v>176</v>
      </c>
      <c r="D32" s="193" t="s">
        <v>125</v>
      </c>
      <c r="E32" s="193" t="s">
        <v>126</v>
      </c>
      <c r="F32" s="193" t="s">
        <v>190</v>
      </c>
      <c r="G32" s="193">
        <v>5</v>
      </c>
      <c r="H32" s="194">
        <v>31.6</v>
      </c>
      <c r="I32" s="194">
        <v>158</v>
      </c>
      <c r="J32" s="194">
        <v>0</v>
      </c>
      <c r="K32" s="194">
        <v>158</v>
      </c>
    </row>
    <row r="33" spans="2:11" x14ac:dyDescent="0.25">
      <c r="B33" s="193" t="s">
        <v>191</v>
      </c>
      <c r="C33" s="193" t="s">
        <v>192</v>
      </c>
      <c r="D33" s="193" t="s">
        <v>193</v>
      </c>
      <c r="E33" s="193" t="s">
        <v>194</v>
      </c>
      <c r="F33" s="193" t="s">
        <v>195</v>
      </c>
      <c r="G33" s="193">
        <v>3</v>
      </c>
      <c r="H33" s="194">
        <v>81.900000000000006</v>
      </c>
      <c r="I33" s="194">
        <v>245.69</v>
      </c>
      <c r="J33" s="194">
        <v>39.31</v>
      </c>
      <c r="K33" s="194">
        <v>285</v>
      </c>
    </row>
    <row r="34" spans="2:11" x14ac:dyDescent="0.25">
      <c r="B34" s="193" t="s">
        <v>130</v>
      </c>
      <c r="C34" s="193" t="s">
        <v>176</v>
      </c>
      <c r="D34" s="193" t="s">
        <v>125</v>
      </c>
      <c r="E34" s="193" t="s">
        <v>126</v>
      </c>
      <c r="F34" s="193" t="s">
        <v>196</v>
      </c>
      <c r="G34" s="193">
        <v>12</v>
      </c>
      <c r="H34" s="194">
        <v>55</v>
      </c>
      <c r="I34" s="194">
        <v>660</v>
      </c>
      <c r="J34" s="194">
        <v>0</v>
      </c>
      <c r="K34" s="194">
        <v>660</v>
      </c>
    </row>
    <row r="35" spans="2:11" x14ac:dyDescent="0.25">
      <c r="B35" s="193" t="s">
        <v>128</v>
      </c>
      <c r="C35" s="193" t="s">
        <v>149</v>
      </c>
      <c r="D35" s="193" t="s">
        <v>150</v>
      </c>
      <c r="E35" s="193" t="s">
        <v>151</v>
      </c>
      <c r="F35" s="193" t="s">
        <v>197</v>
      </c>
      <c r="G35" s="193">
        <v>50</v>
      </c>
      <c r="H35" s="194">
        <v>9.7200000000000006</v>
      </c>
      <c r="I35" s="194">
        <v>486.08</v>
      </c>
      <c r="J35" s="194">
        <v>0</v>
      </c>
      <c r="K35" s="194">
        <v>486.08</v>
      </c>
    </row>
    <row r="36" spans="2:11" x14ac:dyDescent="0.25">
      <c r="B36" s="193" t="s">
        <v>478</v>
      </c>
      <c r="C36" s="193" t="s">
        <v>479</v>
      </c>
      <c r="D36" s="193" t="s">
        <v>480</v>
      </c>
      <c r="E36" s="193" t="s">
        <v>481</v>
      </c>
      <c r="F36" s="193" t="s">
        <v>482</v>
      </c>
      <c r="G36" s="193">
        <v>2</v>
      </c>
      <c r="H36" s="194">
        <v>58.53</v>
      </c>
      <c r="I36" s="194">
        <v>117.06</v>
      </c>
      <c r="J36" s="194">
        <v>18.73</v>
      </c>
      <c r="K36" s="194">
        <v>135.79</v>
      </c>
    </row>
    <row r="37" spans="2:11" x14ac:dyDescent="0.25">
      <c r="B37" s="193" t="s">
        <v>130</v>
      </c>
      <c r="C37" s="193" t="s">
        <v>140</v>
      </c>
      <c r="D37" s="193" t="s">
        <v>141</v>
      </c>
      <c r="E37" s="193" t="s">
        <v>142</v>
      </c>
      <c r="F37" s="193" t="s">
        <v>198</v>
      </c>
      <c r="G37" s="193">
        <v>4</v>
      </c>
      <c r="H37" s="194">
        <v>13.36</v>
      </c>
      <c r="I37" s="194">
        <v>53.45</v>
      </c>
      <c r="J37" s="194">
        <v>8.5500000000000007</v>
      </c>
      <c r="K37" s="194">
        <v>62</v>
      </c>
    </row>
    <row r="38" spans="2:11" x14ac:dyDescent="0.25">
      <c r="B38" s="193" t="s">
        <v>130</v>
      </c>
      <c r="C38" s="193" t="s">
        <v>140</v>
      </c>
      <c r="D38" s="193" t="s">
        <v>141</v>
      </c>
      <c r="E38" s="193" t="s">
        <v>142</v>
      </c>
      <c r="F38" s="193" t="s">
        <v>199</v>
      </c>
      <c r="G38" s="193">
        <v>6</v>
      </c>
      <c r="H38" s="194">
        <v>9.0500000000000007</v>
      </c>
      <c r="I38" s="194">
        <v>54.31</v>
      </c>
      <c r="J38" s="194">
        <v>8.69</v>
      </c>
      <c r="K38" s="194">
        <v>63</v>
      </c>
    </row>
    <row r="39" spans="2:11" x14ac:dyDescent="0.25">
      <c r="B39" s="193" t="s">
        <v>154</v>
      </c>
      <c r="C39" s="193" t="s">
        <v>170</v>
      </c>
      <c r="D39" s="193" t="s">
        <v>125</v>
      </c>
      <c r="E39" s="193" t="s">
        <v>126</v>
      </c>
      <c r="F39" s="193" t="s">
        <v>200</v>
      </c>
      <c r="G39" s="193">
        <v>1</v>
      </c>
      <c r="H39" s="194">
        <v>18.52</v>
      </c>
      <c r="I39" s="194">
        <v>18.52</v>
      </c>
      <c r="J39" s="194">
        <v>0</v>
      </c>
      <c r="K39" s="194">
        <v>18.52</v>
      </c>
    </row>
    <row r="40" spans="2:11" x14ac:dyDescent="0.25">
      <c r="B40" s="193" t="s">
        <v>201</v>
      </c>
      <c r="C40" s="193" t="s">
        <v>202</v>
      </c>
      <c r="D40" s="193" t="s">
        <v>203</v>
      </c>
      <c r="E40" s="193" t="s">
        <v>151</v>
      </c>
      <c r="F40" s="193" t="s">
        <v>200</v>
      </c>
      <c r="G40" s="193">
        <v>2</v>
      </c>
      <c r="H40" s="194">
        <v>48.5</v>
      </c>
      <c r="I40" s="194">
        <v>97</v>
      </c>
      <c r="J40" s="194">
        <v>0</v>
      </c>
      <c r="K40" s="194">
        <v>97</v>
      </c>
    </row>
    <row r="41" spans="2:11" x14ac:dyDescent="0.25">
      <c r="B41" s="193" t="s">
        <v>123</v>
      </c>
      <c r="C41" s="193" t="s">
        <v>156</v>
      </c>
      <c r="D41" s="193" t="s">
        <v>125</v>
      </c>
      <c r="E41" s="193" t="s">
        <v>126</v>
      </c>
      <c r="F41" s="193" t="s">
        <v>204</v>
      </c>
      <c r="G41" s="193">
        <v>2</v>
      </c>
      <c r="H41" s="194">
        <v>204.6</v>
      </c>
      <c r="I41" s="194">
        <v>409.2</v>
      </c>
      <c r="J41" s="194">
        <v>65.47</v>
      </c>
      <c r="K41" s="194">
        <v>474.67</v>
      </c>
    </row>
    <row r="42" spans="2:11" x14ac:dyDescent="0.25">
      <c r="B42" s="193" t="s">
        <v>123</v>
      </c>
      <c r="C42" s="193" t="s">
        <v>156</v>
      </c>
      <c r="D42" s="193" t="s">
        <v>125</v>
      </c>
      <c r="E42" s="193" t="s">
        <v>126</v>
      </c>
      <c r="F42" s="193" t="s">
        <v>205</v>
      </c>
      <c r="G42" s="193">
        <v>2</v>
      </c>
      <c r="H42" s="194">
        <v>189.61</v>
      </c>
      <c r="I42" s="194">
        <v>379.22</v>
      </c>
      <c r="J42" s="194">
        <v>60.68</v>
      </c>
      <c r="K42" s="194">
        <v>439.9</v>
      </c>
    </row>
    <row r="43" spans="2:11" x14ac:dyDescent="0.25">
      <c r="B43" s="193" t="s">
        <v>130</v>
      </c>
      <c r="C43" s="193" t="s">
        <v>176</v>
      </c>
      <c r="D43" s="193" t="s">
        <v>125</v>
      </c>
      <c r="E43" s="193" t="s">
        <v>126</v>
      </c>
      <c r="F43" s="193" t="s">
        <v>206</v>
      </c>
      <c r="G43" s="193">
        <v>13</v>
      </c>
      <c r="H43" s="194">
        <v>79</v>
      </c>
      <c r="I43" s="194">
        <v>1027</v>
      </c>
      <c r="J43" s="194">
        <v>0</v>
      </c>
      <c r="K43" s="194">
        <v>1027</v>
      </c>
    </row>
    <row r="44" spans="2:11" x14ac:dyDescent="0.25">
      <c r="B44" s="193" t="s">
        <v>130</v>
      </c>
      <c r="C44" s="193" t="s">
        <v>207</v>
      </c>
      <c r="D44" s="193" t="s">
        <v>208</v>
      </c>
      <c r="E44" s="193" t="s">
        <v>133</v>
      </c>
      <c r="F44" s="193" t="s">
        <v>206</v>
      </c>
      <c r="G44" s="193">
        <v>1</v>
      </c>
      <c r="H44" s="194">
        <v>79</v>
      </c>
      <c r="I44" s="194">
        <v>79</v>
      </c>
      <c r="J44" s="194">
        <v>0</v>
      </c>
      <c r="K44" s="194">
        <v>79</v>
      </c>
    </row>
    <row r="45" spans="2:11" x14ac:dyDescent="0.25">
      <c r="B45" s="193" t="s">
        <v>128</v>
      </c>
      <c r="C45" s="193" t="s">
        <v>129</v>
      </c>
      <c r="D45" s="193" t="s">
        <v>125</v>
      </c>
      <c r="E45" s="193" t="s">
        <v>126</v>
      </c>
      <c r="F45" s="193" t="s">
        <v>209</v>
      </c>
      <c r="G45" s="193">
        <v>1</v>
      </c>
      <c r="H45" s="194">
        <v>18.14</v>
      </c>
      <c r="I45" s="194">
        <v>18.14</v>
      </c>
      <c r="J45" s="194">
        <v>2.9</v>
      </c>
      <c r="K45" s="194">
        <v>21.04</v>
      </c>
    </row>
    <row r="46" spans="2:11" x14ac:dyDescent="0.25">
      <c r="B46" s="193" t="s">
        <v>130</v>
      </c>
      <c r="C46" s="193" t="s">
        <v>218</v>
      </c>
      <c r="D46" s="193" t="s">
        <v>219</v>
      </c>
      <c r="E46" s="193" t="s">
        <v>142</v>
      </c>
      <c r="F46" s="193" t="s">
        <v>220</v>
      </c>
      <c r="G46" s="193">
        <v>4</v>
      </c>
      <c r="H46" s="194">
        <v>14.65</v>
      </c>
      <c r="I46" s="194">
        <v>58.59</v>
      </c>
      <c r="J46" s="194">
        <v>9.3699999999999992</v>
      </c>
      <c r="K46" s="194">
        <v>67.959999999999994</v>
      </c>
    </row>
    <row r="47" spans="2:11" x14ac:dyDescent="0.25">
      <c r="B47" s="193" t="s">
        <v>154</v>
      </c>
      <c r="C47" s="193" t="s">
        <v>163</v>
      </c>
      <c r="D47" s="193" t="s">
        <v>164</v>
      </c>
      <c r="E47" s="193" t="s">
        <v>151</v>
      </c>
      <c r="F47" s="193" t="s">
        <v>221</v>
      </c>
      <c r="G47" s="193">
        <v>100</v>
      </c>
      <c r="H47" s="194">
        <v>0.81</v>
      </c>
      <c r="I47" s="194">
        <v>80.599999999999994</v>
      </c>
      <c r="J47" s="194">
        <v>12.9</v>
      </c>
      <c r="K47" s="194">
        <v>93.5</v>
      </c>
    </row>
    <row r="48" spans="2:11" x14ac:dyDescent="0.25">
      <c r="B48" s="193" t="s">
        <v>130</v>
      </c>
      <c r="C48" s="193" t="s">
        <v>140</v>
      </c>
      <c r="D48" s="193" t="s">
        <v>141</v>
      </c>
      <c r="E48" s="193" t="s">
        <v>142</v>
      </c>
      <c r="F48" s="193" t="s">
        <v>222</v>
      </c>
      <c r="G48" s="193">
        <v>8</v>
      </c>
      <c r="H48" s="194">
        <v>6.9</v>
      </c>
      <c r="I48" s="194">
        <v>55.17</v>
      </c>
      <c r="J48" s="194">
        <v>8.83</v>
      </c>
      <c r="K48" s="194">
        <v>64</v>
      </c>
    </row>
    <row r="49" spans="1:11" x14ac:dyDescent="0.25">
      <c r="B49" s="193" t="s">
        <v>130</v>
      </c>
      <c r="C49" s="193" t="s">
        <v>140</v>
      </c>
      <c r="D49" s="193" t="s">
        <v>141</v>
      </c>
      <c r="E49" s="193" t="s">
        <v>142</v>
      </c>
      <c r="F49" s="193" t="s">
        <v>223</v>
      </c>
      <c r="G49" s="193">
        <v>4</v>
      </c>
      <c r="H49" s="194">
        <v>26.73</v>
      </c>
      <c r="I49" s="194">
        <v>106.9</v>
      </c>
      <c r="J49" s="194">
        <v>17.100000000000001</v>
      </c>
      <c r="K49" s="194">
        <v>124</v>
      </c>
    </row>
    <row r="50" spans="1:11" x14ac:dyDescent="0.25">
      <c r="A50" s="191" t="s">
        <v>224</v>
      </c>
      <c r="B50" s="191"/>
      <c r="C50" s="191"/>
      <c r="D50" s="191"/>
      <c r="E50" s="191"/>
      <c r="F50" s="191"/>
      <c r="G50" s="191">
        <f>SUBTOTAL(109,Tabla16[Cantidad])</f>
        <v>506</v>
      </c>
      <c r="H50" s="192">
        <f>SUBTOTAL(101,Tabla16[Prec. Unit.])</f>
        <v>69.968888888888912</v>
      </c>
      <c r="I50" s="192">
        <f>SUBTOTAL(109,Tabla16[Importe])</f>
        <v>11548.81</v>
      </c>
      <c r="J50" s="192">
        <f>SUBTOTAL(109,Tabla16[IVA])</f>
        <v>861.91000000000008</v>
      </c>
      <c r="K50" s="192">
        <f>SUBTOTAL(109,Tabla16[TOTAL])</f>
        <v>12410.720000000003</v>
      </c>
    </row>
    <row r="52" spans="1:11" x14ac:dyDescent="0.25">
      <c r="A52" s="193" t="s">
        <v>483</v>
      </c>
    </row>
    <row r="53" spans="1:11" x14ac:dyDescent="0.25">
      <c r="A53" s="198" t="s">
        <v>110</v>
      </c>
      <c r="B53" s="199" t="s">
        <v>0</v>
      </c>
      <c r="C53" s="199" t="s">
        <v>383</v>
      </c>
      <c r="D53" s="199" t="s">
        <v>384</v>
      </c>
      <c r="E53" s="199" t="s">
        <v>114</v>
      </c>
      <c r="F53" s="199" t="s">
        <v>385</v>
      </c>
      <c r="G53" s="199" t="s">
        <v>386</v>
      </c>
      <c r="H53" s="361" t="s">
        <v>387</v>
      </c>
      <c r="I53" s="361" t="s">
        <v>388</v>
      </c>
      <c r="J53" s="361" t="s">
        <v>389</v>
      </c>
      <c r="K53" s="362" t="s">
        <v>390</v>
      </c>
    </row>
    <row r="54" spans="1:11" x14ac:dyDescent="0.25">
      <c r="B54" s="202">
        <v>43011</v>
      </c>
      <c r="E54" s="193" t="s">
        <v>226</v>
      </c>
      <c r="F54" s="193" t="s">
        <v>227</v>
      </c>
      <c r="G54" s="193">
        <v>4</v>
      </c>
      <c r="H54" s="194">
        <v>60</v>
      </c>
      <c r="I54" s="194">
        <v>240</v>
      </c>
      <c r="J54" s="194">
        <v>0</v>
      </c>
      <c r="K54" s="194">
        <v>240</v>
      </c>
    </row>
    <row r="55" spans="1:11" x14ac:dyDescent="0.25">
      <c r="B55" s="202">
        <v>43012</v>
      </c>
      <c r="E55" s="193" t="s">
        <v>228</v>
      </c>
      <c r="F55" s="193" t="s">
        <v>229</v>
      </c>
      <c r="G55" s="193">
        <v>5</v>
      </c>
      <c r="H55" s="194">
        <v>31.05</v>
      </c>
      <c r="I55" s="194">
        <v>155.25</v>
      </c>
      <c r="J55" s="194">
        <v>24.84</v>
      </c>
      <c r="K55" s="194">
        <v>180.09</v>
      </c>
    </row>
    <row r="56" spans="1:11" x14ac:dyDescent="0.25">
      <c r="B56" s="202">
        <v>43012</v>
      </c>
      <c r="E56" s="193" t="s">
        <v>230</v>
      </c>
      <c r="F56" s="193" t="s">
        <v>231</v>
      </c>
      <c r="G56" s="193">
        <v>18</v>
      </c>
      <c r="H56" s="194">
        <v>18</v>
      </c>
      <c r="I56" s="194">
        <v>324</v>
      </c>
      <c r="J56" s="194">
        <v>51.84</v>
      </c>
      <c r="K56" s="194">
        <v>375.84</v>
      </c>
    </row>
    <row r="57" spans="1:11" x14ac:dyDescent="0.25">
      <c r="B57" s="202">
        <v>43012</v>
      </c>
      <c r="E57" s="193" t="s">
        <v>230</v>
      </c>
      <c r="F57" s="193" t="s">
        <v>231</v>
      </c>
      <c r="G57" s="193">
        <v>20</v>
      </c>
      <c r="H57" s="194">
        <v>1.8</v>
      </c>
      <c r="I57" s="194">
        <v>36</v>
      </c>
      <c r="J57" s="194">
        <v>5.76</v>
      </c>
      <c r="K57" s="194">
        <v>41.76</v>
      </c>
    </row>
    <row r="58" spans="1:11" x14ac:dyDescent="0.25">
      <c r="B58" s="202">
        <v>43041</v>
      </c>
      <c r="E58" s="193" t="s">
        <v>232</v>
      </c>
      <c r="F58" s="193" t="s">
        <v>233</v>
      </c>
      <c r="G58" s="193">
        <v>50</v>
      </c>
      <c r="H58" s="194">
        <v>2</v>
      </c>
      <c r="I58" s="194">
        <v>100</v>
      </c>
      <c r="J58" s="194">
        <v>0</v>
      </c>
      <c r="K58" s="194">
        <v>100</v>
      </c>
    </row>
    <row r="59" spans="1:11" x14ac:dyDescent="0.25">
      <c r="A59" s="191" t="s">
        <v>224</v>
      </c>
      <c r="B59" s="191"/>
      <c r="C59" s="191"/>
      <c r="D59" s="191"/>
      <c r="E59" s="191"/>
      <c r="F59" s="191"/>
      <c r="G59" s="191">
        <f>SUBTOTAL(109,Tabla27[Cantidad])</f>
        <v>97</v>
      </c>
      <c r="H59" s="192">
        <f>SUBTOTAL(101,Tabla27[Prec. Unit.])</f>
        <v>22.57</v>
      </c>
      <c r="I59" s="192">
        <f>SUBTOTAL(109,Tabla27[Importe])</f>
        <v>855.25</v>
      </c>
      <c r="J59" s="192">
        <f>SUBTOTAL(109,Tabla27[IVA])</f>
        <v>82.440000000000012</v>
      </c>
      <c r="K59" s="192">
        <f>SUBTOTAL(109,Tabla27[TOTAL])</f>
        <v>937.69</v>
      </c>
    </row>
    <row r="61" spans="1:11" ht="15.75" x14ac:dyDescent="0.25">
      <c r="I61" s="364"/>
      <c r="J61" s="365" t="s">
        <v>484</v>
      </c>
      <c r="K61" s="364">
        <v>1855</v>
      </c>
    </row>
    <row r="63" spans="1:11" ht="18.75" x14ac:dyDescent="0.3">
      <c r="I63" s="192"/>
      <c r="J63" s="366" t="s">
        <v>485</v>
      </c>
      <c r="K63" s="367">
        <f>Tabla16[[#Totals],[TOTAL]]+Tabla27[[#Totals],[TOTAL]]+K61</f>
        <v>15203.410000000003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3"/>
  <sheetViews>
    <sheetView topLeftCell="A41" workbookViewId="0">
      <selection activeCell="F63" sqref="F63"/>
    </sheetView>
  </sheetViews>
  <sheetFormatPr baseColWidth="10" defaultColWidth="10.85546875" defaultRowHeight="15" x14ac:dyDescent="0.25"/>
  <cols>
    <col min="1" max="1" width="14.140625" style="193" customWidth="1"/>
    <col min="2" max="2" width="10.85546875" style="193"/>
    <col min="3" max="3" width="13" style="193" customWidth="1"/>
    <col min="4" max="4" width="10.85546875" style="193"/>
    <col min="5" max="5" width="13.42578125" style="193" customWidth="1"/>
    <col min="6" max="6" width="43.42578125" style="193" customWidth="1"/>
    <col min="7" max="7" width="12.28515625" style="193" customWidth="1"/>
    <col min="8" max="8" width="13.28515625" style="194" customWidth="1"/>
    <col min="9" max="9" width="13.7109375" style="194" customWidth="1"/>
    <col min="10" max="10" width="10.85546875" style="194"/>
    <col min="11" max="11" width="13" style="194" customWidth="1"/>
    <col min="12" max="16384" width="10.85546875" style="193"/>
  </cols>
  <sheetData>
    <row r="1" spans="1:13" x14ac:dyDescent="0.25">
      <c r="A1" s="190" t="s">
        <v>105</v>
      </c>
      <c r="B1" s="190"/>
      <c r="C1" s="190"/>
      <c r="D1" s="190"/>
      <c r="E1" s="190"/>
      <c r="F1" s="191"/>
      <c r="G1" s="191"/>
      <c r="H1" s="192"/>
      <c r="I1" s="192"/>
      <c r="J1" s="192"/>
      <c r="K1" s="192"/>
    </row>
    <row r="2" spans="1:13" x14ac:dyDescent="0.25">
      <c r="A2" s="190" t="s">
        <v>106</v>
      </c>
      <c r="B2" s="190"/>
      <c r="C2" s="190"/>
      <c r="D2" s="190"/>
      <c r="E2" s="190"/>
      <c r="F2" s="191"/>
      <c r="G2" s="191"/>
      <c r="H2" s="192"/>
      <c r="I2" s="192"/>
      <c r="J2" s="192"/>
      <c r="K2" s="192"/>
    </row>
    <row r="3" spans="1:13" x14ac:dyDescent="0.25">
      <c r="A3" s="190" t="s">
        <v>107</v>
      </c>
      <c r="B3" s="190" t="s">
        <v>108</v>
      </c>
      <c r="C3" s="190"/>
      <c r="D3" s="190"/>
      <c r="E3" s="190" t="s">
        <v>109</v>
      </c>
      <c r="F3" s="191"/>
      <c r="G3" s="191"/>
      <c r="H3" s="192"/>
      <c r="I3" s="192"/>
      <c r="J3" s="192"/>
      <c r="K3" s="192"/>
    </row>
    <row r="4" spans="1:13" x14ac:dyDescent="0.25">
      <c r="A4" s="193" t="s">
        <v>110</v>
      </c>
      <c r="B4" s="193" t="s">
        <v>111</v>
      </c>
      <c r="C4" s="193" t="s">
        <v>112</v>
      </c>
      <c r="D4" s="193" t="s">
        <v>113</v>
      </c>
      <c r="E4" s="193" t="s">
        <v>114</v>
      </c>
      <c r="F4" s="193" t="s">
        <v>115</v>
      </c>
      <c r="G4" s="193" t="s">
        <v>116</v>
      </c>
      <c r="H4" s="194" t="s">
        <v>117</v>
      </c>
      <c r="I4" s="194" t="s">
        <v>118</v>
      </c>
      <c r="J4" s="194" t="s">
        <v>119</v>
      </c>
      <c r="K4" s="194" t="s">
        <v>120</v>
      </c>
      <c r="L4" s="193" t="s">
        <v>121</v>
      </c>
      <c r="M4" s="193" t="s">
        <v>122</v>
      </c>
    </row>
    <row r="5" spans="1:13" x14ac:dyDescent="0.25">
      <c r="B5" s="193" t="s">
        <v>123</v>
      </c>
      <c r="C5" s="195" t="s">
        <v>124</v>
      </c>
      <c r="D5" s="193" t="s">
        <v>125</v>
      </c>
      <c r="E5" s="193" t="s">
        <v>126</v>
      </c>
      <c r="F5" s="206" t="s">
        <v>127</v>
      </c>
      <c r="G5" s="193">
        <v>10</v>
      </c>
      <c r="H5" s="194">
        <v>75.599999999999994</v>
      </c>
      <c r="I5" s="194">
        <v>756</v>
      </c>
      <c r="J5" s="194">
        <v>0</v>
      </c>
      <c r="K5" s="194">
        <v>756</v>
      </c>
      <c r="L5" s="194"/>
      <c r="M5" s="194"/>
    </row>
    <row r="6" spans="1:13" x14ac:dyDescent="0.25">
      <c r="B6" s="193" t="s">
        <v>128</v>
      </c>
      <c r="C6" s="193" t="s">
        <v>129</v>
      </c>
      <c r="D6" s="193" t="s">
        <v>125</v>
      </c>
      <c r="E6" s="193" t="s">
        <v>126</v>
      </c>
      <c r="F6" s="206" t="s">
        <v>127</v>
      </c>
      <c r="G6" s="193">
        <v>4</v>
      </c>
      <c r="H6" s="194">
        <v>51.5</v>
      </c>
      <c r="I6" s="194">
        <v>206</v>
      </c>
      <c r="J6" s="194">
        <v>0</v>
      </c>
      <c r="K6" s="194">
        <v>206</v>
      </c>
      <c r="L6" s="194"/>
      <c r="M6" s="194"/>
    </row>
    <row r="7" spans="1:13" x14ac:dyDescent="0.25">
      <c r="B7" s="193" t="s">
        <v>130</v>
      </c>
      <c r="C7" s="193" t="s">
        <v>131</v>
      </c>
      <c r="D7" s="193" t="s">
        <v>132</v>
      </c>
      <c r="E7" s="193" t="s">
        <v>133</v>
      </c>
      <c r="F7" s="206" t="s">
        <v>134</v>
      </c>
      <c r="G7" s="193">
        <v>1</v>
      </c>
      <c r="H7" s="194">
        <v>91.6</v>
      </c>
      <c r="I7" s="194">
        <v>91.6</v>
      </c>
      <c r="J7" s="194">
        <v>0</v>
      </c>
      <c r="K7" s="194">
        <v>91.6</v>
      </c>
      <c r="L7" s="194"/>
      <c r="M7" s="194"/>
    </row>
    <row r="8" spans="1:13" x14ac:dyDescent="0.25">
      <c r="B8" s="193" t="s">
        <v>135</v>
      </c>
      <c r="C8" s="193" t="s">
        <v>136</v>
      </c>
      <c r="D8" s="193" t="s">
        <v>137</v>
      </c>
      <c r="E8" s="193" t="s">
        <v>138</v>
      </c>
      <c r="F8" s="206" t="s">
        <v>139</v>
      </c>
      <c r="G8" s="193">
        <v>1</v>
      </c>
      <c r="H8" s="194">
        <v>750</v>
      </c>
      <c r="I8" s="194">
        <v>750</v>
      </c>
      <c r="J8" s="194">
        <v>120</v>
      </c>
      <c r="K8" s="194">
        <v>870</v>
      </c>
      <c r="L8" s="194"/>
      <c r="M8" s="194"/>
    </row>
    <row r="9" spans="1:13" x14ac:dyDescent="0.25">
      <c r="B9" s="193" t="s">
        <v>130</v>
      </c>
      <c r="C9" s="193" t="s">
        <v>140</v>
      </c>
      <c r="D9" s="193" t="s">
        <v>141</v>
      </c>
      <c r="E9" s="193" t="s">
        <v>142</v>
      </c>
      <c r="F9" s="206" t="s">
        <v>143</v>
      </c>
      <c r="G9" s="193">
        <v>2</v>
      </c>
      <c r="H9" s="194">
        <v>37.5</v>
      </c>
      <c r="I9" s="194">
        <v>75</v>
      </c>
      <c r="J9" s="194">
        <v>12</v>
      </c>
      <c r="K9" s="194">
        <v>87</v>
      </c>
      <c r="L9" s="194"/>
      <c r="M9" s="194"/>
    </row>
    <row r="10" spans="1:13" x14ac:dyDescent="0.25">
      <c r="B10" s="193" t="s">
        <v>144</v>
      </c>
      <c r="C10" s="193" t="s">
        <v>145</v>
      </c>
      <c r="D10" s="193" t="s">
        <v>146</v>
      </c>
      <c r="E10" s="193" t="s">
        <v>147</v>
      </c>
      <c r="F10" s="206" t="s">
        <v>148</v>
      </c>
      <c r="G10" s="193">
        <v>25</v>
      </c>
      <c r="H10" s="194">
        <v>9.48</v>
      </c>
      <c r="I10" s="194">
        <v>237</v>
      </c>
      <c r="J10" s="194">
        <v>37.92</v>
      </c>
      <c r="K10" s="194">
        <v>274.92</v>
      </c>
      <c r="L10" s="194"/>
      <c r="M10" s="194"/>
    </row>
    <row r="11" spans="1:13" x14ac:dyDescent="0.25">
      <c r="B11" s="193" t="s">
        <v>128</v>
      </c>
      <c r="C11" s="193" t="s">
        <v>149</v>
      </c>
      <c r="D11" s="193" t="s">
        <v>150</v>
      </c>
      <c r="E11" s="193" t="s">
        <v>151</v>
      </c>
      <c r="F11" s="206" t="s">
        <v>152</v>
      </c>
      <c r="G11" s="193">
        <v>40</v>
      </c>
      <c r="H11" s="194">
        <v>4.75</v>
      </c>
      <c r="I11" s="194">
        <v>190</v>
      </c>
      <c r="J11" s="194">
        <v>0</v>
      </c>
      <c r="K11" s="194">
        <v>190</v>
      </c>
      <c r="L11" s="194"/>
      <c r="M11" s="194"/>
    </row>
    <row r="12" spans="1:13" x14ac:dyDescent="0.25">
      <c r="B12" s="193" t="s">
        <v>128</v>
      </c>
      <c r="C12" s="193" t="s">
        <v>129</v>
      </c>
      <c r="D12" s="193" t="s">
        <v>125</v>
      </c>
      <c r="E12" s="193" t="s">
        <v>126</v>
      </c>
      <c r="F12" s="206" t="s">
        <v>153</v>
      </c>
      <c r="G12" s="193">
        <v>1</v>
      </c>
      <c r="H12" s="194">
        <v>103</v>
      </c>
      <c r="I12" s="194">
        <v>103</v>
      </c>
      <c r="J12" s="194">
        <v>0</v>
      </c>
      <c r="K12" s="194">
        <v>103</v>
      </c>
      <c r="L12" s="194"/>
      <c r="M12" s="194"/>
    </row>
    <row r="13" spans="1:13" x14ac:dyDescent="0.25">
      <c r="B13" s="193" t="s">
        <v>154</v>
      </c>
      <c r="C13" s="193" t="s">
        <v>155</v>
      </c>
      <c r="D13" s="193" t="s">
        <v>125</v>
      </c>
      <c r="E13" s="193" t="s">
        <v>126</v>
      </c>
      <c r="F13" s="206" t="s">
        <v>153</v>
      </c>
      <c r="G13" s="193">
        <v>1</v>
      </c>
      <c r="H13" s="194">
        <v>117.8</v>
      </c>
      <c r="I13" s="194">
        <v>117.8</v>
      </c>
      <c r="J13" s="194">
        <v>0</v>
      </c>
      <c r="K13" s="194">
        <v>117.8</v>
      </c>
      <c r="L13" s="194"/>
      <c r="M13" s="194"/>
    </row>
    <row r="14" spans="1:13" x14ac:dyDescent="0.25">
      <c r="B14" s="193" t="s">
        <v>123</v>
      </c>
      <c r="C14" s="193" t="s">
        <v>156</v>
      </c>
      <c r="D14" s="193" t="s">
        <v>125</v>
      </c>
      <c r="E14" s="193" t="s">
        <v>126</v>
      </c>
      <c r="F14" s="206" t="s">
        <v>157</v>
      </c>
      <c r="G14" s="193">
        <v>15</v>
      </c>
      <c r="H14" s="194">
        <v>131.41</v>
      </c>
      <c r="I14" s="194">
        <v>1971.15</v>
      </c>
      <c r="J14" s="194">
        <v>315.38</v>
      </c>
      <c r="K14" s="194">
        <v>2286.5300000000002</v>
      </c>
      <c r="L14" s="194"/>
      <c r="M14" s="194"/>
    </row>
    <row r="15" spans="1:13" x14ac:dyDescent="0.25">
      <c r="B15" s="193" t="s">
        <v>158</v>
      </c>
      <c r="C15" s="193" t="s">
        <v>159</v>
      </c>
      <c r="D15" s="193" t="s">
        <v>125</v>
      </c>
      <c r="E15" s="193" t="s">
        <v>126</v>
      </c>
      <c r="F15" s="212" t="s">
        <v>160</v>
      </c>
      <c r="G15" s="212">
        <v>1</v>
      </c>
      <c r="H15" s="213">
        <v>138.11000000000001</v>
      </c>
      <c r="I15" s="213">
        <v>138.11000000000001</v>
      </c>
      <c r="J15" s="213">
        <v>0</v>
      </c>
      <c r="K15" s="213">
        <v>138.11000000000001</v>
      </c>
      <c r="L15" s="194"/>
      <c r="M15" s="194"/>
    </row>
    <row r="16" spans="1:13" x14ac:dyDescent="0.25">
      <c r="B16" s="193" t="s">
        <v>158</v>
      </c>
      <c r="C16" s="193" t="s">
        <v>159</v>
      </c>
      <c r="D16" s="193" t="s">
        <v>125</v>
      </c>
      <c r="E16" s="193" t="s">
        <v>126</v>
      </c>
      <c r="F16" s="212" t="s">
        <v>161</v>
      </c>
      <c r="G16" s="212">
        <v>30</v>
      </c>
      <c r="H16" s="213">
        <v>10.039999999999999</v>
      </c>
      <c r="I16" s="213">
        <v>301.3</v>
      </c>
      <c r="J16" s="213">
        <v>0</v>
      </c>
      <c r="K16" s="213">
        <v>301.3</v>
      </c>
      <c r="L16" s="194"/>
      <c r="M16" s="194"/>
    </row>
    <row r="17" spans="2:13" x14ac:dyDescent="0.25">
      <c r="B17" s="193" t="s">
        <v>158</v>
      </c>
      <c r="C17" s="193" t="s">
        <v>159</v>
      </c>
      <c r="D17" s="193" t="s">
        <v>125</v>
      </c>
      <c r="E17" s="193" t="s">
        <v>126</v>
      </c>
      <c r="F17" s="212" t="s">
        <v>162</v>
      </c>
      <c r="G17" s="212">
        <v>30</v>
      </c>
      <c r="H17" s="213">
        <v>10.039999999999999</v>
      </c>
      <c r="I17" s="213">
        <v>301.3</v>
      </c>
      <c r="J17" s="213">
        <v>0</v>
      </c>
      <c r="K17" s="213">
        <v>301.3</v>
      </c>
      <c r="L17" s="194"/>
      <c r="M17" s="194"/>
    </row>
    <row r="18" spans="2:13" x14ac:dyDescent="0.25">
      <c r="B18" s="193" t="s">
        <v>154</v>
      </c>
      <c r="C18" s="193" t="s">
        <v>163</v>
      </c>
      <c r="D18" s="193" t="s">
        <v>164</v>
      </c>
      <c r="E18" s="193" t="s">
        <v>151</v>
      </c>
      <c r="F18" s="206" t="s">
        <v>165</v>
      </c>
      <c r="G18" s="193">
        <v>4</v>
      </c>
      <c r="H18" s="194">
        <v>5.17</v>
      </c>
      <c r="I18" s="194">
        <v>20.69</v>
      </c>
      <c r="J18" s="194">
        <v>3.31</v>
      </c>
      <c r="K18" s="194">
        <v>24</v>
      </c>
      <c r="L18" s="194"/>
      <c r="M18" s="194"/>
    </row>
    <row r="19" spans="2:13" x14ac:dyDescent="0.25">
      <c r="B19" s="193" t="s">
        <v>166</v>
      </c>
      <c r="C19" s="193" t="s">
        <v>167</v>
      </c>
      <c r="D19" s="193" t="s">
        <v>168</v>
      </c>
      <c r="E19" s="193" t="s">
        <v>151</v>
      </c>
      <c r="F19" s="206" t="s">
        <v>169</v>
      </c>
      <c r="G19" s="193">
        <v>4</v>
      </c>
      <c r="H19" s="194">
        <v>128.88</v>
      </c>
      <c r="I19" s="194">
        <v>515.52</v>
      </c>
      <c r="J19" s="194">
        <v>82.48</v>
      </c>
      <c r="K19" s="194">
        <v>598</v>
      </c>
      <c r="L19" s="194"/>
      <c r="M19" s="194"/>
    </row>
    <row r="20" spans="2:13" x14ac:dyDescent="0.25">
      <c r="B20" s="193" t="s">
        <v>154</v>
      </c>
      <c r="C20" s="193" t="s">
        <v>170</v>
      </c>
      <c r="D20" s="193" t="s">
        <v>125</v>
      </c>
      <c r="E20" s="193" t="s">
        <v>126</v>
      </c>
      <c r="F20" s="206" t="s">
        <v>171</v>
      </c>
      <c r="G20" s="193">
        <v>40</v>
      </c>
      <c r="H20" s="194">
        <v>2.02</v>
      </c>
      <c r="I20" s="194">
        <v>80.8</v>
      </c>
      <c r="J20" s="194">
        <v>0</v>
      </c>
      <c r="K20" s="194">
        <v>80.8</v>
      </c>
      <c r="L20" s="194"/>
      <c r="M20" s="194"/>
    </row>
    <row r="21" spans="2:13" x14ac:dyDescent="0.25">
      <c r="B21" s="193" t="s">
        <v>158</v>
      </c>
      <c r="C21" s="193" t="s">
        <v>159</v>
      </c>
      <c r="D21" s="193" t="s">
        <v>125</v>
      </c>
      <c r="E21" s="193" t="s">
        <v>126</v>
      </c>
      <c r="F21" s="212" t="s">
        <v>172</v>
      </c>
      <c r="G21" s="212">
        <v>1</v>
      </c>
      <c r="H21" s="213">
        <v>203.59</v>
      </c>
      <c r="I21" s="213">
        <v>203.59</v>
      </c>
      <c r="J21" s="213">
        <v>0</v>
      </c>
      <c r="K21" s="213">
        <v>203.59</v>
      </c>
      <c r="L21" s="194"/>
      <c r="M21" s="194"/>
    </row>
    <row r="22" spans="2:13" x14ac:dyDescent="0.25">
      <c r="B22" s="193" t="s">
        <v>154</v>
      </c>
      <c r="C22" s="193" t="s">
        <v>170</v>
      </c>
      <c r="D22" s="193" t="s">
        <v>125</v>
      </c>
      <c r="E22" s="193" t="s">
        <v>126</v>
      </c>
      <c r="F22" s="206" t="s">
        <v>238</v>
      </c>
      <c r="G22" s="193">
        <v>2</v>
      </c>
      <c r="H22" s="194">
        <v>29.17</v>
      </c>
      <c r="I22" s="194">
        <v>58.34</v>
      </c>
      <c r="J22" s="194">
        <v>0</v>
      </c>
      <c r="K22" s="194">
        <v>58.34</v>
      </c>
      <c r="L22" s="194"/>
      <c r="M22" s="194"/>
    </row>
    <row r="23" spans="2:13" x14ac:dyDescent="0.25">
      <c r="B23" s="193" t="s">
        <v>128</v>
      </c>
      <c r="C23" s="193" t="s">
        <v>129</v>
      </c>
      <c r="D23" s="193" t="s">
        <v>125</v>
      </c>
      <c r="E23" s="193" t="s">
        <v>126</v>
      </c>
      <c r="F23" s="206" t="s">
        <v>173</v>
      </c>
      <c r="G23" s="193">
        <v>1</v>
      </c>
      <c r="H23" s="194">
        <v>36.5</v>
      </c>
      <c r="I23" s="194">
        <v>36.5</v>
      </c>
      <c r="J23" s="194">
        <v>0</v>
      </c>
      <c r="K23" s="194">
        <v>36.5</v>
      </c>
      <c r="L23" s="194"/>
      <c r="M23" s="194"/>
    </row>
    <row r="24" spans="2:13" x14ac:dyDescent="0.25">
      <c r="B24" s="193" t="s">
        <v>128</v>
      </c>
      <c r="C24" s="193" t="s">
        <v>129</v>
      </c>
      <c r="D24" s="193" t="s">
        <v>125</v>
      </c>
      <c r="E24" s="193" t="s">
        <v>126</v>
      </c>
      <c r="F24" s="206" t="s">
        <v>174</v>
      </c>
      <c r="G24" s="193">
        <v>2</v>
      </c>
      <c r="H24" s="194">
        <v>20.5</v>
      </c>
      <c r="I24" s="194">
        <v>41</v>
      </c>
      <c r="J24" s="194">
        <v>0</v>
      </c>
      <c r="K24" s="194">
        <v>41</v>
      </c>
      <c r="L24" s="194"/>
      <c r="M24" s="194"/>
    </row>
    <row r="25" spans="2:13" x14ac:dyDescent="0.25">
      <c r="B25" s="193" t="s">
        <v>123</v>
      </c>
      <c r="C25" s="193" t="s">
        <v>156</v>
      </c>
      <c r="D25" s="193" t="s">
        <v>125</v>
      </c>
      <c r="E25" s="193" t="s">
        <v>126</v>
      </c>
      <c r="F25" s="206" t="s">
        <v>175</v>
      </c>
      <c r="G25" s="193">
        <v>10</v>
      </c>
      <c r="H25" s="194">
        <v>16.11</v>
      </c>
      <c r="I25" s="194">
        <v>161.13</v>
      </c>
      <c r="J25" s="194">
        <v>0</v>
      </c>
      <c r="K25" s="194">
        <v>161.13</v>
      </c>
      <c r="L25" s="194"/>
      <c r="M25" s="194"/>
    </row>
    <row r="26" spans="2:13" x14ac:dyDescent="0.25">
      <c r="B26" s="193" t="s">
        <v>130</v>
      </c>
      <c r="C26" s="193" t="s">
        <v>176</v>
      </c>
      <c r="D26" s="193" t="s">
        <v>125</v>
      </c>
      <c r="E26" s="193" t="s">
        <v>126</v>
      </c>
      <c r="F26" s="206" t="s">
        <v>177</v>
      </c>
      <c r="G26" s="193">
        <v>3</v>
      </c>
      <c r="H26" s="194">
        <v>46.4</v>
      </c>
      <c r="I26" s="194">
        <v>139.19999999999999</v>
      </c>
      <c r="J26" s="194">
        <v>0</v>
      </c>
      <c r="K26" s="194">
        <v>139.19999999999999</v>
      </c>
      <c r="L26" s="194"/>
      <c r="M26" s="194"/>
    </row>
    <row r="27" spans="2:13" x14ac:dyDescent="0.25">
      <c r="B27" s="193" t="s">
        <v>130</v>
      </c>
      <c r="C27" s="193" t="s">
        <v>178</v>
      </c>
      <c r="D27" s="193" t="s">
        <v>179</v>
      </c>
      <c r="E27" s="193" t="s">
        <v>133</v>
      </c>
      <c r="F27" s="206" t="s">
        <v>180</v>
      </c>
      <c r="G27" s="193">
        <v>3</v>
      </c>
      <c r="H27" s="194">
        <v>120.65</v>
      </c>
      <c r="I27" s="194">
        <v>361.95</v>
      </c>
      <c r="J27" s="194">
        <v>0</v>
      </c>
      <c r="K27" s="194">
        <v>361.95</v>
      </c>
      <c r="L27" s="194"/>
      <c r="M27" s="194"/>
    </row>
    <row r="28" spans="2:13" x14ac:dyDescent="0.25">
      <c r="B28" s="193" t="s">
        <v>154</v>
      </c>
      <c r="C28" s="193" t="s">
        <v>181</v>
      </c>
      <c r="D28" s="193" t="s">
        <v>182</v>
      </c>
      <c r="E28" s="193" t="s">
        <v>183</v>
      </c>
      <c r="F28" s="206" t="s">
        <v>184</v>
      </c>
      <c r="G28" s="193">
        <v>37</v>
      </c>
      <c r="H28" s="194">
        <v>7.8</v>
      </c>
      <c r="I28" s="194">
        <v>288.60000000000002</v>
      </c>
      <c r="J28" s="194">
        <v>0</v>
      </c>
      <c r="K28" s="194">
        <v>288.60000000000002</v>
      </c>
      <c r="L28" s="194"/>
      <c r="M28" s="194"/>
    </row>
    <row r="29" spans="2:13" x14ac:dyDescent="0.25">
      <c r="B29" s="193" t="s">
        <v>154</v>
      </c>
      <c r="C29" s="193" t="s">
        <v>185</v>
      </c>
      <c r="D29" s="193" t="s">
        <v>186</v>
      </c>
      <c r="E29" s="193" t="s">
        <v>183</v>
      </c>
      <c r="F29" s="206" t="s">
        <v>184</v>
      </c>
      <c r="G29" s="193">
        <v>8</v>
      </c>
      <c r="H29" s="194">
        <v>7.5</v>
      </c>
      <c r="I29" s="194">
        <v>60</v>
      </c>
      <c r="J29" s="194">
        <v>0</v>
      </c>
      <c r="K29" s="194">
        <v>60</v>
      </c>
      <c r="L29" s="194"/>
      <c r="M29" s="194"/>
    </row>
    <row r="30" spans="2:13" x14ac:dyDescent="0.25">
      <c r="B30" s="193" t="s">
        <v>130</v>
      </c>
      <c r="C30" s="193" t="s">
        <v>140</v>
      </c>
      <c r="D30" s="193" t="s">
        <v>141</v>
      </c>
      <c r="E30" s="193" t="s">
        <v>142</v>
      </c>
      <c r="F30" s="206" t="s">
        <v>187</v>
      </c>
      <c r="G30" s="193">
        <v>5</v>
      </c>
      <c r="H30" s="194">
        <v>16.809999999999999</v>
      </c>
      <c r="I30" s="194">
        <v>84.05</v>
      </c>
      <c r="J30" s="194">
        <v>13.45</v>
      </c>
      <c r="K30" s="194">
        <v>97.5</v>
      </c>
      <c r="L30" s="194"/>
      <c r="M30" s="194"/>
    </row>
    <row r="31" spans="2:13" x14ac:dyDescent="0.25">
      <c r="B31" s="193" t="s">
        <v>130</v>
      </c>
      <c r="C31" s="193" t="s">
        <v>188</v>
      </c>
      <c r="D31" s="193" t="s">
        <v>189</v>
      </c>
      <c r="E31" s="193" t="s">
        <v>147</v>
      </c>
      <c r="F31" s="206" t="s">
        <v>187</v>
      </c>
      <c r="G31" s="193">
        <v>5</v>
      </c>
      <c r="H31" s="194">
        <v>31.05</v>
      </c>
      <c r="I31" s="194">
        <v>155.25</v>
      </c>
      <c r="J31" s="194">
        <v>24.84</v>
      </c>
      <c r="K31" s="194">
        <v>180.09</v>
      </c>
      <c r="L31" s="194"/>
      <c r="M31" s="194"/>
    </row>
    <row r="32" spans="2:13" x14ac:dyDescent="0.25">
      <c r="B32" s="193" t="s">
        <v>130</v>
      </c>
      <c r="C32" s="193" t="s">
        <v>176</v>
      </c>
      <c r="D32" s="193" t="s">
        <v>125</v>
      </c>
      <c r="E32" s="193" t="s">
        <v>126</v>
      </c>
      <c r="F32" s="206" t="s">
        <v>190</v>
      </c>
      <c r="G32" s="193">
        <v>5</v>
      </c>
      <c r="H32" s="194">
        <v>31.6</v>
      </c>
      <c r="I32" s="194">
        <v>158</v>
      </c>
      <c r="J32" s="194">
        <v>0</v>
      </c>
      <c r="K32" s="194">
        <v>158</v>
      </c>
      <c r="L32" s="194"/>
      <c r="M32" s="194"/>
    </row>
    <row r="33" spans="1:13" x14ac:dyDescent="0.25">
      <c r="B33" s="193" t="s">
        <v>191</v>
      </c>
      <c r="C33" s="193" t="s">
        <v>192</v>
      </c>
      <c r="D33" s="193" t="s">
        <v>193</v>
      </c>
      <c r="E33" s="193" t="s">
        <v>194</v>
      </c>
      <c r="F33" s="206" t="s">
        <v>195</v>
      </c>
      <c r="G33" s="193">
        <v>3</v>
      </c>
      <c r="H33" s="194">
        <v>81.900000000000006</v>
      </c>
      <c r="I33" s="194">
        <v>245.69</v>
      </c>
      <c r="J33" s="194">
        <v>39.31</v>
      </c>
      <c r="K33" s="194">
        <v>285</v>
      </c>
      <c r="L33" s="194"/>
      <c r="M33" s="194"/>
    </row>
    <row r="34" spans="1:13" x14ac:dyDescent="0.25">
      <c r="B34" s="193" t="s">
        <v>130</v>
      </c>
      <c r="C34" s="193" t="s">
        <v>176</v>
      </c>
      <c r="D34" s="193" t="s">
        <v>125</v>
      </c>
      <c r="E34" s="193" t="s">
        <v>126</v>
      </c>
      <c r="F34" s="206" t="s">
        <v>196</v>
      </c>
      <c r="G34" s="193">
        <v>12</v>
      </c>
      <c r="H34" s="194">
        <v>55</v>
      </c>
      <c r="I34" s="194">
        <v>660</v>
      </c>
      <c r="J34" s="194">
        <v>0</v>
      </c>
      <c r="K34" s="194">
        <v>660</v>
      </c>
      <c r="L34" s="194"/>
      <c r="M34" s="194"/>
    </row>
    <row r="35" spans="1:13" x14ac:dyDescent="0.25">
      <c r="B35" s="193" t="s">
        <v>128</v>
      </c>
      <c r="C35" s="193" t="s">
        <v>149</v>
      </c>
      <c r="D35" s="193" t="s">
        <v>150</v>
      </c>
      <c r="E35" s="193" t="s">
        <v>151</v>
      </c>
      <c r="F35" s="206" t="s">
        <v>197</v>
      </c>
      <c r="G35" s="193">
        <v>50</v>
      </c>
      <c r="H35" s="194">
        <v>9.7200000000000006</v>
      </c>
      <c r="I35" s="194">
        <v>486.08</v>
      </c>
      <c r="J35" s="194">
        <v>0</v>
      </c>
      <c r="K35" s="194">
        <v>486.08</v>
      </c>
      <c r="L35" s="194"/>
      <c r="M35" s="194"/>
    </row>
    <row r="36" spans="1:13" x14ac:dyDescent="0.25">
      <c r="B36" s="193" t="s">
        <v>130</v>
      </c>
      <c r="C36" s="193" t="s">
        <v>140</v>
      </c>
      <c r="D36" s="193" t="s">
        <v>141</v>
      </c>
      <c r="E36" s="193" t="s">
        <v>142</v>
      </c>
      <c r="F36" s="206" t="s">
        <v>198</v>
      </c>
      <c r="G36" s="193">
        <v>4</v>
      </c>
      <c r="H36" s="194">
        <v>13.36</v>
      </c>
      <c r="I36" s="194">
        <v>53.45</v>
      </c>
      <c r="J36" s="194">
        <v>8.5500000000000007</v>
      </c>
      <c r="K36" s="194">
        <v>62</v>
      </c>
      <c r="L36" s="194"/>
      <c r="M36" s="194"/>
    </row>
    <row r="37" spans="1:13" x14ac:dyDescent="0.25">
      <c r="B37" s="193" t="s">
        <v>130</v>
      </c>
      <c r="C37" s="193" t="s">
        <v>140</v>
      </c>
      <c r="D37" s="193" t="s">
        <v>141</v>
      </c>
      <c r="E37" s="193" t="s">
        <v>142</v>
      </c>
      <c r="F37" s="206" t="s">
        <v>199</v>
      </c>
      <c r="G37" s="193">
        <v>6</v>
      </c>
      <c r="H37" s="194">
        <v>9.0500000000000007</v>
      </c>
      <c r="I37" s="194">
        <v>54.31</v>
      </c>
      <c r="J37" s="194">
        <v>8.69</v>
      </c>
      <c r="K37" s="194">
        <v>63</v>
      </c>
      <c r="L37" s="194"/>
      <c r="M37" s="194"/>
    </row>
    <row r="38" spans="1:13" x14ac:dyDescent="0.25">
      <c r="B38" s="193" t="s">
        <v>154</v>
      </c>
      <c r="C38" s="193" t="s">
        <v>170</v>
      </c>
      <c r="D38" s="193" t="s">
        <v>125</v>
      </c>
      <c r="E38" s="193" t="s">
        <v>126</v>
      </c>
      <c r="F38" s="206" t="s">
        <v>200</v>
      </c>
      <c r="G38" s="193">
        <v>1</v>
      </c>
      <c r="H38" s="194">
        <v>18.52</v>
      </c>
      <c r="I38" s="194">
        <v>18.52</v>
      </c>
      <c r="J38" s="194">
        <v>0</v>
      </c>
      <c r="K38" s="194">
        <v>18.52</v>
      </c>
      <c r="L38" s="194"/>
      <c r="M38" s="194"/>
    </row>
    <row r="39" spans="1:13" x14ac:dyDescent="0.25">
      <c r="B39" s="193" t="s">
        <v>201</v>
      </c>
      <c r="C39" s="193" t="s">
        <v>202</v>
      </c>
      <c r="D39" s="193" t="s">
        <v>203</v>
      </c>
      <c r="E39" s="193" t="s">
        <v>151</v>
      </c>
      <c r="F39" s="206" t="s">
        <v>200</v>
      </c>
      <c r="G39" s="193">
        <v>2</v>
      </c>
      <c r="H39" s="194">
        <v>48.5</v>
      </c>
      <c r="I39" s="194">
        <v>97</v>
      </c>
      <c r="J39" s="194">
        <v>0</v>
      </c>
      <c r="K39" s="194">
        <v>97</v>
      </c>
      <c r="L39" s="194"/>
      <c r="M39" s="194"/>
    </row>
    <row r="40" spans="1:13" x14ac:dyDescent="0.25">
      <c r="B40" s="193" t="s">
        <v>158</v>
      </c>
      <c r="C40" s="193" t="s">
        <v>159</v>
      </c>
      <c r="D40" s="193" t="s">
        <v>125</v>
      </c>
      <c r="E40" s="193" t="s">
        <v>126</v>
      </c>
      <c r="F40" s="206" t="s">
        <v>204</v>
      </c>
      <c r="G40" s="193">
        <v>2</v>
      </c>
      <c r="H40" s="194">
        <v>204.6</v>
      </c>
      <c r="I40" s="194">
        <v>409.2</v>
      </c>
      <c r="J40" s="194">
        <v>65.47</v>
      </c>
      <c r="K40" s="194">
        <v>474.67</v>
      </c>
      <c r="L40" s="194"/>
      <c r="M40" s="194"/>
    </row>
    <row r="41" spans="1:13" x14ac:dyDescent="0.25">
      <c r="B41" s="193" t="s">
        <v>158</v>
      </c>
      <c r="C41" s="193" t="s">
        <v>159</v>
      </c>
      <c r="D41" s="193" t="s">
        <v>125</v>
      </c>
      <c r="E41" s="193" t="s">
        <v>126</v>
      </c>
      <c r="F41" s="206" t="s">
        <v>205</v>
      </c>
      <c r="G41" s="193">
        <v>2</v>
      </c>
      <c r="H41" s="194">
        <v>189.61</v>
      </c>
      <c r="I41" s="194">
        <v>379.22</v>
      </c>
      <c r="J41" s="194">
        <v>60.68</v>
      </c>
      <c r="K41" s="194">
        <v>439.9</v>
      </c>
      <c r="L41" s="194"/>
      <c r="M41" s="194"/>
    </row>
    <row r="42" spans="1:13" x14ac:dyDescent="0.25">
      <c r="B42" s="193" t="s">
        <v>130</v>
      </c>
      <c r="C42" s="193" t="s">
        <v>176</v>
      </c>
      <c r="D42" s="193" t="s">
        <v>125</v>
      </c>
      <c r="E42" s="193" t="s">
        <v>126</v>
      </c>
      <c r="F42" s="206" t="s">
        <v>206</v>
      </c>
      <c r="G42" s="193">
        <v>13</v>
      </c>
      <c r="H42" s="194">
        <v>79</v>
      </c>
      <c r="I42" s="194">
        <v>1027</v>
      </c>
      <c r="J42" s="194">
        <v>0</v>
      </c>
      <c r="K42" s="194">
        <v>1027</v>
      </c>
      <c r="L42" s="194"/>
      <c r="M42" s="194"/>
    </row>
    <row r="43" spans="1:13" x14ac:dyDescent="0.25">
      <c r="B43" s="193" t="s">
        <v>130</v>
      </c>
      <c r="C43" s="193" t="s">
        <v>207</v>
      </c>
      <c r="D43" s="193" t="s">
        <v>208</v>
      </c>
      <c r="E43" s="193" t="s">
        <v>133</v>
      </c>
      <c r="F43" s="206" t="s">
        <v>206</v>
      </c>
      <c r="G43" s="193">
        <v>1</v>
      </c>
      <c r="H43" s="194">
        <v>79</v>
      </c>
      <c r="I43" s="194">
        <v>79</v>
      </c>
      <c r="J43" s="194">
        <v>0</v>
      </c>
      <c r="K43" s="194">
        <v>79</v>
      </c>
      <c r="L43" s="194"/>
      <c r="M43" s="194"/>
    </row>
    <row r="44" spans="1:13" x14ac:dyDescent="0.25">
      <c r="B44" s="193" t="s">
        <v>128</v>
      </c>
      <c r="C44" s="193" t="s">
        <v>129</v>
      </c>
      <c r="D44" s="193" t="s">
        <v>125</v>
      </c>
      <c r="E44" s="193" t="s">
        <v>126</v>
      </c>
      <c r="F44" s="206" t="s">
        <v>209</v>
      </c>
      <c r="G44" s="193">
        <v>1</v>
      </c>
      <c r="H44" s="194">
        <v>18.14</v>
      </c>
      <c r="I44" s="194">
        <v>18.14</v>
      </c>
      <c r="J44" s="194">
        <v>2.9</v>
      </c>
      <c r="K44" s="194">
        <v>21.04</v>
      </c>
      <c r="L44" s="194"/>
      <c r="M44" s="194"/>
    </row>
    <row r="45" spans="1:13" x14ac:dyDescent="0.25">
      <c r="A45" s="196"/>
      <c r="B45" s="196" t="s">
        <v>210</v>
      </c>
      <c r="C45" s="196" t="s">
        <v>211</v>
      </c>
      <c r="D45" s="196" t="s">
        <v>212</v>
      </c>
      <c r="E45" s="196" t="s">
        <v>213</v>
      </c>
      <c r="F45" s="196" t="s">
        <v>214</v>
      </c>
      <c r="G45" s="196">
        <v>1</v>
      </c>
      <c r="H45" s="197">
        <v>8620.69</v>
      </c>
      <c r="I45" s="197">
        <v>8620.69</v>
      </c>
      <c r="J45" s="197">
        <v>1379.31</v>
      </c>
      <c r="K45" s="197">
        <v>10000</v>
      </c>
      <c r="L45" s="197" t="s">
        <v>215</v>
      </c>
      <c r="M45" s="194" t="s">
        <v>216</v>
      </c>
    </row>
    <row r="46" spans="1:13" x14ac:dyDescent="0.25">
      <c r="A46" s="196"/>
      <c r="B46" s="196" t="s">
        <v>210</v>
      </c>
      <c r="C46" s="196" t="s">
        <v>217</v>
      </c>
      <c r="D46" s="196" t="s">
        <v>212</v>
      </c>
      <c r="E46" s="196" t="s">
        <v>213</v>
      </c>
      <c r="F46" s="196" t="s">
        <v>214</v>
      </c>
      <c r="G46" s="196">
        <v>1</v>
      </c>
      <c r="H46" s="197">
        <v>8779.31</v>
      </c>
      <c r="I46" s="197">
        <v>8779.31</v>
      </c>
      <c r="J46" s="197">
        <v>1404.69</v>
      </c>
      <c r="K46" s="197">
        <v>10184</v>
      </c>
      <c r="L46" s="197" t="s">
        <v>215</v>
      </c>
      <c r="M46" s="194" t="s">
        <v>216</v>
      </c>
    </row>
    <row r="47" spans="1:13" x14ac:dyDescent="0.25">
      <c r="B47" s="193" t="s">
        <v>130</v>
      </c>
      <c r="C47" s="193" t="s">
        <v>218</v>
      </c>
      <c r="D47" s="193" t="s">
        <v>219</v>
      </c>
      <c r="E47" s="193" t="s">
        <v>142</v>
      </c>
      <c r="F47" s="206" t="s">
        <v>220</v>
      </c>
      <c r="G47" s="193">
        <v>4</v>
      </c>
      <c r="H47" s="194">
        <v>14.65</v>
      </c>
      <c r="I47" s="194">
        <v>58.59</v>
      </c>
      <c r="J47" s="194">
        <v>9.3699999999999992</v>
      </c>
      <c r="K47" s="194">
        <v>67.959999999999994</v>
      </c>
      <c r="L47" s="194"/>
      <c r="M47" s="194"/>
    </row>
    <row r="48" spans="1:13" x14ac:dyDescent="0.25">
      <c r="B48" s="193" t="s">
        <v>154</v>
      </c>
      <c r="C48" s="193" t="s">
        <v>163</v>
      </c>
      <c r="D48" s="193" t="s">
        <v>164</v>
      </c>
      <c r="E48" s="193" t="s">
        <v>151</v>
      </c>
      <c r="F48" s="206" t="s">
        <v>221</v>
      </c>
      <c r="G48" s="193">
        <v>100</v>
      </c>
      <c r="H48" s="194">
        <v>0.81</v>
      </c>
      <c r="I48" s="194">
        <v>80.599999999999994</v>
      </c>
      <c r="J48" s="194">
        <v>12.9</v>
      </c>
      <c r="K48" s="194">
        <v>93.5</v>
      </c>
      <c r="L48" s="194"/>
      <c r="M48" s="194"/>
    </row>
    <row r="49" spans="1:13" x14ac:dyDescent="0.25">
      <c r="B49" s="193" t="s">
        <v>130</v>
      </c>
      <c r="C49" s="193" t="s">
        <v>140</v>
      </c>
      <c r="D49" s="193" t="s">
        <v>141</v>
      </c>
      <c r="E49" s="193" t="s">
        <v>142</v>
      </c>
      <c r="F49" s="206" t="s">
        <v>222</v>
      </c>
      <c r="G49" s="193">
        <v>8</v>
      </c>
      <c r="H49" s="194">
        <v>6.9</v>
      </c>
      <c r="I49" s="194">
        <v>55.17</v>
      </c>
      <c r="J49" s="194">
        <v>8.83</v>
      </c>
      <c r="K49" s="194">
        <v>64</v>
      </c>
      <c r="L49" s="194"/>
      <c r="M49" s="194"/>
    </row>
    <row r="50" spans="1:13" x14ac:dyDescent="0.25">
      <c r="B50" s="193" t="s">
        <v>130</v>
      </c>
      <c r="C50" s="193" t="s">
        <v>140</v>
      </c>
      <c r="D50" s="193" t="s">
        <v>141</v>
      </c>
      <c r="E50" s="193" t="s">
        <v>142</v>
      </c>
      <c r="F50" s="206" t="s">
        <v>223</v>
      </c>
      <c r="G50" s="193">
        <v>4</v>
      </c>
      <c r="H50" s="194">
        <v>26.73</v>
      </c>
      <c r="I50" s="194">
        <v>106.9</v>
      </c>
      <c r="J50" s="194">
        <v>17.100000000000001</v>
      </c>
      <c r="K50" s="194">
        <v>124</v>
      </c>
      <c r="L50" s="194"/>
      <c r="M50" s="194"/>
    </row>
    <row r="51" spans="1:13" x14ac:dyDescent="0.25">
      <c r="A51" s="191" t="s">
        <v>224</v>
      </c>
      <c r="B51" s="191"/>
      <c r="C51" s="191"/>
      <c r="D51" s="191"/>
      <c r="E51" s="191"/>
      <c r="F51" s="191"/>
      <c r="G51" s="191">
        <f>SUBTOTAL(109,Tabla1[[  Cantidad ]])</f>
        <v>506</v>
      </c>
      <c r="H51" s="192">
        <f>SUBTOTAL(101,Tabla1[ Prec. Unit. ])</f>
        <v>445.43630434782625</v>
      </c>
      <c r="I51" s="192">
        <f>SUBTOTAL(109,Tabla1[[       Importe ]])</f>
        <v>28831.749999999996</v>
      </c>
      <c r="J51" s="192">
        <f>SUBTOTAL(109,Tabla1[[         IVA ]])</f>
        <v>3627.18</v>
      </c>
      <c r="K51" s="192">
        <f>SUBTOTAL(109,Tabla1[[         TOTAL ]])</f>
        <v>32458.93</v>
      </c>
      <c r="L51" s="191"/>
      <c r="M51" s="191"/>
    </row>
    <row r="52" spans="1:13" x14ac:dyDescent="0.25">
      <c r="A52" s="193" t="s">
        <v>225</v>
      </c>
    </row>
    <row r="53" spans="1:13" x14ac:dyDescent="0.25">
      <c r="A53" s="198" t="s">
        <v>110</v>
      </c>
      <c r="B53" s="199" t="s">
        <v>111</v>
      </c>
      <c r="C53" s="199" t="s">
        <v>112</v>
      </c>
      <c r="D53" s="199" t="s">
        <v>113</v>
      </c>
      <c r="E53" s="199" t="s">
        <v>114</v>
      </c>
      <c r="F53" s="199" t="s">
        <v>115</v>
      </c>
      <c r="G53" s="199" t="s">
        <v>116</v>
      </c>
      <c r="H53" s="200" t="s">
        <v>117</v>
      </c>
      <c r="I53" s="200" t="s">
        <v>118</v>
      </c>
      <c r="J53" s="200" t="s">
        <v>119</v>
      </c>
      <c r="K53" s="201" t="s">
        <v>120</v>
      </c>
    </row>
    <row r="54" spans="1:13" x14ac:dyDescent="0.25">
      <c r="B54" s="202">
        <v>43011</v>
      </c>
      <c r="E54" s="193" t="s">
        <v>226</v>
      </c>
      <c r="F54" s="212" t="s">
        <v>227</v>
      </c>
      <c r="G54" s="212">
        <v>4</v>
      </c>
      <c r="H54" s="214">
        <v>60</v>
      </c>
      <c r="I54" s="214">
        <v>240</v>
      </c>
      <c r="J54" s="214">
        <v>0</v>
      </c>
      <c r="K54" s="214">
        <v>240</v>
      </c>
    </row>
    <row r="55" spans="1:13" x14ac:dyDescent="0.25">
      <c r="B55" s="202">
        <v>43012</v>
      </c>
      <c r="E55" s="193" t="s">
        <v>228</v>
      </c>
      <c r="F55" s="212" t="s">
        <v>229</v>
      </c>
      <c r="G55" s="212">
        <v>5</v>
      </c>
      <c r="H55" s="214">
        <v>0</v>
      </c>
      <c r="I55" s="214">
        <v>0</v>
      </c>
      <c r="J55" s="214">
        <v>0</v>
      </c>
      <c r="K55" s="214">
        <v>0</v>
      </c>
    </row>
    <row r="56" spans="1:13" x14ac:dyDescent="0.25">
      <c r="B56" s="202">
        <v>43012</v>
      </c>
      <c r="E56" s="193" t="s">
        <v>230</v>
      </c>
      <c r="F56" s="212" t="s">
        <v>231</v>
      </c>
      <c r="G56" s="212">
        <v>20</v>
      </c>
      <c r="H56" s="214">
        <v>18</v>
      </c>
      <c r="I56" s="214">
        <v>360</v>
      </c>
      <c r="J56" s="214">
        <v>0</v>
      </c>
      <c r="K56" s="214">
        <v>360</v>
      </c>
    </row>
    <row r="57" spans="1:13" x14ac:dyDescent="0.25">
      <c r="B57" s="202">
        <v>43012</v>
      </c>
      <c r="E57" s="193" t="s">
        <v>230</v>
      </c>
      <c r="F57" s="212" t="s">
        <v>231</v>
      </c>
      <c r="G57" s="212">
        <v>20</v>
      </c>
      <c r="H57" s="214">
        <v>1.8</v>
      </c>
      <c r="I57" s="214">
        <v>36</v>
      </c>
      <c r="J57" s="214">
        <v>0</v>
      </c>
      <c r="K57" s="214">
        <v>36</v>
      </c>
    </row>
    <row r="58" spans="1:13" x14ac:dyDescent="0.25">
      <c r="B58" s="202">
        <v>43041</v>
      </c>
      <c r="E58" s="193" t="s">
        <v>232</v>
      </c>
      <c r="F58" s="206" t="s">
        <v>233</v>
      </c>
      <c r="G58" s="193">
        <v>50</v>
      </c>
      <c r="H58" s="203">
        <v>2</v>
      </c>
      <c r="I58" s="203">
        <v>100</v>
      </c>
      <c r="J58" s="203">
        <v>0</v>
      </c>
      <c r="K58" s="203">
        <v>100</v>
      </c>
    </row>
    <row r="59" spans="1:13" x14ac:dyDescent="0.25">
      <c r="A59" s="191" t="s">
        <v>224</v>
      </c>
      <c r="B59" s="191"/>
      <c r="C59" s="191"/>
      <c r="D59" s="191"/>
      <c r="E59" s="191"/>
      <c r="F59" s="191"/>
      <c r="G59" s="191">
        <f>SUBTOTAL(109,Tabla2[[  Cantidad ]])</f>
        <v>99</v>
      </c>
      <c r="H59" s="192">
        <f>SUBTOTAL(109,Tabla2[ Prec. Unit. ])</f>
        <v>81.8</v>
      </c>
      <c r="I59" s="192">
        <f>SUBTOTAL(109,Tabla2[[       Importe ]])</f>
        <v>736</v>
      </c>
      <c r="J59" s="192">
        <f>SUBTOTAL(109,Tabla2[[         IVA ]])</f>
        <v>0</v>
      </c>
      <c r="K59" s="192">
        <f>SUBTOTAL(109,Tabla2[[         TOTAL ]])</f>
        <v>736</v>
      </c>
    </row>
    <row r="61" spans="1:13" x14ac:dyDescent="0.25">
      <c r="F61" s="202"/>
      <c r="J61" s="204" t="s">
        <v>224</v>
      </c>
      <c r="K61" s="204">
        <f>Tabla1[[#Totals],[         TOTAL ]]+Tabla2[[#Totals],[         TOTAL ]]</f>
        <v>33194.93</v>
      </c>
    </row>
    <row r="63" spans="1:13" ht="18.75" x14ac:dyDescent="0.3">
      <c r="J63" s="205"/>
      <c r="K63" s="205">
        <f>K61-K45-K46</f>
        <v>13010.93</v>
      </c>
    </row>
    <row r="66" spans="6:6" x14ac:dyDescent="0.25">
      <c r="F66" s="202"/>
    </row>
    <row r="73" spans="6:6" x14ac:dyDescent="0.25">
      <c r="F73" s="202"/>
    </row>
  </sheetData>
  <pageMargins left="0.70866141732283472" right="0.70866141732283472" top="0.74803149606299213" bottom="0.74803149606299213" header="0.31496062992125984" footer="0.31496062992125984"/>
  <pageSetup scale="71" fitToHeight="2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689"/>
  <sheetViews>
    <sheetView topLeftCell="A58" zoomScale="75" zoomScaleNormal="75" zoomScalePageLayoutView="75" workbookViewId="0">
      <selection activeCell="F78" sqref="F78"/>
    </sheetView>
  </sheetViews>
  <sheetFormatPr baseColWidth="10" defaultColWidth="10.85546875" defaultRowHeight="15" x14ac:dyDescent="0.25"/>
  <cols>
    <col min="1" max="1" width="14.42578125" style="2" customWidth="1"/>
    <col min="2" max="2" width="43.42578125" style="5" customWidth="1"/>
    <col min="3" max="3" width="21.28515625" style="1" customWidth="1"/>
    <col min="4" max="4" width="15.42578125" style="1" bestFit="1" customWidth="1"/>
    <col min="5" max="5" width="18.85546875" style="1" customWidth="1"/>
    <col min="6" max="6" width="19.28515625" style="1" bestFit="1" customWidth="1"/>
    <col min="7" max="16384" width="10.85546875" style="1"/>
  </cols>
  <sheetData>
    <row r="1" spans="1:18" s="2" customFormat="1" x14ac:dyDescent="0.25">
      <c r="B1" s="4"/>
    </row>
    <row r="2" spans="1:18" s="2" customFormat="1" x14ac:dyDescent="0.25">
      <c r="B2" s="4"/>
    </row>
    <row r="3" spans="1:18" s="2" customFormat="1" x14ac:dyDescent="0.25">
      <c r="B3" s="4"/>
    </row>
    <row r="4" spans="1:18" s="2" customFormat="1" x14ac:dyDescent="0.25">
      <c r="B4" s="4"/>
    </row>
    <row r="5" spans="1:18" s="2" customFormat="1" x14ac:dyDescent="0.25">
      <c r="B5" s="4"/>
    </row>
    <row r="6" spans="1:18" s="2" customFormat="1" ht="26.25" x14ac:dyDescent="0.4">
      <c r="A6" s="28"/>
      <c r="B6" s="4"/>
    </row>
    <row r="7" spans="1:18" s="2" customFormat="1" x14ac:dyDescent="0.25">
      <c r="B7" s="4"/>
    </row>
    <row r="8" spans="1:18" ht="23.25" customHeight="1" x14ac:dyDescent="0.25">
      <c r="B8" s="92" t="s">
        <v>20</v>
      </c>
      <c r="C8" s="15"/>
      <c r="D8" s="1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s="2" customFormat="1" ht="23.25" customHeight="1" thickBot="1" x14ac:dyDescent="0.3">
      <c r="B9" s="15"/>
      <c r="C9" s="15"/>
      <c r="D9" s="16"/>
    </row>
    <row r="10" spans="1:18" ht="19.5" thickBot="1" x14ac:dyDescent="0.3">
      <c r="B10" s="29" t="s">
        <v>33</v>
      </c>
      <c r="C10" s="84" t="s">
        <v>34</v>
      </c>
      <c r="D10" s="30">
        <v>53430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9.5" thickBot="1" x14ac:dyDescent="0.3">
      <c r="B11" s="29"/>
      <c r="C11" s="29"/>
      <c r="D11" s="3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9.5" thickBot="1" x14ac:dyDescent="0.3">
      <c r="B12" s="62"/>
      <c r="C12" s="62"/>
      <c r="D12" s="1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9.5" thickBot="1" x14ac:dyDescent="0.3">
      <c r="B13" s="114"/>
      <c r="C13" s="117"/>
      <c r="D13" s="3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9.5" thickBot="1" x14ac:dyDescent="0.3">
      <c r="B14" s="29"/>
      <c r="C14" s="29"/>
      <c r="D14" s="3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75" thickBot="1" x14ac:dyDescent="0.3">
      <c r="B15" s="115"/>
      <c r="C15" s="118"/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9.5" thickBot="1" x14ac:dyDescent="0.3">
      <c r="B16" s="114"/>
      <c r="C16" s="120"/>
      <c r="D16" s="3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 ht="19.5" thickBot="1" x14ac:dyDescent="0.3">
      <c r="B17" s="116"/>
      <c r="C17" s="119"/>
      <c r="D17" s="112"/>
      <c r="E17" s="2"/>
      <c r="F17" s="2"/>
      <c r="G17" s="11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ht="19.5" thickBot="1" x14ac:dyDescent="0.3">
      <c r="B18" s="111"/>
      <c r="C18" s="111"/>
      <c r="D18" s="1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ht="19.5" thickBot="1" x14ac:dyDescent="0.3">
      <c r="B19" s="29"/>
      <c r="C19" s="29"/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2:18" ht="19.5" thickBot="1" x14ac:dyDescent="0.3">
      <c r="B20" s="29"/>
      <c r="C20" s="29"/>
      <c r="D20" s="30"/>
      <c r="E20" s="2"/>
      <c r="F20" s="11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ht="19.5" thickBot="1" x14ac:dyDescent="0.3">
      <c r="B21" s="29"/>
      <c r="C21" s="29"/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ht="19.5" thickBot="1" x14ac:dyDescent="0.3">
      <c r="B22" s="29"/>
      <c r="C22" s="29"/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2:18" ht="19.5" thickBot="1" x14ac:dyDescent="0.3">
      <c r="B23" s="29"/>
      <c r="C23" s="29"/>
      <c r="D23" s="3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ht="19.5" thickBot="1" x14ac:dyDescent="0.3">
      <c r="B24" s="29"/>
      <c r="C24" s="29"/>
      <c r="D24" s="3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ht="19.5" thickBot="1" x14ac:dyDescent="0.3">
      <c r="B25" s="29"/>
      <c r="C25" s="29"/>
      <c r="D25" s="3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ht="19.5" thickBot="1" x14ac:dyDescent="0.3">
      <c r="B26" s="29"/>
      <c r="C26" s="29"/>
      <c r="D26" s="3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2:18" ht="19.5" thickBot="1" x14ac:dyDescent="0.3">
      <c r="B27" s="29"/>
      <c r="C27" s="29"/>
      <c r="D27" s="3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2:18" ht="19.5" thickBot="1" x14ac:dyDescent="0.3">
      <c r="B28" s="29"/>
      <c r="C28" s="29"/>
      <c r="D28" s="3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ht="19.5" thickBot="1" x14ac:dyDescent="0.3">
      <c r="B29" s="29"/>
      <c r="C29" s="29"/>
      <c r="D29" s="3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2:18" ht="19.5" thickBot="1" x14ac:dyDescent="0.3">
      <c r="B30" s="29"/>
      <c r="C30" s="29"/>
      <c r="D30" s="3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 ht="19.5" thickBot="1" x14ac:dyDescent="0.3">
      <c r="B31" s="29"/>
      <c r="C31" s="29"/>
      <c r="D31" s="3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2:18" ht="19.5" thickBot="1" x14ac:dyDescent="0.3">
      <c r="B32" s="29"/>
      <c r="C32" s="29"/>
      <c r="D32" s="3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9.5" thickBot="1" x14ac:dyDescent="0.3">
      <c r="B33" s="29"/>
      <c r="C33" s="29"/>
      <c r="D33" s="3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9.5" thickBot="1" x14ac:dyDescent="0.3">
      <c r="B34" s="29"/>
      <c r="C34" s="29"/>
      <c r="D34" s="3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9.5" thickBot="1" x14ac:dyDescent="0.3">
      <c r="B35" s="29"/>
      <c r="C35" s="29"/>
      <c r="D35" s="3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9.5" thickBot="1" x14ac:dyDescent="0.3">
      <c r="B36" s="29"/>
      <c r="C36" s="29"/>
      <c r="D36" s="3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9.5" thickBot="1" x14ac:dyDescent="0.3">
      <c r="B37" s="29"/>
      <c r="C37" s="29"/>
      <c r="D37" s="3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s="2" customFormat="1" ht="19.5" thickBot="1" x14ac:dyDescent="0.3">
      <c r="B38" s="29"/>
      <c r="C38" s="29"/>
      <c r="D38" s="30"/>
    </row>
    <row r="39" spans="1:18" s="2" customFormat="1" ht="19.5" thickBot="1" x14ac:dyDescent="0.3">
      <c r="B39" s="29"/>
      <c r="C39" s="29"/>
      <c r="D39" s="30"/>
    </row>
    <row r="40" spans="1:18" s="2" customFormat="1" ht="19.5" thickBot="1" x14ac:dyDescent="0.3">
      <c r="B40" s="29"/>
      <c r="C40" s="29"/>
      <c r="D40" s="30"/>
    </row>
    <row r="41" spans="1:18" s="2" customFormat="1" ht="19.5" thickBot="1" x14ac:dyDescent="0.3">
      <c r="B41" s="29"/>
      <c r="C41" s="29"/>
      <c r="D41" s="30"/>
    </row>
    <row r="42" spans="1:18" s="2" customFormat="1" ht="19.5" thickBot="1" x14ac:dyDescent="0.3">
      <c r="B42" s="29"/>
      <c r="C42" s="29"/>
      <c r="D42" s="30"/>
    </row>
    <row r="43" spans="1:18" s="2" customFormat="1" ht="19.5" thickBot="1" x14ac:dyDescent="0.3">
      <c r="B43" s="29"/>
      <c r="C43" s="29"/>
      <c r="D43" s="30"/>
    </row>
    <row r="44" spans="1:18" s="2" customFormat="1" ht="19.5" thickBot="1" x14ac:dyDescent="0.3">
      <c r="B44" s="29"/>
      <c r="C44" s="29"/>
      <c r="D44" s="30"/>
    </row>
    <row r="45" spans="1:18" ht="15.75" thickBot="1" x14ac:dyDescent="0.3">
      <c r="B45" s="9"/>
      <c r="C45" s="9"/>
      <c r="D45" s="1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thickBot="1" x14ac:dyDescent="0.3">
      <c r="B46" s="21"/>
      <c r="C46" s="21"/>
      <c r="D46" s="2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0.25" customHeight="1" thickTop="1" thickBot="1" x14ac:dyDescent="0.4">
      <c r="A47" s="24" t="s">
        <v>8</v>
      </c>
      <c r="B47" s="78"/>
      <c r="C47" s="25"/>
      <c r="D47" s="23">
        <f>SUM(D8:D46)</f>
        <v>53430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s="2" customFormat="1" ht="15.75" thickTop="1" x14ac:dyDescent="0.25">
      <c r="D48" s="4"/>
    </row>
    <row r="49" spans="2:8" s="2" customFormat="1" x14ac:dyDescent="0.25">
      <c r="D49" s="4"/>
    </row>
    <row r="50" spans="2:8" s="2" customFormat="1" x14ac:dyDescent="0.25">
      <c r="D50" s="4"/>
    </row>
    <row r="51" spans="2:8" s="2" customFormat="1" ht="24" customHeight="1" x14ac:dyDescent="0.5">
      <c r="B51" s="93" t="s">
        <v>21</v>
      </c>
      <c r="D51" s="4"/>
    </row>
    <row r="52" spans="2:8" s="2" customFormat="1" x14ac:dyDescent="0.25">
      <c r="B52" s="18"/>
      <c r="D52" s="4"/>
    </row>
    <row r="53" spans="2:8" s="2" customFormat="1" ht="15.75" thickBot="1" x14ac:dyDescent="0.3">
      <c r="F53" s="60" t="s">
        <v>234</v>
      </c>
      <c r="G53" s="18"/>
      <c r="H53" s="18"/>
    </row>
    <row r="54" spans="2:8" s="2" customFormat="1" ht="20.25" customHeight="1" x14ac:dyDescent="0.3">
      <c r="B54" s="121" t="s">
        <v>35</v>
      </c>
      <c r="C54" s="108" t="s">
        <v>36</v>
      </c>
      <c r="D54" s="122">
        <v>21000</v>
      </c>
      <c r="E54" s="2" t="s">
        <v>89</v>
      </c>
      <c r="G54" s="18"/>
      <c r="H54" s="18"/>
    </row>
    <row r="55" spans="2:8" s="2" customFormat="1" ht="18.75" x14ac:dyDescent="0.25">
      <c r="B55" s="123" t="s">
        <v>37</v>
      </c>
      <c r="C55" s="124"/>
      <c r="D55" s="151">
        <v>161.13</v>
      </c>
      <c r="F55" s="60" t="s">
        <v>235</v>
      </c>
      <c r="G55" s="18"/>
      <c r="H55" s="18"/>
    </row>
    <row r="56" spans="2:8" s="2" customFormat="1" ht="18.75" x14ac:dyDescent="0.25">
      <c r="B56" s="123" t="s">
        <v>38</v>
      </c>
      <c r="C56" s="124"/>
      <c r="D56" s="151">
        <v>756</v>
      </c>
      <c r="E56" s="2" t="s">
        <v>88</v>
      </c>
      <c r="F56" s="60" t="s">
        <v>235</v>
      </c>
      <c r="G56" s="18"/>
      <c r="H56" s="18"/>
    </row>
    <row r="57" spans="2:8" s="2" customFormat="1" ht="18.75" x14ac:dyDescent="0.25">
      <c r="B57" s="123" t="s">
        <v>39</v>
      </c>
      <c r="C57" s="124"/>
      <c r="D57" s="151">
        <v>91.6</v>
      </c>
      <c r="F57" s="60" t="s">
        <v>235</v>
      </c>
      <c r="G57" s="18"/>
      <c r="H57" s="18"/>
    </row>
    <row r="58" spans="2:8" s="2" customFormat="1" ht="18.75" x14ac:dyDescent="0.25">
      <c r="B58" s="123" t="s">
        <v>40</v>
      </c>
      <c r="C58" s="124"/>
      <c r="D58" s="151">
        <v>870</v>
      </c>
      <c r="F58" s="60" t="s">
        <v>235</v>
      </c>
      <c r="G58" s="18"/>
      <c r="H58" s="18"/>
    </row>
    <row r="59" spans="2:8" s="2" customFormat="1" ht="18.75" x14ac:dyDescent="0.3">
      <c r="B59" s="123" t="s">
        <v>41</v>
      </c>
      <c r="C59" s="125"/>
      <c r="D59" s="151">
        <v>87</v>
      </c>
      <c r="F59" s="60" t="s">
        <v>235</v>
      </c>
      <c r="G59" s="18"/>
      <c r="H59" s="18"/>
    </row>
    <row r="60" spans="2:8" s="2" customFormat="1" ht="18.75" x14ac:dyDescent="0.3">
      <c r="B60" s="123" t="s">
        <v>42</v>
      </c>
      <c r="C60" s="125"/>
      <c r="D60" s="151">
        <v>274.92</v>
      </c>
      <c r="F60" s="60" t="s">
        <v>235</v>
      </c>
      <c r="G60" s="18"/>
      <c r="H60" s="18"/>
    </row>
    <row r="61" spans="2:8" s="2" customFormat="1" ht="18.75" x14ac:dyDescent="0.3">
      <c r="B61" s="123" t="s">
        <v>43</v>
      </c>
      <c r="C61" s="125"/>
      <c r="D61" s="152">
        <v>2286.5300000000002</v>
      </c>
      <c r="F61" s="60" t="s">
        <v>235</v>
      </c>
      <c r="G61" s="18"/>
      <c r="H61" s="18"/>
    </row>
    <row r="62" spans="2:8" s="2" customFormat="1" ht="18.75" x14ac:dyDescent="0.3">
      <c r="B62" s="123" t="s">
        <v>44</v>
      </c>
      <c r="C62" s="125"/>
      <c r="D62" s="151">
        <v>139.19999999999999</v>
      </c>
      <c r="F62" s="60" t="s">
        <v>235</v>
      </c>
      <c r="G62" s="18"/>
      <c r="H62" s="18"/>
    </row>
    <row r="63" spans="2:8" s="2" customFormat="1" ht="18.75" x14ac:dyDescent="0.3">
      <c r="B63" s="123" t="s">
        <v>45</v>
      </c>
      <c r="C63" s="125"/>
      <c r="D63" s="151">
        <v>361.95</v>
      </c>
      <c r="F63" s="60" t="s">
        <v>235</v>
      </c>
      <c r="G63" s="18"/>
      <c r="H63" s="18"/>
    </row>
    <row r="64" spans="2:8" s="2" customFormat="1" ht="18.75" x14ac:dyDescent="0.3">
      <c r="B64" s="123" t="s">
        <v>46</v>
      </c>
      <c r="C64" s="125"/>
      <c r="D64" s="151">
        <v>277.58999999999997</v>
      </c>
      <c r="F64" s="60" t="s">
        <v>235</v>
      </c>
      <c r="G64" s="18"/>
      <c r="H64" s="18"/>
    </row>
    <row r="65" spans="2:8" s="2" customFormat="1" ht="18.75" x14ac:dyDescent="0.3">
      <c r="B65" s="123" t="s">
        <v>47</v>
      </c>
      <c r="C65" s="125"/>
      <c r="D65" s="151">
        <v>158</v>
      </c>
      <c r="F65" s="60" t="s">
        <v>235</v>
      </c>
      <c r="G65" s="18"/>
      <c r="H65" s="18"/>
    </row>
    <row r="66" spans="2:8" s="2" customFormat="1" ht="18.75" x14ac:dyDescent="0.3">
      <c r="B66" s="123" t="s">
        <v>48</v>
      </c>
      <c r="C66" s="125"/>
      <c r="D66" s="207">
        <v>270</v>
      </c>
      <c r="F66" s="60" t="s">
        <v>239</v>
      </c>
      <c r="G66" s="18"/>
      <c r="H66" s="18"/>
    </row>
    <row r="67" spans="2:8" s="2" customFormat="1" ht="18.75" x14ac:dyDescent="0.3">
      <c r="B67" s="123" t="s">
        <v>49</v>
      </c>
      <c r="C67" s="125"/>
      <c r="D67" s="151">
        <v>285</v>
      </c>
      <c r="F67" s="60" t="s">
        <v>235</v>
      </c>
      <c r="G67" s="18"/>
      <c r="H67" s="18"/>
    </row>
    <row r="68" spans="2:8" s="2" customFormat="1" ht="14.25" customHeight="1" x14ac:dyDescent="0.3">
      <c r="B68" s="123" t="s">
        <v>50</v>
      </c>
      <c r="C68" s="125"/>
      <c r="D68" s="151">
        <v>660</v>
      </c>
      <c r="F68" s="60" t="s">
        <v>235</v>
      </c>
      <c r="G68" s="18"/>
      <c r="H68" s="18"/>
    </row>
    <row r="69" spans="2:8" s="2" customFormat="1" ht="18.75" x14ac:dyDescent="0.3">
      <c r="B69" s="123" t="s">
        <v>51</v>
      </c>
      <c r="C69" s="125"/>
      <c r="D69" s="151">
        <v>62</v>
      </c>
      <c r="F69" s="60" t="s">
        <v>235</v>
      </c>
      <c r="G69" s="18"/>
      <c r="H69" s="18"/>
    </row>
    <row r="70" spans="2:8" s="2" customFormat="1" ht="18.75" x14ac:dyDescent="0.3">
      <c r="B70" s="123" t="s">
        <v>52</v>
      </c>
      <c r="C70" s="125"/>
      <c r="D70" s="151">
        <v>63</v>
      </c>
      <c r="F70" s="60" t="s">
        <v>235</v>
      </c>
      <c r="G70" s="18"/>
      <c r="H70" s="18"/>
    </row>
    <row r="71" spans="2:8" s="2" customFormat="1" ht="18.75" x14ac:dyDescent="0.3">
      <c r="B71" s="123" t="s">
        <v>53</v>
      </c>
      <c r="C71" s="125"/>
      <c r="D71" s="152">
        <v>1106</v>
      </c>
      <c r="F71" s="60" t="s">
        <v>235</v>
      </c>
      <c r="G71" s="18"/>
      <c r="H71" s="18"/>
    </row>
    <row r="72" spans="2:8" s="2" customFormat="1" ht="18.75" x14ac:dyDescent="0.3">
      <c r="B72" s="123" t="s">
        <v>54</v>
      </c>
      <c r="C72" s="125"/>
      <c r="D72" s="151">
        <v>67.959999999999994</v>
      </c>
      <c r="F72" s="60" t="s">
        <v>235</v>
      </c>
      <c r="G72" s="18"/>
      <c r="H72" s="18"/>
    </row>
    <row r="73" spans="2:8" s="2" customFormat="1" ht="18.75" x14ac:dyDescent="0.3">
      <c r="B73" s="123" t="s">
        <v>55</v>
      </c>
      <c r="C73" s="125"/>
      <c r="D73" s="151">
        <v>124</v>
      </c>
      <c r="F73" s="60" t="s">
        <v>235</v>
      </c>
      <c r="G73" s="18"/>
      <c r="H73" s="18"/>
    </row>
    <row r="74" spans="2:8" s="2" customFormat="1" ht="15.75" customHeight="1" x14ac:dyDescent="0.3">
      <c r="B74" s="123" t="s">
        <v>56</v>
      </c>
      <c r="C74" s="125"/>
      <c r="D74" s="151">
        <v>64</v>
      </c>
      <c r="F74" s="60" t="s">
        <v>235</v>
      </c>
      <c r="G74" s="18"/>
      <c r="H74" s="18"/>
    </row>
    <row r="75" spans="2:8" s="2" customFormat="1" ht="15.75" x14ac:dyDescent="0.25">
      <c r="B75" s="99"/>
      <c r="C75" s="100"/>
      <c r="D75" s="126"/>
    </row>
    <row r="76" spans="2:8" s="2" customFormat="1" x14ac:dyDescent="0.25">
      <c r="B76" s="95"/>
      <c r="C76" s="81"/>
      <c r="D76" s="94"/>
    </row>
    <row r="77" spans="2:8" s="2" customFormat="1" x14ac:dyDescent="0.25">
      <c r="B77" s="95"/>
      <c r="C77" s="81"/>
      <c r="D77" s="94"/>
    </row>
    <row r="78" spans="2:8" s="2" customFormat="1" x14ac:dyDescent="0.25">
      <c r="B78" s="96"/>
      <c r="C78" s="81"/>
      <c r="D78" s="94"/>
    </row>
    <row r="79" spans="2:8" s="2" customFormat="1" x14ac:dyDescent="0.25">
      <c r="B79" s="95"/>
      <c r="C79" s="81"/>
      <c r="D79" s="94"/>
    </row>
    <row r="80" spans="2:8" s="2" customFormat="1" x14ac:dyDescent="0.25">
      <c r="B80" s="95"/>
      <c r="C80" s="81"/>
      <c r="D80" s="94"/>
    </row>
    <row r="81" spans="1:5" s="2" customFormat="1" ht="15.75" thickBot="1" x14ac:dyDescent="0.3">
      <c r="B81" s="97"/>
      <c r="C81" s="82"/>
      <c r="D81" s="98"/>
    </row>
    <row r="82" spans="1:5" s="2" customFormat="1" ht="16.5" thickTop="1" thickBot="1" x14ac:dyDescent="0.3">
      <c r="B82" s="79"/>
      <c r="C82" s="79"/>
      <c r="D82" s="80"/>
    </row>
    <row r="83" spans="1:5" s="2" customFormat="1" ht="15.75" thickBot="1" x14ac:dyDescent="0.3">
      <c r="B83" s="9"/>
      <c r="C83" s="9"/>
      <c r="D83" s="10"/>
    </row>
    <row r="84" spans="1:5" s="2" customFormat="1" ht="15.75" thickBot="1" x14ac:dyDescent="0.3">
      <c r="B84" s="9"/>
      <c r="C84" s="9"/>
      <c r="D84" s="10"/>
    </row>
    <row r="85" spans="1:5" s="2" customFormat="1" ht="15.75" thickBot="1" x14ac:dyDescent="0.3">
      <c r="B85" s="9"/>
      <c r="C85" s="9"/>
      <c r="D85" s="10"/>
    </row>
    <row r="86" spans="1:5" s="2" customFormat="1" ht="23.25" customHeight="1" x14ac:dyDescent="0.35">
      <c r="B86" s="77"/>
      <c r="C86" s="1"/>
      <c r="D86" s="6">
        <f>SUM(D54:D85)</f>
        <v>29165.879999999997</v>
      </c>
    </row>
    <row r="87" spans="1:5" s="2" customFormat="1" x14ac:dyDescent="0.25">
      <c r="D87" s="4"/>
    </row>
    <row r="88" spans="1:5" s="2" customFormat="1" ht="15.75" thickBot="1" x14ac:dyDescent="0.3">
      <c r="D88" s="4"/>
    </row>
    <row r="89" spans="1:5" s="14" customFormat="1" ht="33" thickTop="1" thickBot="1" x14ac:dyDescent="0.55000000000000004">
      <c r="A89" s="43" t="s">
        <v>6</v>
      </c>
      <c r="B89" s="44"/>
      <c r="C89" s="44"/>
      <c r="D89" s="45">
        <f>D47-D86</f>
        <v>24264.120000000003</v>
      </c>
      <c r="E89" s="45">
        <f>D89+SUM(D55:D74)</f>
        <v>32430.000000000004</v>
      </c>
    </row>
    <row r="90" spans="1:5" s="39" customFormat="1" ht="15.75" thickTop="1" x14ac:dyDescent="0.25">
      <c r="B90" s="40"/>
    </row>
    <row r="91" spans="1:5" s="39" customFormat="1" x14ac:dyDescent="0.25">
      <c r="B91" s="40"/>
      <c r="C91" s="187" t="s">
        <v>103</v>
      </c>
      <c r="D91" s="188">
        <f>SUM(D55:D79)</f>
        <v>8165.88</v>
      </c>
      <c r="E91" s="189">
        <f>D89+D91</f>
        <v>32430.000000000004</v>
      </c>
    </row>
    <row r="92" spans="1:5" s="39" customFormat="1" x14ac:dyDescent="0.25">
      <c r="B92" s="40"/>
      <c r="C92" s="187" t="s">
        <v>104</v>
      </c>
    </row>
    <row r="93" spans="1:5" s="39" customFormat="1" x14ac:dyDescent="0.25">
      <c r="B93" s="40"/>
    </row>
    <row r="94" spans="1:5" s="39" customFormat="1" x14ac:dyDescent="0.25">
      <c r="B94" s="40"/>
    </row>
    <row r="95" spans="1:5" s="39" customFormat="1" x14ac:dyDescent="0.25">
      <c r="B95" s="40"/>
    </row>
    <row r="96" spans="1:5" s="39" customFormat="1" x14ac:dyDescent="0.25">
      <c r="B96" s="40"/>
    </row>
    <row r="97" spans="2:2" s="39" customFormat="1" x14ac:dyDescent="0.25">
      <c r="B97" s="40"/>
    </row>
    <row r="98" spans="2:2" s="39" customFormat="1" x14ac:dyDescent="0.25">
      <c r="B98" s="40"/>
    </row>
    <row r="99" spans="2:2" s="39" customFormat="1" x14ac:dyDescent="0.25">
      <c r="B99" s="40"/>
    </row>
    <row r="100" spans="2:2" s="39" customFormat="1" x14ac:dyDescent="0.25">
      <c r="B100" s="40"/>
    </row>
    <row r="101" spans="2:2" s="39" customFormat="1" x14ac:dyDescent="0.25">
      <c r="B101" s="40"/>
    </row>
    <row r="102" spans="2:2" s="39" customFormat="1" x14ac:dyDescent="0.25">
      <c r="B102" s="40"/>
    </row>
    <row r="103" spans="2:2" s="39" customFormat="1" x14ac:dyDescent="0.25">
      <c r="B103" s="40"/>
    </row>
    <row r="104" spans="2:2" s="39" customFormat="1" x14ac:dyDescent="0.25">
      <c r="B104" s="40"/>
    </row>
    <row r="105" spans="2:2" s="39" customFormat="1" x14ac:dyDescent="0.25">
      <c r="B105" s="40"/>
    </row>
    <row r="106" spans="2:2" s="39" customFormat="1" x14ac:dyDescent="0.25">
      <c r="B106" s="40"/>
    </row>
    <row r="107" spans="2:2" s="39" customFormat="1" x14ac:dyDescent="0.25">
      <c r="B107" s="40"/>
    </row>
    <row r="108" spans="2:2" s="39" customFormat="1" x14ac:dyDescent="0.25">
      <c r="B108" s="40"/>
    </row>
    <row r="109" spans="2:2" s="39" customFormat="1" x14ac:dyDescent="0.25">
      <c r="B109" s="40"/>
    </row>
    <row r="110" spans="2:2" s="39" customFormat="1" x14ac:dyDescent="0.25">
      <c r="B110" s="40"/>
    </row>
    <row r="111" spans="2:2" s="39" customFormat="1" x14ac:dyDescent="0.25">
      <c r="B111" s="40"/>
    </row>
    <row r="112" spans="2:2" s="39" customFormat="1" x14ac:dyDescent="0.25">
      <c r="B112" s="40"/>
    </row>
    <row r="113" spans="2:2" s="39" customFormat="1" x14ac:dyDescent="0.25">
      <c r="B113" s="40"/>
    </row>
    <row r="114" spans="2:2" s="39" customFormat="1" x14ac:dyDescent="0.25">
      <c r="B114" s="40"/>
    </row>
    <row r="115" spans="2:2" s="39" customFormat="1" x14ac:dyDescent="0.25">
      <c r="B115" s="40"/>
    </row>
    <row r="116" spans="2:2" s="39" customFormat="1" x14ac:dyDescent="0.25">
      <c r="B116" s="40"/>
    </row>
    <row r="117" spans="2:2" s="39" customFormat="1" x14ac:dyDescent="0.25">
      <c r="B117" s="40"/>
    </row>
    <row r="118" spans="2:2" s="39" customFormat="1" x14ac:dyDescent="0.25">
      <c r="B118" s="40"/>
    </row>
    <row r="119" spans="2:2" s="39" customFormat="1" x14ac:dyDescent="0.25">
      <c r="B119" s="40"/>
    </row>
    <row r="120" spans="2:2" s="39" customFormat="1" x14ac:dyDescent="0.25">
      <c r="B120" s="40"/>
    </row>
    <row r="121" spans="2:2" s="39" customFormat="1" x14ac:dyDescent="0.25">
      <c r="B121" s="40"/>
    </row>
    <row r="122" spans="2:2" s="39" customFormat="1" x14ac:dyDescent="0.25">
      <c r="B122" s="40"/>
    </row>
    <row r="123" spans="2:2" s="39" customFormat="1" x14ac:dyDescent="0.25">
      <c r="B123" s="40"/>
    </row>
    <row r="124" spans="2:2" s="39" customFormat="1" x14ac:dyDescent="0.25">
      <c r="B124" s="40"/>
    </row>
    <row r="125" spans="2:2" s="39" customFormat="1" x14ac:dyDescent="0.25">
      <c r="B125" s="40"/>
    </row>
    <row r="126" spans="2:2" s="39" customFormat="1" x14ac:dyDescent="0.25">
      <c r="B126" s="40"/>
    </row>
    <row r="127" spans="2:2" s="39" customFormat="1" x14ac:dyDescent="0.25">
      <c r="B127" s="40"/>
    </row>
    <row r="128" spans="2:2" s="39" customFormat="1" x14ac:dyDescent="0.25">
      <c r="B128" s="40"/>
    </row>
    <row r="129" spans="2:2" s="39" customFormat="1" x14ac:dyDescent="0.25">
      <c r="B129" s="40"/>
    </row>
    <row r="130" spans="2:2" s="39" customFormat="1" x14ac:dyDescent="0.25">
      <c r="B130" s="40"/>
    </row>
    <row r="131" spans="2:2" s="39" customFormat="1" x14ac:dyDescent="0.25">
      <c r="B131" s="40"/>
    </row>
    <row r="132" spans="2:2" s="39" customFormat="1" x14ac:dyDescent="0.25">
      <c r="B132" s="40"/>
    </row>
    <row r="133" spans="2:2" s="39" customFormat="1" x14ac:dyDescent="0.25">
      <c r="B133" s="40"/>
    </row>
    <row r="134" spans="2:2" s="39" customFormat="1" x14ac:dyDescent="0.25">
      <c r="B134" s="40"/>
    </row>
    <row r="135" spans="2:2" s="39" customFormat="1" x14ac:dyDescent="0.25">
      <c r="B135" s="40"/>
    </row>
    <row r="136" spans="2:2" s="39" customFormat="1" x14ac:dyDescent="0.25">
      <c r="B136" s="40"/>
    </row>
    <row r="137" spans="2:2" s="39" customFormat="1" x14ac:dyDescent="0.25">
      <c r="B137" s="40"/>
    </row>
    <row r="138" spans="2:2" s="39" customFormat="1" x14ac:dyDescent="0.25">
      <c r="B138" s="40"/>
    </row>
    <row r="139" spans="2:2" s="39" customFormat="1" x14ac:dyDescent="0.25">
      <c r="B139" s="40"/>
    </row>
    <row r="140" spans="2:2" s="39" customFormat="1" x14ac:dyDescent="0.25">
      <c r="B140" s="40"/>
    </row>
    <row r="141" spans="2:2" s="39" customFormat="1" x14ac:dyDescent="0.25">
      <c r="B141" s="40"/>
    </row>
    <row r="142" spans="2:2" s="39" customFormat="1" x14ac:dyDescent="0.25">
      <c r="B142" s="40"/>
    </row>
    <row r="143" spans="2:2" s="39" customFormat="1" x14ac:dyDescent="0.25">
      <c r="B143" s="40"/>
    </row>
    <row r="144" spans="2:2" s="39" customFormat="1" x14ac:dyDescent="0.25">
      <c r="B144" s="40"/>
    </row>
    <row r="145" spans="2:2" s="39" customFormat="1" x14ac:dyDescent="0.25">
      <c r="B145" s="40"/>
    </row>
    <row r="146" spans="2:2" s="39" customFormat="1" x14ac:dyDescent="0.25">
      <c r="B146" s="40"/>
    </row>
    <row r="147" spans="2:2" s="39" customFormat="1" x14ac:dyDescent="0.25">
      <c r="B147" s="40"/>
    </row>
    <row r="148" spans="2:2" s="39" customFormat="1" x14ac:dyDescent="0.25">
      <c r="B148" s="40"/>
    </row>
    <row r="149" spans="2:2" s="39" customFormat="1" x14ac:dyDescent="0.25">
      <c r="B149" s="40"/>
    </row>
    <row r="150" spans="2:2" s="39" customFormat="1" x14ac:dyDescent="0.25">
      <c r="B150" s="40"/>
    </row>
    <row r="151" spans="2:2" s="39" customFormat="1" x14ac:dyDescent="0.25">
      <c r="B151" s="40"/>
    </row>
    <row r="152" spans="2:2" s="39" customFormat="1" x14ac:dyDescent="0.25">
      <c r="B152" s="40"/>
    </row>
    <row r="153" spans="2:2" s="39" customFormat="1" x14ac:dyDescent="0.25">
      <c r="B153" s="40"/>
    </row>
    <row r="154" spans="2:2" s="39" customFormat="1" x14ac:dyDescent="0.25">
      <c r="B154" s="40"/>
    </row>
    <row r="155" spans="2:2" s="39" customFormat="1" x14ac:dyDescent="0.25">
      <c r="B155" s="40"/>
    </row>
    <row r="156" spans="2:2" s="39" customFormat="1" x14ac:dyDescent="0.25">
      <c r="B156" s="40"/>
    </row>
    <row r="157" spans="2:2" s="39" customFormat="1" x14ac:dyDescent="0.25">
      <c r="B157" s="40"/>
    </row>
    <row r="158" spans="2:2" s="39" customFormat="1" x14ac:dyDescent="0.25">
      <c r="B158" s="40"/>
    </row>
    <row r="159" spans="2:2" s="39" customFormat="1" x14ac:dyDescent="0.25">
      <c r="B159" s="40"/>
    </row>
    <row r="160" spans="2:2" s="39" customFormat="1" x14ac:dyDescent="0.25">
      <c r="B160" s="40"/>
    </row>
    <row r="161" spans="2:2" s="39" customFormat="1" x14ac:dyDescent="0.25">
      <c r="B161" s="40"/>
    </row>
    <row r="162" spans="2:2" s="39" customFormat="1" x14ac:dyDescent="0.25">
      <c r="B162" s="40"/>
    </row>
    <row r="163" spans="2:2" s="39" customFormat="1" x14ac:dyDescent="0.25">
      <c r="B163" s="40"/>
    </row>
    <row r="164" spans="2:2" s="39" customFormat="1" x14ac:dyDescent="0.25">
      <c r="B164" s="40"/>
    </row>
    <row r="165" spans="2:2" s="39" customFormat="1" x14ac:dyDescent="0.25">
      <c r="B165" s="40"/>
    </row>
    <row r="166" spans="2:2" s="39" customFormat="1" x14ac:dyDescent="0.25">
      <c r="B166" s="40"/>
    </row>
    <row r="167" spans="2:2" s="39" customFormat="1" x14ac:dyDescent="0.25">
      <c r="B167" s="40"/>
    </row>
    <row r="168" spans="2:2" s="39" customFormat="1" x14ac:dyDescent="0.25">
      <c r="B168" s="40"/>
    </row>
    <row r="169" spans="2:2" s="39" customFormat="1" x14ac:dyDescent="0.25">
      <c r="B169" s="40"/>
    </row>
    <row r="170" spans="2:2" s="39" customFormat="1" x14ac:dyDescent="0.25">
      <c r="B170" s="40"/>
    </row>
    <row r="171" spans="2:2" s="39" customFormat="1" x14ac:dyDescent="0.25">
      <c r="B171" s="40"/>
    </row>
    <row r="172" spans="2:2" s="39" customFormat="1" x14ac:dyDescent="0.25">
      <c r="B172" s="40"/>
    </row>
    <row r="173" spans="2:2" s="39" customFormat="1" x14ac:dyDescent="0.25">
      <c r="B173" s="40"/>
    </row>
    <row r="174" spans="2:2" s="39" customFormat="1" x14ac:dyDescent="0.25">
      <c r="B174" s="40"/>
    </row>
    <row r="175" spans="2:2" s="39" customFormat="1" x14ac:dyDescent="0.25">
      <c r="B175" s="40"/>
    </row>
    <row r="176" spans="2:2" s="39" customFormat="1" x14ac:dyDescent="0.25">
      <c r="B176" s="40"/>
    </row>
    <row r="177" spans="2:2" s="39" customFormat="1" x14ac:dyDescent="0.25">
      <c r="B177" s="40"/>
    </row>
    <row r="178" spans="2:2" s="39" customFormat="1" x14ac:dyDescent="0.25">
      <c r="B178" s="40"/>
    </row>
    <row r="179" spans="2:2" s="39" customFormat="1" x14ac:dyDescent="0.25">
      <c r="B179" s="40"/>
    </row>
    <row r="180" spans="2:2" s="39" customFormat="1" x14ac:dyDescent="0.25">
      <c r="B180" s="40"/>
    </row>
    <row r="181" spans="2:2" s="39" customFormat="1" x14ac:dyDescent="0.25">
      <c r="B181" s="40"/>
    </row>
    <row r="182" spans="2:2" s="39" customFormat="1" x14ac:dyDescent="0.25">
      <c r="B182" s="40"/>
    </row>
    <row r="183" spans="2:2" s="39" customFormat="1" x14ac:dyDescent="0.25">
      <c r="B183" s="40"/>
    </row>
    <row r="184" spans="2:2" s="39" customFormat="1" x14ac:dyDescent="0.25">
      <c r="B184" s="40"/>
    </row>
    <row r="185" spans="2:2" s="39" customFormat="1" x14ac:dyDescent="0.25">
      <c r="B185" s="40"/>
    </row>
    <row r="186" spans="2:2" s="39" customFormat="1" x14ac:dyDescent="0.25">
      <c r="B186" s="40"/>
    </row>
    <row r="187" spans="2:2" s="39" customFormat="1" x14ac:dyDescent="0.25">
      <c r="B187" s="40"/>
    </row>
    <row r="188" spans="2:2" s="39" customFormat="1" x14ac:dyDescent="0.25">
      <c r="B188" s="40"/>
    </row>
    <row r="189" spans="2:2" s="39" customFormat="1" x14ac:dyDescent="0.25">
      <c r="B189" s="40"/>
    </row>
    <row r="190" spans="2:2" s="39" customFormat="1" x14ac:dyDescent="0.25">
      <c r="B190" s="40"/>
    </row>
    <row r="191" spans="2:2" s="39" customFormat="1" x14ac:dyDescent="0.25">
      <c r="B191" s="40"/>
    </row>
    <row r="192" spans="2:2" s="39" customFormat="1" x14ac:dyDescent="0.25">
      <c r="B192" s="40"/>
    </row>
    <row r="193" spans="2:2" s="39" customFormat="1" x14ac:dyDescent="0.25">
      <c r="B193" s="40"/>
    </row>
    <row r="194" spans="2:2" s="39" customFormat="1" x14ac:dyDescent="0.25">
      <c r="B194" s="40"/>
    </row>
    <row r="195" spans="2:2" s="39" customFormat="1" x14ac:dyDescent="0.25">
      <c r="B195" s="40"/>
    </row>
    <row r="196" spans="2:2" s="39" customFormat="1" x14ac:dyDescent="0.25">
      <c r="B196" s="40"/>
    </row>
    <row r="197" spans="2:2" s="39" customFormat="1" x14ac:dyDescent="0.25">
      <c r="B197" s="40"/>
    </row>
    <row r="198" spans="2:2" s="39" customFormat="1" x14ac:dyDescent="0.25">
      <c r="B198" s="40"/>
    </row>
    <row r="199" spans="2:2" s="39" customFormat="1" x14ac:dyDescent="0.25">
      <c r="B199" s="40"/>
    </row>
    <row r="200" spans="2:2" s="39" customFormat="1" x14ac:dyDescent="0.25">
      <c r="B200" s="40"/>
    </row>
    <row r="201" spans="2:2" s="39" customFormat="1" x14ac:dyDescent="0.25">
      <c r="B201" s="40"/>
    </row>
    <row r="202" spans="2:2" s="39" customFormat="1" x14ac:dyDescent="0.25">
      <c r="B202" s="40"/>
    </row>
    <row r="203" spans="2:2" s="39" customFormat="1" x14ac:dyDescent="0.25">
      <c r="B203" s="40"/>
    </row>
    <row r="204" spans="2:2" s="39" customFormat="1" x14ac:dyDescent="0.25">
      <c r="B204" s="40"/>
    </row>
    <row r="205" spans="2:2" s="39" customFormat="1" x14ac:dyDescent="0.25">
      <c r="B205" s="40"/>
    </row>
    <row r="206" spans="2:2" s="39" customFormat="1" x14ac:dyDescent="0.25">
      <c r="B206" s="40"/>
    </row>
    <row r="207" spans="2:2" s="39" customFormat="1" x14ac:dyDescent="0.25">
      <c r="B207" s="40"/>
    </row>
    <row r="208" spans="2:2" s="39" customFormat="1" x14ac:dyDescent="0.25">
      <c r="B208" s="40"/>
    </row>
    <row r="209" spans="2:2" s="39" customFormat="1" x14ac:dyDescent="0.25">
      <c r="B209" s="40"/>
    </row>
    <row r="210" spans="2:2" s="39" customFormat="1" x14ac:dyDescent="0.25">
      <c r="B210" s="40"/>
    </row>
    <row r="211" spans="2:2" s="39" customFormat="1" x14ac:dyDescent="0.25">
      <c r="B211" s="40"/>
    </row>
    <row r="212" spans="2:2" s="39" customFormat="1" x14ac:dyDescent="0.25">
      <c r="B212" s="40"/>
    </row>
    <row r="213" spans="2:2" s="39" customFormat="1" x14ac:dyDescent="0.25">
      <c r="B213" s="40"/>
    </row>
    <row r="214" spans="2:2" s="39" customFormat="1" x14ac:dyDescent="0.25">
      <c r="B214" s="40"/>
    </row>
    <row r="215" spans="2:2" s="39" customFormat="1" x14ac:dyDescent="0.25">
      <c r="B215" s="40"/>
    </row>
    <row r="216" spans="2:2" s="39" customFormat="1" x14ac:dyDescent="0.25">
      <c r="B216" s="40"/>
    </row>
    <row r="217" spans="2:2" s="39" customFormat="1" x14ac:dyDescent="0.25">
      <c r="B217" s="40"/>
    </row>
    <row r="218" spans="2:2" s="39" customFormat="1" x14ac:dyDescent="0.25">
      <c r="B218" s="40"/>
    </row>
    <row r="219" spans="2:2" s="39" customFormat="1" x14ac:dyDescent="0.25">
      <c r="B219" s="40"/>
    </row>
    <row r="220" spans="2:2" s="39" customFormat="1" x14ac:dyDescent="0.25">
      <c r="B220" s="40"/>
    </row>
    <row r="221" spans="2:2" s="39" customFormat="1" x14ac:dyDescent="0.25">
      <c r="B221" s="40"/>
    </row>
    <row r="222" spans="2:2" s="39" customFormat="1" x14ac:dyDescent="0.25">
      <c r="B222" s="40"/>
    </row>
    <row r="223" spans="2:2" s="39" customFormat="1" x14ac:dyDescent="0.25">
      <c r="B223" s="40"/>
    </row>
    <row r="224" spans="2:2" s="39" customFormat="1" x14ac:dyDescent="0.25">
      <c r="B224" s="40"/>
    </row>
    <row r="225" spans="2:2" s="39" customFormat="1" x14ac:dyDescent="0.25">
      <c r="B225" s="40"/>
    </row>
    <row r="226" spans="2:2" s="39" customFormat="1" x14ac:dyDescent="0.25">
      <c r="B226" s="40"/>
    </row>
    <row r="227" spans="2:2" s="39" customFormat="1" x14ac:dyDescent="0.25">
      <c r="B227" s="40"/>
    </row>
    <row r="228" spans="2:2" s="39" customFormat="1" x14ac:dyDescent="0.25">
      <c r="B228" s="40"/>
    </row>
    <row r="229" spans="2:2" s="39" customFormat="1" x14ac:dyDescent="0.25">
      <c r="B229" s="40"/>
    </row>
    <row r="230" spans="2:2" s="39" customFormat="1" x14ac:dyDescent="0.25">
      <c r="B230" s="40"/>
    </row>
    <row r="231" spans="2:2" s="39" customFormat="1" x14ac:dyDescent="0.25">
      <c r="B231" s="40"/>
    </row>
    <row r="232" spans="2:2" s="39" customFormat="1" x14ac:dyDescent="0.25">
      <c r="B232" s="40"/>
    </row>
    <row r="233" spans="2:2" s="39" customFormat="1" x14ac:dyDescent="0.25">
      <c r="B233" s="40"/>
    </row>
    <row r="234" spans="2:2" s="39" customFormat="1" x14ac:dyDescent="0.25">
      <c r="B234" s="40"/>
    </row>
    <row r="235" spans="2:2" s="39" customFormat="1" x14ac:dyDescent="0.25">
      <c r="B235" s="40"/>
    </row>
    <row r="236" spans="2:2" s="39" customFormat="1" x14ac:dyDescent="0.25">
      <c r="B236" s="40"/>
    </row>
    <row r="237" spans="2:2" s="39" customFormat="1" x14ac:dyDescent="0.25">
      <c r="B237" s="40"/>
    </row>
    <row r="238" spans="2:2" s="39" customFormat="1" x14ac:dyDescent="0.25">
      <c r="B238" s="40"/>
    </row>
    <row r="239" spans="2:2" s="39" customFormat="1" x14ac:dyDescent="0.25">
      <c r="B239" s="40"/>
    </row>
    <row r="240" spans="2:2" s="39" customFormat="1" x14ac:dyDescent="0.25">
      <c r="B240" s="40"/>
    </row>
    <row r="241" spans="2:2" s="39" customFormat="1" x14ac:dyDescent="0.25">
      <c r="B241" s="40"/>
    </row>
    <row r="242" spans="2:2" s="39" customFormat="1" x14ac:dyDescent="0.25">
      <c r="B242" s="40"/>
    </row>
    <row r="243" spans="2:2" s="39" customFormat="1" x14ac:dyDescent="0.25">
      <c r="B243" s="40"/>
    </row>
    <row r="244" spans="2:2" s="39" customFormat="1" x14ac:dyDescent="0.25">
      <c r="B244" s="40"/>
    </row>
    <row r="245" spans="2:2" s="39" customFormat="1" x14ac:dyDescent="0.25">
      <c r="B245" s="40"/>
    </row>
    <row r="246" spans="2:2" s="39" customFormat="1" x14ac:dyDescent="0.25">
      <c r="B246" s="40"/>
    </row>
    <row r="247" spans="2:2" s="39" customFormat="1" x14ac:dyDescent="0.25">
      <c r="B247" s="40"/>
    </row>
    <row r="248" spans="2:2" s="39" customFormat="1" x14ac:dyDescent="0.25">
      <c r="B248" s="40"/>
    </row>
    <row r="249" spans="2:2" s="39" customFormat="1" x14ac:dyDescent="0.25">
      <c r="B249" s="40"/>
    </row>
    <row r="250" spans="2:2" s="39" customFormat="1" x14ac:dyDescent="0.25">
      <c r="B250" s="40"/>
    </row>
    <row r="251" spans="2:2" s="39" customFormat="1" x14ac:dyDescent="0.25">
      <c r="B251" s="40"/>
    </row>
    <row r="252" spans="2:2" s="39" customFormat="1" x14ac:dyDescent="0.25">
      <c r="B252" s="40"/>
    </row>
    <row r="253" spans="2:2" s="39" customFormat="1" x14ac:dyDescent="0.25">
      <c r="B253" s="40"/>
    </row>
    <row r="254" spans="2:2" s="39" customFormat="1" x14ac:dyDescent="0.25">
      <c r="B254" s="40"/>
    </row>
    <row r="255" spans="2:2" s="39" customFormat="1" x14ac:dyDescent="0.25">
      <c r="B255" s="40"/>
    </row>
    <row r="256" spans="2:2" s="39" customFormat="1" x14ac:dyDescent="0.25">
      <c r="B256" s="40"/>
    </row>
    <row r="257" spans="2:2" s="39" customFormat="1" x14ac:dyDescent="0.25">
      <c r="B257" s="40"/>
    </row>
    <row r="258" spans="2:2" s="39" customFormat="1" x14ac:dyDescent="0.25">
      <c r="B258" s="40"/>
    </row>
    <row r="259" spans="2:2" s="39" customFormat="1" x14ac:dyDescent="0.25">
      <c r="B259" s="40"/>
    </row>
    <row r="260" spans="2:2" s="39" customFormat="1" x14ac:dyDescent="0.25">
      <c r="B260" s="40"/>
    </row>
    <row r="261" spans="2:2" s="39" customFormat="1" x14ac:dyDescent="0.25">
      <c r="B261" s="40"/>
    </row>
    <row r="262" spans="2:2" s="39" customFormat="1" x14ac:dyDescent="0.25">
      <c r="B262" s="40"/>
    </row>
    <row r="263" spans="2:2" s="39" customFormat="1" x14ac:dyDescent="0.25">
      <c r="B263" s="40"/>
    </row>
    <row r="264" spans="2:2" s="39" customFormat="1" x14ac:dyDescent="0.25">
      <c r="B264" s="40"/>
    </row>
    <row r="265" spans="2:2" s="39" customFormat="1" x14ac:dyDescent="0.25">
      <c r="B265" s="40"/>
    </row>
    <row r="266" spans="2:2" s="39" customFormat="1" x14ac:dyDescent="0.25">
      <c r="B266" s="40"/>
    </row>
    <row r="267" spans="2:2" s="39" customFormat="1" x14ac:dyDescent="0.25">
      <c r="B267" s="40"/>
    </row>
    <row r="268" spans="2:2" s="39" customFormat="1" x14ac:dyDescent="0.25">
      <c r="B268" s="40"/>
    </row>
    <row r="269" spans="2:2" s="39" customFormat="1" x14ac:dyDescent="0.25">
      <c r="B269" s="40"/>
    </row>
    <row r="270" spans="2:2" s="39" customFormat="1" x14ac:dyDescent="0.25">
      <c r="B270" s="40"/>
    </row>
    <row r="271" spans="2:2" s="39" customFormat="1" x14ac:dyDescent="0.25">
      <c r="B271" s="40"/>
    </row>
    <row r="272" spans="2:2" s="39" customFormat="1" x14ac:dyDescent="0.25">
      <c r="B272" s="40"/>
    </row>
    <row r="273" spans="2:2" s="39" customFormat="1" x14ac:dyDescent="0.25">
      <c r="B273" s="40"/>
    </row>
    <row r="274" spans="2:2" s="39" customFormat="1" x14ac:dyDescent="0.25">
      <c r="B274" s="40"/>
    </row>
    <row r="275" spans="2:2" s="39" customFormat="1" x14ac:dyDescent="0.25">
      <c r="B275" s="40"/>
    </row>
    <row r="276" spans="2:2" s="39" customFormat="1" x14ac:dyDescent="0.25">
      <c r="B276" s="40"/>
    </row>
    <row r="277" spans="2:2" s="39" customFormat="1" x14ac:dyDescent="0.25">
      <c r="B277" s="40"/>
    </row>
    <row r="278" spans="2:2" s="39" customFormat="1" x14ac:dyDescent="0.25">
      <c r="B278" s="40"/>
    </row>
    <row r="279" spans="2:2" s="39" customFormat="1" x14ac:dyDescent="0.25">
      <c r="B279" s="40"/>
    </row>
    <row r="280" spans="2:2" s="39" customFormat="1" x14ac:dyDescent="0.25">
      <c r="B280" s="40"/>
    </row>
    <row r="281" spans="2:2" s="39" customFormat="1" x14ac:dyDescent="0.25">
      <c r="B281" s="40"/>
    </row>
    <row r="282" spans="2:2" s="39" customFormat="1" x14ac:dyDescent="0.25">
      <c r="B282" s="40"/>
    </row>
    <row r="283" spans="2:2" s="39" customFormat="1" x14ac:dyDescent="0.25">
      <c r="B283" s="40"/>
    </row>
    <row r="284" spans="2:2" s="39" customFormat="1" x14ac:dyDescent="0.25">
      <c r="B284" s="40"/>
    </row>
    <row r="285" spans="2:2" s="39" customFormat="1" x14ac:dyDescent="0.25">
      <c r="B285" s="40"/>
    </row>
    <row r="286" spans="2:2" s="39" customFormat="1" x14ac:dyDescent="0.25">
      <c r="B286" s="40"/>
    </row>
    <row r="287" spans="2:2" s="39" customFormat="1" x14ac:dyDescent="0.25">
      <c r="B287" s="40"/>
    </row>
    <row r="288" spans="2:2" s="39" customFormat="1" x14ac:dyDescent="0.25">
      <c r="B288" s="40"/>
    </row>
    <row r="289" spans="2:2" s="39" customFormat="1" x14ac:dyDescent="0.25">
      <c r="B289" s="40"/>
    </row>
    <row r="290" spans="2:2" s="39" customFormat="1" x14ac:dyDescent="0.25">
      <c r="B290" s="40"/>
    </row>
    <row r="291" spans="2:2" s="39" customFormat="1" x14ac:dyDescent="0.25">
      <c r="B291" s="40"/>
    </row>
    <row r="292" spans="2:2" s="39" customFormat="1" x14ac:dyDescent="0.25">
      <c r="B292" s="40"/>
    </row>
    <row r="293" spans="2:2" s="39" customFormat="1" x14ac:dyDescent="0.25">
      <c r="B293" s="40"/>
    </row>
    <row r="294" spans="2:2" s="39" customFormat="1" x14ac:dyDescent="0.25">
      <c r="B294" s="40"/>
    </row>
    <row r="295" spans="2:2" s="39" customFormat="1" x14ac:dyDescent="0.25">
      <c r="B295" s="40"/>
    </row>
    <row r="296" spans="2:2" s="39" customFormat="1" x14ac:dyDescent="0.25">
      <c r="B296" s="40"/>
    </row>
    <row r="297" spans="2:2" s="39" customFormat="1" x14ac:dyDescent="0.25">
      <c r="B297" s="40"/>
    </row>
    <row r="298" spans="2:2" s="39" customFormat="1" x14ac:dyDescent="0.25">
      <c r="B298" s="40"/>
    </row>
    <row r="299" spans="2:2" s="39" customFormat="1" x14ac:dyDescent="0.25">
      <c r="B299" s="40"/>
    </row>
    <row r="300" spans="2:2" s="39" customFormat="1" x14ac:dyDescent="0.25">
      <c r="B300" s="40"/>
    </row>
    <row r="301" spans="2:2" s="39" customFormat="1" x14ac:dyDescent="0.25">
      <c r="B301" s="40"/>
    </row>
    <row r="302" spans="2:2" s="39" customFormat="1" x14ac:dyDescent="0.25">
      <c r="B302" s="40"/>
    </row>
    <row r="303" spans="2:2" s="39" customFormat="1" x14ac:dyDescent="0.25">
      <c r="B303" s="40"/>
    </row>
    <row r="304" spans="2:2" s="39" customFormat="1" x14ac:dyDescent="0.25">
      <c r="B304" s="40"/>
    </row>
    <row r="305" spans="2:2" s="39" customFormat="1" x14ac:dyDescent="0.25">
      <c r="B305" s="40"/>
    </row>
    <row r="306" spans="2:2" s="39" customFormat="1" x14ac:dyDescent="0.25">
      <c r="B306" s="40"/>
    </row>
    <row r="307" spans="2:2" s="39" customFormat="1" x14ac:dyDescent="0.25">
      <c r="B307" s="40"/>
    </row>
    <row r="308" spans="2:2" s="39" customFormat="1" x14ac:dyDescent="0.25">
      <c r="B308" s="40"/>
    </row>
    <row r="309" spans="2:2" s="39" customFormat="1" x14ac:dyDescent="0.25">
      <c r="B309" s="40"/>
    </row>
    <row r="310" spans="2:2" s="39" customFormat="1" x14ac:dyDescent="0.25">
      <c r="B310" s="40"/>
    </row>
    <row r="311" spans="2:2" s="39" customFormat="1" x14ac:dyDescent="0.25">
      <c r="B311" s="40"/>
    </row>
    <row r="312" spans="2:2" s="39" customFormat="1" x14ac:dyDescent="0.25">
      <c r="B312" s="40"/>
    </row>
    <row r="313" spans="2:2" s="39" customFormat="1" x14ac:dyDescent="0.25">
      <c r="B313" s="40"/>
    </row>
    <row r="314" spans="2:2" s="39" customFormat="1" x14ac:dyDescent="0.25">
      <c r="B314" s="40"/>
    </row>
    <row r="315" spans="2:2" s="39" customFormat="1" x14ac:dyDescent="0.25">
      <c r="B315" s="40"/>
    </row>
    <row r="316" spans="2:2" s="39" customFormat="1" x14ac:dyDescent="0.25">
      <c r="B316" s="40"/>
    </row>
    <row r="317" spans="2:2" s="39" customFormat="1" x14ac:dyDescent="0.25">
      <c r="B317" s="40"/>
    </row>
    <row r="318" spans="2:2" s="39" customFormat="1" x14ac:dyDescent="0.25">
      <c r="B318" s="40"/>
    </row>
    <row r="319" spans="2:2" s="39" customFormat="1" x14ac:dyDescent="0.25">
      <c r="B319" s="40"/>
    </row>
    <row r="320" spans="2:2" s="39" customFormat="1" x14ac:dyDescent="0.25">
      <c r="B320" s="40"/>
    </row>
    <row r="321" spans="2:2" s="39" customFormat="1" x14ac:dyDescent="0.25">
      <c r="B321" s="40"/>
    </row>
    <row r="322" spans="2:2" s="39" customFormat="1" x14ac:dyDescent="0.25">
      <c r="B322" s="40"/>
    </row>
    <row r="323" spans="2:2" s="39" customFormat="1" x14ac:dyDescent="0.25">
      <c r="B323" s="40"/>
    </row>
    <row r="324" spans="2:2" s="39" customFormat="1" x14ac:dyDescent="0.25">
      <c r="B324" s="40"/>
    </row>
    <row r="325" spans="2:2" s="39" customFormat="1" x14ac:dyDescent="0.25">
      <c r="B325" s="40"/>
    </row>
    <row r="326" spans="2:2" s="39" customFormat="1" x14ac:dyDescent="0.25">
      <c r="B326" s="40"/>
    </row>
    <row r="327" spans="2:2" s="39" customFormat="1" x14ac:dyDescent="0.25">
      <c r="B327" s="40"/>
    </row>
    <row r="328" spans="2:2" s="39" customFormat="1" x14ac:dyDescent="0.25">
      <c r="B328" s="40"/>
    </row>
    <row r="329" spans="2:2" s="39" customFormat="1" x14ac:dyDescent="0.25">
      <c r="B329" s="40"/>
    </row>
    <row r="330" spans="2:2" s="39" customFormat="1" x14ac:dyDescent="0.25">
      <c r="B330" s="40"/>
    </row>
    <row r="331" spans="2:2" s="39" customFormat="1" x14ac:dyDescent="0.25">
      <c r="B331" s="40"/>
    </row>
    <row r="332" spans="2:2" s="39" customFormat="1" x14ac:dyDescent="0.25">
      <c r="B332" s="40"/>
    </row>
    <row r="333" spans="2:2" s="39" customFormat="1" x14ac:dyDescent="0.25">
      <c r="B333" s="40"/>
    </row>
    <row r="334" spans="2:2" s="39" customFormat="1" x14ac:dyDescent="0.25">
      <c r="B334" s="40"/>
    </row>
    <row r="335" spans="2:2" s="39" customFormat="1" x14ac:dyDescent="0.25">
      <c r="B335" s="40"/>
    </row>
    <row r="336" spans="2:2" s="39" customFormat="1" x14ac:dyDescent="0.25">
      <c r="B336" s="40"/>
    </row>
    <row r="337" spans="2:2" s="39" customFormat="1" x14ac:dyDescent="0.25">
      <c r="B337" s="40"/>
    </row>
    <row r="338" spans="2:2" s="39" customFormat="1" x14ac:dyDescent="0.25">
      <c r="B338" s="40"/>
    </row>
    <row r="339" spans="2:2" s="39" customFormat="1" x14ac:dyDescent="0.25">
      <c r="B339" s="40"/>
    </row>
    <row r="340" spans="2:2" s="39" customFormat="1" x14ac:dyDescent="0.25">
      <c r="B340" s="40"/>
    </row>
    <row r="341" spans="2:2" s="39" customFormat="1" x14ac:dyDescent="0.25">
      <c r="B341" s="40"/>
    </row>
    <row r="342" spans="2:2" s="39" customFormat="1" x14ac:dyDescent="0.25">
      <c r="B342" s="40"/>
    </row>
    <row r="343" spans="2:2" s="39" customFormat="1" x14ac:dyDescent="0.25">
      <c r="B343" s="40"/>
    </row>
    <row r="344" spans="2:2" s="39" customFormat="1" x14ac:dyDescent="0.25">
      <c r="B344" s="40"/>
    </row>
    <row r="345" spans="2:2" s="39" customFormat="1" x14ac:dyDescent="0.25">
      <c r="B345" s="40"/>
    </row>
    <row r="346" spans="2:2" s="39" customFormat="1" x14ac:dyDescent="0.25">
      <c r="B346" s="40"/>
    </row>
    <row r="347" spans="2:2" s="39" customFormat="1" x14ac:dyDescent="0.25">
      <c r="B347" s="40"/>
    </row>
    <row r="348" spans="2:2" s="39" customFormat="1" x14ac:dyDescent="0.25">
      <c r="B348" s="40"/>
    </row>
    <row r="349" spans="2:2" s="39" customFormat="1" x14ac:dyDescent="0.25">
      <c r="B349" s="40"/>
    </row>
    <row r="350" spans="2:2" s="39" customFormat="1" x14ac:dyDescent="0.25">
      <c r="B350" s="40"/>
    </row>
    <row r="351" spans="2:2" s="39" customFormat="1" x14ac:dyDescent="0.25">
      <c r="B351" s="40"/>
    </row>
    <row r="352" spans="2:2" s="39" customFormat="1" x14ac:dyDescent="0.25">
      <c r="B352" s="40"/>
    </row>
    <row r="353" spans="2:2" s="39" customFormat="1" x14ac:dyDescent="0.25">
      <c r="B353" s="40"/>
    </row>
    <row r="354" spans="2:2" s="39" customFormat="1" x14ac:dyDescent="0.25">
      <c r="B354" s="40"/>
    </row>
    <row r="355" spans="2:2" s="39" customFormat="1" x14ac:dyDescent="0.25">
      <c r="B355" s="40"/>
    </row>
    <row r="356" spans="2:2" s="39" customFormat="1" x14ac:dyDescent="0.25">
      <c r="B356" s="40"/>
    </row>
    <row r="357" spans="2:2" s="39" customFormat="1" x14ac:dyDescent="0.25">
      <c r="B357" s="40"/>
    </row>
    <row r="358" spans="2:2" s="39" customFormat="1" x14ac:dyDescent="0.25">
      <c r="B358" s="40"/>
    </row>
    <row r="359" spans="2:2" s="39" customFormat="1" x14ac:dyDescent="0.25">
      <c r="B359" s="40"/>
    </row>
    <row r="360" spans="2:2" s="39" customFormat="1" x14ac:dyDescent="0.25">
      <c r="B360" s="40"/>
    </row>
    <row r="361" spans="2:2" s="39" customFormat="1" x14ac:dyDescent="0.25">
      <c r="B361" s="40"/>
    </row>
    <row r="362" spans="2:2" s="39" customFormat="1" x14ac:dyDescent="0.25">
      <c r="B362" s="40"/>
    </row>
    <row r="363" spans="2:2" s="39" customFormat="1" x14ac:dyDescent="0.25">
      <c r="B363" s="40"/>
    </row>
    <row r="364" spans="2:2" s="39" customFormat="1" x14ac:dyDescent="0.25">
      <c r="B364" s="40"/>
    </row>
    <row r="365" spans="2:2" s="39" customFormat="1" x14ac:dyDescent="0.25">
      <c r="B365" s="40"/>
    </row>
    <row r="366" spans="2:2" s="39" customFormat="1" x14ac:dyDescent="0.25">
      <c r="B366" s="40"/>
    </row>
    <row r="367" spans="2:2" s="39" customFormat="1" x14ac:dyDescent="0.25">
      <c r="B367" s="40"/>
    </row>
    <row r="368" spans="2:2" s="39" customFormat="1" x14ac:dyDescent="0.25">
      <c r="B368" s="40"/>
    </row>
    <row r="369" spans="2:2" s="39" customFormat="1" x14ac:dyDescent="0.25">
      <c r="B369" s="40"/>
    </row>
    <row r="370" spans="2:2" s="39" customFormat="1" x14ac:dyDescent="0.25">
      <c r="B370" s="40"/>
    </row>
    <row r="371" spans="2:2" s="39" customFormat="1" x14ac:dyDescent="0.25">
      <c r="B371" s="40"/>
    </row>
    <row r="372" spans="2:2" s="39" customFormat="1" x14ac:dyDescent="0.25">
      <c r="B372" s="40"/>
    </row>
    <row r="373" spans="2:2" s="39" customFormat="1" x14ac:dyDescent="0.25">
      <c r="B373" s="40"/>
    </row>
    <row r="374" spans="2:2" s="39" customFormat="1" x14ac:dyDescent="0.25">
      <c r="B374" s="40"/>
    </row>
    <row r="375" spans="2:2" s="39" customFormat="1" x14ac:dyDescent="0.25">
      <c r="B375" s="40"/>
    </row>
    <row r="376" spans="2:2" s="39" customFormat="1" x14ac:dyDescent="0.25">
      <c r="B376" s="40"/>
    </row>
    <row r="377" spans="2:2" s="39" customFormat="1" x14ac:dyDescent="0.25">
      <c r="B377" s="40"/>
    </row>
    <row r="378" spans="2:2" s="39" customFormat="1" x14ac:dyDescent="0.25">
      <c r="B378" s="40"/>
    </row>
    <row r="379" spans="2:2" s="39" customFormat="1" x14ac:dyDescent="0.25">
      <c r="B379" s="40"/>
    </row>
    <row r="380" spans="2:2" s="39" customFormat="1" x14ac:dyDescent="0.25">
      <c r="B380" s="40"/>
    </row>
    <row r="381" spans="2:2" s="39" customFormat="1" x14ac:dyDescent="0.25">
      <c r="B381" s="40"/>
    </row>
    <row r="382" spans="2:2" s="39" customFormat="1" x14ac:dyDescent="0.25">
      <c r="B382" s="40"/>
    </row>
    <row r="383" spans="2:2" s="39" customFormat="1" x14ac:dyDescent="0.25">
      <c r="B383" s="40"/>
    </row>
    <row r="384" spans="2:2" s="39" customFormat="1" x14ac:dyDescent="0.25">
      <c r="B384" s="40"/>
    </row>
    <row r="385" spans="2:2" s="39" customFormat="1" x14ac:dyDescent="0.25">
      <c r="B385" s="40"/>
    </row>
    <row r="386" spans="2:2" s="39" customFormat="1" x14ac:dyDescent="0.25">
      <c r="B386" s="40"/>
    </row>
    <row r="387" spans="2:2" s="39" customFormat="1" x14ac:dyDescent="0.25">
      <c r="B387" s="40"/>
    </row>
    <row r="388" spans="2:2" s="39" customFormat="1" x14ac:dyDescent="0.25">
      <c r="B388" s="40"/>
    </row>
    <row r="389" spans="2:2" s="39" customFormat="1" x14ac:dyDescent="0.25">
      <c r="B389" s="40"/>
    </row>
    <row r="390" spans="2:2" s="39" customFormat="1" x14ac:dyDescent="0.25">
      <c r="B390" s="40"/>
    </row>
    <row r="391" spans="2:2" s="39" customFormat="1" x14ac:dyDescent="0.25">
      <c r="B391" s="40"/>
    </row>
    <row r="392" spans="2:2" s="39" customFormat="1" x14ac:dyDescent="0.25">
      <c r="B392" s="40"/>
    </row>
    <row r="393" spans="2:2" s="39" customFormat="1" x14ac:dyDescent="0.25">
      <c r="B393" s="40"/>
    </row>
    <row r="394" spans="2:2" s="39" customFormat="1" x14ac:dyDescent="0.25">
      <c r="B394" s="40"/>
    </row>
    <row r="395" spans="2:2" s="39" customFormat="1" x14ac:dyDescent="0.25">
      <c r="B395" s="40"/>
    </row>
    <row r="396" spans="2:2" s="39" customFormat="1" x14ac:dyDescent="0.25">
      <c r="B396" s="40"/>
    </row>
    <row r="397" spans="2:2" s="39" customFormat="1" x14ac:dyDescent="0.25">
      <c r="B397" s="40"/>
    </row>
    <row r="398" spans="2:2" s="39" customFormat="1" x14ac:dyDescent="0.25">
      <c r="B398" s="40"/>
    </row>
    <row r="399" spans="2:2" s="39" customFormat="1" x14ac:dyDescent="0.25">
      <c r="B399" s="40"/>
    </row>
    <row r="400" spans="2:2" s="39" customFormat="1" x14ac:dyDescent="0.25">
      <c r="B400" s="40"/>
    </row>
    <row r="401" spans="2:2" s="39" customFormat="1" x14ac:dyDescent="0.25">
      <c r="B401" s="40"/>
    </row>
    <row r="402" spans="2:2" s="39" customFormat="1" x14ac:dyDescent="0.25">
      <c r="B402" s="40"/>
    </row>
    <row r="403" spans="2:2" s="39" customFormat="1" x14ac:dyDescent="0.25">
      <c r="B403" s="40"/>
    </row>
    <row r="404" spans="2:2" s="39" customFormat="1" x14ac:dyDescent="0.25">
      <c r="B404" s="40"/>
    </row>
    <row r="405" spans="2:2" s="39" customFormat="1" x14ac:dyDescent="0.25">
      <c r="B405" s="40"/>
    </row>
    <row r="406" spans="2:2" s="39" customFormat="1" x14ac:dyDescent="0.25">
      <c r="B406" s="40"/>
    </row>
    <row r="407" spans="2:2" s="39" customFormat="1" x14ac:dyDescent="0.25">
      <c r="B407" s="40"/>
    </row>
    <row r="408" spans="2:2" s="39" customFormat="1" x14ac:dyDescent="0.25">
      <c r="B408" s="40"/>
    </row>
    <row r="409" spans="2:2" s="39" customFormat="1" x14ac:dyDescent="0.25">
      <c r="B409" s="40"/>
    </row>
    <row r="410" spans="2:2" s="39" customFormat="1" x14ac:dyDescent="0.25">
      <c r="B410" s="40"/>
    </row>
    <row r="411" spans="2:2" s="39" customFormat="1" x14ac:dyDescent="0.25">
      <c r="B411" s="40"/>
    </row>
    <row r="412" spans="2:2" s="39" customFormat="1" x14ac:dyDescent="0.25">
      <c r="B412" s="40"/>
    </row>
    <row r="413" spans="2:2" s="39" customFormat="1" x14ac:dyDescent="0.25">
      <c r="B413" s="40"/>
    </row>
    <row r="414" spans="2:2" s="39" customFormat="1" x14ac:dyDescent="0.25">
      <c r="B414" s="40"/>
    </row>
    <row r="415" spans="2:2" s="39" customFormat="1" x14ac:dyDescent="0.25">
      <c r="B415" s="40"/>
    </row>
    <row r="416" spans="2:2" s="39" customFormat="1" x14ac:dyDescent="0.25">
      <c r="B416" s="40"/>
    </row>
    <row r="417" spans="2:2" s="39" customFormat="1" x14ac:dyDescent="0.25">
      <c r="B417" s="40"/>
    </row>
    <row r="418" spans="2:2" s="39" customFormat="1" x14ac:dyDescent="0.25">
      <c r="B418" s="40"/>
    </row>
    <row r="419" spans="2:2" s="39" customFormat="1" x14ac:dyDescent="0.25">
      <c r="B419" s="40"/>
    </row>
    <row r="420" spans="2:2" s="39" customFormat="1" x14ac:dyDescent="0.25">
      <c r="B420" s="40"/>
    </row>
    <row r="421" spans="2:2" s="39" customFormat="1" x14ac:dyDescent="0.25">
      <c r="B421" s="40"/>
    </row>
    <row r="422" spans="2:2" s="39" customFormat="1" x14ac:dyDescent="0.25">
      <c r="B422" s="40"/>
    </row>
    <row r="423" spans="2:2" s="39" customFormat="1" x14ac:dyDescent="0.25">
      <c r="B423" s="40"/>
    </row>
    <row r="424" spans="2:2" s="39" customFormat="1" x14ac:dyDescent="0.25">
      <c r="B424" s="40"/>
    </row>
    <row r="425" spans="2:2" s="39" customFormat="1" x14ac:dyDescent="0.25">
      <c r="B425" s="40"/>
    </row>
    <row r="426" spans="2:2" s="39" customFormat="1" x14ac:dyDescent="0.25">
      <c r="B426" s="40"/>
    </row>
    <row r="427" spans="2:2" s="39" customFormat="1" x14ac:dyDescent="0.25">
      <c r="B427" s="40"/>
    </row>
    <row r="428" spans="2:2" s="39" customFormat="1" x14ac:dyDescent="0.25">
      <c r="B428" s="40"/>
    </row>
    <row r="429" spans="2:2" s="39" customFormat="1" x14ac:dyDescent="0.25">
      <c r="B429" s="40"/>
    </row>
    <row r="430" spans="2:2" s="39" customFormat="1" x14ac:dyDescent="0.25">
      <c r="B430" s="40"/>
    </row>
    <row r="431" spans="2:2" s="39" customFormat="1" x14ac:dyDescent="0.25">
      <c r="B431" s="40"/>
    </row>
    <row r="432" spans="2:2" s="39" customFormat="1" x14ac:dyDescent="0.25">
      <c r="B432" s="40"/>
    </row>
    <row r="433" spans="2:2" s="39" customFormat="1" x14ac:dyDescent="0.25">
      <c r="B433" s="40"/>
    </row>
    <row r="434" spans="2:2" s="39" customFormat="1" x14ac:dyDescent="0.25">
      <c r="B434" s="40"/>
    </row>
    <row r="435" spans="2:2" s="39" customFormat="1" x14ac:dyDescent="0.25">
      <c r="B435" s="40"/>
    </row>
    <row r="436" spans="2:2" s="39" customFormat="1" x14ac:dyDescent="0.25">
      <c r="B436" s="40"/>
    </row>
    <row r="437" spans="2:2" s="39" customFormat="1" x14ac:dyDescent="0.25">
      <c r="B437" s="40"/>
    </row>
    <row r="438" spans="2:2" s="39" customFormat="1" x14ac:dyDescent="0.25">
      <c r="B438" s="40"/>
    </row>
    <row r="439" spans="2:2" s="39" customFormat="1" x14ac:dyDescent="0.25">
      <c r="B439" s="40"/>
    </row>
    <row r="440" spans="2:2" s="39" customFormat="1" x14ac:dyDescent="0.25">
      <c r="B440" s="40"/>
    </row>
    <row r="441" spans="2:2" s="39" customFormat="1" x14ac:dyDescent="0.25">
      <c r="B441" s="40"/>
    </row>
    <row r="442" spans="2:2" s="39" customFormat="1" x14ac:dyDescent="0.25">
      <c r="B442" s="40"/>
    </row>
    <row r="443" spans="2:2" s="39" customFormat="1" x14ac:dyDescent="0.25">
      <c r="B443" s="40"/>
    </row>
    <row r="444" spans="2:2" s="39" customFormat="1" x14ac:dyDescent="0.25">
      <c r="B444" s="40"/>
    </row>
    <row r="445" spans="2:2" s="39" customFormat="1" x14ac:dyDescent="0.25">
      <c r="B445" s="40"/>
    </row>
    <row r="446" spans="2:2" s="39" customFormat="1" x14ac:dyDescent="0.25">
      <c r="B446" s="40"/>
    </row>
    <row r="447" spans="2:2" s="39" customFormat="1" x14ac:dyDescent="0.25">
      <c r="B447" s="40"/>
    </row>
    <row r="448" spans="2:2" s="39" customFormat="1" x14ac:dyDescent="0.25">
      <c r="B448" s="40"/>
    </row>
    <row r="449" spans="2:2" s="39" customFormat="1" x14ac:dyDescent="0.25">
      <c r="B449" s="40"/>
    </row>
    <row r="450" spans="2:2" s="39" customFormat="1" x14ac:dyDescent="0.25">
      <c r="B450" s="40"/>
    </row>
    <row r="451" spans="2:2" s="39" customFormat="1" x14ac:dyDescent="0.25">
      <c r="B451" s="40"/>
    </row>
    <row r="452" spans="2:2" s="39" customFormat="1" x14ac:dyDescent="0.25">
      <c r="B452" s="40"/>
    </row>
    <row r="453" spans="2:2" s="39" customFormat="1" x14ac:dyDescent="0.25">
      <c r="B453" s="40"/>
    </row>
    <row r="454" spans="2:2" s="39" customFormat="1" x14ac:dyDescent="0.25">
      <c r="B454" s="40"/>
    </row>
    <row r="455" spans="2:2" s="39" customFormat="1" x14ac:dyDescent="0.25">
      <c r="B455" s="40"/>
    </row>
    <row r="456" spans="2:2" s="39" customFormat="1" x14ac:dyDescent="0.25">
      <c r="B456" s="40"/>
    </row>
    <row r="457" spans="2:2" s="39" customFormat="1" x14ac:dyDescent="0.25">
      <c r="B457" s="40"/>
    </row>
    <row r="458" spans="2:2" s="39" customFormat="1" x14ac:dyDescent="0.25">
      <c r="B458" s="40"/>
    </row>
    <row r="459" spans="2:2" s="39" customFormat="1" x14ac:dyDescent="0.25">
      <c r="B459" s="40"/>
    </row>
    <row r="460" spans="2:2" s="39" customFormat="1" x14ac:dyDescent="0.25">
      <c r="B460" s="40"/>
    </row>
    <row r="461" spans="2:2" s="39" customFormat="1" x14ac:dyDescent="0.25">
      <c r="B461" s="40"/>
    </row>
    <row r="462" spans="2:2" s="39" customFormat="1" x14ac:dyDescent="0.25">
      <c r="B462" s="40"/>
    </row>
    <row r="463" spans="2:2" s="39" customFormat="1" x14ac:dyDescent="0.25">
      <c r="B463" s="40"/>
    </row>
    <row r="464" spans="2:2" s="39" customFormat="1" x14ac:dyDescent="0.25">
      <c r="B464" s="40"/>
    </row>
    <row r="465" spans="2:2" s="39" customFormat="1" x14ac:dyDescent="0.25">
      <c r="B465" s="40"/>
    </row>
    <row r="466" spans="2:2" s="39" customFormat="1" x14ac:dyDescent="0.25">
      <c r="B466" s="40"/>
    </row>
    <row r="467" spans="2:2" s="39" customFormat="1" x14ac:dyDescent="0.25">
      <c r="B467" s="40"/>
    </row>
    <row r="468" spans="2:2" s="39" customFormat="1" x14ac:dyDescent="0.25">
      <c r="B468" s="40"/>
    </row>
    <row r="469" spans="2:2" s="39" customFormat="1" x14ac:dyDescent="0.25">
      <c r="B469" s="40"/>
    </row>
    <row r="470" spans="2:2" s="39" customFormat="1" x14ac:dyDescent="0.25">
      <c r="B470" s="40"/>
    </row>
    <row r="471" spans="2:2" s="39" customFormat="1" x14ac:dyDescent="0.25">
      <c r="B471" s="40"/>
    </row>
    <row r="472" spans="2:2" s="39" customFormat="1" x14ac:dyDescent="0.25">
      <c r="B472" s="40"/>
    </row>
    <row r="473" spans="2:2" s="39" customFormat="1" x14ac:dyDescent="0.25">
      <c r="B473" s="40"/>
    </row>
    <row r="474" spans="2:2" s="39" customFormat="1" x14ac:dyDescent="0.25">
      <c r="B474" s="40"/>
    </row>
    <row r="475" spans="2:2" s="39" customFormat="1" x14ac:dyDescent="0.25">
      <c r="B475" s="40"/>
    </row>
    <row r="476" spans="2:2" s="39" customFormat="1" x14ac:dyDescent="0.25">
      <c r="B476" s="40"/>
    </row>
    <row r="477" spans="2:2" s="39" customFormat="1" x14ac:dyDescent="0.25">
      <c r="B477" s="40"/>
    </row>
    <row r="478" spans="2:2" s="39" customFormat="1" x14ac:dyDescent="0.25">
      <c r="B478" s="40"/>
    </row>
    <row r="479" spans="2:2" s="39" customFormat="1" x14ac:dyDescent="0.25">
      <c r="B479" s="40"/>
    </row>
    <row r="480" spans="2:2" s="39" customFormat="1" x14ac:dyDescent="0.25">
      <c r="B480" s="40"/>
    </row>
    <row r="481" spans="2:2" s="39" customFormat="1" x14ac:dyDescent="0.25">
      <c r="B481" s="40"/>
    </row>
    <row r="482" spans="2:2" s="39" customFormat="1" x14ac:dyDescent="0.25">
      <c r="B482" s="40"/>
    </row>
    <row r="483" spans="2:2" s="39" customFormat="1" x14ac:dyDescent="0.25">
      <c r="B483" s="40"/>
    </row>
    <row r="484" spans="2:2" s="39" customFormat="1" x14ac:dyDescent="0.25">
      <c r="B484" s="40"/>
    </row>
    <row r="485" spans="2:2" s="39" customFormat="1" x14ac:dyDescent="0.25">
      <c r="B485" s="40"/>
    </row>
    <row r="486" spans="2:2" s="39" customFormat="1" x14ac:dyDescent="0.25">
      <c r="B486" s="40"/>
    </row>
    <row r="487" spans="2:2" s="39" customFormat="1" x14ac:dyDescent="0.25">
      <c r="B487" s="40"/>
    </row>
    <row r="488" spans="2:2" s="39" customFormat="1" x14ac:dyDescent="0.25">
      <c r="B488" s="40"/>
    </row>
    <row r="489" spans="2:2" s="39" customFormat="1" x14ac:dyDescent="0.25">
      <c r="B489" s="40"/>
    </row>
    <row r="490" spans="2:2" s="39" customFormat="1" x14ac:dyDescent="0.25">
      <c r="B490" s="40"/>
    </row>
    <row r="491" spans="2:2" s="39" customFormat="1" x14ac:dyDescent="0.25">
      <c r="B491" s="40"/>
    </row>
    <row r="492" spans="2:2" s="39" customFormat="1" x14ac:dyDescent="0.25">
      <c r="B492" s="40"/>
    </row>
    <row r="493" spans="2:2" s="39" customFormat="1" x14ac:dyDescent="0.25">
      <c r="B493" s="40"/>
    </row>
    <row r="494" spans="2:2" s="39" customFormat="1" x14ac:dyDescent="0.25">
      <c r="B494" s="40"/>
    </row>
    <row r="495" spans="2:2" s="39" customFormat="1" x14ac:dyDescent="0.25">
      <c r="B495" s="40"/>
    </row>
    <row r="496" spans="2:2" s="39" customFormat="1" x14ac:dyDescent="0.25">
      <c r="B496" s="40"/>
    </row>
    <row r="497" spans="2:2" s="39" customFormat="1" x14ac:dyDescent="0.25">
      <c r="B497" s="40"/>
    </row>
    <row r="498" spans="2:2" s="39" customFormat="1" x14ac:dyDescent="0.25">
      <c r="B498" s="40"/>
    </row>
    <row r="499" spans="2:2" s="39" customFormat="1" x14ac:dyDescent="0.25">
      <c r="B499" s="40"/>
    </row>
    <row r="500" spans="2:2" s="39" customFormat="1" x14ac:dyDescent="0.25">
      <c r="B500" s="40"/>
    </row>
    <row r="501" spans="2:2" s="39" customFormat="1" x14ac:dyDescent="0.25">
      <c r="B501" s="40"/>
    </row>
    <row r="502" spans="2:2" s="39" customFormat="1" x14ac:dyDescent="0.25">
      <c r="B502" s="40"/>
    </row>
    <row r="503" spans="2:2" s="39" customFormat="1" x14ac:dyDescent="0.25">
      <c r="B503" s="40"/>
    </row>
    <row r="504" spans="2:2" s="39" customFormat="1" x14ac:dyDescent="0.25">
      <c r="B504" s="40"/>
    </row>
    <row r="505" spans="2:2" s="39" customFormat="1" x14ac:dyDescent="0.25">
      <c r="B505" s="40"/>
    </row>
    <row r="506" spans="2:2" s="39" customFormat="1" x14ac:dyDescent="0.25">
      <c r="B506" s="40"/>
    </row>
    <row r="507" spans="2:2" s="39" customFormat="1" x14ac:dyDescent="0.25">
      <c r="B507" s="40"/>
    </row>
    <row r="508" spans="2:2" s="39" customFormat="1" x14ac:dyDescent="0.25">
      <c r="B508" s="40"/>
    </row>
    <row r="509" spans="2:2" s="39" customFormat="1" x14ac:dyDescent="0.25">
      <c r="B509" s="40"/>
    </row>
    <row r="510" spans="2:2" s="39" customFormat="1" x14ac:dyDescent="0.25">
      <c r="B510" s="40"/>
    </row>
    <row r="511" spans="2:2" s="39" customFormat="1" x14ac:dyDescent="0.25">
      <c r="B511" s="40"/>
    </row>
    <row r="512" spans="2:2" s="39" customFormat="1" x14ac:dyDescent="0.25">
      <c r="B512" s="40"/>
    </row>
    <row r="513" spans="2:2" s="39" customFormat="1" x14ac:dyDescent="0.25">
      <c r="B513" s="40"/>
    </row>
    <row r="514" spans="2:2" s="39" customFormat="1" x14ac:dyDescent="0.25">
      <c r="B514" s="40"/>
    </row>
    <row r="515" spans="2:2" s="39" customFormat="1" x14ac:dyDescent="0.25">
      <c r="B515" s="40"/>
    </row>
    <row r="516" spans="2:2" s="39" customFormat="1" x14ac:dyDescent="0.25">
      <c r="B516" s="40"/>
    </row>
    <row r="517" spans="2:2" s="39" customFormat="1" x14ac:dyDescent="0.25">
      <c r="B517" s="40"/>
    </row>
    <row r="518" spans="2:2" s="39" customFormat="1" x14ac:dyDescent="0.25">
      <c r="B518" s="40"/>
    </row>
    <row r="519" spans="2:2" s="39" customFormat="1" x14ac:dyDescent="0.25">
      <c r="B519" s="40"/>
    </row>
    <row r="520" spans="2:2" s="39" customFormat="1" x14ac:dyDescent="0.25">
      <c r="B520" s="40"/>
    </row>
    <row r="521" spans="2:2" s="39" customFormat="1" x14ac:dyDescent="0.25">
      <c r="B521" s="40"/>
    </row>
    <row r="522" spans="2:2" s="39" customFormat="1" x14ac:dyDescent="0.25">
      <c r="B522" s="40"/>
    </row>
    <row r="523" spans="2:2" s="39" customFormat="1" x14ac:dyDescent="0.25">
      <c r="B523" s="40"/>
    </row>
    <row r="524" spans="2:2" s="39" customFormat="1" x14ac:dyDescent="0.25">
      <c r="B524" s="40"/>
    </row>
    <row r="525" spans="2:2" s="39" customFormat="1" x14ac:dyDescent="0.25">
      <c r="B525" s="40"/>
    </row>
    <row r="526" spans="2:2" s="39" customFormat="1" x14ac:dyDescent="0.25">
      <c r="B526" s="40"/>
    </row>
    <row r="527" spans="2:2" s="39" customFormat="1" x14ac:dyDescent="0.25">
      <c r="B527" s="40"/>
    </row>
    <row r="528" spans="2:2" s="39" customFormat="1" x14ac:dyDescent="0.25">
      <c r="B528" s="40"/>
    </row>
    <row r="529" spans="2:2" s="39" customFormat="1" x14ac:dyDescent="0.25">
      <c r="B529" s="40"/>
    </row>
    <row r="530" spans="2:2" s="39" customFormat="1" x14ac:dyDescent="0.25">
      <c r="B530" s="40"/>
    </row>
    <row r="531" spans="2:2" s="39" customFormat="1" x14ac:dyDescent="0.25">
      <c r="B531" s="40"/>
    </row>
    <row r="532" spans="2:2" s="39" customFormat="1" x14ac:dyDescent="0.25">
      <c r="B532" s="40"/>
    </row>
    <row r="533" spans="2:2" s="39" customFormat="1" x14ac:dyDescent="0.25">
      <c r="B533" s="40"/>
    </row>
    <row r="534" spans="2:2" s="39" customFormat="1" x14ac:dyDescent="0.25">
      <c r="B534" s="40"/>
    </row>
    <row r="535" spans="2:2" s="39" customFormat="1" x14ac:dyDescent="0.25">
      <c r="B535" s="40"/>
    </row>
    <row r="536" spans="2:2" s="39" customFormat="1" x14ac:dyDescent="0.25">
      <c r="B536" s="40"/>
    </row>
    <row r="537" spans="2:2" s="39" customFormat="1" x14ac:dyDescent="0.25">
      <c r="B537" s="40"/>
    </row>
    <row r="538" spans="2:2" s="39" customFormat="1" x14ac:dyDescent="0.25">
      <c r="B538" s="40"/>
    </row>
    <row r="539" spans="2:2" s="39" customFormat="1" x14ac:dyDescent="0.25">
      <c r="B539" s="40"/>
    </row>
    <row r="540" spans="2:2" s="39" customFormat="1" x14ac:dyDescent="0.25">
      <c r="B540" s="40"/>
    </row>
    <row r="541" spans="2:2" s="39" customFormat="1" x14ac:dyDescent="0.25">
      <c r="B541" s="40"/>
    </row>
    <row r="542" spans="2:2" s="39" customFormat="1" x14ac:dyDescent="0.25">
      <c r="B542" s="40"/>
    </row>
    <row r="543" spans="2:2" s="39" customFormat="1" x14ac:dyDescent="0.25">
      <c r="B543" s="40"/>
    </row>
    <row r="544" spans="2:2" s="39" customFormat="1" x14ac:dyDescent="0.25">
      <c r="B544" s="40"/>
    </row>
    <row r="545" spans="2:2" s="39" customFormat="1" x14ac:dyDescent="0.25">
      <c r="B545" s="40"/>
    </row>
    <row r="546" spans="2:2" s="39" customFormat="1" x14ac:dyDescent="0.25">
      <c r="B546" s="40"/>
    </row>
    <row r="547" spans="2:2" s="39" customFormat="1" x14ac:dyDescent="0.25">
      <c r="B547" s="40"/>
    </row>
    <row r="548" spans="2:2" s="39" customFormat="1" x14ac:dyDescent="0.25">
      <c r="B548" s="40"/>
    </row>
    <row r="549" spans="2:2" s="39" customFormat="1" x14ac:dyDescent="0.25">
      <c r="B549" s="40"/>
    </row>
    <row r="550" spans="2:2" s="39" customFormat="1" x14ac:dyDescent="0.25">
      <c r="B550" s="40"/>
    </row>
    <row r="551" spans="2:2" s="39" customFormat="1" x14ac:dyDescent="0.25">
      <c r="B551" s="40"/>
    </row>
    <row r="552" spans="2:2" s="39" customFormat="1" x14ac:dyDescent="0.25">
      <c r="B552" s="40"/>
    </row>
    <row r="553" spans="2:2" s="39" customFormat="1" x14ac:dyDescent="0.25">
      <c r="B553" s="40"/>
    </row>
    <row r="554" spans="2:2" s="39" customFormat="1" x14ac:dyDescent="0.25">
      <c r="B554" s="40"/>
    </row>
    <row r="555" spans="2:2" s="39" customFormat="1" x14ac:dyDescent="0.25">
      <c r="B555" s="40"/>
    </row>
    <row r="556" spans="2:2" s="39" customFormat="1" x14ac:dyDescent="0.25">
      <c r="B556" s="40"/>
    </row>
    <row r="557" spans="2:2" s="39" customFormat="1" x14ac:dyDescent="0.25">
      <c r="B557" s="40"/>
    </row>
    <row r="558" spans="2:2" s="39" customFormat="1" x14ac:dyDescent="0.25">
      <c r="B558" s="40"/>
    </row>
    <row r="559" spans="2:2" s="39" customFormat="1" x14ac:dyDescent="0.25">
      <c r="B559" s="40"/>
    </row>
    <row r="560" spans="2:2" s="39" customFormat="1" x14ac:dyDescent="0.25">
      <c r="B560" s="40"/>
    </row>
    <row r="561" spans="2:2" s="39" customFormat="1" x14ac:dyDescent="0.25">
      <c r="B561" s="40"/>
    </row>
    <row r="562" spans="2:2" s="39" customFormat="1" x14ac:dyDescent="0.25">
      <c r="B562" s="40"/>
    </row>
    <row r="563" spans="2:2" s="39" customFormat="1" x14ac:dyDescent="0.25">
      <c r="B563" s="40"/>
    </row>
    <row r="564" spans="2:2" s="39" customFormat="1" x14ac:dyDescent="0.25">
      <c r="B564" s="40"/>
    </row>
    <row r="565" spans="2:2" s="39" customFormat="1" x14ac:dyDescent="0.25">
      <c r="B565" s="40"/>
    </row>
    <row r="566" spans="2:2" s="39" customFormat="1" x14ac:dyDescent="0.25">
      <c r="B566" s="40"/>
    </row>
    <row r="567" spans="2:2" s="39" customFormat="1" x14ac:dyDescent="0.25">
      <c r="B567" s="40"/>
    </row>
    <row r="568" spans="2:2" s="39" customFormat="1" x14ac:dyDescent="0.25">
      <c r="B568" s="40"/>
    </row>
    <row r="569" spans="2:2" s="39" customFormat="1" x14ac:dyDescent="0.25">
      <c r="B569" s="40"/>
    </row>
    <row r="570" spans="2:2" s="39" customFormat="1" x14ac:dyDescent="0.25">
      <c r="B570" s="40"/>
    </row>
    <row r="571" spans="2:2" s="39" customFormat="1" x14ac:dyDescent="0.25">
      <c r="B571" s="40"/>
    </row>
    <row r="572" spans="2:2" s="39" customFormat="1" x14ac:dyDescent="0.25">
      <c r="B572" s="40"/>
    </row>
    <row r="573" spans="2:2" s="39" customFormat="1" x14ac:dyDescent="0.25">
      <c r="B573" s="40"/>
    </row>
    <row r="574" spans="2:2" s="39" customFormat="1" x14ac:dyDescent="0.25">
      <c r="B574" s="40"/>
    </row>
    <row r="575" spans="2:2" s="39" customFormat="1" x14ac:dyDescent="0.25">
      <c r="B575" s="40"/>
    </row>
    <row r="576" spans="2:2" s="39" customFormat="1" x14ac:dyDescent="0.25">
      <c r="B576" s="40"/>
    </row>
    <row r="577" spans="2:2" s="39" customFormat="1" x14ac:dyDescent="0.25">
      <c r="B577" s="40"/>
    </row>
    <row r="578" spans="2:2" s="39" customFormat="1" x14ac:dyDescent="0.25">
      <c r="B578" s="40"/>
    </row>
    <row r="579" spans="2:2" s="39" customFormat="1" x14ac:dyDescent="0.25">
      <c r="B579" s="40"/>
    </row>
    <row r="580" spans="2:2" s="39" customFormat="1" x14ac:dyDescent="0.25">
      <c r="B580" s="40"/>
    </row>
    <row r="581" spans="2:2" s="39" customFormat="1" x14ac:dyDescent="0.25">
      <c r="B581" s="40"/>
    </row>
    <row r="582" spans="2:2" s="39" customFormat="1" x14ac:dyDescent="0.25">
      <c r="B582" s="40"/>
    </row>
    <row r="583" spans="2:2" s="39" customFormat="1" x14ac:dyDescent="0.25">
      <c r="B583" s="40"/>
    </row>
    <row r="584" spans="2:2" s="39" customFormat="1" x14ac:dyDescent="0.25">
      <c r="B584" s="40"/>
    </row>
    <row r="585" spans="2:2" s="39" customFormat="1" x14ac:dyDescent="0.25">
      <c r="B585" s="40"/>
    </row>
    <row r="586" spans="2:2" s="39" customFormat="1" x14ac:dyDescent="0.25">
      <c r="B586" s="40"/>
    </row>
    <row r="587" spans="2:2" s="39" customFormat="1" x14ac:dyDescent="0.25">
      <c r="B587" s="40"/>
    </row>
    <row r="588" spans="2:2" s="39" customFormat="1" x14ac:dyDescent="0.25">
      <c r="B588" s="40"/>
    </row>
    <row r="589" spans="2:2" s="39" customFormat="1" x14ac:dyDescent="0.25">
      <c r="B589" s="40"/>
    </row>
    <row r="590" spans="2:2" s="39" customFormat="1" x14ac:dyDescent="0.25">
      <c r="B590" s="40"/>
    </row>
    <row r="591" spans="2:2" s="39" customFormat="1" x14ac:dyDescent="0.25">
      <c r="B591" s="40"/>
    </row>
    <row r="592" spans="2:2" s="39" customFormat="1" x14ac:dyDescent="0.25">
      <c r="B592" s="40"/>
    </row>
    <row r="593" spans="2:2" s="39" customFormat="1" x14ac:dyDescent="0.25">
      <c r="B593" s="40"/>
    </row>
    <row r="594" spans="2:2" s="39" customFormat="1" x14ac:dyDescent="0.25">
      <c r="B594" s="40"/>
    </row>
    <row r="595" spans="2:2" s="39" customFormat="1" x14ac:dyDescent="0.25">
      <c r="B595" s="40"/>
    </row>
    <row r="596" spans="2:2" s="39" customFormat="1" x14ac:dyDescent="0.25">
      <c r="B596" s="40"/>
    </row>
    <row r="597" spans="2:2" s="39" customFormat="1" x14ac:dyDescent="0.25">
      <c r="B597" s="40"/>
    </row>
    <row r="598" spans="2:2" s="39" customFormat="1" x14ac:dyDescent="0.25">
      <c r="B598" s="40"/>
    </row>
    <row r="599" spans="2:2" s="39" customFormat="1" x14ac:dyDescent="0.25">
      <c r="B599" s="40"/>
    </row>
    <row r="600" spans="2:2" s="39" customFormat="1" x14ac:dyDescent="0.25">
      <c r="B600" s="40"/>
    </row>
    <row r="601" spans="2:2" s="39" customFormat="1" x14ac:dyDescent="0.25">
      <c r="B601" s="40"/>
    </row>
    <row r="602" spans="2:2" s="39" customFormat="1" x14ac:dyDescent="0.25">
      <c r="B602" s="40"/>
    </row>
    <row r="603" spans="2:2" s="39" customFormat="1" x14ac:dyDescent="0.25">
      <c r="B603" s="40"/>
    </row>
    <row r="604" spans="2:2" s="39" customFormat="1" x14ac:dyDescent="0.25">
      <c r="B604" s="40"/>
    </row>
    <row r="605" spans="2:2" s="39" customFormat="1" x14ac:dyDescent="0.25">
      <c r="B605" s="40"/>
    </row>
    <row r="606" spans="2:2" s="39" customFormat="1" x14ac:dyDescent="0.25">
      <c r="B606" s="40"/>
    </row>
    <row r="607" spans="2:2" s="39" customFormat="1" x14ac:dyDescent="0.25">
      <c r="B607" s="40"/>
    </row>
    <row r="608" spans="2:2" s="39" customFormat="1" x14ac:dyDescent="0.25">
      <c r="B608" s="40"/>
    </row>
    <row r="609" spans="2:2" s="39" customFormat="1" x14ac:dyDescent="0.25">
      <c r="B609" s="40"/>
    </row>
    <row r="610" spans="2:2" s="39" customFormat="1" x14ac:dyDescent="0.25">
      <c r="B610" s="40"/>
    </row>
    <row r="611" spans="2:2" s="39" customFormat="1" x14ac:dyDescent="0.25">
      <c r="B611" s="40"/>
    </row>
    <row r="612" spans="2:2" s="39" customFormat="1" x14ac:dyDescent="0.25">
      <c r="B612" s="40"/>
    </row>
    <row r="613" spans="2:2" s="39" customFormat="1" x14ac:dyDescent="0.25">
      <c r="B613" s="40"/>
    </row>
    <row r="614" spans="2:2" s="39" customFormat="1" x14ac:dyDescent="0.25">
      <c r="B614" s="40"/>
    </row>
    <row r="615" spans="2:2" s="39" customFormat="1" x14ac:dyDescent="0.25">
      <c r="B615" s="40"/>
    </row>
    <row r="616" spans="2:2" s="39" customFormat="1" x14ac:dyDescent="0.25">
      <c r="B616" s="40"/>
    </row>
    <row r="617" spans="2:2" s="39" customFormat="1" x14ac:dyDescent="0.25">
      <c r="B617" s="40"/>
    </row>
    <row r="618" spans="2:2" s="39" customFormat="1" x14ac:dyDescent="0.25">
      <c r="B618" s="40"/>
    </row>
    <row r="619" spans="2:2" s="39" customFormat="1" x14ac:dyDescent="0.25">
      <c r="B619" s="40"/>
    </row>
    <row r="620" spans="2:2" s="39" customFormat="1" x14ac:dyDescent="0.25">
      <c r="B620" s="40"/>
    </row>
    <row r="621" spans="2:2" s="39" customFormat="1" x14ac:dyDescent="0.25">
      <c r="B621" s="40"/>
    </row>
    <row r="622" spans="2:2" s="39" customFormat="1" x14ac:dyDescent="0.25">
      <c r="B622" s="40"/>
    </row>
    <row r="623" spans="2:2" s="39" customFormat="1" x14ac:dyDescent="0.25">
      <c r="B623" s="40"/>
    </row>
    <row r="624" spans="2:2" s="39" customFormat="1" x14ac:dyDescent="0.25">
      <c r="B624" s="40"/>
    </row>
    <row r="625" spans="2:2" s="39" customFormat="1" x14ac:dyDescent="0.25">
      <c r="B625" s="40"/>
    </row>
    <row r="626" spans="2:2" s="39" customFormat="1" x14ac:dyDescent="0.25">
      <c r="B626" s="40"/>
    </row>
    <row r="627" spans="2:2" s="39" customFormat="1" x14ac:dyDescent="0.25">
      <c r="B627" s="40"/>
    </row>
    <row r="628" spans="2:2" s="39" customFormat="1" x14ac:dyDescent="0.25">
      <c r="B628" s="40"/>
    </row>
    <row r="629" spans="2:2" s="39" customFormat="1" x14ac:dyDescent="0.25">
      <c r="B629" s="40"/>
    </row>
    <row r="630" spans="2:2" s="39" customFormat="1" x14ac:dyDescent="0.25">
      <c r="B630" s="40"/>
    </row>
    <row r="631" spans="2:2" s="39" customFormat="1" x14ac:dyDescent="0.25">
      <c r="B631" s="40"/>
    </row>
    <row r="632" spans="2:2" s="39" customFormat="1" x14ac:dyDescent="0.25">
      <c r="B632" s="40"/>
    </row>
    <row r="633" spans="2:2" s="39" customFormat="1" x14ac:dyDescent="0.25">
      <c r="B633" s="40"/>
    </row>
    <row r="634" spans="2:2" s="39" customFormat="1" x14ac:dyDescent="0.25">
      <c r="B634" s="40"/>
    </row>
    <row r="635" spans="2:2" s="39" customFormat="1" x14ac:dyDescent="0.25">
      <c r="B635" s="40"/>
    </row>
    <row r="636" spans="2:2" s="39" customFormat="1" x14ac:dyDescent="0.25">
      <c r="B636" s="40"/>
    </row>
    <row r="637" spans="2:2" s="39" customFormat="1" x14ac:dyDescent="0.25">
      <c r="B637" s="40"/>
    </row>
    <row r="638" spans="2:2" s="39" customFormat="1" x14ac:dyDescent="0.25">
      <c r="B638" s="40"/>
    </row>
    <row r="639" spans="2:2" s="39" customFormat="1" x14ac:dyDescent="0.25">
      <c r="B639" s="40"/>
    </row>
    <row r="640" spans="2:2" s="39" customFormat="1" x14ac:dyDescent="0.25">
      <c r="B640" s="40"/>
    </row>
    <row r="641" spans="2:2" s="39" customFormat="1" x14ac:dyDescent="0.25">
      <c r="B641" s="40"/>
    </row>
    <row r="642" spans="2:2" s="39" customFormat="1" x14ac:dyDescent="0.25">
      <c r="B642" s="40"/>
    </row>
    <row r="643" spans="2:2" s="39" customFormat="1" x14ac:dyDescent="0.25">
      <c r="B643" s="40"/>
    </row>
    <row r="644" spans="2:2" s="39" customFormat="1" x14ac:dyDescent="0.25">
      <c r="B644" s="40"/>
    </row>
    <row r="645" spans="2:2" s="39" customFormat="1" x14ac:dyDescent="0.25">
      <c r="B645" s="40"/>
    </row>
    <row r="646" spans="2:2" s="39" customFormat="1" x14ac:dyDescent="0.25">
      <c r="B646" s="40"/>
    </row>
    <row r="647" spans="2:2" s="39" customFormat="1" x14ac:dyDescent="0.25">
      <c r="B647" s="40"/>
    </row>
    <row r="648" spans="2:2" s="39" customFormat="1" x14ac:dyDescent="0.25">
      <c r="B648" s="40"/>
    </row>
    <row r="649" spans="2:2" s="39" customFormat="1" x14ac:dyDescent="0.25">
      <c r="B649" s="40"/>
    </row>
    <row r="650" spans="2:2" s="39" customFormat="1" x14ac:dyDescent="0.25">
      <c r="B650" s="40"/>
    </row>
    <row r="651" spans="2:2" s="39" customFormat="1" x14ac:dyDescent="0.25">
      <c r="B651" s="40"/>
    </row>
    <row r="652" spans="2:2" s="39" customFormat="1" x14ac:dyDescent="0.25">
      <c r="B652" s="40"/>
    </row>
    <row r="653" spans="2:2" s="39" customFormat="1" x14ac:dyDescent="0.25">
      <c r="B653" s="40"/>
    </row>
    <row r="654" spans="2:2" s="39" customFormat="1" x14ac:dyDescent="0.25">
      <c r="B654" s="40"/>
    </row>
    <row r="655" spans="2:2" s="39" customFormat="1" x14ac:dyDescent="0.25">
      <c r="B655" s="40"/>
    </row>
    <row r="656" spans="2:2" s="39" customFormat="1" x14ac:dyDescent="0.25">
      <c r="B656" s="40"/>
    </row>
    <row r="657" spans="2:2" s="39" customFormat="1" x14ac:dyDescent="0.25">
      <c r="B657" s="40"/>
    </row>
    <row r="658" spans="2:2" s="39" customFormat="1" x14ac:dyDescent="0.25">
      <c r="B658" s="40"/>
    </row>
    <row r="659" spans="2:2" s="39" customFormat="1" x14ac:dyDescent="0.25">
      <c r="B659" s="40"/>
    </row>
    <row r="660" spans="2:2" s="39" customFormat="1" x14ac:dyDescent="0.25">
      <c r="B660" s="40"/>
    </row>
    <row r="661" spans="2:2" s="39" customFormat="1" x14ac:dyDescent="0.25">
      <c r="B661" s="40"/>
    </row>
    <row r="662" spans="2:2" s="39" customFormat="1" x14ac:dyDescent="0.25">
      <c r="B662" s="40"/>
    </row>
    <row r="663" spans="2:2" s="39" customFormat="1" x14ac:dyDescent="0.25">
      <c r="B663" s="40"/>
    </row>
    <row r="664" spans="2:2" s="39" customFormat="1" x14ac:dyDescent="0.25">
      <c r="B664" s="40"/>
    </row>
    <row r="665" spans="2:2" s="39" customFormat="1" x14ac:dyDescent="0.25">
      <c r="B665" s="40"/>
    </row>
    <row r="666" spans="2:2" s="39" customFormat="1" x14ac:dyDescent="0.25">
      <c r="B666" s="40"/>
    </row>
    <row r="667" spans="2:2" s="39" customFormat="1" x14ac:dyDescent="0.25">
      <c r="B667" s="40"/>
    </row>
    <row r="668" spans="2:2" s="39" customFormat="1" x14ac:dyDescent="0.25">
      <c r="B668" s="40"/>
    </row>
    <row r="669" spans="2:2" s="39" customFormat="1" x14ac:dyDescent="0.25">
      <c r="B669" s="40"/>
    </row>
    <row r="670" spans="2:2" s="39" customFormat="1" x14ac:dyDescent="0.25">
      <c r="B670" s="40"/>
    </row>
    <row r="671" spans="2:2" s="39" customFormat="1" x14ac:dyDescent="0.25">
      <c r="B671" s="40"/>
    </row>
    <row r="672" spans="2:2" s="39" customFormat="1" x14ac:dyDescent="0.25">
      <c r="B672" s="40"/>
    </row>
    <row r="673" spans="2:2" s="39" customFormat="1" x14ac:dyDescent="0.25">
      <c r="B673" s="40"/>
    </row>
    <row r="674" spans="2:2" s="39" customFormat="1" x14ac:dyDescent="0.25">
      <c r="B674" s="40"/>
    </row>
    <row r="675" spans="2:2" s="39" customFormat="1" x14ac:dyDescent="0.25">
      <c r="B675" s="40"/>
    </row>
    <row r="676" spans="2:2" s="39" customFormat="1" x14ac:dyDescent="0.25">
      <c r="B676" s="40"/>
    </row>
    <row r="677" spans="2:2" s="39" customFormat="1" x14ac:dyDescent="0.25">
      <c r="B677" s="40"/>
    </row>
    <row r="678" spans="2:2" s="39" customFormat="1" x14ac:dyDescent="0.25">
      <c r="B678" s="40"/>
    </row>
    <row r="679" spans="2:2" s="39" customFormat="1" x14ac:dyDescent="0.25">
      <c r="B679" s="40"/>
    </row>
    <row r="680" spans="2:2" s="39" customFormat="1" x14ac:dyDescent="0.25">
      <c r="B680" s="40"/>
    </row>
    <row r="681" spans="2:2" s="39" customFormat="1" x14ac:dyDescent="0.25">
      <c r="B681" s="40"/>
    </row>
    <row r="682" spans="2:2" s="39" customFormat="1" x14ac:dyDescent="0.25">
      <c r="B682" s="40"/>
    </row>
    <row r="683" spans="2:2" s="39" customFormat="1" x14ac:dyDescent="0.25">
      <c r="B683" s="40"/>
    </row>
    <row r="684" spans="2:2" s="39" customFormat="1" x14ac:dyDescent="0.25">
      <c r="B684" s="40"/>
    </row>
    <row r="685" spans="2:2" s="39" customFormat="1" x14ac:dyDescent="0.25">
      <c r="B685" s="40"/>
    </row>
    <row r="686" spans="2:2" s="39" customFormat="1" x14ac:dyDescent="0.25">
      <c r="B686" s="40"/>
    </row>
    <row r="687" spans="2:2" s="39" customFormat="1" x14ac:dyDescent="0.25">
      <c r="B687" s="40"/>
    </row>
    <row r="688" spans="2:2" s="39" customFormat="1" x14ac:dyDescent="0.25">
      <c r="B688" s="40"/>
    </row>
    <row r="689" spans="2:2" s="39" customFormat="1" x14ac:dyDescent="0.25">
      <c r="B689" s="4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19"/>
  <sheetViews>
    <sheetView topLeftCell="A49" zoomScale="75" zoomScaleNormal="75" zoomScalePageLayoutView="75" workbookViewId="0">
      <selection activeCell="K76" sqref="K76"/>
    </sheetView>
  </sheetViews>
  <sheetFormatPr baseColWidth="10" defaultColWidth="10.85546875" defaultRowHeight="15" x14ac:dyDescent="0.25"/>
  <cols>
    <col min="1" max="1" width="14.42578125" style="2" customWidth="1"/>
    <col min="2" max="2" width="27.85546875" style="1" customWidth="1"/>
    <col min="3" max="3" width="17.140625" style="5" customWidth="1"/>
    <col min="4" max="4" width="15.42578125" style="1" customWidth="1"/>
    <col min="5" max="5" width="10.85546875" style="1"/>
    <col min="6" max="6" width="20" style="1" customWidth="1"/>
    <col min="7" max="12" width="10.85546875" style="2"/>
    <col min="13" max="16384" width="10.85546875" style="1"/>
  </cols>
  <sheetData>
    <row r="1" spans="1:12" s="2" customFormat="1" x14ac:dyDescent="0.25">
      <c r="C1" s="4"/>
    </row>
    <row r="2" spans="1:12" s="2" customFormat="1" x14ac:dyDescent="0.25">
      <c r="C2" s="4"/>
    </row>
    <row r="3" spans="1:12" s="2" customFormat="1" x14ac:dyDescent="0.25">
      <c r="C3" s="4"/>
    </row>
    <row r="4" spans="1:12" s="2" customFormat="1" x14ac:dyDescent="0.25">
      <c r="C4" s="4"/>
    </row>
    <row r="5" spans="1:12" s="2" customFormat="1" x14ac:dyDescent="0.25">
      <c r="C5" s="4"/>
    </row>
    <row r="6" spans="1:12" s="2" customFormat="1" ht="26.25" x14ac:dyDescent="0.4">
      <c r="A6" s="28" t="s">
        <v>3</v>
      </c>
      <c r="C6" s="4"/>
    </row>
    <row r="7" spans="1:12" s="2" customFormat="1" ht="15.75" thickBot="1" x14ac:dyDescent="0.3">
      <c r="C7" s="4"/>
    </row>
    <row r="8" spans="1:12" ht="32.25" customHeight="1" thickTop="1" thickBot="1" x14ac:dyDescent="0.3">
      <c r="B8" s="26" t="s">
        <v>2</v>
      </c>
      <c r="C8" s="15"/>
      <c r="D8" s="15"/>
      <c r="E8" s="15"/>
      <c r="F8" s="16"/>
    </row>
    <row r="9" spans="1:12" ht="20.25" thickTop="1" thickBot="1" x14ac:dyDescent="0.3">
      <c r="B9" s="17"/>
      <c r="C9" s="15"/>
      <c r="D9" s="15"/>
      <c r="E9" s="15"/>
      <c r="F9" s="16"/>
    </row>
    <row r="10" spans="1:12" ht="19.5" thickBot="1" x14ac:dyDescent="0.3">
      <c r="B10" s="101" t="s">
        <v>22</v>
      </c>
      <c r="C10" s="103" t="s">
        <v>24</v>
      </c>
      <c r="D10" s="104"/>
      <c r="E10" s="105" t="s">
        <v>8</v>
      </c>
      <c r="F10" s="102">
        <v>3900</v>
      </c>
    </row>
    <row r="11" spans="1:12" ht="19.5" thickBot="1" x14ac:dyDescent="0.3">
      <c r="B11" s="101" t="s">
        <v>25</v>
      </c>
      <c r="C11" s="103" t="s">
        <v>26</v>
      </c>
      <c r="D11" s="104"/>
      <c r="E11" s="105" t="s">
        <v>8</v>
      </c>
      <c r="F11" s="102">
        <v>10000</v>
      </c>
      <c r="L11" s="106"/>
    </row>
    <row r="12" spans="1:12" ht="19.5" thickBot="1" x14ac:dyDescent="0.3">
      <c r="B12" s="101" t="s">
        <v>27</v>
      </c>
      <c r="C12" s="103" t="s">
        <v>28</v>
      </c>
      <c r="D12" s="104"/>
      <c r="E12" s="105"/>
      <c r="F12" s="102">
        <v>12000</v>
      </c>
    </row>
    <row r="13" spans="1:12" ht="19.5" thickBot="1" x14ac:dyDescent="0.3">
      <c r="B13" s="101" t="s">
        <v>27</v>
      </c>
      <c r="C13" s="103" t="s">
        <v>29</v>
      </c>
      <c r="D13" s="104"/>
      <c r="E13" s="105"/>
      <c r="F13" s="102">
        <v>2000</v>
      </c>
    </row>
    <row r="14" spans="1:12" ht="19.5" thickBot="1" x14ac:dyDescent="0.3">
      <c r="B14" s="101" t="s">
        <v>27</v>
      </c>
      <c r="C14" s="103" t="s">
        <v>30</v>
      </c>
      <c r="D14" s="104"/>
      <c r="E14" s="105"/>
      <c r="F14" s="102">
        <v>2060</v>
      </c>
    </row>
    <row r="15" spans="1:12" ht="19.5" thickBot="1" x14ac:dyDescent="0.3">
      <c r="B15" s="101"/>
      <c r="C15" s="103"/>
      <c r="D15" s="104"/>
      <c r="E15" s="105"/>
      <c r="F15" s="102"/>
    </row>
    <row r="16" spans="1:12" ht="20.25" customHeight="1" thickBot="1" x14ac:dyDescent="0.3">
      <c r="B16" s="7"/>
      <c r="C16" s="7"/>
      <c r="D16" s="7" t="s">
        <v>8</v>
      </c>
      <c r="E16" s="7"/>
      <c r="F16" s="8"/>
      <c r="G16" s="2" t="s">
        <v>17</v>
      </c>
    </row>
    <row r="17" spans="2:6" ht="21.75" customHeight="1" thickBot="1" x14ac:dyDescent="0.3">
      <c r="B17" s="7"/>
      <c r="C17" s="7"/>
      <c r="D17" s="7"/>
      <c r="E17" s="7"/>
      <c r="F17" s="8"/>
    </row>
    <row r="18" spans="2:6" ht="19.5" thickBot="1" x14ac:dyDescent="0.3">
      <c r="B18" s="7"/>
      <c r="C18" s="7"/>
      <c r="D18" s="7" t="s">
        <v>8</v>
      </c>
      <c r="E18" s="7"/>
      <c r="F18" s="8"/>
    </row>
    <row r="19" spans="2:6" ht="24" customHeight="1" thickBot="1" x14ac:dyDescent="0.3">
      <c r="B19" s="7"/>
      <c r="C19" s="7"/>
      <c r="D19" s="7"/>
      <c r="E19" s="7"/>
      <c r="F19" s="8"/>
    </row>
    <row r="20" spans="2:6" ht="24" customHeight="1" thickBot="1" x14ac:dyDescent="0.3">
      <c r="B20" s="7"/>
      <c r="C20" s="7"/>
      <c r="D20" s="7" t="s">
        <v>8</v>
      </c>
      <c r="E20" s="7"/>
      <c r="F20" s="8"/>
    </row>
    <row r="21" spans="2:6" ht="19.5" thickBot="1" x14ac:dyDescent="0.3">
      <c r="B21" s="7" t="s">
        <v>8</v>
      </c>
      <c r="C21" s="7" t="s">
        <v>8</v>
      </c>
      <c r="D21" s="7" t="s">
        <v>8</v>
      </c>
      <c r="E21" s="7"/>
      <c r="F21" s="8"/>
    </row>
    <row r="22" spans="2:6" ht="19.5" thickBot="1" x14ac:dyDescent="0.3">
      <c r="B22" s="7" t="s">
        <v>8</v>
      </c>
      <c r="C22" s="7" t="s">
        <v>8</v>
      </c>
      <c r="D22" s="7" t="s">
        <v>8</v>
      </c>
      <c r="E22" s="7"/>
      <c r="F22" s="8" t="s">
        <v>8</v>
      </c>
    </row>
    <row r="23" spans="2:6" ht="19.5" thickBot="1" x14ac:dyDescent="0.3">
      <c r="B23" s="7" t="s">
        <v>8</v>
      </c>
      <c r="C23" s="7" t="s">
        <v>8</v>
      </c>
      <c r="D23" s="7" t="s">
        <v>8</v>
      </c>
      <c r="E23" s="7"/>
      <c r="F23" s="8" t="s">
        <v>8</v>
      </c>
    </row>
    <row r="24" spans="2:6" ht="19.5" thickBot="1" x14ac:dyDescent="0.3">
      <c r="B24" s="7" t="s">
        <v>8</v>
      </c>
      <c r="C24" s="7" t="s">
        <v>8</v>
      </c>
      <c r="D24" s="7" t="s">
        <v>8</v>
      </c>
      <c r="E24" s="7"/>
      <c r="F24" s="8" t="s">
        <v>8</v>
      </c>
    </row>
    <row r="25" spans="2:6" ht="19.5" thickBot="1" x14ac:dyDescent="0.3">
      <c r="B25" s="7" t="s">
        <v>8</v>
      </c>
      <c r="C25" s="7" t="s">
        <v>8</v>
      </c>
      <c r="D25" s="7" t="s">
        <v>8</v>
      </c>
      <c r="E25" s="7"/>
      <c r="F25" s="8" t="s">
        <v>8</v>
      </c>
    </row>
    <row r="26" spans="2:6" ht="19.5" thickBot="1" x14ac:dyDescent="0.3">
      <c r="B26" s="7"/>
      <c r="C26" s="7"/>
      <c r="D26" s="7"/>
      <c r="E26" s="7"/>
      <c r="F26" s="8"/>
    </row>
    <row r="27" spans="2:6" ht="19.5" thickBot="1" x14ac:dyDescent="0.3">
      <c r="B27" s="7"/>
      <c r="C27" s="7"/>
      <c r="D27" s="7"/>
      <c r="E27" s="7"/>
      <c r="F27" s="8"/>
    </row>
    <row r="28" spans="2:6" ht="19.5" thickBot="1" x14ac:dyDescent="0.3">
      <c r="B28" s="7"/>
      <c r="C28" s="7"/>
      <c r="D28" s="7"/>
      <c r="E28" s="7"/>
      <c r="F28" s="8"/>
    </row>
    <row r="29" spans="2:6" ht="19.5" thickBot="1" x14ac:dyDescent="0.3">
      <c r="B29" s="7"/>
      <c r="C29" s="7"/>
      <c r="D29" s="7"/>
      <c r="E29" s="7"/>
      <c r="F29" s="8"/>
    </row>
    <row r="30" spans="2:6" ht="19.5" thickBot="1" x14ac:dyDescent="0.3">
      <c r="B30" s="7"/>
      <c r="C30" s="7"/>
      <c r="D30" s="7"/>
      <c r="E30" s="7"/>
      <c r="F30" s="8"/>
    </row>
    <row r="31" spans="2:6" ht="19.5" thickBot="1" x14ac:dyDescent="0.3">
      <c r="B31" s="7"/>
      <c r="C31" s="7"/>
      <c r="D31" s="7"/>
      <c r="E31" s="7"/>
      <c r="F31" s="8"/>
    </row>
    <row r="32" spans="2:6" ht="19.5" thickBot="1" x14ac:dyDescent="0.3">
      <c r="B32" s="7"/>
      <c r="C32" s="7"/>
      <c r="D32" s="7"/>
      <c r="E32" s="7"/>
      <c r="F32" s="8"/>
    </row>
    <row r="33" spans="2:7" ht="19.5" thickBot="1" x14ac:dyDescent="0.3">
      <c r="B33" s="7"/>
      <c r="C33" s="7"/>
      <c r="D33" s="7"/>
      <c r="E33" s="7"/>
      <c r="F33" s="8"/>
    </row>
    <row r="34" spans="2:7" ht="19.5" thickBot="1" x14ac:dyDescent="0.3">
      <c r="B34" s="7"/>
      <c r="C34" s="7"/>
      <c r="D34" s="7"/>
      <c r="E34" s="7"/>
      <c r="F34" s="8"/>
    </row>
    <row r="35" spans="2:7" ht="15.75" thickBot="1" x14ac:dyDescent="0.3">
      <c r="B35" s="9"/>
      <c r="C35" s="9"/>
      <c r="D35" s="9"/>
      <c r="E35" s="9"/>
      <c r="F35" s="10"/>
    </row>
    <row r="36" spans="2:7" ht="15.75" thickBot="1" x14ac:dyDescent="0.3">
      <c r="B36" s="21"/>
      <c r="C36" s="21"/>
      <c r="D36" s="21"/>
      <c r="E36" s="21"/>
      <c r="F36" s="22"/>
    </row>
    <row r="37" spans="2:7" ht="24.75" thickTop="1" thickBot="1" x14ac:dyDescent="0.4">
      <c r="B37" s="395" t="s">
        <v>5</v>
      </c>
      <c r="C37" s="396"/>
      <c r="D37" s="25"/>
      <c r="E37" s="18"/>
      <c r="F37" s="23">
        <f>SUM(F8:F36)</f>
        <v>29960</v>
      </c>
    </row>
    <row r="38" spans="2:7" ht="19.5" thickTop="1" x14ac:dyDescent="0.25">
      <c r="B38" s="3"/>
      <c r="C38" s="2"/>
      <c r="D38" s="2"/>
      <c r="E38" s="2"/>
      <c r="F38" s="4"/>
    </row>
    <row r="39" spans="2:7" x14ac:dyDescent="0.25">
      <c r="B39" s="2"/>
      <c r="C39" s="2"/>
      <c r="D39" s="2"/>
      <c r="E39" s="2"/>
      <c r="F39" s="4"/>
    </row>
    <row r="40" spans="2:7" ht="15.75" thickBot="1" x14ac:dyDescent="0.3">
      <c r="B40" s="2"/>
      <c r="C40" s="2"/>
      <c r="D40" s="2"/>
      <c r="E40" s="2"/>
      <c r="F40" s="4"/>
    </row>
    <row r="41" spans="2:7" ht="24" thickBot="1" x14ac:dyDescent="0.3">
      <c r="B41" s="27" t="s">
        <v>4</v>
      </c>
      <c r="C41" s="2"/>
      <c r="D41" s="2"/>
      <c r="E41" s="2"/>
      <c r="F41" s="4"/>
    </row>
    <row r="42" spans="2:7" ht="19.5" thickBot="1" x14ac:dyDescent="0.3">
      <c r="B42" s="17"/>
      <c r="C42" s="18"/>
      <c r="D42" s="2"/>
      <c r="E42" s="2"/>
      <c r="F42" s="4"/>
    </row>
    <row r="43" spans="2:7" ht="19.5" thickBot="1" x14ac:dyDescent="0.35">
      <c r="B43" s="107" t="s">
        <v>31</v>
      </c>
      <c r="C43" s="108" t="s">
        <v>32</v>
      </c>
      <c r="D43" s="109"/>
      <c r="E43" s="54"/>
      <c r="F43" s="55">
        <v>16560</v>
      </c>
      <c r="G43" s="2" t="s">
        <v>89</v>
      </c>
    </row>
    <row r="44" spans="2:7" ht="19.5" thickBot="1" x14ac:dyDescent="0.35">
      <c r="B44" s="54"/>
      <c r="C44" s="54"/>
      <c r="D44" s="54"/>
      <c r="E44" s="54"/>
      <c r="F44" s="55"/>
    </row>
    <row r="45" spans="2:7" ht="19.5" thickBot="1" x14ac:dyDescent="0.35">
      <c r="B45" s="54"/>
      <c r="C45" s="54"/>
      <c r="D45" s="54"/>
      <c r="E45" s="54"/>
      <c r="F45" s="55"/>
    </row>
    <row r="46" spans="2:7" ht="19.5" thickBot="1" x14ac:dyDescent="0.35">
      <c r="B46" s="54"/>
      <c r="C46" s="54"/>
      <c r="D46" s="54"/>
      <c r="E46" s="54"/>
      <c r="F46" s="55"/>
    </row>
    <row r="47" spans="2:7" ht="19.5" thickBot="1" x14ac:dyDescent="0.35">
      <c r="B47" s="54"/>
      <c r="C47" s="54"/>
      <c r="D47" s="54"/>
      <c r="E47" s="54"/>
      <c r="F47" s="55"/>
    </row>
    <row r="48" spans="2:7" ht="19.5" thickBot="1" x14ac:dyDescent="0.35">
      <c r="B48" s="54"/>
      <c r="C48" s="54"/>
      <c r="D48" s="54"/>
      <c r="E48" s="54"/>
      <c r="F48" s="55"/>
    </row>
    <row r="49" spans="2:6" ht="19.5" thickBot="1" x14ac:dyDescent="0.35">
      <c r="B49" s="54"/>
      <c r="C49" s="54"/>
      <c r="D49" s="54"/>
      <c r="E49" s="54"/>
      <c r="F49" s="55"/>
    </row>
    <row r="50" spans="2:6" ht="15.75" thickBot="1" x14ac:dyDescent="0.3">
      <c r="B50" s="9"/>
      <c r="C50" s="9"/>
      <c r="D50" s="9"/>
      <c r="E50" s="9"/>
      <c r="F50" s="10"/>
    </row>
    <row r="51" spans="2:6" ht="15.75" thickBot="1" x14ac:dyDescent="0.3">
      <c r="B51" s="9"/>
      <c r="C51" s="9"/>
      <c r="D51" s="9"/>
      <c r="E51" s="9"/>
      <c r="F51" s="10"/>
    </row>
    <row r="52" spans="2:6" ht="15.75" thickBot="1" x14ac:dyDescent="0.3">
      <c r="B52" s="9"/>
      <c r="C52" s="9"/>
      <c r="D52" s="9"/>
      <c r="E52" s="9"/>
      <c r="F52" s="10"/>
    </row>
    <row r="53" spans="2:6" ht="15.75" thickBot="1" x14ac:dyDescent="0.3">
      <c r="B53" s="9"/>
      <c r="C53" s="9"/>
      <c r="D53" s="9"/>
      <c r="E53" s="9"/>
      <c r="F53" s="10"/>
    </row>
    <row r="54" spans="2:6" ht="15.75" thickBot="1" x14ac:dyDescent="0.3">
      <c r="B54" s="9"/>
      <c r="C54" s="9"/>
      <c r="D54" s="9"/>
      <c r="E54" s="9"/>
      <c r="F54" s="10"/>
    </row>
    <row r="55" spans="2:6" ht="15.75" thickBot="1" x14ac:dyDescent="0.3">
      <c r="B55" s="9"/>
      <c r="C55" s="9"/>
      <c r="D55" s="9"/>
      <c r="E55" s="9"/>
      <c r="F55" s="10"/>
    </row>
    <row r="56" spans="2:6" ht="15.75" thickBot="1" x14ac:dyDescent="0.3">
      <c r="B56" s="9"/>
      <c r="C56" s="9"/>
      <c r="D56" s="9"/>
      <c r="E56" s="9"/>
      <c r="F56" s="10"/>
    </row>
    <row r="57" spans="2:6" ht="15.75" thickBot="1" x14ac:dyDescent="0.3">
      <c r="B57" s="9"/>
      <c r="C57" s="9"/>
      <c r="D57" s="9"/>
      <c r="E57" s="9"/>
      <c r="F57" s="10"/>
    </row>
    <row r="58" spans="2:6" ht="15.75" thickBot="1" x14ac:dyDescent="0.3">
      <c r="B58" s="9"/>
      <c r="C58" s="9"/>
      <c r="D58" s="9"/>
      <c r="E58" s="9"/>
      <c r="F58" s="10"/>
    </row>
    <row r="59" spans="2:6" ht="15.75" thickBot="1" x14ac:dyDescent="0.3">
      <c r="B59" s="9"/>
      <c r="C59" s="9"/>
      <c r="D59" s="9"/>
      <c r="E59" s="9"/>
      <c r="F59" s="10"/>
    </row>
    <row r="60" spans="2:6" ht="15.75" thickBot="1" x14ac:dyDescent="0.3">
      <c r="B60" s="9"/>
      <c r="C60" s="9"/>
      <c r="D60" s="9"/>
      <c r="E60" s="9"/>
      <c r="F60" s="10"/>
    </row>
    <row r="61" spans="2:6" ht="15.75" thickBot="1" x14ac:dyDescent="0.3">
      <c r="B61" s="9"/>
      <c r="C61" s="9"/>
      <c r="D61" s="9"/>
      <c r="E61" s="9"/>
      <c r="F61" s="10"/>
    </row>
    <row r="62" spans="2:6" ht="15.75" thickBot="1" x14ac:dyDescent="0.3">
      <c r="B62" s="9"/>
      <c r="C62" s="9"/>
      <c r="D62" s="9"/>
      <c r="E62" s="9"/>
      <c r="F62" s="10"/>
    </row>
    <row r="63" spans="2:6" ht="15.75" thickBot="1" x14ac:dyDescent="0.3">
      <c r="B63" s="9"/>
      <c r="C63" s="9"/>
      <c r="D63" s="9"/>
      <c r="E63" s="9"/>
      <c r="F63" s="10"/>
    </row>
    <row r="64" spans="2:6" ht="15.75" thickBot="1" x14ac:dyDescent="0.3">
      <c r="B64" s="9"/>
      <c r="C64" s="9"/>
      <c r="D64" s="9"/>
      <c r="E64" s="9"/>
      <c r="F64" s="10"/>
    </row>
    <row r="65" spans="1:6" ht="15.75" thickBot="1" x14ac:dyDescent="0.3">
      <c r="B65" s="9"/>
      <c r="C65" s="9"/>
      <c r="D65" s="9"/>
      <c r="E65" s="9"/>
      <c r="F65" s="10"/>
    </row>
    <row r="66" spans="1:6" ht="15.75" thickBot="1" x14ac:dyDescent="0.3">
      <c r="B66" s="9"/>
      <c r="C66" s="9"/>
      <c r="D66" s="9"/>
      <c r="E66" s="9"/>
      <c r="F66" s="10"/>
    </row>
    <row r="67" spans="1:6" ht="15.75" thickBot="1" x14ac:dyDescent="0.3">
      <c r="B67" s="9"/>
      <c r="C67" s="9"/>
      <c r="D67" s="9"/>
      <c r="E67" s="9"/>
      <c r="F67" s="10"/>
    </row>
    <row r="68" spans="1:6" ht="15.75" thickBot="1" x14ac:dyDescent="0.3">
      <c r="B68" s="9"/>
      <c r="C68" s="9"/>
      <c r="D68" s="9"/>
      <c r="E68" s="9"/>
      <c r="F68" s="10"/>
    </row>
    <row r="69" spans="1:6" ht="15.75" thickBot="1" x14ac:dyDescent="0.3">
      <c r="B69" s="9"/>
      <c r="C69" s="9"/>
      <c r="D69" s="9"/>
      <c r="E69" s="9"/>
      <c r="F69" s="10"/>
    </row>
    <row r="70" spans="1:6" ht="15.75" thickBot="1" x14ac:dyDescent="0.3">
      <c r="B70" s="9"/>
      <c r="C70" s="9"/>
      <c r="D70" s="9"/>
      <c r="E70" s="9"/>
      <c r="F70" s="10"/>
    </row>
    <row r="71" spans="1:6" ht="15.75" thickBot="1" x14ac:dyDescent="0.3">
      <c r="B71" s="9"/>
      <c r="C71" s="9"/>
      <c r="D71" s="9"/>
      <c r="E71" s="9"/>
      <c r="F71" s="10"/>
    </row>
    <row r="72" spans="1:6" ht="15.75" thickBot="1" x14ac:dyDescent="0.3">
      <c r="B72" s="9"/>
      <c r="C72" s="9"/>
      <c r="D72" s="9"/>
      <c r="E72" s="9"/>
      <c r="F72" s="10"/>
    </row>
    <row r="73" spans="1:6" ht="23.25" x14ac:dyDescent="0.35">
      <c r="B73" s="397" t="s">
        <v>7</v>
      </c>
      <c r="C73" s="397"/>
      <c r="D73" s="2"/>
      <c r="E73" s="2"/>
      <c r="F73" s="6">
        <f>SUM(F43:F72)</f>
        <v>16560</v>
      </c>
    </row>
    <row r="74" spans="1:6" s="2" customFormat="1" x14ac:dyDescent="0.25">
      <c r="C74" s="4"/>
    </row>
    <row r="75" spans="1:6" s="2" customFormat="1" ht="15.75" thickBot="1" x14ac:dyDescent="0.3">
      <c r="C75" s="4"/>
    </row>
    <row r="76" spans="1:6" s="14" customFormat="1" ht="33" thickTop="1" thickBot="1" x14ac:dyDescent="0.55000000000000004">
      <c r="A76" s="43" t="s">
        <v>6</v>
      </c>
      <c r="B76" s="44"/>
      <c r="C76" s="44"/>
      <c r="D76" s="44"/>
      <c r="E76" s="44"/>
      <c r="F76" s="45">
        <f>+F37-F73</f>
        <v>13400</v>
      </c>
    </row>
    <row r="77" spans="1:6" s="2" customFormat="1" ht="15.75" thickTop="1" x14ac:dyDescent="0.25">
      <c r="C77" s="4"/>
    </row>
    <row r="78" spans="1:6" s="2" customFormat="1" x14ac:dyDescent="0.25">
      <c r="C78" s="4"/>
    </row>
    <row r="79" spans="1:6" s="2" customFormat="1" x14ac:dyDescent="0.25">
      <c r="C79" s="4"/>
    </row>
    <row r="80" spans="1:6" s="2" customFormat="1" x14ac:dyDescent="0.25">
      <c r="C80" s="4"/>
    </row>
    <row r="81" spans="3:3" s="2" customFormat="1" x14ac:dyDescent="0.25">
      <c r="C81" s="4"/>
    </row>
    <row r="82" spans="3:3" s="2" customFormat="1" x14ac:dyDescent="0.25">
      <c r="C82" s="4"/>
    </row>
    <row r="83" spans="3:3" s="2" customFormat="1" x14ac:dyDescent="0.25">
      <c r="C83" s="4"/>
    </row>
    <row r="84" spans="3:3" s="2" customFormat="1" x14ac:dyDescent="0.25">
      <c r="C84" s="4"/>
    </row>
    <row r="85" spans="3:3" s="2" customFormat="1" x14ac:dyDescent="0.25">
      <c r="C85" s="4"/>
    </row>
    <row r="86" spans="3:3" s="2" customFormat="1" x14ac:dyDescent="0.25">
      <c r="C86" s="4"/>
    </row>
    <row r="87" spans="3:3" s="2" customFormat="1" x14ac:dyDescent="0.25">
      <c r="C87" s="4"/>
    </row>
    <row r="88" spans="3:3" s="2" customFormat="1" x14ac:dyDescent="0.25">
      <c r="C88" s="4"/>
    </row>
    <row r="89" spans="3:3" s="2" customFormat="1" x14ac:dyDescent="0.25">
      <c r="C89" s="4"/>
    </row>
    <row r="90" spans="3:3" s="2" customFormat="1" x14ac:dyDescent="0.25">
      <c r="C90" s="4"/>
    </row>
    <row r="91" spans="3:3" s="2" customFormat="1" x14ac:dyDescent="0.25">
      <c r="C91" s="4"/>
    </row>
    <row r="92" spans="3:3" s="2" customFormat="1" x14ac:dyDescent="0.25">
      <c r="C92" s="4"/>
    </row>
    <row r="93" spans="3:3" s="2" customFormat="1" x14ac:dyDescent="0.25">
      <c r="C93" s="4"/>
    </row>
    <row r="94" spans="3:3" s="2" customFormat="1" x14ac:dyDescent="0.25">
      <c r="C94" s="4"/>
    </row>
    <row r="95" spans="3:3" s="2" customFormat="1" x14ac:dyDescent="0.25">
      <c r="C95" s="4"/>
    </row>
    <row r="96" spans="3:3" s="2" customFormat="1" x14ac:dyDescent="0.25">
      <c r="C96" s="4"/>
    </row>
    <row r="97" spans="3:3" s="2" customFormat="1" x14ac:dyDescent="0.25">
      <c r="C97" s="4"/>
    </row>
    <row r="98" spans="3:3" s="2" customFormat="1" x14ac:dyDescent="0.25">
      <c r="C98" s="4"/>
    </row>
    <row r="99" spans="3:3" s="2" customFormat="1" x14ac:dyDescent="0.25">
      <c r="C99" s="4"/>
    </row>
    <row r="100" spans="3:3" s="2" customFormat="1" x14ac:dyDescent="0.25">
      <c r="C100" s="4"/>
    </row>
    <row r="101" spans="3:3" s="2" customFormat="1" x14ac:dyDescent="0.25">
      <c r="C101" s="4"/>
    </row>
    <row r="102" spans="3:3" s="2" customFormat="1" x14ac:dyDescent="0.25">
      <c r="C102" s="4"/>
    </row>
    <row r="103" spans="3:3" s="2" customFormat="1" x14ac:dyDescent="0.25">
      <c r="C103" s="4"/>
    </row>
    <row r="104" spans="3:3" s="2" customFormat="1" x14ac:dyDescent="0.25">
      <c r="C104" s="4"/>
    </row>
    <row r="105" spans="3:3" s="2" customFormat="1" x14ac:dyDescent="0.25">
      <c r="C105" s="4"/>
    </row>
    <row r="106" spans="3:3" s="2" customFormat="1" x14ac:dyDescent="0.25">
      <c r="C106" s="4"/>
    </row>
    <row r="107" spans="3:3" s="2" customFormat="1" x14ac:dyDescent="0.25">
      <c r="C107" s="4"/>
    </row>
    <row r="108" spans="3:3" s="2" customFormat="1" x14ac:dyDescent="0.25">
      <c r="C108" s="4"/>
    </row>
    <row r="109" spans="3:3" s="2" customFormat="1" x14ac:dyDescent="0.25">
      <c r="C109" s="4"/>
    </row>
    <row r="110" spans="3:3" s="2" customFormat="1" x14ac:dyDescent="0.25">
      <c r="C110" s="4"/>
    </row>
    <row r="111" spans="3:3" s="2" customFormat="1" x14ac:dyDescent="0.25">
      <c r="C111" s="4"/>
    </row>
    <row r="112" spans="3:3" s="2" customFormat="1" x14ac:dyDescent="0.25">
      <c r="C112" s="4"/>
    </row>
    <row r="113" spans="3:3" s="2" customFormat="1" x14ac:dyDescent="0.25">
      <c r="C113" s="4"/>
    </row>
    <row r="114" spans="3:3" s="2" customFormat="1" x14ac:dyDescent="0.25">
      <c r="C114" s="4"/>
    </row>
    <row r="115" spans="3:3" s="2" customFormat="1" x14ac:dyDescent="0.25">
      <c r="C115" s="4"/>
    </row>
    <row r="116" spans="3:3" s="2" customFormat="1" x14ac:dyDescent="0.25">
      <c r="C116" s="4"/>
    </row>
    <row r="117" spans="3:3" s="2" customFormat="1" x14ac:dyDescent="0.25">
      <c r="C117" s="4"/>
    </row>
    <row r="118" spans="3:3" s="2" customFormat="1" x14ac:dyDescent="0.25">
      <c r="C118" s="4"/>
    </row>
    <row r="119" spans="3:3" s="2" customFormat="1" x14ac:dyDescent="0.25">
      <c r="C119" s="4"/>
    </row>
  </sheetData>
  <mergeCells count="2">
    <mergeCell ref="B37:C37"/>
    <mergeCell ref="B73:C7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3</vt:i4>
      </vt:variant>
    </vt:vector>
  </HeadingPairs>
  <TitlesOfParts>
    <vt:vector size="23" baseType="lpstr">
      <vt:lpstr>ESTADO DE CTA</vt:lpstr>
      <vt:lpstr>RESUMEN DE UTILIDAD POR EVENTO </vt:lpstr>
      <vt:lpstr>RECIBOS</vt:lpstr>
      <vt:lpstr>Kermés final</vt:lpstr>
      <vt:lpstr>KERMESSE v_f</vt:lpstr>
      <vt:lpstr>Comité ProViaje Final</vt:lpstr>
      <vt:lpstr>Comité ProViaje NOV17</vt:lpstr>
      <vt:lpstr>Hafrashat Jalá </vt:lpstr>
      <vt:lpstr>Jalá Hagulá </vt:lpstr>
      <vt:lpstr>PISTA</vt:lpstr>
      <vt:lpstr>Venta de Jalot </vt:lpstr>
      <vt:lpstr>Venta de Jalot v_f </vt:lpstr>
      <vt:lpstr>DONATIVOS</vt:lpstr>
      <vt:lpstr>DONATIVOS v_f</vt:lpstr>
      <vt:lpstr>TORNEO DE FUTBOL</vt:lpstr>
      <vt:lpstr>Carrera v_f</vt:lpstr>
      <vt:lpstr>OTROS v_f</vt:lpstr>
      <vt:lpstr>Hoja2</vt:lpstr>
      <vt:lpstr>Hoja3</vt:lpstr>
      <vt:lpstr>Hoja4</vt:lpstr>
      <vt:lpstr>'Comité ProViaje NOV17'!Área_de_impresión</vt:lpstr>
      <vt:lpstr>RECIBOS!Área_de_impresión</vt:lpstr>
      <vt:lpstr>'Comité ProViaje NOV17'!Títulos_a_imprimir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HP</cp:lastModifiedBy>
  <cp:lastPrinted>2017-12-20T19:28:02Z</cp:lastPrinted>
  <dcterms:created xsi:type="dcterms:W3CDTF">2014-02-13T18:51:35Z</dcterms:created>
  <dcterms:modified xsi:type="dcterms:W3CDTF">2019-02-27T23:23:01Z</dcterms:modified>
</cp:coreProperties>
</file>