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HMD\CICLO 2018-2019\ADMÓN Y TESORERÍA\COMITE FINANZAS\REPORTES\FEBRERO\PROYECTO TECNOLÓGICO\"/>
    </mc:Choice>
  </mc:AlternateContent>
  <bookViews>
    <workbookView xWindow="0" yWindow="0" windowWidth="28800" windowHeight="11400"/>
  </bookViews>
  <sheets>
    <sheet name="RESUMEN" sheetId="5" r:id="rId1"/>
    <sheet name="Tormenta Eléctrica" sheetId="1" r:id="rId2"/>
    <sheet name="Infraestructura Eléctica y Tec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5" l="1"/>
  <c r="D14" i="5"/>
  <c r="D10" i="5"/>
  <c r="D12" i="5"/>
  <c r="D8" i="5" l="1"/>
  <c r="K26" i="3"/>
  <c r="K25" i="3"/>
  <c r="D6" i="5"/>
  <c r="I36" i="1"/>
  <c r="J25" i="1"/>
  <c r="K25" i="1"/>
  <c r="I25" i="1"/>
  <c r="K10" i="1"/>
  <c r="J10" i="1"/>
  <c r="K36" i="1"/>
  <c r="K24" i="3"/>
  <c r="K20" i="3"/>
  <c r="K16" i="3"/>
  <c r="K8" i="3"/>
  <c r="J36" i="1"/>
  <c r="H36" i="1"/>
  <c r="G36" i="1"/>
  <c r="I10" i="1"/>
</calcChain>
</file>

<file path=xl/sharedStrings.xml><?xml version="1.0" encoding="utf-8"?>
<sst xmlns="http://schemas.openxmlformats.org/spreadsheetml/2006/main" count="284" uniqueCount="137">
  <si>
    <t xml:space="preserve">Cuenta: '61630504   </t>
  </si>
  <si>
    <t>Observaciones</t>
  </si>
  <si>
    <t xml:space="preserve">Fecha   </t>
  </si>
  <si>
    <t xml:space="preserve">Fac/Rem     </t>
  </si>
  <si>
    <t xml:space="preserve">Pedido    </t>
  </si>
  <si>
    <t>Requisicion</t>
  </si>
  <si>
    <t xml:space="preserve">Articulo  </t>
  </si>
  <si>
    <t xml:space="preserve">  Cantidad </t>
  </si>
  <si>
    <t xml:space="preserve"> Prec. Unit. </t>
  </si>
  <si>
    <t xml:space="preserve">       Importe </t>
  </si>
  <si>
    <t xml:space="preserve">         IVA </t>
  </si>
  <si>
    <t xml:space="preserve">         TOTAL </t>
  </si>
  <si>
    <t>'18/09/28</t>
  </si>
  <si>
    <t xml:space="preserve">AVANTIKA FACT 11724 (6 SWITCH / 4 ANTENAS)        </t>
  </si>
  <si>
    <t xml:space="preserve">'F-11724     </t>
  </si>
  <si>
    <t xml:space="preserve">'OC-00479  </t>
  </si>
  <si>
    <t>'YMB0000007</t>
  </si>
  <si>
    <t xml:space="preserve">SWITCH UBIQUITI US-24-500W           </t>
  </si>
  <si>
    <t xml:space="preserve">SWITCH US-48-750W UBIQUITI           </t>
  </si>
  <si>
    <t xml:space="preserve">SWITCH TPLINK O PUERTOS GiGABIT      </t>
  </si>
  <si>
    <t xml:space="preserve">ANTENA UBIQUITI LOCOM5               </t>
  </si>
  <si>
    <t xml:space="preserve">DISCO DURO DELL SAS 600 GB AVANTIKA FACT 11830    </t>
  </si>
  <si>
    <t>'18/11/15</t>
  </si>
  <si>
    <t xml:space="preserve">'F-11830     </t>
  </si>
  <si>
    <t xml:space="preserve">'OC-01139  </t>
  </si>
  <si>
    <t>'YMB0000008</t>
  </si>
  <si>
    <t xml:space="preserve">DISCO DURO DELL SAS 600GB 15K        </t>
  </si>
  <si>
    <t>'18/12/19</t>
  </si>
  <si>
    <t xml:space="preserve">TOTAL   </t>
  </si>
  <si>
    <t xml:space="preserve">Cuenta: '61650517   </t>
  </si>
  <si>
    <t>'18/10/04</t>
  </si>
  <si>
    <t xml:space="preserve">'F-11721     </t>
  </si>
  <si>
    <t xml:space="preserve">'S/PEDIDO  </t>
  </si>
  <si>
    <t xml:space="preserve">'          </t>
  </si>
  <si>
    <t xml:space="preserve">VIDEO CAMARA PARA TRANSMITIR EN VIVO </t>
  </si>
  <si>
    <t xml:space="preserve">APPLE TV 4K 32 B COLOR NEGRO         </t>
  </si>
  <si>
    <t>'19/01/16</t>
  </si>
  <si>
    <t xml:space="preserve">'F-20681     </t>
  </si>
  <si>
    <t xml:space="preserve"> MACK BOOK PRO                       </t>
  </si>
  <si>
    <t>'18/08/28</t>
  </si>
  <si>
    <t xml:space="preserve">'F-2408      </t>
  </si>
  <si>
    <t xml:space="preserve">IPAD                                 </t>
  </si>
  <si>
    <t>'18/10/24</t>
  </si>
  <si>
    <t xml:space="preserve">'F-257       </t>
  </si>
  <si>
    <t xml:space="preserve">'OC-00283  </t>
  </si>
  <si>
    <t>'GMC0000003</t>
  </si>
  <si>
    <t>HIKVISION BALA IP 8 MPIX 50MIREXIR EX</t>
  </si>
  <si>
    <t>'18/10/11</t>
  </si>
  <si>
    <t xml:space="preserve">'F-336       </t>
  </si>
  <si>
    <t xml:space="preserve">'OC-00281  </t>
  </si>
  <si>
    <t>'GMC0000002</t>
  </si>
  <si>
    <t xml:space="preserve">ASIS BORD JOISTICK                   </t>
  </si>
  <si>
    <t xml:space="preserve">MAIN ASS PCB (MB)                    </t>
  </si>
  <si>
    <t xml:space="preserve">CABLE FLEX FFC51P                    </t>
  </si>
  <si>
    <t xml:space="preserve">MAIND BORD 58GFB_ESM AC/DC 166W      </t>
  </si>
  <si>
    <t xml:space="preserve">ASSYT CINT V580HJ1                   </t>
  </si>
  <si>
    <t>'18/09/03</t>
  </si>
  <si>
    <t xml:space="preserve">'F-6653      </t>
  </si>
  <si>
    <t xml:space="preserve">COMPRA DE AUTOMOVIL                  </t>
  </si>
  <si>
    <t xml:space="preserve">Cuenta: '61500517   </t>
  </si>
  <si>
    <t>PARA NODO</t>
  </si>
  <si>
    <t xml:space="preserve">APPLE PENCIL-LAE 1                   </t>
  </si>
  <si>
    <t>REPUESTO PARA PULIDORA</t>
  </si>
  <si>
    <t xml:space="preserve">'F-49738     </t>
  </si>
  <si>
    <t xml:space="preserve">MEDIUM NYLON BRUSH 50 CMS CT45B      </t>
  </si>
  <si>
    <t>SERVIFLEX</t>
  </si>
  <si>
    <t xml:space="preserve">'F-327       </t>
  </si>
  <si>
    <t xml:space="preserve">'OC-00276  </t>
  </si>
  <si>
    <t>'RMO0000002</t>
  </si>
  <si>
    <t>PARA NODO (SOLICITO PAGO AURORA)</t>
  </si>
  <si>
    <t xml:space="preserve">Ciclo 2017-2018 AVANTIKA </t>
  </si>
  <si>
    <t>RENE HDZ MARTINEZ</t>
  </si>
  <si>
    <t>PARA LUCILA</t>
  </si>
  <si>
    <t>Total</t>
  </si>
  <si>
    <t>SERVCOMP</t>
  </si>
  <si>
    <t xml:space="preserve">'F-73965     </t>
  </si>
  <si>
    <t xml:space="preserve">'OC-00273  </t>
  </si>
  <si>
    <t>'RMO0000001</t>
  </si>
  <si>
    <t xml:space="preserve">TARJETA DE RED PCI EXPRESS TPLINK    </t>
  </si>
  <si>
    <t xml:space="preserve">TECLADO MICROSOFT CABLE CONECTIVIDAD </t>
  </si>
  <si>
    <t>Accesorios Dañados por Tormenta Electrica</t>
  </si>
  <si>
    <t>YMB  Material Computación - Y</t>
  </si>
  <si>
    <t xml:space="preserve"> DESARROLLO INTEGRAL ELECTROMECANICO PUGA SA DE CV </t>
  </si>
  <si>
    <t>Trabajo pendiente por realizar, aun no se gestiona pago</t>
  </si>
  <si>
    <t xml:space="preserve">INSTALACION                          </t>
  </si>
  <si>
    <t>IDF's  Gustavo Puga (IDF Media Lab)</t>
  </si>
  <si>
    <t>'18/12/12</t>
  </si>
  <si>
    <t xml:space="preserve">'F-94081     </t>
  </si>
  <si>
    <t xml:space="preserve">S/PEDIDO  </t>
  </si>
  <si>
    <t xml:space="preserve">IDF's  Gustavo Puga. Anticipo </t>
  </si>
  <si>
    <t>19/01/14</t>
  </si>
  <si>
    <t>F-A10</t>
  </si>
  <si>
    <t>IDF's  Gustavo Puga. Finiquito de fac 94081</t>
  </si>
  <si>
    <t xml:space="preserve">'F-127       </t>
  </si>
  <si>
    <t xml:space="preserve">'OC-01207  </t>
  </si>
  <si>
    <t>'GZH0000069</t>
  </si>
  <si>
    <t xml:space="preserve">TRABAJO DE ELECTRICIDAD              </t>
  </si>
  <si>
    <t>Tierra aislada Gustavo Puga. Anticipo</t>
  </si>
  <si>
    <t>Pago pendiente de aplicar</t>
  </si>
  <si>
    <t>Tierra aislada Gustavo Puga. Finiquito de fac. 127</t>
  </si>
  <si>
    <t>JESUS VICENTE BARRERA ROSAS</t>
  </si>
  <si>
    <t>19/01/02</t>
  </si>
  <si>
    <t>F-A44</t>
  </si>
  <si>
    <t xml:space="preserve">SERVICIO TECNICO                     </t>
  </si>
  <si>
    <t>Mantenimiento subestación y planta emergencia Ing. Jesús Barrera</t>
  </si>
  <si>
    <t>'18/12/08</t>
  </si>
  <si>
    <t xml:space="preserve">'F-142040    </t>
  </si>
  <si>
    <t xml:space="preserve">SERVICIO MANIOBRAS                   </t>
  </si>
  <si>
    <t>Pago de libranza CFE</t>
  </si>
  <si>
    <t>'18/11/22</t>
  </si>
  <si>
    <t xml:space="preserve">'F-432       </t>
  </si>
  <si>
    <t xml:space="preserve">'F-428       </t>
  </si>
  <si>
    <t>Estudio de medición Ing. Jesús Barrera</t>
  </si>
  <si>
    <t>'18/11/12</t>
  </si>
  <si>
    <t xml:space="preserve">'F-424       </t>
  </si>
  <si>
    <t xml:space="preserve">ANALISIS DE CALIDAD DE LA ENERGIA    </t>
  </si>
  <si>
    <t>MANTENIMIENTO ELECTRICO INDUSTRIAL SISTEMATIZADO SA DE CV</t>
  </si>
  <si>
    <t>'18/12/05</t>
  </si>
  <si>
    <t xml:space="preserve">'F-632       </t>
  </si>
  <si>
    <t xml:space="preserve">CAMBIO TAPS TRANSFORMADOR            </t>
  </si>
  <si>
    <t>Cambio de tap en el transformador Ing. Huesca</t>
  </si>
  <si>
    <t>'18/11/06</t>
  </si>
  <si>
    <t xml:space="preserve">F-14771425  </t>
  </si>
  <si>
    <t xml:space="preserve">REGULADOR                            </t>
  </si>
  <si>
    <t>Regulador</t>
  </si>
  <si>
    <t>Total invertido</t>
  </si>
  <si>
    <t>RMO   Muebles y Enseres Menores - R</t>
  </si>
  <si>
    <t>GMC  Muebles y Enseres Mayores - G</t>
  </si>
  <si>
    <t>Colegio Hebreo Maguen David, A.C.</t>
  </si>
  <si>
    <t>Equipos tormenta Electrica</t>
  </si>
  <si>
    <t>Red</t>
  </si>
  <si>
    <t>UPS</t>
  </si>
  <si>
    <t>Infraestructura Eléctrica y Tecnológica</t>
  </si>
  <si>
    <t>Actualización tecnológica (kinder-primaria)</t>
  </si>
  <si>
    <t>Actualización tecnológica docentes</t>
  </si>
  <si>
    <t>Para rayos</t>
  </si>
  <si>
    <t>Proyecto tecnológico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</si>
</sst>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u/>
      <sz val="13"/>
      <name val="Calibri"/>
      <family val="2"/>
      <scheme val="minor"/>
    </font>
    <font>
      <b/>
      <u/>
      <sz val="13"/>
      <color rgb="FF000000"/>
      <name val="Calibri"/>
      <family val="2"/>
    </font>
    <font>
      <b/>
      <u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/>
      <diagonal/>
    </border>
    <border>
      <left/>
      <right/>
      <top style="double">
        <color theme="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applyFont="1" applyFill="1"/>
    <xf numFmtId="0" fontId="4" fillId="0" borderId="0" xfId="0" applyFont="1"/>
    <xf numFmtId="164" fontId="4" fillId="0" borderId="0" xfId="0" applyNumberFormat="1" applyFont="1"/>
    <xf numFmtId="0" fontId="3" fillId="0" borderId="0" xfId="0" quotePrefix="1" applyFont="1"/>
    <xf numFmtId="0" fontId="3" fillId="0" borderId="0" xfId="0" quotePrefix="1" applyFont="1" applyFill="1"/>
    <xf numFmtId="0" fontId="2" fillId="0" borderId="1" xfId="0" applyFont="1" applyBorder="1"/>
    <xf numFmtId="164" fontId="2" fillId="0" borderId="1" xfId="0" applyNumberFormat="1" applyFont="1" applyBorder="1"/>
    <xf numFmtId="0" fontId="9" fillId="0" borderId="0" xfId="0" applyFont="1"/>
    <xf numFmtId="0" fontId="10" fillId="0" borderId="0" xfId="0" quotePrefix="1" applyFont="1" applyAlignment="1">
      <alignment vertical="center"/>
    </xf>
    <xf numFmtId="44" fontId="9" fillId="0" borderId="0" xfId="1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Fill="1"/>
    <xf numFmtId="164" fontId="11" fillId="0" borderId="0" xfId="0" applyNumberFormat="1" applyFont="1" applyFill="1"/>
    <xf numFmtId="0" fontId="11" fillId="0" borderId="0" xfId="0" applyFont="1"/>
    <xf numFmtId="164" fontId="11" fillId="0" borderId="0" xfId="0" applyNumberFormat="1" applyFont="1"/>
    <xf numFmtId="0" fontId="11" fillId="3" borderId="0" xfId="0" applyFont="1" applyFill="1"/>
    <xf numFmtId="4" fontId="9" fillId="0" borderId="0" xfId="0" applyNumberFormat="1" applyFont="1"/>
    <xf numFmtId="4" fontId="11" fillId="0" borderId="0" xfId="0" applyNumberFormat="1" applyFont="1" applyFill="1"/>
    <xf numFmtId="0" fontId="9" fillId="0" borderId="0" xfId="0" applyFont="1" applyFill="1"/>
    <xf numFmtId="0" fontId="11" fillId="2" borderId="0" xfId="0" applyFont="1" applyFill="1"/>
    <xf numFmtId="4" fontId="11" fillId="2" borderId="0" xfId="0" applyNumberFormat="1" applyFont="1" applyFill="1"/>
    <xf numFmtId="0" fontId="9" fillId="4" borderId="0" xfId="0" applyFont="1" applyFill="1"/>
    <xf numFmtId="4" fontId="9" fillId="4" borderId="0" xfId="0" applyNumberFormat="1" applyFont="1" applyFill="1"/>
    <xf numFmtId="0" fontId="9" fillId="5" borderId="0" xfId="0" applyFont="1" applyFill="1"/>
    <xf numFmtId="4" fontId="9" fillId="5" borderId="0" xfId="0" applyNumberFormat="1" applyFont="1" applyFill="1"/>
    <xf numFmtId="0" fontId="9" fillId="2" borderId="0" xfId="0" applyFont="1" applyFill="1"/>
    <xf numFmtId="4" fontId="9" fillId="2" borderId="0" xfId="0" applyNumberFormat="1" applyFont="1" applyFill="1"/>
    <xf numFmtId="0" fontId="12" fillId="2" borderId="2" xfId="0" applyFont="1" applyFill="1" applyBorder="1"/>
    <xf numFmtId="0" fontId="12" fillId="2" borderId="3" xfId="0" applyFont="1" applyFill="1" applyBorder="1"/>
    <xf numFmtId="4" fontId="12" fillId="2" borderId="3" xfId="0" applyNumberFormat="1" applyFont="1" applyFill="1" applyBorder="1"/>
    <xf numFmtId="0" fontId="11" fillId="0" borderId="4" xfId="0" applyFont="1" applyFill="1" applyBorder="1"/>
    <xf numFmtId="0" fontId="11" fillId="2" borderId="5" xfId="0" applyFont="1" applyFill="1" applyBorder="1"/>
    <xf numFmtId="0" fontId="11" fillId="0" borderId="5" xfId="0" applyFont="1" applyFill="1" applyBorder="1"/>
    <xf numFmtId="164" fontId="11" fillId="2" borderId="5" xfId="0" applyNumberFormat="1" applyFont="1" applyFill="1" applyBorder="1"/>
    <xf numFmtId="164" fontId="13" fillId="2" borderId="5" xfId="0" applyNumberFormat="1" applyFont="1" applyFill="1" applyBorder="1"/>
    <xf numFmtId="0" fontId="2" fillId="0" borderId="0" xfId="0" applyFont="1"/>
    <xf numFmtId="4" fontId="0" fillId="0" borderId="0" xfId="0" applyNumberFormat="1"/>
    <xf numFmtId="43" fontId="0" fillId="0" borderId="0" xfId="2" applyFont="1"/>
    <xf numFmtId="43" fontId="2" fillId="0" borderId="6" xfId="0" applyNumberFormat="1" applyFont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6" borderId="7" xfId="0" applyFont="1" applyFill="1" applyBorder="1"/>
    <xf numFmtId="43" fontId="0" fillId="0" borderId="0" xfId="2" applyFont="1" applyBorder="1"/>
  </cellXfs>
  <cellStyles count="3">
    <cellStyle name="Millares" xfId="2" builtinId="3"/>
    <cellStyle name="Moneda" xfId="1" builtinId="4"/>
    <cellStyle name="Normal" xfId="0" builtinId="0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4" formatCode="#,##0.00"/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vertAlign val="baseline"/>
        <sz val="12"/>
        <name val="Arial Narrow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4" formatCode="#,##0.00"/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vertAlign val="baseline"/>
        <sz val="12"/>
        <name val="Arial Narrow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4" formatCode="#,##0.00"/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vertAlign val="baseline"/>
        <sz val="12"/>
        <name val="Arial Narrow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4" formatCode="#,##0.00"/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vertAlign val="baseline"/>
        <sz val="12"/>
        <name val="Arial Narrow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vertAlign val="baseline"/>
        <sz val="12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vertAlign val="baseline"/>
        <sz val="12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vertAlign val="baseline"/>
        <sz val="12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vertAlign val="baseline"/>
        <sz val="12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vertAlign val="baseline"/>
        <sz val="12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vertAlign val="baseline"/>
        <sz val="12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vertAlign val="baseline"/>
        <sz val="12"/>
        <name val="Arial Narrow"/>
        <scheme val="none"/>
      </font>
    </dxf>
    <dxf>
      <font>
        <strike val="0"/>
        <outline val="0"/>
        <shadow val="0"/>
        <vertAlign val="baseline"/>
        <sz val="12"/>
        <name val="Arial Narrow"/>
        <scheme val="none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vertAlign val="baseline"/>
        <sz val="12"/>
        <name val="Arial Narrow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 Narrow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numFmt numFmtId="164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strike val="0"/>
        <outline val="0"/>
        <shadow val="0"/>
        <vertAlign val="baseline"/>
        <sz val="12"/>
        <name val="Arial Narrow"/>
        <scheme val="none"/>
      </font>
    </dxf>
    <dxf>
      <font>
        <strike val="0"/>
        <outline val="0"/>
        <shadow val="0"/>
        <vertAlign val="baseline"/>
        <sz val="12"/>
        <name val="Arial Narrow"/>
        <scheme val="none"/>
      </font>
    </dxf>
    <dxf>
      <font>
        <strike val="0"/>
        <outline val="0"/>
        <shadow val="0"/>
        <vertAlign val="baseline"/>
        <sz val="12"/>
        <name val="Arial Narrow"/>
        <scheme val="none"/>
      </font>
    </dxf>
    <dxf>
      <font>
        <strike val="0"/>
        <outline val="0"/>
        <shadow val="0"/>
        <vertAlign val="baseline"/>
        <sz val="12"/>
        <name val="Arial Narrow"/>
        <scheme val="none"/>
      </font>
    </dxf>
    <dxf>
      <font>
        <strike val="0"/>
        <outline val="0"/>
        <shadow val="0"/>
        <vertAlign val="baseline"/>
        <sz val="12"/>
        <name val="Arial Narrow"/>
        <scheme val="none"/>
      </font>
    </dxf>
    <dxf>
      <font>
        <strike val="0"/>
        <outline val="0"/>
        <shadow val="0"/>
        <vertAlign val="baseline"/>
        <sz val="12"/>
        <name val="Arial Narrow"/>
        <scheme val="none"/>
      </font>
    </dxf>
    <dxf>
      <font>
        <strike val="0"/>
        <outline val="0"/>
        <shadow val="0"/>
        <vertAlign val="baseline"/>
        <sz val="12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3" displayName="Tabla3" ref="A4:K9" totalsRowShown="0" headerRowDxfId="140" dataDxfId="139" headerRowCellStyle="Moneda" dataCellStyle="Moneda">
  <autoFilter ref="A4:K9"/>
  <sortState ref="A12:K49">
    <sortCondition ref="B11:B49"/>
  </sortState>
  <tableColumns count="11">
    <tableColumn id="1" name="Observaciones" dataDxfId="138"/>
    <tableColumn id="2" name="Fecha   " dataDxfId="137"/>
    <tableColumn id="3" name="Fac/Rem     " dataDxfId="136"/>
    <tableColumn id="4" name="Pedido    " dataDxfId="135"/>
    <tableColumn id="5" name="Requisicion" dataDxfId="134"/>
    <tableColumn id="6" name="Articulo  " dataDxfId="133"/>
    <tableColumn id="7" name="  Cantidad " dataDxfId="132"/>
    <tableColumn id="8" name=" Prec. Unit. " dataDxfId="131" dataCellStyle="Moneda"/>
    <tableColumn id="9" name="       Importe " dataDxfId="130" dataCellStyle="Moneda"/>
    <tableColumn id="10" name="         IVA " dataDxfId="129" dataCellStyle="Moneda"/>
    <tableColumn id="11" name="         TOTAL " dataDxfId="128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4" displayName="Tabla4" ref="A14:K25" totalsRowShown="0" headerRowDxfId="127" dataDxfId="126">
  <autoFilter ref="A14:K25"/>
  <tableColumns count="11">
    <tableColumn id="1" name="Observaciones" dataDxfId="125"/>
    <tableColumn id="2" name="Fecha   " dataDxfId="124"/>
    <tableColumn id="3" name="Fac/Rem     " dataDxfId="123"/>
    <tableColumn id="4" name="Pedido    " dataDxfId="122"/>
    <tableColumn id="5" name="Requisicion" dataDxfId="121"/>
    <tableColumn id="6" name="Articulo  " dataDxfId="120"/>
    <tableColumn id="7" name="  Cantidad " dataDxfId="119"/>
    <tableColumn id="8" name=" Prec. Unit. " dataDxfId="118"/>
    <tableColumn id="9" name="       Importe " dataDxfId="117"/>
    <tableColumn id="10" name="         IVA " dataDxfId="116"/>
    <tableColumn id="11" name="         TOTAL " dataDxfId="1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15" displayName="Tabla15" ref="A30:K36" totalsRowCount="1" headerRowDxfId="114" dataDxfId="113" totalsRowDxfId="112">
  <autoFilter ref="A30:K35"/>
  <sortState ref="A22:K74">
    <sortCondition ref="B4:B57"/>
  </sortState>
  <tableColumns count="11">
    <tableColumn id="1" name="Observaciones" totalsRowLabel="Total" dataDxfId="111" totalsRowDxfId="110"/>
    <tableColumn id="2" name="Fecha   " dataDxfId="109" totalsRowDxfId="108"/>
    <tableColumn id="3" name="Fac/Rem     " dataDxfId="107" totalsRowDxfId="106"/>
    <tableColumn id="4" name="Pedido    " dataDxfId="105" totalsRowDxfId="104"/>
    <tableColumn id="5" name="Requisicion" dataDxfId="103" totalsRowDxfId="102"/>
    <tableColumn id="6" name="Articulo  " dataDxfId="101" totalsRowDxfId="100"/>
    <tableColumn id="7" name="  Cantidad " totalsRowFunction="sum" dataDxfId="99" totalsRowDxfId="98"/>
    <tableColumn id="8" name=" Prec. Unit. " totalsRowFunction="average" dataDxfId="97" totalsRowDxfId="96"/>
    <tableColumn id="9" name="       Importe " totalsRowFunction="custom" dataDxfId="95" totalsRowDxfId="94">
      <totalsRowFormula>SUM(I33:I33)</totalsRowFormula>
    </tableColumn>
    <tableColumn id="10" name="         IVA " totalsRowFunction="sum" dataDxfId="93" totalsRowDxfId="92"/>
    <tableColumn id="11" name="         TOTAL " totalsRowFunction="sum" dataDxfId="91" totalsRow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a1" displayName="Tabla1" ref="B2:L8" totalsRowShown="0" headerRowDxfId="89" dataDxfId="88">
  <autoFilter ref="B2:L8"/>
  <tableColumns count="11">
    <tableColumn id="1" name="Fecha   " dataDxfId="87"/>
    <tableColumn id="2" name="Fac/Rem     " dataDxfId="86"/>
    <tableColumn id="3" name="Pedido    " dataDxfId="85"/>
    <tableColumn id="4" name="Requisicion" dataDxfId="84"/>
    <tableColumn id="5" name="Articulo  " dataDxfId="83"/>
    <tableColumn id="6" name="  Cantidad " dataDxfId="82"/>
    <tableColumn id="7" name=" Prec. Unit. " dataDxfId="81"/>
    <tableColumn id="8" name="       Importe " dataDxfId="80"/>
    <tableColumn id="9" name="         IVA " dataDxfId="79"/>
    <tableColumn id="10" name="         TOTAL " dataDxfId="78"/>
    <tableColumn id="11" name="Observaciones" dataDxfId="7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a2" displayName="Tabla2" ref="B10:L16" totalsRowCount="1" headerRowDxfId="76" dataDxfId="75">
  <autoFilter ref="B10:L15"/>
  <tableColumns count="11">
    <tableColumn id="1" name="Fecha   " dataDxfId="74" totalsRowDxfId="73"/>
    <tableColumn id="2" name="Fac/Rem     " dataDxfId="72" totalsRowDxfId="71"/>
    <tableColumn id="3" name="Pedido    " dataDxfId="70" totalsRowDxfId="69"/>
    <tableColumn id="4" name="Requisicion" dataDxfId="68" totalsRowDxfId="67"/>
    <tableColumn id="5" name="Articulo  " dataDxfId="66" totalsRowDxfId="65"/>
    <tableColumn id="6" name="  Cantidad " dataDxfId="64" totalsRowDxfId="63"/>
    <tableColumn id="7" name=" Prec. Unit. " dataDxfId="62" totalsRowDxfId="61"/>
    <tableColumn id="8" name="       Importe " dataDxfId="60" totalsRowDxfId="59"/>
    <tableColumn id="9" name="         IVA " dataDxfId="58" totalsRowDxfId="57"/>
    <tableColumn id="10" name="         TOTAL " totalsRowFunction="sum" dataDxfId="56" totalsRowDxfId="55"/>
    <tableColumn id="11" name="Observaciones" dataDxfId="54" totalsRowDxfId="5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a38" displayName="Tabla38" ref="B18:L20" totalsRowCount="1" headerRowDxfId="52" dataDxfId="51">
  <autoFilter ref="B18:L19"/>
  <tableColumns count="11">
    <tableColumn id="1" name="Fecha   " dataDxfId="50" totalsRowDxfId="49"/>
    <tableColumn id="2" name="Fac/Rem     " dataDxfId="48" totalsRowDxfId="47"/>
    <tableColumn id="3" name="Pedido    " dataDxfId="46" totalsRowDxfId="45"/>
    <tableColumn id="4" name="Requisicion" dataDxfId="44" totalsRowDxfId="43"/>
    <tableColumn id="5" name="Articulo  " dataDxfId="42" totalsRowDxfId="41"/>
    <tableColumn id="6" name="  Cantidad " dataDxfId="40" totalsRowDxfId="39"/>
    <tableColumn id="7" name=" Prec. Unit. " dataDxfId="38" totalsRowDxfId="37"/>
    <tableColumn id="8" name="       Importe " dataDxfId="36" totalsRowDxfId="35"/>
    <tableColumn id="9" name="         IVA " dataDxfId="34" totalsRowDxfId="33"/>
    <tableColumn id="10" name="         TOTAL " totalsRowFunction="sum" dataDxfId="32" totalsRowDxfId="31"/>
    <tableColumn id="11" name="Observaciones" dataDxfId="30" totalsRowDxfId="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a35" displayName="Tabla35" ref="B22:L24" totalsRowCount="1" headerRowDxfId="28" dataDxfId="27">
  <autoFilter ref="B22:L23"/>
  <tableColumns count="11">
    <tableColumn id="1" name="Fecha   " dataDxfId="26" totalsRowDxfId="25"/>
    <tableColumn id="2" name="Fac/Rem     " dataDxfId="24" totalsRowDxfId="23"/>
    <tableColumn id="3" name="Pedido    " dataDxfId="22" totalsRowDxfId="21"/>
    <tableColumn id="4" name="Requisicion" dataDxfId="20" totalsRowDxfId="19"/>
    <tableColumn id="5" name="Articulo  " dataDxfId="18" totalsRowDxfId="17"/>
    <tableColumn id="6" name="  Cantidad " dataDxfId="16" totalsRowDxfId="15"/>
    <tableColumn id="7" name=" Prec. Unit. " dataDxfId="14" totalsRowDxfId="13"/>
    <tableColumn id="8" name="       Importe " dataDxfId="12" totalsRowDxfId="11"/>
    <tableColumn id="9" name="         IVA " dataDxfId="10" totalsRowDxfId="9"/>
    <tableColumn id="10" name="         TOTAL " totalsRowFunction="sum" dataDxfId="8" totalsRowDxfId="7"/>
    <tableColumn id="11" name="Observaciones" dataDxfId="6" totalsRow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showGridLines="0" tabSelected="1" workbookViewId="0">
      <selection activeCell="D8" sqref="D8"/>
    </sheetView>
  </sheetViews>
  <sheetFormatPr baseColWidth="10" defaultRowHeight="15" x14ac:dyDescent="0.25"/>
  <cols>
    <col min="1" max="1" width="4.85546875" customWidth="1"/>
    <col min="2" max="2" width="43" customWidth="1"/>
    <col min="3" max="3" width="3.85546875" customWidth="1"/>
    <col min="4" max="4" width="16" customWidth="1"/>
    <col min="5" max="5" width="4.42578125" customWidth="1"/>
  </cols>
  <sheetData>
    <row r="1" spans="2:4" x14ac:dyDescent="0.25">
      <c r="B1" s="39" t="s">
        <v>128</v>
      </c>
    </row>
    <row r="2" spans="2:4" x14ac:dyDescent="0.25">
      <c r="B2" s="39" t="s">
        <v>136</v>
      </c>
    </row>
    <row r="6" spans="2:4" x14ac:dyDescent="0.25">
      <c r="B6" s="39" t="s">
        <v>129</v>
      </c>
      <c r="D6" s="40">
        <f>'Tormenta Eléctrica'!K10+'Tormenta Eléctrica'!K25+Tabla15[[#Totals],[         TOTAL ]]</f>
        <v>138904.31</v>
      </c>
    </row>
    <row r="8" spans="2:4" x14ac:dyDescent="0.25">
      <c r="B8" s="39" t="s">
        <v>132</v>
      </c>
      <c r="D8" s="41">
        <f>'Infraestructura Eléctica y Tecn'!K26</f>
        <v>1122139.48</v>
      </c>
    </row>
    <row r="10" spans="2:4" x14ac:dyDescent="0.25">
      <c r="B10" s="39" t="s">
        <v>130</v>
      </c>
      <c r="D10">
        <f>0</f>
        <v>0</v>
      </c>
    </row>
    <row r="12" spans="2:4" x14ac:dyDescent="0.25">
      <c r="B12" t="s">
        <v>133</v>
      </c>
      <c r="D12" s="41">
        <f>1640785</f>
        <v>1640785</v>
      </c>
    </row>
    <row r="14" spans="2:4" x14ac:dyDescent="0.25">
      <c r="B14" s="39" t="s">
        <v>134</v>
      </c>
      <c r="D14">
        <f>0</f>
        <v>0</v>
      </c>
    </row>
    <row r="16" spans="2:4" x14ac:dyDescent="0.25">
      <c r="B16" s="39" t="s">
        <v>135</v>
      </c>
      <c r="D16" s="48">
        <v>230982.35</v>
      </c>
    </row>
    <row r="18" spans="4:4" ht="15.75" thickBot="1" x14ac:dyDescent="0.3">
      <c r="D18" s="42">
        <f>D6+D8+D16+D10+D12+D14</f>
        <v>3132811.14</v>
      </c>
    </row>
    <row r="19" spans="4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8" workbookViewId="0">
      <selection activeCell="J12" sqref="J12"/>
    </sheetView>
  </sheetViews>
  <sheetFormatPr baseColWidth="10" defaultRowHeight="15.75" x14ac:dyDescent="0.25"/>
  <cols>
    <col min="1" max="1" width="53.5703125" style="10" customWidth="1"/>
    <col min="2" max="2" width="11.42578125" style="10"/>
    <col min="3" max="3" width="10.140625" style="10" customWidth="1"/>
    <col min="4" max="4" width="11.42578125" style="10" hidden="1" customWidth="1"/>
    <col min="5" max="5" width="13.42578125" style="10" hidden="1" customWidth="1"/>
    <col min="6" max="6" width="40.42578125" style="10" bestFit="1" customWidth="1"/>
    <col min="7" max="7" width="7.85546875" style="10" customWidth="1"/>
    <col min="8" max="8" width="14.140625" style="12" customWidth="1"/>
    <col min="9" max="9" width="14.5703125" style="12" customWidth="1"/>
    <col min="10" max="10" width="11.5703125" style="12" bestFit="1" customWidth="1"/>
    <col min="11" max="11" width="13.85546875" style="12" customWidth="1"/>
    <col min="12" max="16384" width="11.42578125" style="10"/>
  </cols>
  <sheetData>
    <row r="1" spans="1:11" x14ac:dyDescent="0.25">
      <c r="A1" s="43" t="s">
        <v>80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x14ac:dyDescent="0.25">
      <c r="A2" s="11" t="s">
        <v>81</v>
      </c>
      <c r="E2" s="10" t="s">
        <v>0</v>
      </c>
    </row>
    <row r="3" spans="1:11" x14ac:dyDescent="0.25">
      <c r="A3" s="13"/>
    </row>
    <row r="4" spans="1:11" x14ac:dyDescent="0.25">
      <c r="A4" s="14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2" t="s">
        <v>8</v>
      </c>
      <c r="I4" s="12" t="s">
        <v>9</v>
      </c>
      <c r="J4" s="12" t="s">
        <v>10</v>
      </c>
      <c r="K4" s="12" t="s">
        <v>11</v>
      </c>
    </row>
    <row r="5" spans="1:11" x14ac:dyDescent="0.25">
      <c r="A5" s="10" t="s">
        <v>13</v>
      </c>
      <c r="B5" s="10" t="s">
        <v>12</v>
      </c>
      <c r="C5" s="10" t="s">
        <v>14</v>
      </c>
      <c r="D5" s="10" t="s">
        <v>15</v>
      </c>
      <c r="E5" s="10" t="s">
        <v>16</v>
      </c>
      <c r="F5" s="10" t="s">
        <v>17</v>
      </c>
      <c r="G5" s="10">
        <v>1</v>
      </c>
      <c r="H5" s="12">
        <v>12500</v>
      </c>
      <c r="I5" s="12">
        <v>12500</v>
      </c>
      <c r="J5" s="12">
        <v>2000</v>
      </c>
      <c r="K5" s="12">
        <v>14500</v>
      </c>
    </row>
    <row r="6" spans="1:11" x14ac:dyDescent="0.25">
      <c r="A6" s="10" t="s">
        <v>13</v>
      </c>
      <c r="B6" s="10" t="s">
        <v>12</v>
      </c>
      <c r="C6" s="10" t="s">
        <v>14</v>
      </c>
      <c r="D6" s="10" t="s">
        <v>15</v>
      </c>
      <c r="E6" s="10" t="s">
        <v>16</v>
      </c>
      <c r="F6" s="10" t="s">
        <v>18</v>
      </c>
      <c r="G6" s="10">
        <v>2</v>
      </c>
      <c r="H6" s="12">
        <v>21900</v>
      </c>
      <c r="I6" s="12">
        <v>43800</v>
      </c>
      <c r="J6" s="12">
        <v>7008</v>
      </c>
      <c r="K6" s="12">
        <v>50808</v>
      </c>
    </row>
    <row r="7" spans="1:11" x14ac:dyDescent="0.25">
      <c r="A7" s="10" t="s">
        <v>13</v>
      </c>
      <c r="B7" s="10" t="s">
        <v>12</v>
      </c>
      <c r="C7" s="10" t="s">
        <v>14</v>
      </c>
      <c r="D7" s="10" t="s">
        <v>15</v>
      </c>
      <c r="E7" s="10" t="s">
        <v>16</v>
      </c>
      <c r="F7" s="10" t="s">
        <v>19</v>
      </c>
      <c r="G7" s="10">
        <v>3</v>
      </c>
      <c r="H7" s="12">
        <v>800</v>
      </c>
      <c r="I7" s="12">
        <v>2400</v>
      </c>
      <c r="J7" s="12">
        <v>384</v>
      </c>
      <c r="K7" s="12">
        <v>2784</v>
      </c>
    </row>
    <row r="8" spans="1:11" x14ac:dyDescent="0.25">
      <c r="A8" s="10" t="s">
        <v>13</v>
      </c>
      <c r="B8" s="10" t="s">
        <v>12</v>
      </c>
      <c r="C8" s="10" t="s">
        <v>14</v>
      </c>
      <c r="D8" s="10" t="s">
        <v>15</v>
      </c>
      <c r="E8" s="10" t="s">
        <v>16</v>
      </c>
      <c r="F8" s="10" t="s">
        <v>20</v>
      </c>
      <c r="G8" s="10">
        <v>4</v>
      </c>
      <c r="H8" s="12">
        <v>1500</v>
      </c>
      <c r="I8" s="12">
        <v>6000</v>
      </c>
      <c r="J8" s="12">
        <v>960</v>
      </c>
      <c r="K8" s="12">
        <v>6960</v>
      </c>
    </row>
    <row r="9" spans="1:11" ht="16.5" thickBot="1" x14ac:dyDescent="0.3">
      <c r="A9" s="10" t="s">
        <v>21</v>
      </c>
      <c r="B9" s="10" t="s">
        <v>22</v>
      </c>
      <c r="C9" s="10" t="s">
        <v>23</v>
      </c>
      <c r="D9" s="10" t="s">
        <v>24</v>
      </c>
      <c r="E9" s="10" t="s">
        <v>25</v>
      </c>
      <c r="F9" s="10" t="s">
        <v>26</v>
      </c>
      <c r="G9" s="10">
        <v>1</v>
      </c>
      <c r="H9" s="12">
        <v>14000</v>
      </c>
      <c r="I9" s="12">
        <v>14000</v>
      </c>
      <c r="J9" s="12">
        <v>2240</v>
      </c>
      <c r="K9" s="12">
        <v>16240</v>
      </c>
    </row>
    <row r="10" spans="1:11" ht="16.5" thickTop="1" x14ac:dyDescent="0.25">
      <c r="A10" s="31" t="s">
        <v>28</v>
      </c>
      <c r="B10" s="32"/>
      <c r="C10" s="32"/>
      <c r="D10" s="32"/>
      <c r="E10" s="32"/>
      <c r="F10" s="32"/>
      <c r="G10" s="32"/>
      <c r="H10" s="33"/>
      <c r="I10" s="33">
        <f>SUM(Tabla3[[       Importe ]])</f>
        <v>78700</v>
      </c>
      <c r="J10" s="33">
        <f>SUM(Tabla3[[         IVA ]])</f>
        <v>12592</v>
      </c>
      <c r="K10" s="33">
        <f>SUM(Tabla3[[         TOTAL ]])</f>
        <v>91292</v>
      </c>
    </row>
    <row r="12" spans="1:11" s="15" customFormat="1" x14ac:dyDescent="0.25">
      <c r="A12" s="15" t="s">
        <v>126</v>
      </c>
      <c r="E12" s="15" t="s">
        <v>59</v>
      </c>
      <c r="H12" s="16"/>
      <c r="I12" s="16"/>
      <c r="J12" s="16"/>
      <c r="K12" s="16"/>
    </row>
    <row r="13" spans="1:11" s="15" customFormat="1" x14ac:dyDescent="0.25">
      <c r="H13" s="16"/>
      <c r="I13" s="16"/>
      <c r="J13" s="16"/>
      <c r="K13" s="16"/>
    </row>
    <row r="14" spans="1:11" s="17" customFormat="1" x14ac:dyDescent="0.25">
      <c r="A14" s="17" t="s">
        <v>1</v>
      </c>
      <c r="B14" s="17" t="s">
        <v>2</v>
      </c>
      <c r="C14" s="17" t="s">
        <v>3</v>
      </c>
      <c r="D14" s="17" t="s">
        <v>4</v>
      </c>
      <c r="E14" s="17" t="s">
        <v>5</v>
      </c>
      <c r="F14" s="17" t="s">
        <v>6</v>
      </c>
      <c r="G14" s="17" t="s">
        <v>7</v>
      </c>
      <c r="H14" s="18" t="s">
        <v>8</v>
      </c>
      <c r="I14" s="18" t="s">
        <v>9</v>
      </c>
      <c r="J14" s="18" t="s">
        <v>10</v>
      </c>
      <c r="K14" s="18" t="s">
        <v>11</v>
      </c>
    </row>
    <row r="15" spans="1:11" s="17" customFormat="1" hidden="1" x14ac:dyDescent="0.25">
      <c r="A15" s="15" t="s">
        <v>60</v>
      </c>
      <c r="B15" s="15" t="s">
        <v>39</v>
      </c>
      <c r="C15" s="15" t="s">
        <v>40</v>
      </c>
      <c r="D15" s="15" t="s">
        <v>32</v>
      </c>
      <c r="E15" s="15" t="s">
        <v>33</v>
      </c>
      <c r="F15" s="15" t="s">
        <v>61</v>
      </c>
      <c r="G15" s="15">
        <v>5</v>
      </c>
      <c r="H15" s="16">
        <v>1723.28</v>
      </c>
      <c r="I15" s="16">
        <v>8616.4</v>
      </c>
      <c r="J15" s="16">
        <v>1378.62</v>
      </c>
      <c r="K15" s="16">
        <v>9995.02</v>
      </c>
    </row>
    <row r="16" spans="1:11" s="17" customFormat="1" hidden="1" x14ac:dyDescent="0.25">
      <c r="A16" s="15" t="s">
        <v>62</v>
      </c>
      <c r="B16" s="15" t="s">
        <v>56</v>
      </c>
      <c r="C16" s="15" t="s">
        <v>63</v>
      </c>
      <c r="D16" s="15" t="s">
        <v>32</v>
      </c>
      <c r="E16" s="15" t="s">
        <v>33</v>
      </c>
      <c r="F16" s="15" t="s">
        <v>64</v>
      </c>
      <c r="G16" s="15">
        <v>1</v>
      </c>
      <c r="H16" s="16">
        <v>6240</v>
      </c>
      <c r="I16" s="16">
        <v>6240</v>
      </c>
      <c r="J16" s="16">
        <v>998.4</v>
      </c>
      <c r="K16" s="16">
        <v>7238.4</v>
      </c>
    </row>
    <row r="17" spans="1:11" s="17" customFormat="1" x14ac:dyDescent="0.25">
      <c r="A17" s="15" t="s">
        <v>65</v>
      </c>
      <c r="B17" s="17" t="s">
        <v>30</v>
      </c>
      <c r="C17" s="17" t="s">
        <v>66</v>
      </c>
      <c r="D17" s="17" t="s">
        <v>67</v>
      </c>
      <c r="E17" s="17" t="s">
        <v>68</v>
      </c>
      <c r="F17" s="15" t="s">
        <v>35</v>
      </c>
      <c r="G17" s="17">
        <v>3</v>
      </c>
      <c r="H17" s="18">
        <v>3015</v>
      </c>
      <c r="I17" s="18">
        <v>9045</v>
      </c>
      <c r="J17" s="18">
        <v>1447.2</v>
      </c>
      <c r="K17" s="18">
        <v>10492.2</v>
      </c>
    </row>
    <row r="18" spans="1:11" s="17" customFormat="1" x14ac:dyDescent="0.25">
      <c r="A18" s="15" t="s">
        <v>74</v>
      </c>
      <c r="B18" s="15" t="s">
        <v>42</v>
      </c>
      <c r="C18" s="15" t="s">
        <v>75</v>
      </c>
      <c r="D18" s="15" t="s">
        <v>76</v>
      </c>
      <c r="E18" s="15" t="s">
        <v>77</v>
      </c>
      <c r="F18" s="15" t="s">
        <v>78</v>
      </c>
      <c r="G18" s="15">
        <v>5</v>
      </c>
      <c r="H18" s="16">
        <v>459.14</v>
      </c>
      <c r="I18" s="16">
        <v>2295.6999999999998</v>
      </c>
      <c r="J18" s="16">
        <v>367.31</v>
      </c>
      <c r="K18" s="16">
        <v>2663.01</v>
      </c>
    </row>
    <row r="19" spans="1:11" s="17" customFormat="1" x14ac:dyDescent="0.25">
      <c r="A19" s="15" t="s">
        <v>74</v>
      </c>
      <c r="B19" s="15" t="s">
        <v>42</v>
      </c>
      <c r="C19" s="15" t="s">
        <v>75</v>
      </c>
      <c r="D19" s="15" t="s">
        <v>76</v>
      </c>
      <c r="E19" s="15" t="s">
        <v>77</v>
      </c>
      <c r="F19" s="15" t="s">
        <v>79</v>
      </c>
      <c r="G19" s="15">
        <v>5</v>
      </c>
      <c r="H19" s="16">
        <v>398.28</v>
      </c>
      <c r="I19" s="16">
        <v>1991.4</v>
      </c>
      <c r="J19" s="16">
        <v>318.62</v>
      </c>
      <c r="K19" s="16">
        <v>2310.02</v>
      </c>
    </row>
    <row r="20" spans="1:11" x14ac:dyDescent="0.25">
      <c r="A20" s="15" t="s">
        <v>51</v>
      </c>
      <c r="B20" s="17" t="s">
        <v>47</v>
      </c>
      <c r="C20" s="17" t="s">
        <v>48</v>
      </c>
      <c r="D20" s="17" t="s">
        <v>49</v>
      </c>
      <c r="E20" s="19" t="s">
        <v>50</v>
      </c>
      <c r="F20" s="15" t="s">
        <v>51</v>
      </c>
      <c r="G20" s="17">
        <v>1</v>
      </c>
      <c r="H20" s="18">
        <v>2317</v>
      </c>
      <c r="I20" s="18">
        <v>2317</v>
      </c>
      <c r="J20" s="18">
        <v>370.72</v>
      </c>
      <c r="K20" s="18">
        <v>2687.72</v>
      </c>
    </row>
    <row r="21" spans="1:11" x14ac:dyDescent="0.25">
      <c r="A21" s="15" t="s">
        <v>52</v>
      </c>
      <c r="B21" s="17" t="s">
        <v>47</v>
      </c>
      <c r="C21" s="17" t="s">
        <v>48</v>
      </c>
      <c r="D21" s="17" t="s">
        <v>49</v>
      </c>
      <c r="E21" s="19" t="s">
        <v>50</v>
      </c>
      <c r="F21" s="15" t="s">
        <v>52</v>
      </c>
      <c r="G21" s="17">
        <v>1</v>
      </c>
      <c r="H21" s="18">
        <v>356</v>
      </c>
      <c r="I21" s="18">
        <v>356</v>
      </c>
      <c r="J21" s="18">
        <v>56.96</v>
      </c>
      <c r="K21" s="18">
        <v>412.96</v>
      </c>
    </row>
    <row r="22" spans="1:11" x14ac:dyDescent="0.25">
      <c r="A22" s="15" t="s">
        <v>53</v>
      </c>
      <c r="B22" s="17" t="s">
        <v>47</v>
      </c>
      <c r="C22" s="17" t="s">
        <v>48</v>
      </c>
      <c r="D22" s="17" t="s">
        <v>49</v>
      </c>
      <c r="E22" s="19" t="s">
        <v>50</v>
      </c>
      <c r="F22" s="15" t="s">
        <v>53</v>
      </c>
      <c r="G22" s="17">
        <v>1</v>
      </c>
      <c r="H22" s="18">
        <v>2450</v>
      </c>
      <c r="I22" s="18">
        <v>2450</v>
      </c>
      <c r="J22" s="18">
        <v>392</v>
      </c>
      <c r="K22" s="18">
        <v>2842</v>
      </c>
    </row>
    <row r="23" spans="1:11" x14ac:dyDescent="0.25">
      <c r="A23" s="15" t="s">
        <v>54</v>
      </c>
      <c r="B23" s="17" t="s">
        <v>47</v>
      </c>
      <c r="C23" s="17" t="s">
        <v>48</v>
      </c>
      <c r="D23" s="17" t="s">
        <v>49</v>
      </c>
      <c r="E23" s="19" t="s">
        <v>50</v>
      </c>
      <c r="F23" s="15" t="s">
        <v>54</v>
      </c>
      <c r="G23" s="17">
        <v>1</v>
      </c>
      <c r="H23" s="18">
        <v>1890</v>
      </c>
      <c r="I23" s="18">
        <v>1890</v>
      </c>
      <c r="J23" s="18">
        <v>302.39999999999998</v>
      </c>
      <c r="K23" s="18">
        <v>2192.4</v>
      </c>
    </row>
    <row r="24" spans="1:11" ht="16.5" thickBot="1" x14ac:dyDescent="0.3">
      <c r="A24" s="15" t="s">
        <v>55</v>
      </c>
      <c r="B24" s="17" t="s">
        <v>47</v>
      </c>
      <c r="C24" s="17" t="s">
        <v>48</v>
      </c>
      <c r="D24" s="17" t="s">
        <v>49</v>
      </c>
      <c r="E24" s="19" t="s">
        <v>50</v>
      </c>
      <c r="F24" s="15" t="s">
        <v>55</v>
      </c>
      <c r="G24" s="17">
        <v>1</v>
      </c>
      <c r="H24" s="18">
        <v>600</v>
      </c>
      <c r="I24" s="18">
        <v>600</v>
      </c>
      <c r="J24" s="18">
        <v>96</v>
      </c>
      <c r="K24" s="18">
        <v>696</v>
      </c>
    </row>
    <row r="25" spans="1:11" ht="16.5" thickTop="1" x14ac:dyDescent="0.25">
      <c r="A25" s="34" t="s">
        <v>28</v>
      </c>
      <c r="B25" s="35"/>
      <c r="C25" s="35"/>
      <c r="D25" s="35"/>
      <c r="E25" s="35"/>
      <c r="F25" s="36"/>
      <c r="G25" s="35"/>
      <c r="H25" s="37"/>
      <c r="I25" s="38">
        <f>SUM(I17:I24)</f>
        <v>20945.099999999999</v>
      </c>
      <c r="J25" s="38">
        <f t="shared" ref="J25:K25" si="0">SUM(J17:J24)</f>
        <v>3351.2100000000005</v>
      </c>
      <c r="K25" s="38">
        <f t="shared" si="0"/>
        <v>24296.31</v>
      </c>
    </row>
    <row r="28" spans="1:11" s="22" customFormat="1" x14ac:dyDescent="0.25">
      <c r="A28" s="15" t="s">
        <v>127</v>
      </c>
      <c r="B28" s="15"/>
      <c r="C28" s="15"/>
      <c r="D28" s="15"/>
      <c r="E28" s="15" t="s">
        <v>29</v>
      </c>
      <c r="F28" s="15"/>
      <c r="G28" s="15"/>
      <c r="H28" s="21"/>
      <c r="I28" s="21"/>
      <c r="J28" s="21"/>
      <c r="K28" s="21"/>
    </row>
    <row r="29" spans="1:11" s="22" customFormat="1" x14ac:dyDescent="0.25">
      <c r="A29" s="15"/>
      <c r="B29" s="15"/>
      <c r="C29" s="15"/>
      <c r="D29" s="15"/>
      <c r="E29" s="15"/>
      <c r="F29" s="15"/>
      <c r="G29" s="15"/>
      <c r="H29" s="21"/>
      <c r="I29" s="21"/>
      <c r="J29" s="21"/>
      <c r="K29" s="21"/>
    </row>
    <row r="30" spans="1:11" x14ac:dyDescent="0.25">
      <c r="A30" s="23" t="s">
        <v>1</v>
      </c>
      <c r="B30" s="23" t="s">
        <v>2</v>
      </c>
      <c r="C30" s="23" t="s">
        <v>3</v>
      </c>
      <c r="D30" s="23" t="s">
        <v>4</v>
      </c>
      <c r="E30" s="23" t="s">
        <v>5</v>
      </c>
      <c r="F30" s="23" t="s">
        <v>6</v>
      </c>
      <c r="G30" s="23" t="s">
        <v>7</v>
      </c>
      <c r="H30" s="24" t="s">
        <v>8</v>
      </c>
      <c r="I30" s="24" t="s">
        <v>9</v>
      </c>
      <c r="J30" s="24" t="s">
        <v>10</v>
      </c>
      <c r="K30" s="24" t="s">
        <v>11</v>
      </c>
    </row>
    <row r="31" spans="1:11" hidden="1" x14ac:dyDescent="0.25">
      <c r="A31" s="25" t="s">
        <v>69</v>
      </c>
      <c r="B31" s="25" t="s">
        <v>39</v>
      </c>
      <c r="C31" s="25" t="s">
        <v>40</v>
      </c>
      <c r="D31" s="25" t="s">
        <v>32</v>
      </c>
      <c r="E31" s="25" t="s">
        <v>33</v>
      </c>
      <c r="F31" s="25" t="s">
        <v>41</v>
      </c>
      <c r="G31" s="25">
        <v>20</v>
      </c>
      <c r="H31" s="26">
        <v>8379.31</v>
      </c>
      <c r="I31" s="26">
        <v>167586.20000000001</v>
      </c>
      <c r="J31" s="26">
        <v>26813.79</v>
      </c>
      <c r="K31" s="26">
        <v>194399.99</v>
      </c>
    </row>
    <row r="32" spans="1:11" hidden="1" x14ac:dyDescent="0.25">
      <c r="A32" s="27" t="s">
        <v>70</v>
      </c>
      <c r="B32" s="27" t="s">
        <v>30</v>
      </c>
      <c r="C32" s="27" t="s">
        <v>31</v>
      </c>
      <c r="D32" s="27" t="s">
        <v>32</v>
      </c>
      <c r="E32" s="27" t="s">
        <v>33</v>
      </c>
      <c r="F32" s="27" t="s">
        <v>34</v>
      </c>
      <c r="G32" s="27">
        <v>1</v>
      </c>
      <c r="H32" s="28">
        <v>29900</v>
      </c>
      <c r="I32" s="28">
        <v>29900</v>
      </c>
      <c r="J32" s="28">
        <v>4784</v>
      </c>
      <c r="K32" s="28">
        <v>34684</v>
      </c>
    </row>
    <row r="33" spans="1:11" x14ac:dyDescent="0.25">
      <c r="A33" s="10" t="s">
        <v>71</v>
      </c>
      <c r="B33" s="10" t="s">
        <v>42</v>
      </c>
      <c r="C33" s="10" t="s">
        <v>43</v>
      </c>
      <c r="D33" s="10" t="s">
        <v>44</v>
      </c>
      <c r="E33" s="10" t="s">
        <v>45</v>
      </c>
      <c r="F33" s="10" t="s">
        <v>46</v>
      </c>
      <c r="G33" s="10">
        <v>3</v>
      </c>
      <c r="H33" s="20">
        <v>6700</v>
      </c>
      <c r="I33" s="20">
        <v>20100</v>
      </c>
      <c r="J33" s="20">
        <v>3216</v>
      </c>
      <c r="K33" s="20">
        <v>23316</v>
      </c>
    </row>
    <row r="34" spans="1:11" hidden="1" x14ac:dyDescent="0.25">
      <c r="A34" s="27" t="s">
        <v>72</v>
      </c>
      <c r="B34" s="27" t="s">
        <v>27</v>
      </c>
      <c r="C34" s="27" t="s">
        <v>57</v>
      </c>
      <c r="D34" s="27" t="s">
        <v>32</v>
      </c>
      <c r="E34" s="27" t="s">
        <v>33</v>
      </c>
      <c r="F34" s="27" t="s">
        <v>58</v>
      </c>
      <c r="G34" s="27">
        <v>1</v>
      </c>
      <c r="H34" s="28">
        <v>511120.69</v>
      </c>
      <c r="I34" s="28">
        <v>511120.69</v>
      </c>
      <c r="J34" s="28">
        <v>81779.31</v>
      </c>
      <c r="K34" s="28">
        <v>592900</v>
      </c>
    </row>
    <row r="35" spans="1:11" hidden="1" x14ac:dyDescent="0.25">
      <c r="A35" s="27" t="s">
        <v>72</v>
      </c>
      <c r="B35" s="27" t="s">
        <v>36</v>
      </c>
      <c r="C35" s="27" t="s">
        <v>37</v>
      </c>
      <c r="D35" s="27" t="s">
        <v>32</v>
      </c>
      <c r="E35" s="27" t="s">
        <v>33</v>
      </c>
      <c r="F35" s="27" t="s">
        <v>38</v>
      </c>
      <c r="G35" s="27">
        <v>1</v>
      </c>
      <c r="H35" s="28">
        <v>22790</v>
      </c>
      <c r="I35" s="28">
        <v>22790</v>
      </c>
      <c r="J35" s="28">
        <v>3646.4</v>
      </c>
      <c r="K35" s="28">
        <v>26436.400000000001</v>
      </c>
    </row>
    <row r="36" spans="1:11" x14ac:dyDescent="0.25">
      <c r="A36" s="29" t="s">
        <v>73</v>
      </c>
      <c r="B36" s="29"/>
      <c r="C36" s="29"/>
      <c r="D36" s="29"/>
      <c r="E36" s="29"/>
      <c r="F36" s="29"/>
      <c r="G36" s="29">
        <f>SUBTOTAL(109,Tabla15[[  Cantidad ]])</f>
        <v>3</v>
      </c>
      <c r="H36" s="30">
        <f>SUBTOTAL(101,Tabla15[ Prec. Unit. ])</f>
        <v>6700</v>
      </c>
      <c r="I36" s="30">
        <f>SUM(I33:I33)</f>
        <v>20100</v>
      </c>
      <c r="J36" s="30">
        <f>SUBTOTAL(109,Tabla15[[         IVA ]])</f>
        <v>3216</v>
      </c>
      <c r="K36" s="30">
        <f>SUBTOTAL(109,Tabla15[[         TOTAL ]])</f>
        <v>23316</v>
      </c>
    </row>
  </sheetData>
  <mergeCells count="1">
    <mergeCell ref="A1:K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topLeftCell="B10" workbookViewId="0">
      <selection activeCell="F28" sqref="F28"/>
    </sheetView>
  </sheetViews>
  <sheetFormatPr baseColWidth="10" defaultRowHeight="15" x14ac:dyDescent="0.25"/>
  <cols>
    <col min="1" max="1" width="3.42578125" customWidth="1"/>
    <col min="2" max="2" width="27.7109375" customWidth="1"/>
    <col min="3" max="3" width="13.140625" customWidth="1"/>
    <col min="5" max="5" width="13.42578125" customWidth="1"/>
    <col min="6" max="6" width="35.5703125" bestFit="1" customWidth="1"/>
    <col min="7" max="7" width="12.28515625" customWidth="1"/>
    <col min="8" max="8" width="13.28515625" customWidth="1"/>
    <col min="9" max="9" width="14.140625" customWidth="1"/>
    <col min="10" max="10" width="14" bestFit="1" customWidth="1"/>
    <col min="11" max="11" width="13.42578125" customWidth="1"/>
    <col min="12" max="12" width="62.140625" customWidth="1"/>
  </cols>
  <sheetData>
    <row r="1" spans="2:12" ht="17.25" x14ac:dyDescent="0.3">
      <c r="B1" s="44" t="s">
        <v>82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2:12" s="4" customFormat="1" x14ac:dyDescent="0.25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4" t="s">
        <v>1</v>
      </c>
    </row>
    <row r="3" spans="2:12" s="4" customFormat="1" x14ac:dyDescent="0.25">
      <c r="B3" s="6" t="s">
        <v>83</v>
      </c>
      <c r="C3" s="1"/>
      <c r="D3" s="3"/>
      <c r="E3" s="1"/>
      <c r="F3" s="1" t="s">
        <v>84</v>
      </c>
      <c r="G3" s="1"/>
      <c r="H3" s="2">
        <v>25500</v>
      </c>
      <c r="I3" s="2">
        <v>25500</v>
      </c>
      <c r="J3" s="2">
        <v>4080</v>
      </c>
      <c r="K3" s="2">
        <v>29580</v>
      </c>
      <c r="L3" s="1" t="s">
        <v>85</v>
      </c>
    </row>
    <row r="4" spans="2:12" s="1" customFormat="1" x14ac:dyDescent="0.25">
      <c r="B4" s="1" t="s">
        <v>86</v>
      </c>
      <c r="C4" s="1" t="s">
        <v>87</v>
      </c>
      <c r="D4" s="7" t="s">
        <v>88</v>
      </c>
      <c r="E4" s="1" t="s">
        <v>33</v>
      </c>
      <c r="F4" s="1" t="s">
        <v>84</v>
      </c>
      <c r="G4" s="1">
        <v>1</v>
      </c>
      <c r="H4" s="2">
        <v>69720</v>
      </c>
      <c r="I4" s="2">
        <v>69720</v>
      </c>
      <c r="J4" s="2">
        <v>11155.2</v>
      </c>
      <c r="K4" s="2">
        <v>80875.199999999997</v>
      </c>
      <c r="L4" s="1" t="s">
        <v>89</v>
      </c>
    </row>
    <row r="5" spans="2:12" s="4" customFormat="1" x14ac:dyDescent="0.25">
      <c r="B5" s="6" t="s">
        <v>90</v>
      </c>
      <c r="C5" s="1" t="s">
        <v>91</v>
      </c>
      <c r="D5" s="3" t="s">
        <v>88</v>
      </c>
      <c r="E5" s="1"/>
      <c r="F5" s="1" t="s">
        <v>84</v>
      </c>
      <c r="G5" s="1"/>
      <c r="H5" s="2">
        <v>46480</v>
      </c>
      <c r="I5" s="2">
        <v>46480</v>
      </c>
      <c r="J5" s="2">
        <v>7436.8</v>
      </c>
      <c r="K5" s="2">
        <v>53916.800000000003</v>
      </c>
      <c r="L5" s="1" t="s">
        <v>92</v>
      </c>
    </row>
    <row r="6" spans="2:12" s="1" customFormat="1" x14ac:dyDescent="0.25">
      <c r="B6" s="1" t="s">
        <v>27</v>
      </c>
      <c r="C6" s="1" t="s">
        <v>93</v>
      </c>
      <c r="D6" s="3" t="s">
        <v>94</v>
      </c>
      <c r="E6" s="1" t="s">
        <v>95</v>
      </c>
      <c r="F6" s="1" t="s">
        <v>96</v>
      </c>
      <c r="G6" s="1">
        <v>1</v>
      </c>
      <c r="H6" s="2">
        <v>132884.6</v>
      </c>
      <c r="I6" s="2">
        <v>132884.6</v>
      </c>
      <c r="J6" s="2">
        <v>21261.54</v>
      </c>
      <c r="K6" s="2">
        <v>154146.14000000001</v>
      </c>
      <c r="L6" s="1" t="s">
        <v>97</v>
      </c>
    </row>
    <row r="7" spans="2:12" s="1" customFormat="1" x14ac:dyDescent="0.25">
      <c r="B7" s="1" t="s">
        <v>98</v>
      </c>
      <c r="D7" s="3"/>
      <c r="F7" s="1" t="s">
        <v>96</v>
      </c>
      <c r="H7" s="2">
        <v>56895.4</v>
      </c>
      <c r="I7" s="2">
        <v>56895.4</v>
      </c>
      <c r="J7" s="2">
        <v>9103.26</v>
      </c>
      <c r="K7" s="2">
        <v>65998.66</v>
      </c>
      <c r="L7" s="1" t="s">
        <v>99</v>
      </c>
    </row>
    <row r="8" spans="2:12" x14ac:dyDescent="0.25">
      <c r="B8" s="1"/>
      <c r="C8" s="1"/>
      <c r="D8" s="3"/>
      <c r="E8" s="1"/>
      <c r="F8" s="1"/>
      <c r="G8" s="1"/>
      <c r="H8" s="2"/>
      <c r="I8" s="2"/>
      <c r="J8" s="2"/>
      <c r="K8" s="5">
        <f>SUBTOTAL(109,K3:K7)</f>
        <v>384516.80000000005</v>
      </c>
      <c r="L8" s="1"/>
    </row>
    <row r="9" spans="2:12" ht="17.25" x14ac:dyDescent="0.3">
      <c r="B9" s="45" t="s">
        <v>100</v>
      </c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2:12" s="4" customFormat="1" x14ac:dyDescent="0.25">
      <c r="B10" s="4" t="s">
        <v>2</v>
      </c>
      <c r="C10" s="4" t="s">
        <v>3</v>
      </c>
      <c r="D10" s="4" t="s">
        <v>4</v>
      </c>
      <c r="E10" s="4" t="s">
        <v>5</v>
      </c>
      <c r="F10" s="4" t="s">
        <v>6</v>
      </c>
      <c r="G10" s="4" t="s">
        <v>7</v>
      </c>
      <c r="H10" s="5" t="s">
        <v>8</v>
      </c>
      <c r="I10" s="5" t="s">
        <v>9</v>
      </c>
      <c r="J10" s="5" t="s">
        <v>10</v>
      </c>
      <c r="K10" s="5" t="s">
        <v>11</v>
      </c>
      <c r="L10" s="4" t="s">
        <v>1</v>
      </c>
    </row>
    <row r="11" spans="2:12" s="4" customFormat="1" x14ac:dyDescent="0.25">
      <c r="B11" s="6" t="s">
        <v>101</v>
      </c>
      <c r="C11" s="1" t="s">
        <v>102</v>
      </c>
      <c r="D11" s="3" t="s">
        <v>88</v>
      </c>
      <c r="E11" s="1"/>
      <c r="F11" s="1" t="s">
        <v>103</v>
      </c>
      <c r="G11" s="1"/>
      <c r="H11" s="2">
        <v>39350</v>
      </c>
      <c r="I11" s="2">
        <v>39350</v>
      </c>
      <c r="J11" s="2">
        <v>6296</v>
      </c>
      <c r="K11" s="2">
        <v>45646</v>
      </c>
      <c r="L11" s="1" t="s">
        <v>104</v>
      </c>
    </row>
    <row r="12" spans="2:12" s="1" customFormat="1" x14ac:dyDescent="0.25">
      <c r="B12" s="1" t="s">
        <v>105</v>
      </c>
      <c r="C12" s="1" t="s">
        <v>106</v>
      </c>
      <c r="D12" s="7" t="s">
        <v>88</v>
      </c>
      <c r="E12" s="1" t="s">
        <v>33</v>
      </c>
      <c r="F12" s="1" t="s">
        <v>107</v>
      </c>
      <c r="G12" s="1">
        <v>1</v>
      </c>
      <c r="H12" s="2">
        <v>4748.78</v>
      </c>
      <c r="I12" s="2">
        <v>4748.78</v>
      </c>
      <c r="J12" s="2">
        <v>759.8</v>
      </c>
      <c r="K12" s="2">
        <v>5508.58</v>
      </c>
      <c r="L12" s="1" t="s">
        <v>108</v>
      </c>
    </row>
    <row r="13" spans="2:12" s="1" customFormat="1" x14ac:dyDescent="0.25">
      <c r="B13" s="1" t="s">
        <v>109</v>
      </c>
      <c r="C13" s="1" t="s">
        <v>110</v>
      </c>
      <c r="D13" s="7" t="s">
        <v>88</v>
      </c>
      <c r="E13" s="1" t="s">
        <v>33</v>
      </c>
      <c r="F13" s="1" t="s">
        <v>103</v>
      </c>
      <c r="G13" s="1">
        <v>1</v>
      </c>
      <c r="H13" s="2">
        <v>39350</v>
      </c>
      <c r="I13" s="2">
        <v>39350</v>
      </c>
      <c r="J13" s="2">
        <v>6296</v>
      </c>
      <c r="K13" s="2">
        <v>45646</v>
      </c>
      <c r="L13" s="1" t="s">
        <v>104</v>
      </c>
    </row>
    <row r="14" spans="2:12" s="1" customFormat="1" x14ac:dyDescent="0.25">
      <c r="B14" s="1" t="s">
        <v>109</v>
      </c>
      <c r="C14" s="1" t="s">
        <v>111</v>
      </c>
      <c r="D14" s="7" t="s">
        <v>88</v>
      </c>
      <c r="E14" s="1" t="s">
        <v>33</v>
      </c>
      <c r="F14" s="1" t="s">
        <v>103</v>
      </c>
      <c r="G14" s="1">
        <v>1</v>
      </c>
      <c r="H14" s="2">
        <v>30000</v>
      </c>
      <c r="I14" s="2">
        <v>30000</v>
      </c>
      <c r="J14" s="2">
        <v>4800</v>
      </c>
      <c r="K14" s="2">
        <v>34800</v>
      </c>
      <c r="L14" s="1" t="s">
        <v>112</v>
      </c>
    </row>
    <row r="15" spans="2:12" s="1" customFormat="1" x14ac:dyDescent="0.25">
      <c r="B15" s="1" t="s">
        <v>113</v>
      </c>
      <c r="C15" s="1" t="s">
        <v>114</v>
      </c>
      <c r="D15" s="7" t="s">
        <v>88</v>
      </c>
      <c r="E15" s="1" t="s">
        <v>33</v>
      </c>
      <c r="F15" s="1" t="s">
        <v>115</v>
      </c>
      <c r="G15" s="1">
        <v>1</v>
      </c>
      <c r="H15" s="2">
        <v>12000</v>
      </c>
      <c r="I15" s="2">
        <v>12000</v>
      </c>
      <c r="J15" s="2">
        <v>1920</v>
      </c>
      <c r="K15" s="2">
        <v>13920</v>
      </c>
      <c r="L15" s="1" t="s">
        <v>112</v>
      </c>
    </row>
    <row r="16" spans="2:12" x14ac:dyDescent="0.25">
      <c r="B16" s="1"/>
      <c r="C16" s="1"/>
      <c r="D16" s="3"/>
      <c r="E16" s="1"/>
      <c r="F16" s="1"/>
      <c r="G16" s="1"/>
      <c r="H16" s="2"/>
      <c r="I16" s="2"/>
      <c r="J16" s="2"/>
      <c r="K16" s="2">
        <f>SUBTOTAL(109,Tabla2[[         TOTAL ]])</f>
        <v>145520.58000000002</v>
      </c>
      <c r="L16" s="1"/>
    </row>
    <row r="17" spans="2:12" ht="17.25" x14ac:dyDescent="0.3">
      <c r="B17" s="46" t="s">
        <v>116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</row>
    <row r="18" spans="2:12" s="4" customFormat="1" x14ac:dyDescent="0.25">
      <c r="B18" s="4" t="s">
        <v>2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5" t="s">
        <v>8</v>
      </c>
      <c r="I18" s="5" t="s">
        <v>9</v>
      </c>
      <c r="J18" s="5" t="s">
        <v>10</v>
      </c>
      <c r="K18" s="5" t="s">
        <v>11</v>
      </c>
      <c r="L18" s="4" t="s">
        <v>1</v>
      </c>
    </row>
    <row r="19" spans="2:12" s="1" customFormat="1" x14ac:dyDescent="0.25">
      <c r="B19" s="1" t="s">
        <v>117</v>
      </c>
      <c r="C19" s="1" t="s">
        <v>118</v>
      </c>
      <c r="D19" s="7" t="s">
        <v>88</v>
      </c>
      <c r="E19" s="1" t="s">
        <v>33</v>
      </c>
      <c r="F19" s="1" t="s">
        <v>119</v>
      </c>
      <c r="G19" s="1">
        <v>1</v>
      </c>
      <c r="H19" s="2">
        <v>6000</v>
      </c>
      <c r="I19" s="2">
        <v>6000</v>
      </c>
      <c r="J19" s="2">
        <v>960</v>
      </c>
      <c r="K19" s="2">
        <v>6960</v>
      </c>
      <c r="L19" s="1" t="s">
        <v>120</v>
      </c>
    </row>
    <row r="20" spans="2:12" s="1" customFormat="1" x14ac:dyDescent="0.25">
      <c r="D20" s="7"/>
      <c r="H20" s="2"/>
      <c r="I20" s="2"/>
      <c r="J20" s="2"/>
      <c r="K20" s="2">
        <f>SUBTOTAL(109,Tabla38[[         TOTAL ]])</f>
        <v>6960</v>
      </c>
    </row>
    <row r="22" spans="2:12" s="4" customFormat="1" x14ac:dyDescent="0.25">
      <c r="B22" s="4" t="s">
        <v>2</v>
      </c>
      <c r="C22" s="4" t="s">
        <v>3</v>
      </c>
      <c r="D22" s="4" t="s">
        <v>4</v>
      </c>
      <c r="E22" s="4" t="s">
        <v>5</v>
      </c>
      <c r="F22" s="4" t="s">
        <v>6</v>
      </c>
      <c r="G22" s="4" t="s">
        <v>7</v>
      </c>
      <c r="H22" s="5" t="s">
        <v>8</v>
      </c>
      <c r="I22" s="5" t="s">
        <v>9</v>
      </c>
      <c r="J22" s="5" t="s">
        <v>10</v>
      </c>
      <c r="K22" s="5" t="s">
        <v>11</v>
      </c>
      <c r="L22" s="4" t="s">
        <v>1</v>
      </c>
    </row>
    <row r="23" spans="2:12" s="1" customFormat="1" x14ac:dyDescent="0.25">
      <c r="B23" s="1" t="s">
        <v>121</v>
      </c>
      <c r="C23" s="6" t="s">
        <v>122</v>
      </c>
      <c r="D23" s="7" t="s">
        <v>88</v>
      </c>
      <c r="E23" s="1" t="s">
        <v>33</v>
      </c>
      <c r="F23" s="1" t="s">
        <v>123</v>
      </c>
      <c r="G23" s="1">
        <v>9</v>
      </c>
      <c r="H23" s="2">
        <v>822.04</v>
      </c>
      <c r="I23" s="2">
        <v>7398.36</v>
      </c>
      <c r="J23" s="2">
        <v>1183.74</v>
      </c>
      <c r="K23" s="2">
        <v>8582.1</v>
      </c>
      <c r="L23" s="1" t="s">
        <v>124</v>
      </c>
    </row>
    <row r="24" spans="2:12" x14ac:dyDescent="0.25">
      <c r="B24" s="1"/>
      <c r="C24" s="1"/>
      <c r="D24" s="3"/>
      <c r="E24" s="1"/>
      <c r="F24" s="1"/>
      <c r="G24" s="1"/>
      <c r="H24" s="2"/>
      <c r="I24" s="2"/>
      <c r="J24" s="2"/>
      <c r="K24" s="2">
        <f>SUBTOTAL(109,Tabla35[[         TOTAL ]])</f>
        <v>8582.1</v>
      </c>
      <c r="L24" s="1"/>
    </row>
    <row r="25" spans="2:12" x14ac:dyDescent="0.25">
      <c r="F25" s="47" t="s">
        <v>131</v>
      </c>
      <c r="K25" s="41">
        <f>28828*20</f>
        <v>576560</v>
      </c>
    </row>
    <row r="26" spans="2:12" ht="15.75" thickBot="1" x14ac:dyDescent="0.3">
      <c r="J26" s="8" t="s">
        <v>125</v>
      </c>
      <c r="K26" s="9">
        <f>(K8+Tabla2[[#Totals],[         TOTAL ]]+Tabla38[[#Totals],[         TOTAL ]]+Tabla35[[#Totals],[         TOTAL ]])+K25</f>
        <v>1122139.48</v>
      </c>
    </row>
    <row r="27" spans="2:12" ht="15.75" thickTop="1" x14ac:dyDescent="0.25"/>
  </sheetData>
  <mergeCells count="3">
    <mergeCell ref="B1:L1"/>
    <mergeCell ref="B9:L9"/>
    <mergeCell ref="B17:L17"/>
  </mergeCells>
  <conditionalFormatting sqref="D10:D11 D13:D15 D23 D2:D5">
    <cfRule type="cellIs" dxfId="4" priority="5" operator="equal">
      <formula>"'S/PEDIDO  "</formula>
    </cfRule>
  </conditionalFormatting>
  <conditionalFormatting sqref="D12">
    <cfRule type="cellIs" dxfId="3" priority="4" operator="equal">
      <formula>"'S/PEDIDO  "</formula>
    </cfRule>
  </conditionalFormatting>
  <conditionalFormatting sqref="D19:D20">
    <cfRule type="cellIs" dxfId="2" priority="3" operator="equal">
      <formula>"'S/PEDIDO  "</formula>
    </cfRule>
  </conditionalFormatting>
  <conditionalFormatting sqref="D18">
    <cfRule type="cellIs" dxfId="1" priority="2" operator="equal">
      <formula>"'S/PEDIDO  "</formula>
    </cfRule>
  </conditionalFormatting>
  <conditionalFormatting sqref="D22">
    <cfRule type="cellIs" dxfId="0" priority="1" operator="equal">
      <formula>"'S/PEDIDO  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Tormenta Eléctrica</vt:lpstr>
      <vt:lpstr>Infraestructura Eléctica y Tecn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Rosa Zepeda Loredo</dc:creator>
  <cp:lastModifiedBy>HP</cp:lastModifiedBy>
  <dcterms:created xsi:type="dcterms:W3CDTF">2019-01-22T20:20:16Z</dcterms:created>
  <dcterms:modified xsi:type="dcterms:W3CDTF">2019-03-27T22:57:02Z</dcterms:modified>
</cp:coreProperties>
</file>