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STUDIA\Semestr V\mrs\lab2\"/>
    </mc:Choice>
  </mc:AlternateContent>
  <xr:revisionPtr revIDLastSave="0" documentId="13_ncr:1_{B81D77D0-7341-407C-A99A-0DF8FEB7A94B}" xr6:coauthVersionLast="38" xr6:coauthVersionMax="38" xr10:uidLastSave="{00000000-0000-0000-0000-000000000000}"/>
  <bookViews>
    <workbookView xWindow="3732" yWindow="0" windowWidth="28800" windowHeight="12432" xr2:uid="{00000000-000D-0000-FFFF-FFFF00000000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1" l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39" i="1"/>
  <c r="AD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39" i="1"/>
  <c r="Z39" i="1" s="1"/>
  <c r="AA40" i="1" l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39" i="1"/>
  <c r="AB39" i="1" s="1"/>
  <c r="B50" i="1" l="1"/>
  <c r="H50" i="1"/>
  <c r="B51" i="1"/>
  <c r="H51" i="1"/>
  <c r="I51" i="1" s="1"/>
  <c r="B52" i="1"/>
  <c r="H52" i="1"/>
  <c r="I52" i="1" s="1"/>
  <c r="B53" i="1"/>
  <c r="H53" i="1"/>
  <c r="B54" i="1"/>
  <c r="H54" i="1"/>
  <c r="I54" i="1" s="1"/>
  <c r="B55" i="1"/>
  <c r="H55" i="1"/>
  <c r="I55" i="1" s="1"/>
  <c r="B56" i="1"/>
  <c r="H56" i="1"/>
  <c r="B57" i="1"/>
  <c r="H57" i="1"/>
  <c r="I57" i="1" s="1"/>
  <c r="F50" i="1"/>
  <c r="G50" i="1" s="1"/>
  <c r="F51" i="1"/>
  <c r="G51" i="1" s="1"/>
  <c r="F52" i="1"/>
  <c r="F53" i="1"/>
  <c r="B64" i="1"/>
  <c r="B65" i="1"/>
  <c r="B66" i="1"/>
  <c r="B67" i="1"/>
  <c r="C67" i="1" s="1"/>
  <c r="D50" i="1"/>
  <c r="D51" i="1"/>
  <c r="D52" i="1"/>
  <c r="D53" i="1"/>
  <c r="E53" i="1" s="1"/>
  <c r="D54" i="1"/>
  <c r="D55" i="1"/>
  <c r="D56" i="1"/>
  <c r="D57" i="1"/>
  <c r="E57" i="1" s="1"/>
  <c r="B60" i="1"/>
  <c r="B61" i="1"/>
  <c r="B62" i="1"/>
  <c r="B63" i="1"/>
  <c r="C63" i="1" s="1"/>
  <c r="F54" i="1"/>
  <c r="F55" i="1"/>
  <c r="G55" i="1" s="1"/>
  <c r="F56" i="1"/>
  <c r="G56" i="1" s="1"/>
  <c r="F57" i="1"/>
  <c r="G57" i="1" s="1"/>
  <c r="C2" i="1"/>
  <c r="B2" i="1"/>
  <c r="A2" i="1"/>
  <c r="A9" i="1"/>
  <c r="A8" i="1"/>
  <c r="A7" i="1"/>
  <c r="A6" i="1"/>
  <c r="A5" i="1"/>
  <c r="A4" i="1"/>
  <c r="A3" i="1"/>
  <c r="D32" i="1" l="1"/>
  <c r="E32" i="1" s="1"/>
  <c r="H21" i="1"/>
  <c r="H63" i="1"/>
  <c r="I63" i="1" s="1"/>
  <c r="F63" i="1"/>
  <c r="G63" i="1" s="1"/>
  <c r="D63" i="1"/>
  <c r="E63" i="1" s="1"/>
  <c r="D36" i="1"/>
  <c r="E36" i="1" s="1"/>
  <c r="H25" i="1"/>
  <c r="I25" i="1" s="1"/>
  <c r="H67" i="1"/>
  <c r="I67" i="1" s="1"/>
  <c r="F67" i="1"/>
  <c r="G67" i="1" s="1"/>
  <c r="D67" i="1"/>
  <c r="E67" i="1" s="1"/>
  <c r="D33" i="1"/>
  <c r="E33" i="1" s="1"/>
  <c r="H64" i="1"/>
  <c r="I64" i="1" s="1"/>
  <c r="H22" i="1"/>
  <c r="I22" i="1" s="1"/>
  <c r="F64" i="1"/>
  <c r="G64" i="1" s="1"/>
  <c r="D64" i="1"/>
  <c r="E64" i="1" s="1"/>
  <c r="H18" i="1"/>
  <c r="I18" i="1" s="1"/>
  <c r="H60" i="1"/>
  <c r="I60" i="1" s="1"/>
  <c r="F60" i="1"/>
  <c r="G60" i="1" s="1"/>
  <c r="D60" i="1"/>
  <c r="E60" i="1" s="1"/>
  <c r="C62" i="1"/>
  <c r="E56" i="1"/>
  <c r="E52" i="1"/>
  <c r="C66" i="1"/>
  <c r="C57" i="1"/>
  <c r="C55" i="1"/>
  <c r="C53" i="1"/>
  <c r="C51" i="1"/>
  <c r="D31" i="1"/>
  <c r="E31" i="1" s="1"/>
  <c r="H20" i="1"/>
  <c r="I20" i="1" s="1"/>
  <c r="H62" i="1"/>
  <c r="I62" i="1" s="1"/>
  <c r="F62" i="1"/>
  <c r="G62" i="1" s="1"/>
  <c r="D62" i="1"/>
  <c r="E62" i="1" s="1"/>
  <c r="D30" i="1"/>
  <c r="E30" i="1" s="1"/>
  <c r="H19" i="1"/>
  <c r="I19" i="1" s="1"/>
  <c r="H61" i="1"/>
  <c r="I61" i="1" s="1"/>
  <c r="F61" i="1"/>
  <c r="G61" i="1" s="1"/>
  <c r="D61" i="1"/>
  <c r="E61" i="1" s="1"/>
  <c r="H65" i="1"/>
  <c r="I65" i="1" s="1"/>
  <c r="D34" i="1"/>
  <c r="H23" i="1"/>
  <c r="I23" i="1" s="1"/>
  <c r="F65" i="1"/>
  <c r="G65" i="1" s="1"/>
  <c r="D65" i="1"/>
  <c r="E65" i="1" s="1"/>
  <c r="E34" i="1"/>
  <c r="C61" i="1"/>
  <c r="E55" i="1"/>
  <c r="E51" i="1"/>
  <c r="C65" i="1"/>
  <c r="D35" i="1"/>
  <c r="E35" i="1" s="1"/>
  <c r="H24" i="1"/>
  <c r="I24" i="1" s="1"/>
  <c r="H66" i="1"/>
  <c r="I66" i="1" s="1"/>
  <c r="F66" i="1"/>
  <c r="G66" i="1" s="1"/>
  <c r="D66" i="1"/>
  <c r="E66" i="1" s="1"/>
  <c r="I21" i="1"/>
  <c r="C60" i="1"/>
  <c r="E54" i="1"/>
  <c r="E50" i="1"/>
  <c r="C64" i="1"/>
  <c r="C56" i="1"/>
  <c r="C54" i="1"/>
  <c r="C52" i="1"/>
  <c r="C50" i="1"/>
  <c r="H15" i="1"/>
  <c r="I15" i="1" s="1"/>
  <c r="F46" i="1"/>
  <c r="G46" i="1" s="1"/>
  <c r="B46" i="1"/>
  <c r="C46" i="1" s="1"/>
  <c r="F10" i="1"/>
  <c r="G10" i="1" s="1"/>
  <c r="F41" i="1"/>
  <c r="G41" i="1" s="1"/>
  <c r="B41" i="1"/>
  <c r="C41" i="1" s="1"/>
  <c r="B11" i="1"/>
  <c r="B42" i="1"/>
  <c r="C42" i="1" s="1"/>
  <c r="F42" i="1"/>
  <c r="G42" i="1" s="1"/>
  <c r="D12" i="1"/>
  <c r="E12" i="1" s="1"/>
  <c r="B43" i="1"/>
  <c r="C43" i="1" s="1"/>
  <c r="F43" i="1"/>
  <c r="G43" i="1" s="1"/>
  <c r="G54" i="1"/>
  <c r="H9" i="1"/>
  <c r="I9" i="1" s="1"/>
  <c r="F40" i="1"/>
  <c r="G40" i="1" s="1"/>
  <c r="B40" i="1"/>
  <c r="C40" i="1" s="1"/>
  <c r="G53" i="1"/>
  <c r="I56" i="1"/>
  <c r="I53" i="1"/>
  <c r="I50" i="1"/>
  <c r="H8" i="1"/>
  <c r="I8" i="1" s="1"/>
  <c r="B39" i="1"/>
  <c r="C39" i="1" s="1"/>
  <c r="F39" i="1"/>
  <c r="G39" i="1" s="1"/>
  <c r="F13" i="1"/>
  <c r="G13" i="1" s="1"/>
  <c r="F44" i="1"/>
  <c r="G44" i="1" s="1"/>
  <c r="B44" i="1"/>
  <c r="C44" i="1" s="1"/>
  <c r="F14" i="1"/>
  <c r="G14" i="1" s="1"/>
  <c r="F45" i="1"/>
  <c r="G45" i="1" s="1"/>
  <c r="B45" i="1"/>
  <c r="C45" i="1" s="1"/>
  <c r="G52" i="1"/>
  <c r="B13" i="1"/>
  <c r="C13" i="1" s="1"/>
  <c r="D14" i="1"/>
  <c r="E14" i="1" s="1"/>
  <c r="D8" i="1"/>
  <c r="E8" i="1" s="1"/>
  <c r="D10" i="1"/>
  <c r="E10" i="1" s="1"/>
  <c r="H12" i="1"/>
  <c r="I12" i="1" s="1"/>
  <c r="F32" i="1"/>
  <c r="G32" i="1" s="1"/>
  <c r="B21" i="1"/>
  <c r="C21" i="1" s="1"/>
  <c r="D21" i="1"/>
  <c r="E21" i="1" s="1"/>
  <c r="F21" i="1"/>
  <c r="G21" i="1" s="1"/>
  <c r="B12" i="1"/>
  <c r="C12" i="1" s="1"/>
  <c r="D15" i="1"/>
  <c r="E15" i="1" s="1"/>
  <c r="D9" i="1"/>
  <c r="E9" i="1" s="1"/>
  <c r="H11" i="1"/>
  <c r="I11" i="1" s="1"/>
  <c r="B23" i="1"/>
  <c r="C23" i="1" s="1"/>
  <c r="F23" i="1"/>
  <c r="G23" i="1" s="1"/>
  <c r="D23" i="1"/>
  <c r="E23" i="1" s="1"/>
  <c r="H34" i="1"/>
  <c r="I34" i="1" s="1"/>
  <c r="B34" i="1"/>
  <c r="C34" i="1" s="1"/>
  <c r="F34" i="1"/>
  <c r="G34" i="1" s="1"/>
  <c r="C11" i="1"/>
  <c r="D13" i="1"/>
  <c r="E13" i="1" s="1"/>
  <c r="F11" i="1"/>
  <c r="G11" i="1" s="1"/>
  <c r="B29" i="1"/>
  <c r="C29" i="1" s="1"/>
  <c r="B18" i="1"/>
  <c r="C18" i="1" s="1"/>
  <c r="F18" i="1"/>
  <c r="G18" i="1" s="1"/>
  <c r="D18" i="1"/>
  <c r="E18" i="1" s="1"/>
  <c r="F12" i="1"/>
  <c r="G12" i="1" s="1"/>
  <c r="H10" i="1"/>
  <c r="I10" i="1" s="1"/>
  <c r="H35" i="1"/>
  <c r="I35" i="1" s="1"/>
  <c r="B24" i="1"/>
  <c r="C24" i="1" s="1"/>
  <c r="F24" i="1"/>
  <c r="G24" i="1" s="1"/>
  <c r="D24" i="1"/>
  <c r="E24" i="1" s="1"/>
  <c r="H33" i="1"/>
  <c r="I33" i="1" s="1"/>
  <c r="B33" i="1"/>
  <c r="C33" i="1" s="1"/>
  <c r="F33" i="1"/>
  <c r="G33" i="1" s="1"/>
  <c r="F8" i="1"/>
  <c r="G8" i="1" s="1"/>
  <c r="H14" i="1"/>
  <c r="I14" i="1" s="1"/>
  <c r="F31" i="1"/>
  <c r="G31" i="1" s="1"/>
  <c r="B20" i="1"/>
  <c r="C20" i="1" s="1"/>
  <c r="D20" i="1"/>
  <c r="E20" i="1" s="1"/>
  <c r="F20" i="1"/>
  <c r="G20" i="1" s="1"/>
  <c r="H31" i="1"/>
  <c r="I31" i="1" s="1"/>
  <c r="F22" i="1"/>
  <c r="G22" i="1" s="1"/>
  <c r="D22" i="1"/>
  <c r="E22" i="1" s="1"/>
  <c r="B22" i="1"/>
  <c r="C22" i="1" s="1"/>
  <c r="F29" i="1"/>
  <c r="G29" i="1" s="1"/>
  <c r="F30" i="1"/>
  <c r="G30" i="1" s="1"/>
  <c r="B19" i="1"/>
  <c r="C19" i="1" s="1"/>
  <c r="F19" i="1"/>
  <c r="G19" i="1" s="1"/>
  <c r="D19" i="1"/>
  <c r="E19" i="1" s="1"/>
  <c r="B15" i="1"/>
  <c r="C15" i="1" s="1"/>
  <c r="B25" i="1"/>
  <c r="C25" i="1" s="1"/>
  <c r="D25" i="1"/>
  <c r="E25" i="1" s="1"/>
  <c r="F25" i="1"/>
  <c r="G25" i="1" s="1"/>
  <c r="H32" i="1"/>
  <c r="I32" i="1" s="1"/>
  <c r="D29" i="1"/>
  <c r="E29" i="1" s="1"/>
  <c r="B8" i="1"/>
  <c r="C8" i="1" s="1"/>
  <c r="D11" i="1"/>
  <c r="E11" i="1" s="1"/>
  <c r="F15" i="1"/>
  <c r="G15" i="1" s="1"/>
  <c r="F9" i="1"/>
  <c r="G9" i="1" s="1"/>
  <c r="H13" i="1"/>
  <c r="I13" i="1" s="1"/>
  <c r="B36" i="1"/>
  <c r="C36" i="1" s="1"/>
  <c r="F36" i="1"/>
  <c r="G36" i="1" s="1"/>
  <c r="B14" i="1"/>
  <c r="C14" i="1" s="1"/>
  <c r="B35" i="1"/>
  <c r="C35" i="1" s="1"/>
  <c r="F35" i="1"/>
  <c r="G35" i="1" s="1"/>
  <c r="H30" i="1"/>
  <c r="I30" i="1" s="1"/>
  <c r="H29" i="1"/>
  <c r="I29" i="1" s="1"/>
  <c r="B32" i="1"/>
  <c r="C32" i="1" s="1"/>
  <c r="B10" i="1"/>
  <c r="C10" i="1" s="1"/>
  <c r="H36" i="1"/>
  <c r="I36" i="1" s="1"/>
  <c r="B31" i="1"/>
  <c r="C31" i="1" s="1"/>
  <c r="B9" i="1"/>
  <c r="C9" i="1" s="1"/>
  <c r="B30" i="1"/>
  <c r="C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D2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student: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<sst xmlns="http://schemas.openxmlformats.org/spreadsheetml/2006/main" count="63" uniqueCount="38">
  <si>
    <t>h</t>
  </si>
  <si>
    <t>x0</t>
  </si>
  <si>
    <t>f'(x0)</t>
  </si>
  <si>
    <t>f''(x0)</t>
  </si>
  <si>
    <t>E</t>
  </si>
  <si>
    <t>II w tył p2</t>
  </si>
  <si>
    <t>II w tył p1</t>
  </si>
  <si>
    <t>II w tył p4</t>
  </si>
  <si>
    <t>I w tył p4</t>
  </si>
  <si>
    <t>I w tył p1</t>
  </si>
  <si>
    <t>I w tył p2</t>
  </si>
  <si>
    <t>I w tył p3</t>
  </si>
  <si>
    <t>II w tył p3</t>
  </si>
  <si>
    <t>I centralny dla p2</t>
  </si>
  <si>
    <t>I centralny dla p6</t>
  </si>
  <si>
    <t>I centralny dla p4</t>
  </si>
  <si>
    <t>II centralny dla p2</t>
  </si>
  <si>
    <t>II centralny dla p6</t>
  </si>
  <si>
    <t>II centralny dla p4</t>
  </si>
  <si>
    <t>Error</t>
  </si>
  <si>
    <t>Eror</t>
  </si>
  <si>
    <t>w przod I p1</t>
  </si>
  <si>
    <t>w przod I p4</t>
  </si>
  <si>
    <t>w przod I p2</t>
  </si>
  <si>
    <t>w przod II  p1</t>
  </si>
  <si>
    <t>w przod II p4</t>
  </si>
  <si>
    <t>w przod I p3</t>
  </si>
  <si>
    <t>w przod II p2</t>
  </si>
  <si>
    <t>zestawienie błędów przybliżeń dla II rzędu schematu Dc jest niemożliwe w skali log (ujemne wartości)</t>
  </si>
  <si>
    <t>w przod II p3</t>
  </si>
  <si>
    <t>D- p3, D- p4, Dc p4,  Dc p6, D+ p3, D+ p4 nachodzą na siebie</t>
  </si>
  <si>
    <t>D- p2, D+ p2 nachodzą na siebie</t>
  </si>
  <si>
    <t xml:space="preserve"> </t>
  </si>
  <si>
    <t>D- p2, D- p3,  D- p4, Dc p2, Dc p4, Dc p6,  D+ p2, D+ p3, D+ p4</t>
  </si>
  <si>
    <t xml:space="preserve">D-p2, D+p2, </t>
  </si>
  <si>
    <t>D- p3, D- p4, Dc p4, Dc p6, D+ p3, D+ p4</t>
  </si>
  <si>
    <t>D- p2, D- p3, D- p4, Dc p2, Dc p4, Dc p6, D+ p3, D+ p4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</si>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</sst>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błędów przybliżeń</a:t>
            </a:r>
            <a:r>
              <a:rPr lang="pl-PL" baseline="0"/>
              <a:t> dla I rzędu schematu D- (w skali logarytmicznej)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D-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03226802532035"/>
                  <c:y val="0.10077647533877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Arkusz1!$C$8:$C$15</c:f>
              <c:numCache>
                <c:formatCode>0.00E+00</c:formatCode>
                <c:ptCount val="8"/>
                <c:pt idx="0">
                  <c:v>1.3172269537177539E-2</c:v>
                </c:pt>
                <c:pt idx="1">
                  <c:v>6.9884590107262001E-3</c:v>
                </c:pt>
                <c:pt idx="2">
                  <c:v>1.4616665247952909E-3</c:v>
                </c:pt>
                <c:pt idx="3">
                  <c:v>7.3481841375744317E-4</c:v>
                </c:pt>
                <c:pt idx="4">
                  <c:v>1.4760086824616714E-4</c:v>
                </c:pt>
                <c:pt idx="5">
                  <c:v>7.3840244359635321E-5</c:v>
                </c:pt>
                <c:pt idx="6">
                  <c:v>1.4774417907537085E-5</c:v>
                </c:pt>
                <c:pt idx="7">
                  <c:v>7.3876061896793743E-6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6-45AA-87A5-09A644452F89}"/>
            </c:ext>
          </c:extLst>
        </c:ser>
        <c:ser>
          <c:idx val="1"/>
          <c:order val="1"/>
          <c:tx>
            <c:v>E D-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467932684884975"/>
                  <c:y val="0.27292573722402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Arkusz1!$C$18:$C$25</c:f>
              <c:numCache>
                <c:formatCode>General</c:formatCode>
                <c:ptCount val="8"/>
                <c:pt idx="0">
                  <c:v>3.2470781274036575E-3</c:v>
                </c:pt>
                <c:pt idx="1">
                  <c:v>8.0464848427452829E-4</c:v>
                </c:pt>
                <c:pt idx="2">
                  <c:v>3.1917313899176847E-5</c:v>
                </c:pt>
                <c:pt idx="3">
                  <c:v>7.9703027140443083E-6</c:v>
                </c:pt>
                <c:pt idx="4">
                  <c:v>3.185192072319154E-7</c:v>
                </c:pt>
                <c:pt idx="5">
                  <c:v>7.9620417592352055E-8</c:v>
                </c:pt>
                <c:pt idx="6">
                  <c:v>3.1842268821691277E-9</c:v>
                </c:pt>
                <c:pt idx="7">
                  <c:v>7.9391671015116572E-10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6-45AA-87A5-09A644452F89}"/>
            </c:ext>
          </c:extLst>
        </c:ser>
        <c:ser>
          <c:idx val="2"/>
          <c:order val="2"/>
          <c:tx>
            <c:v>E D-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683618959394782"/>
                  <c:y val="0.3297842068383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Arkusz1!$E$18:$E$25</c:f>
              <c:numCache>
                <c:formatCode>General</c:formatCode>
                <c:ptCount val="8"/>
                <c:pt idx="0">
                  <c:v>4.4707817127620508E-5</c:v>
                </c:pt>
                <c:pt idx="1">
                  <c:v>7.4261200243563863E-6</c:v>
                </c:pt>
                <c:pt idx="2">
                  <c:v>7.1007994928429241E-8</c:v>
                </c:pt>
                <c:pt idx="3">
                  <c:v>9.0556960818943821E-9</c:v>
                </c:pt>
                <c:pt idx="4">
                  <c:v>7.372258359339412E-11</c:v>
                </c:pt>
                <c:pt idx="5">
                  <c:v>9.3851593163662983E-12</c:v>
                </c:pt>
                <c:pt idx="6">
                  <c:v>7.2541972429007728E-13</c:v>
                </c:pt>
                <c:pt idx="7">
                  <c:v>1.2805312366026556E-12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6-45AA-87A5-09A644452F89}"/>
            </c:ext>
          </c:extLst>
        </c:ser>
        <c:ser>
          <c:idx val="3"/>
          <c:order val="3"/>
          <c:tx>
            <c:v>E D-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16952292728116"/>
                  <c:y val="0.34352394864669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Arkusz1!$E$8:$E$15</c:f>
              <c:numCache>
                <c:formatCode>General</c:formatCode>
                <c:ptCount val="8"/>
                <c:pt idx="0">
                  <c:v>1.9791029038263019E-5</c:v>
                </c:pt>
                <c:pt idx="1">
                  <c:v>1.2202897929913803E-6</c:v>
                </c:pt>
                <c:pt idx="2">
                  <c:v>1.9202344159197082E-9</c:v>
                </c:pt>
                <c:pt idx="3">
                  <c:v>1.196858168128756E-10</c:v>
                </c:pt>
                <c:pt idx="4">
                  <c:v>3.3684166567127249E-13</c:v>
                </c:pt>
                <c:pt idx="5">
                  <c:v>1.1479706074624119E-13</c:v>
                </c:pt>
                <c:pt idx="6">
                  <c:v>1.0724754417879012E-13</c:v>
                </c:pt>
                <c:pt idx="7">
                  <c:v>2.113198505071523E-12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66-45AA-87A5-09A64445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6312"/>
        <c:axId val="118497488"/>
      </c:scatterChart>
      <c:valAx>
        <c:axId val="118496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97488"/>
        <c:crosses val="autoZero"/>
        <c:crossBetween val="midCat"/>
      </c:valAx>
      <c:valAx>
        <c:axId val="118497488"/>
        <c:scaling>
          <c:logBase val="10"/>
          <c:orientation val="minMax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9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błędów przybliżeń (w skali logarytmicznej)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162904636920385"/>
                  <c:y val="0.2334109798775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Arkusz1!$Z$39:$Z$46</c:f>
              <c:numCache>
                <c:formatCode>0.00E+00</c:formatCode>
                <c:ptCount val="8"/>
                <c:pt idx="0">
                  <c:v>4.8929710996700182E-3</c:v>
                </c:pt>
                <c:pt idx="1">
                  <c:v>1.2106857864236931E-3</c:v>
                </c:pt>
                <c:pt idx="2">
                  <c:v>4.7911474861939141E-5</c:v>
                </c:pt>
                <c:pt idx="3">
                  <c:v>1.1959981937037512E-5</c:v>
                </c:pt>
                <c:pt idx="4">
                  <c:v>4.7781562595439198E-7</c:v>
                </c:pt>
                <c:pt idx="5">
                  <c:v>1.1943536359915186E-7</c:v>
                </c:pt>
                <c:pt idx="6">
                  <c:v>4.7759918242462618E-9</c:v>
                </c:pt>
                <c:pt idx="7">
                  <c:v>1.1925258558420637E-9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6-4346-81C5-C6A47522D85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07349081364828"/>
                  <c:y val="0.55291921843102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Arkusz1!$AB$39:$AB$46</c:f>
              <c:numCache>
                <c:formatCode>General</c:formatCode>
                <c:ptCount val="8"/>
                <c:pt idx="0">
                  <c:v>9.2561302723281891E-5</c:v>
                </c:pt>
                <c:pt idx="1">
                  <c:v>1.0416750632291638E-5</c:v>
                </c:pt>
                <c:pt idx="2">
                  <c:v>7.5786971587277208E-8</c:v>
                </c:pt>
                <c:pt idx="3">
                  <c:v>9.3543086610026194E-9</c:v>
                </c:pt>
                <c:pt idx="4">
                  <c:v>7.4066308641818068E-11</c:v>
                </c:pt>
                <c:pt idx="5">
                  <c:v>9.2577057131393303E-12</c:v>
                </c:pt>
                <c:pt idx="6">
                  <c:v>1.0591527654923993E-13</c:v>
                </c:pt>
                <c:pt idx="7">
                  <c:v>4.9071857688431919E-14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6-4346-81C5-C6A47522D85A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774015748031495"/>
                  <c:y val="0.37311862058909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Arkusz1!$AD$39:$AD$46</c:f>
              <c:numCache>
                <c:formatCode>General</c:formatCode>
                <c:ptCount val="8"/>
                <c:pt idx="0">
                  <c:v>2.4618476460175343E-4</c:v>
                </c:pt>
                <c:pt idx="1">
                  <c:v>6.1561579403235367E-5</c:v>
                </c:pt>
                <c:pt idx="2">
                  <c:v>2.4626610041766916E-6</c:v>
                </c:pt>
                <c:pt idx="3">
                  <c:v>6.156687135105976E-7</c:v>
                </c:pt>
                <c:pt idx="4">
                  <c:v>2.4660866404513371E-8</c:v>
                </c:pt>
                <c:pt idx="5">
                  <c:v>6.2672455558576701E-9</c:v>
                </c:pt>
                <c:pt idx="6">
                  <c:v>1.6106326827802775E-9</c:v>
                </c:pt>
                <c:pt idx="7">
                  <c:v>5.3359229812421916E-9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6-4346-81C5-C6A47522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26319"/>
        <c:axId val="937789439"/>
      </c:scatterChart>
      <c:valAx>
        <c:axId val="9385263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789439"/>
        <c:crosses val="autoZero"/>
        <c:crossBetween val="midCat"/>
      </c:valAx>
      <c:valAx>
        <c:axId val="937789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5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"1" oraz "2"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Arkusz1!$Y$39:$Y$46</c:f>
              <c:numCache>
                <c:formatCode>0.00E+00</c:formatCode>
                <c:ptCount val="8"/>
                <c:pt idx="0">
                  <c:v>0.960229460225276</c:v>
                </c:pt>
                <c:pt idx="1">
                  <c:v>0.95654717491202967</c:v>
                </c:pt>
                <c:pt idx="2">
                  <c:v>0.95538440060046792</c:v>
                </c:pt>
                <c:pt idx="3">
                  <c:v>0.95534844910754302</c:v>
                </c:pt>
                <c:pt idx="4">
                  <c:v>0.95533696694123194</c:v>
                </c:pt>
                <c:pt idx="5">
                  <c:v>0.95533660856096958</c:v>
                </c:pt>
                <c:pt idx="6">
                  <c:v>0.95533649390159781</c:v>
                </c:pt>
                <c:pt idx="7">
                  <c:v>0.95533649031813184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3-44A1-B81C-F16B0BBB3C8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Arkusz1!$AA$39:$AA$46</c:f>
              <c:numCache>
                <c:formatCode>0.00E+00</c:formatCode>
                <c:ptCount val="8"/>
                <c:pt idx="0">
                  <c:v>0.9552439278228827</c:v>
                </c:pt>
                <c:pt idx="1">
                  <c:v>0.95532607237497369</c:v>
                </c:pt>
                <c:pt idx="2">
                  <c:v>0.95533641333863439</c:v>
                </c:pt>
                <c:pt idx="3">
                  <c:v>0.95533647977129732</c:v>
                </c:pt>
                <c:pt idx="4">
                  <c:v>0.95533648905153967</c:v>
                </c:pt>
                <c:pt idx="5">
                  <c:v>0.95533648911634828</c:v>
                </c:pt>
                <c:pt idx="6">
                  <c:v>0.95533648912550007</c:v>
                </c:pt>
                <c:pt idx="7">
                  <c:v>0.95533648912555691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73-44A1-B81C-F16B0BBB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35439"/>
        <c:axId val="877826623"/>
      </c:scatterChart>
      <c:valAx>
        <c:axId val="944935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26623"/>
        <c:crosses val="autoZero"/>
        <c:crossBetween val="midCat"/>
      </c:valAx>
      <c:valAx>
        <c:axId val="8778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93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"1" oraz "2"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Arkusz1!$Y$39:$Y$46</c:f>
              <c:numCache>
                <c:formatCode>0.00E+00</c:formatCode>
                <c:ptCount val="8"/>
                <c:pt idx="0">
                  <c:v>0.960229460225276</c:v>
                </c:pt>
                <c:pt idx="1">
                  <c:v>0.95654717491202967</c:v>
                </c:pt>
                <c:pt idx="2">
                  <c:v>0.95538440060046792</c:v>
                </c:pt>
                <c:pt idx="3">
                  <c:v>0.95534844910754302</c:v>
                </c:pt>
                <c:pt idx="4">
                  <c:v>0.95533696694123194</c:v>
                </c:pt>
                <c:pt idx="5">
                  <c:v>0.95533660856096958</c:v>
                </c:pt>
                <c:pt idx="6">
                  <c:v>0.95533649390159781</c:v>
                </c:pt>
                <c:pt idx="7">
                  <c:v>0.95533649031813184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0-4B64-9FFF-4D6349EC968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Arkusz1!$AA$39:$AA$46</c:f>
              <c:numCache>
                <c:formatCode>0.00E+00</c:formatCode>
                <c:ptCount val="8"/>
                <c:pt idx="0">
                  <c:v>0.9552439278228827</c:v>
                </c:pt>
                <c:pt idx="1">
                  <c:v>0.95532607237497369</c:v>
                </c:pt>
                <c:pt idx="2">
                  <c:v>0.95533641333863439</c:v>
                </c:pt>
                <c:pt idx="3">
                  <c:v>0.95533647977129732</c:v>
                </c:pt>
                <c:pt idx="4">
                  <c:v>0.95533648905153967</c:v>
                </c:pt>
                <c:pt idx="5">
                  <c:v>0.95533648911634828</c:v>
                </c:pt>
                <c:pt idx="6">
                  <c:v>0.95533648912550007</c:v>
                </c:pt>
                <c:pt idx="7">
                  <c:v>0.95533648912555691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0-4B64-9FFF-4D6349EC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94255"/>
        <c:axId val="702971631"/>
      </c:scatterChart>
      <c:valAx>
        <c:axId val="8798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971631"/>
        <c:crosses val="autoZero"/>
        <c:crossBetween val="midCat"/>
      </c:valAx>
      <c:valAx>
        <c:axId val="7029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8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błędów przybliżeń dla I rzędu schematu</a:t>
            </a:r>
            <a:r>
              <a:rPr lang="pl-PL" baseline="0"/>
              <a:t> Dc </a:t>
            </a:r>
            <a:r>
              <a:rPr lang="pl-PL" sz="1400" b="0" i="0" u="none" strike="noStrike" baseline="0">
                <a:effectLst/>
              </a:rPr>
              <a:t>(w skali logarytmicznej)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479222995610246"/>
                  <c:y val="0.24643296410877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Arkusz1!$C$29:$C$36</c:f>
              <c:numCache>
                <c:formatCode>0.00E+00</c:formatCode>
                <c:ptCount val="8"/>
                <c:pt idx="0">
                  <c:v>1.5914315576593951E-3</c:v>
                </c:pt>
                <c:pt idx="1">
                  <c:v>3.980071163219856E-4</c:v>
                </c:pt>
                <c:pt idx="2">
                  <c:v>1.5922195207740408E-5</c:v>
                </c:pt>
                <c:pt idx="3">
                  <c:v>3.9805637268575111E-6</c:v>
                </c:pt>
                <c:pt idx="4">
                  <c:v>1.5922274987367757E-7</c:v>
                </c:pt>
                <c:pt idx="5">
                  <c:v>3.9805718055063721E-8</c:v>
                </c:pt>
                <c:pt idx="6">
                  <c:v>1.592230125524452E-9</c:v>
                </c:pt>
                <c:pt idx="7">
                  <c:v>3.9846281829625241E-10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1-4927-8EF2-F7BB6D33DA49}"/>
            </c:ext>
          </c:extLst>
        </c:ser>
        <c:ser>
          <c:idx val="1"/>
          <c:order val="1"/>
          <c:tx>
            <c:v>Dc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071918681699777"/>
                  <c:y val="0.2536157084350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Arkusz1!$C$39:$C$46</c:f>
              <c:numCache>
                <c:formatCode>General</c:formatCode>
                <c:ptCount val="8"/>
                <c:pt idx="0">
                  <c:v>3.1806661562328031E-6</c:v>
                </c:pt>
                <c:pt idx="1">
                  <c:v>1.9896920966377962E-7</c:v>
                </c:pt>
                <c:pt idx="2">
                  <c:v>3.1844349379639425E-10</c:v>
                </c:pt>
                <c:pt idx="3">
                  <c:v>1.9899637493381306E-11</c:v>
                </c:pt>
                <c:pt idx="4">
                  <c:v>5.9285909514983359E-14</c:v>
                </c:pt>
                <c:pt idx="5">
                  <c:v>7.3163697322797816E-14</c:v>
                </c:pt>
                <c:pt idx="6">
                  <c:v>1.7663648321786241E-13</c:v>
                </c:pt>
                <c:pt idx="7">
                  <c:v>7.2541972429007728E-13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1-4927-8EF2-F7BB6D33DA49}"/>
            </c:ext>
          </c:extLst>
        </c:ser>
        <c:ser>
          <c:idx val="2"/>
          <c:order val="2"/>
          <c:tx>
            <c:v>Dc 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180853194664658E-2"/>
                  <c:y val="0.21040375150955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(Arkusz1!$E$29,Arkusz1!$E$30,Arkusz1!$E$31,Arkusz1!$E$33,Arkusz1!$E$34)</c:f>
              <c:numCache>
                <c:formatCode>0.00E+00</c:formatCode>
                <c:ptCount val="5"/>
                <c:pt idx="0">
                  <c:v>6.8105757700109848E-9</c:v>
                </c:pt>
                <c:pt idx="1">
                  <c:v>1.0657108528988601E-10</c:v>
                </c:pt>
                <c:pt idx="2">
                  <c:v>9.9920072216264089E-15</c:v>
                </c:pt>
                <c:pt idx="3">
                  <c:v>3.1530333899354446E-14</c:v>
                </c:pt>
                <c:pt idx="4">
                  <c:v>6.6280314570121845E-14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11-4927-8EF2-F7BB6D33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95688"/>
        <c:axId val="32696304"/>
      </c:scatterChart>
      <c:valAx>
        <c:axId val="205195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6304"/>
        <c:crosses val="autoZero"/>
        <c:crossBetween val="midCat"/>
      </c:valAx>
      <c:valAx>
        <c:axId val="32696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9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błędów przybliżeń</a:t>
            </a:r>
            <a:r>
              <a:rPr lang="pl-PL" baseline="0"/>
              <a:t> dla I rzędu schematu D+ </a:t>
            </a:r>
            <a:r>
              <a:rPr lang="pl-PL" sz="1400" b="0" i="0" u="none" strike="noStrike" baseline="0">
                <a:effectLst/>
              </a:rPr>
              <a:t>(w skali logarytmicznej)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D+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47468339754271"/>
                  <c:y val="0.14578332241653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Arkusz1!$C$50:$C$57</c:f>
              <c:numCache>
                <c:formatCode>General</c:formatCode>
                <c:ptCount val="8"/>
                <c:pt idx="0">
                  <c:v>1.6355132652496218E-2</c:v>
                </c:pt>
                <c:pt idx="1">
                  <c:v>7.7844732433700603E-3</c:v>
                </c:pt>
                <c:pt idx="2">
                  <c:v>1.4935109152107717E-3</c:v>
                </c:pt>
                <c:pt idx="3">
                  <c:v>7.4277954121115819E-4</c:v>
                </c:pt>
                <c:pt idx="4">
                  <c:v>1.4791931374591449E-4</c:v>
                </c:pt>
                <c:pt idx="5">
                  <c:v>7.3919855795745448E-5</c:v>
                </c:pt>
                <c:pt idx="6">
                  <c:v>1.4777602367788134E-5</c:v>
                </c:pt>
                <c:pt idx="7">
                  <c:v>7.3884031153159668E-6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0-425F-829E-60311E259E69}"/>
            </c:ext>
          </c:extLst>
        </c:ser>
        <c:ser>
          <c:idx val="1"/>
          <c:order val="1"/>
          <c:tx>
            <c:v>D+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140904947919064"/>
                  <c:y val="0.35004978409332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Arkusz1!$C$60:$C$67</c:f>
              <c:numCache>
                <c:formatCode>General</c:formatCode>
                <c:ptCount val="8"/>
                <c:pt idx="0">
                  <c:v>3.0995641062965262E-3</c:v>
                </c:pt>
                <c:pt idx="1">
                  <c:v>7.8618616575665268E-4</c:v>
                </c:pt>
                <c:pt idx="2">
                  <c:v>3.1769556276373123E-5</c:v>
                </c:pt>
                <c:pt idx="3">
                  <c:v>7.9518327940064637E-6</c:v>
                </c:pt>
                <c:pt idx="4">
                  <c:v>3.1837154756964026E-7</c:v>
                </c:pt>
                <c:pt idx="5">
                  <c:v>7.9602209934748203E-8</c:v>
                </c:pt>
                <c:pt idx="6">
                  <c:v>3.1850595494375966E-9</c:v>
                </c:pt>
                <c:pt idx="7">
                  <c:v>7.9669226771272861E-10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0-425F-829E-60311E259E69}"/>
            </c:ext>
          </c:extLst>
        </c:ser>
        <c:ser>
          <c:idx val="2"/>
          <c:order val="2"/>
          <c:tx>
            <c:v>D+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895162476647652"/>
                  <c:y val="0.36516017834470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Arkusz1!$E$60:$E$67</c:f>
              <c:numCache>
                <c:formatCode>General</c:formatCode>
                <c:ptCount val="8"/>
                <c:pt idx="0">
                  <c:v>1.0182359642407768E-4</c:v>
                </c:pt>
                <c:pt idx="1">
                  <c:v>1.1005434376709644E-5</c:v>
                </c:pt>
                <c:pt idx="2">
                  <c:v>7.6739800958236515E-8</c:v>
                </c:pt>
                <c:pt idx="3">
                  <c:v>9.4139658290970374E-9</c:v>
                </c:pt>
                <c:pt idx="4">
                  <c:v>7.418687886229236E-11</c:v>
                </c:pt>
                <c:pt idx="5">
                  <c:v>9.2665874973363316E-12</c:v>
                </c:pt>
                <c:pt idx="6">
                  <c:v>1.2174705688039467E-12</c:v>
                </c:pt>
                <c:pt idx="7">
                  <c:v>3.8480330033507926E-13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0-425F-829E-60311E259E69}"/>
            </c:ext>
          </c:extLst>
        </c:ser>
        <c:ser>
          <c:idx val="3"/>
          <c:order val="3"/>
          <c:tx>
            <c:v>D+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612803792174861"/>
                  <c:y val="0.34024749806395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Arkusz1!$E$50:$E$57</c:f>
              <c:numCache>
                <c:formatCode>General</c:formatCode>
                <c:ptCount val="8"/>
                <c:pt idx="0">
                  <c:v>1.7833177337500672E-5</c:v>
                </c:pt>
                <c:pt idx="1">
                  <c:v>1.1588192199152303E-6</c:v>
                </c:pt>
                <c:pt idx="2">
                  <c:v>1.9005321760801053E-9</c:v>
                </c:pt>
                <c:pt idx="3">
                  <c:v>1.1909184749470114E-10</c:v>
                </c:pt>
                <c:pt idx="4">
                  <c:v>2.5357493882438575E-13</c:v>
                </c:pt>
                <c:pt idx="5">
                  <c:v>2.2581936320875684E-13</c:v>
                </c:pt>
                <c:pt idx="6">
                  <c:v>2.4602542225693469E-13</c:v>
                </c:pt>
                <c:pt idx="7">
                  <c:v>3.5009772858529686E-12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30-425F-829E-60311E25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77864"/>
        <c:axId val="585911168"/>
      </c:scatterChart>
      <c:valAx>
        <c:axId val="399377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911168"/>
        <c:crosses val="autoZero"/>
        <c:crossBetween val="midCat"/>
      </c:valAx>
      <c:valAx>
        <c:axId val="58591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37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błędów przybliżeń dla II rzędu schematu D- (w skali logarytmicznej)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9393554359380498"/>
                  <c:y val="0.20684483176579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Arkusz1!$G$8:$G$15</c:f>
              <c:numCache>
                <c:formatCode>General</c:formatCode>
                <c:ptCount val="8"/>
                <c:pt idx="0">
                  <c:v>9.7016378465871939E-2</c:v>
                </c:pt>
                <c:pt idx="1">
                  <c:v>4.8167785603272728E-2</c:v>
                </c:pt>
                <c:pt idx="2">
                  <c:v>9.5703644832269563E-3</c:v>
                </c:pt>
                <c:pt idx="3">
                  <c:v>4.7809622462004486E-3</c:v>
                </c:pt>
                <c:pt idx="4">
                  <c:v>9.5550858346910017E-4</c:v>
                </c:pt>
                <c:pt idx="5">
                  <c:v>4.7771111521227594E-4</c:v>
                </c:pt>
                <c:pt idx="6">
                  <c:v>9.5533048241225327E-5</c:v>
                </c:pt>
                <c:pt idx="7">
                  <c:v>4.7737947031112338E-5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6-44D7-BF0F-6567D314E4A5}"/>
            </c:ext>
          </c:extLst>
        </c:ser>
        <c:ser>
          <c:idx val="1"/>
          <c:order val="1"/>
          <c:tx>
            <c:v>D-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155998442045811"/>
                  <c:y val="0.21930724862908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Arkusz1!$G$18:$G$25</c:f>
              <c:numCache>
                <c:formatCode>General</c:formatCode>
                <c:ptCount val="8"/>
                <c:pt idx="0">
                  <c:v>1.73719987009191E-3</c:v>
                </c:pt>
                <c:pt idx="1">
                  <c:v>5.5669065463814782E-4</c:v>
                </c:pt>
                <c:pt idx="2">
                  <c:v>2.6132088612851323E-5</c:v>
                </c:pt>
                <c:pt idx="3">
                  <c:v>6.6527937690463723E-6</c:v>
                </c:pt>
                <c:pt idx="4">
                  <c:v>2.7009495512375636E-7</c:v>
                </c:pt>
                <c:pt idx="5">
                  <c:v>6.7590275432127811E-8</c:v>
                </c:pt>
                <c:pt idx="6">
                  <c:v>3.9080873537322702E-9</c:v>
                </c:pt>
                <c:pt idx="7">
                  <c:v>9.0460869739406036E-8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B6-44D7-BF0F-6567D314E4A5}"/>
            </c:ext>
          </c:extLst>
        </c:ser>
        <c:ser>
          <c:idx val="2"/>
          <c:order val="2"/>
          <c:tx>
            <c:v>D-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787424079664547"/>
                  <c:y val="0.3938741449848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Arkusz1!$I$18:$I$25</c:f>
              <c:numCache>
                <c:formatCode>General</c:formatCode>
                <c:ptCount val="8"/>
                <c:pt idx="0">
                  <c:v>8.2358430681972461E-4</c:v>
                </c:pt>
                <c:pt idx="1">
                  <c:v>1.0159643768803406E-4</c:v>
                </c:pt>
                <c:pt idx="2">
                  <c:v>7.9990975826449429E-7</c:v>
                </c:pt>
                <c:pt idx="3">
                  <c:v>9.9744554671321595E-8</c:v>
                </c:pt>
                <c:pt idx="4">
                  <c:v>9.7689395461841855E-10</c:v>
                </c:pt>
                <c:pt idx="5">
                  <c:v>1.4209831644684812E-9</c:v>
                </c:pt>
                <c:pt idx="6">
                  <c:v>7.1941428925192952E-9</c:v>
                </c:pt>
                <c:pt idx="7">
                  <c:v>1.1266533023190917E-7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B6-44D7-BF0F-6567D314E4A5}"/>
            </c:ext>
          </c:extLst>
        </c:ser>
        <c:ser>
          <c:idx val="3"/>
          <c:order val="3"/>
          <c:tx>
            <c:v>D-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838385688422918"/>
                  <c:y val="5.998079052209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Arkusz1!$I$8:$I$15</c:f>
              <c:numCache>
                <c:formatCode>General</c:formatCode>
                <c:ptCount val="8"/>
                <c:pt idx="0">
                  <c:v>6.9752961320279638E-6</c:v>
                </c:pt>
                <c:pt idx="1">
                  <c:v>9.2583124744471945E-7</c:v>
                </c:pt>
                <c:pt idx="2">
                  <c:v>2.0917624854455141E-9</c:v>
                </c:pt>
                <c:pt idx="3">
                  <c:v>1.3332907000673799E-10</c:v>
                </c:pt>
                <c:pt idx="4">
                  <c:v>7.5484934969338724E-10</c:v>
                </c:pt>
                <c:pt idx="5">
                  <c:v>2.5312061890936377E-9</c:v>
                </c:pt>
                <c:pt idx="6">
                  <c:v>6.8256409246902905E-8</c:v>
                </c:pt>
                <c:pt idx="7">
                  <c:v>5.5675454008197178E-7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B6-44D7-BF0F-6567D314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9248"/>
        <c:axId val="32693560"/>
      </c:scatterChart>
      <c:valAx>
        <c:axId val="32689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3560"/>
        <c:crosses val="autoZero"/>
        <c:crossBetween val="midCat"/>
      </c:valAx>
      <c:valAx>
        <c:axId val="32693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błędów przybliżeń dla II rzędu schematu D+ (w skali logarytmicznej)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D+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086228486476843"/>
                  <c:y val="0.20571002674344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Arkusz1!$G$50:$G$57</c:f>
              <c:numCache>
                <c:formatCode>General</c:formatCode>
                <c:ptCount val="8"/>
                <c:pt idx="0">
                  <c:v>9.3573728514509735E-2</c:v>
                </c:pt>
                <c:pt idx="1">
                  <c:v>4.7306169703706713E-2</c:v>
                </c:pt>
                <c:pt idx="2">
                  <c:v>9.5358876355343125E-3</c:v>
                </c:pt>
                <c:pt idx="3">
                  <c:v>4.7723429385058691E-3</c:v>
                </c:pt>
                <c:pt idx="4">
                  <c:v>9.551638701175702E-4</c:v>
                </c:pt>
                <c:pt idx="5">
                  <c:v>4.7762513933663486E-4</c:v>
                </c:pt>
                <c:pt idx="6">
                  <c:v>9.5536334296764114E-5</c:v>
                </c:pt>
                <c:pt idx="7">
                  <c:v>4.7763437547143628E-5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3-4773-8D5A-D3C2B48641C5}"/>
            </c:ext>
          </c:extLst>
        </c:ser>
        <c:ser>
          <c:idx val="1"/>
          <c:order val="1"/>
          <c:tx>
            <c:v>D+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444428345212608"/>
                  <c:y val="0.31749651471844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Arkusz1!$G$60:$G$67</c:f>
              <c:numCache>
                <c:formatCode>General</c:formatCode>
                <c:ptCount val="8"/>
                <c:pt idx="0">
                  <c:v>3.641513218352932E-3</c:v>
                </c:pt>
                <c:pt idx="1">
                  <c:v>7.9532582094343773E-4</c:v>
                </c:pt>
                <c:pt idx="2">
                  <c:v>2.8042695840835297E-5</c:v>
                </c:pt>
                <c:pt idx="3">
                  <c:v>6.8916316074418837E-6</c:v>
                </c:pt>
                <c:pt idx="4">
                  <c:v>2.7187131196315661E-7</c:v>
                </c:pt>
                <c:pt idx="5">
                  <c:v>6.7812320037052842E-8</c:v>
                </c:pt>
                <c:pt idx="6">
                  <c:v>1.2745258015645078E-8</c:v>
                </c:pt>
                <c:pt idx="7">
                  <c:v>4.2765893215612749E-8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3-4773-8D5A-D3C2B48641C5}"/>
            </c:ext>
          </c:extLst>
        </c:ser>
        <c:ser>
          <c:idx val="2"/>
          <c:order val="2"/>
          <c:tx>
            <c:v>D+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765328415844722"/>
                  <c:y val="0.42048319548747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Arkusz1!$I$60:$I$67</c:f>
              <c:numCache>
                <c:formatCode>General</c:formatCode>
                <c:ptCount val="8"/>
                <c:pt idx="0">
                  <c:v>7.4590181951239565E-4</c:v>
                </c:pt>
                <c:pt idx="1">
                  <c:v>9.6719442712833725E-5</c:v>
                </c:pt>
                <c:pt idx="2">
                  <c:v>7.9209371522948047E-7</c:v>
                </c:pt>
                <c:pt idx="3">
                  <c:v>9.9267363384836216E-8</c:v>
                </c:pt>
                <c:pt idx="4">
                  <c:v>6.3292943108805844E-10</c:v>
                </c:pt>
                <c:pt idx="5">
                  <c:v>9.7689395461841855E-10</c:v>
                </c:pt>
                <c:pt idx="6">
                  <c:v>1.6430277693935125E-9</c:v>
                </c:pt>
                <c:pt idx="7">
                  <c:v>9.0460869739406036E-8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F3-4773-8D5A-D3C2B48641C5}"/>
            </c:ext>
          </c:extLst>
        </c:ser>
        <c:ser>
          <c:idx val="3"/>
          <c:order val="3"/>
          <c:tx>
            <c:v>D+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736441042024087"/>
                  <c:y val="0.1109075484463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Arkusz1!$I$50:$I$57</c:f>
              <c:numCache>
                <c:formatCode>General</c:formatCode>
                <c:ptCount val="8"/>
                <c:pt idx="0">
                  <c:v>3.6943377448528381E-5</c:v>
                </c:pt>
                <c:pt idx="1">
                  <c:v>1.8689896432722009E-6</c:v>
                </c:pt>
                <c:pt idx="2">
                  <c:v>2.395963594192807E-9</c:v>
                </c:pt>
                <c:pt idx="3">
                  <c:v>1.3332907000673799E-10</c:v>
                </c:pt>
                <c:pt idx="4">
                  <c:v>1.0879162570809342E-9</c:v>
                </c:pt>
                <c:pt idx="5">
                  <c:v>7.5484934969338724E-10</c:v>
                </c:pt>
                <c:pt idx="6">
                  <c:v>8.7685312177843144E-8</c:v>
                </c:pt>
                <c:pt idx="7">
                  <c:v>1.4597202097066386E-7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F3-4773-8D5A-D3C2B486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2200"/>
        <c:axId val="402122784"/>
      </c:scatterChart>
      <c:valAx>
        <c:axId val="402112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122784"/>
        <c:crosses val="autoZero"/>
        <c:crossBetween val="midCat"/>
      </c:valAx>
      <c:valAx>
        <c:axId val="40212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11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wartości przybliżeń dla schematów I rzędu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Arkusz1!$B$8:$B$15</c:f>
              <c:numCache>
                <c:formatCode>0.00E+00</c:formatCode>
                <c:ptCount val="8"/>
                <c:pt idx="0">
                  <c:v>0.96850875866278352</c:v>
                </c:pt>
                <c:pt idx="1">
                  <c:v>0.96232494813633218</c:v>
                </c:pt>
                <c:pt idx="2">
                  <c:v>0.95679815565040127</c:v>
                </c:pt>
                <c:pt idx="3">
                  <c:v>0.95607130753936342</c:v>
                </c:pt>
                <c:pt idx="4">
                  <c:v>0.95548408999385215</c:v>
                </c:pt>
                <c:pt idx="5">
                  <c:v>0.95541032936996562</c:v>
                </c:pt>
                <c:pt idx="6">
                  <c:v>0.95535126354351352</c:v>
                </c:pt>
                <c:pt idx="7">
                  <c:v>0.95534387673179566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B-4F9A-8ED9-329D5832708C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Arkusz1!$B$18:$B$25</c:f>
              <c:numCache>
                <c:formatCode>0.00E+00</c:formatCode>
                <c:ptCount val="8"/>
                <c:pt idx="0">
                  <c:v>0.95858356725300964</c:v>
                </c:pt>
                <c:pt idx="1">
                  <c:v>0.95614113760988051</c:v>
                </c:pt>
                <c:pt idx="2">
                  <c:v>0.95536840643950516</c:v>
                </c:pt>
                <c:pt idx="3">
                  <c:v>0.95534445942832003</c:v>
                </c:pt>
                <c:pt idx="4">
                  <c:v>0.95533680764481321</c:v>
                </c:pt>
                <c:pt idx="5">
                  <c:v>0.95533656874602357</c:v>
                </c:pt>
                <c:pt idx="6">
                  <c:v>0.95533649230983286</c:v>
                </c:pt>
                <c:pt idx="7">
                  <c:v>0.95533648991952269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B-4F9A-8ED9-329D5832708C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Arkusz1!$D$18:$D$25</c:f>
              <c:numCache>
                <c:formatCode>0.00E+00</c:formatCode>
                <c:ptCount val="8"/>
                <c:pt idx="0">
                  <c:v>0.95529178130847836</c:v>
                </c:pt>
                <c:pt idx="1">
                  <c:v>0.95532906300558162</c:v>
                </c:pt>
                <c:pt idx="2">
                  <c:v>0.95533641811761105</c:v>
                </c:pt>
                <c:pt idx="3">
                  <c:v>0.9553364800699099</c:v>
                </c:pt>
                <c:pt idx="4">
                  <c:v>0.9553364890518834</c:v>
                </c:pt>
                <c:pt idx="5">
                  <c:v>0.95533648911622082</c:v>
                </c:pt>
                <c:pt idx="6">
                  <c:v>0.95533648912488056</c:v>
                </c:pt>
                <c:pt idx="7">
                  <c:v>0.95533648912432545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B-4F9A-8ED9-329D5832708C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Arkusz1!$D$8:$D$15</c:f>
              <c:numCache>
                <c:formatCode>0.00E+00</c:formatCode>
                <c:ptCount val="8"/>
                <c:pt idx="0">
                  <c:v>0.95531669809656772</c:v>
                </c:pt>
                <c:pt idx="1">
                  <c:v>0.95533526883581299</c:v>
                </c:pt>
                <c:pt idx="2">
                  <c:v>0.95533648720537157</c:v>
                </c:pt>
                <c:pt idx="3">
                  <c:v>0.95533648900592016</c:v>
                </c:pt>
                <c:pt idx="4">
                  <c:v>0.95533648912526914</c:v>
                </c:pt>
                <c:pt idx="5">
                  <c:v>0.95533648912549118</c:v>
                </c:pt>
                <c:pt idx="6">
                  <c:v>0.95533648912571323</c:v>
                </c:pt>
                <c:pt idx="7">
                  <c:v>0.95533648912349278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B-4F9A-8ED9-329D5832708C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Arkusz1!$B$29:$B$36</c:f>
              <c:numCache>
                <c:formatCode>0.00E+00</c:formatCode>
                <c:ptCount val="8"/>
                <c:pt idx="0">
                  <c:v>0.95374505756794659</c:v>
                </c:pt>
                <c:pt idx="1">
                  <c:v>0.954938482009284</c:v>
                </c:pt>
                <c:pt idx="2">
                  <c:v>0.95532056693039824</c:v>
                </c:pt>
                <c:pt idx="3">
                  <c:v>0.95533250856187912</c:v>
                </c:pt>
                <c:pt idx="4">
                  <c:v>0.95533632990285611</c:v>
                </c:pt>
                <c:pt idx="5">
                  <c:v>0.95533644931988793</c:v>
                </c:pt>
                <c:pt idx="6">
                  <c:v>0.95533648753337586</c:v>
                </c:pt>
                <c:pt idx="7">
                  <c:v>0.95533648872714316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4B-4F9A-8ED9-329D5832708C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Arkusz1!$B$39:$B$46</c:f>
              <c:numCache>
                <c:formatCode>0.00E+00</c:formatCode>
                <c:ptCount val="8"/>
                <c:pt idx="0">
                  <c:v>0.95533330845944975</c:v>
                </c:pt>
                <c:pt idx="1">
                  <c:v>0.95533629015639632</c:v>
                </c:pt>
                <c:pt idx="2">
                  <c:v>0.95533648880716249</c:v>
                </c:pt>
                <c:pt idx="3">
                  <c:v>0.95533648910570634</c:v>
                </c:pt>
                <c:pt idx="4">
                  <c:v>0.9553364891255467</c:v>
                </c:pt>
                <c:pt idx="5">
                  <c:v>0.95533648912553282</c:v>
                </c:pt>
                <c:pt idx="6">
                  <c:v>0.95533648912578262</c:v>
                </c:pt>
                <c:pt idx="7">
                  <c:v>0.95533648912488056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4B-4F9A-8ED9-329D5832708C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Arkusz1!$D$29:$D$36</c:f>
              <c:numCache>
                <c:formatCode>0.00E+00</c:formatCode>
                <c:ptCount val="8"/>
                <c:pt idx="0">
                  <c:v>0.95533648231503021</c:v>
                </c:pt>
                <c:pt idx="1">
                  <c:v>0.9553364890190349</c:v>
                </c:pt>
                <c:pt idx="2">
                  <c:v>0.95533648912559599</c:v>
                </c:pt>
                <c:pt idx="3">
                  <c:v>0.9553364891256122</c:v>
                </c:pt>
                <c:pt idx="4">
                  <c:v>0.95533648912557445</c:v>
                </c:pt>
                <c:pt idx="5">
                  <c:v>0.9553364891255397</c:v>
                </c:pt>
                <c:pt idx="6">
                  <c:v>0.95533648912576519</c:v>
                </c:pt>
                <c:pt idx="7">
                  <c:v>0.95533648912564384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4B-4F9A-8ED9-329D5832708C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Arkusz1!$B$50:$B$57</c:f>
              <c:numCache>
                <c:formatCode>0.00E+00</c:formatCode>
                <c:ptCount val="8"/>
                <c:pt idx="0">
                  <c:v>0.93898135647310976</c:v>
                </c:pt>
                <c:pt idx="1">
                  <c:v>0.94755201588223592</c:v>
                </c:pt>
                <c:pt idx="2">
                  <c:v>0.95384297821039521</c:v>
                </c:pt>
                <c:pt idx="3">
                  <c:v>0.95459370958439482</c:v>
                </c:pt>
                <c:pt idx="4">
                  <c:v>0.95518856981186007</c:v>
                </c:pt>
                <c:pt idx="5">
                  <c:v>0.95526256926981024</c:v>
                </c:pt>
                <c:pt idx="6">
                  <c:v>0.95532171152323819</c:v>
                </c:pt>
                <c:pt idx="7">
                  <c:v>0.95532910072249067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4B-4F9A-8ED9-329D5832708C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Arkusz1!$B$60:$B$67</c:f>
              <c:numCache>
                <c:formatCode>0.00E+00</c:formatCode>
                <c:ptCount val="8"/>
                <c:pt idx="0">
                  <c:v>0.95843605323190251</c:v>
                </c:pt>
                <c:pt idx="1">
                  <c:v>0.95612267529136263</c:v>
                </c:pt>
                <c:pt idx="2">
                  <c:v>0.95536825868188235</c:v>
                </c:pt>
                <c:pt idx="3">
                  <c:v>0.95534444095839999</c:v>
                </c:pt>
                <c:pt idx="4">
                  <c:v>0.95533680749715355</c:v>
                </c:pt>
                <c:pt idx="5">
                  <c:v>0.95533656872781592</c:v>
                </c:pt>
                <c:pt idx="6">
                  <c:v>0.95533649231066553</c:v>
                </c:pt>
                <c:pt idx="7">
                  <c:v>0.95533648992229825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4B-4F9A-8ED9-329D5832708C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Arkusz1!$D$60:$D$67</c:f>
              <c:numCache>
                <c:formatCode>0.00E+00</c:formatCode>
                <c:ptCount val="8"/>
                <c:pt idx="0">
                  <c:v>0.95543831272203006</c:v>
                </c:pt>
                <c:pt idx="1">
                  <c:v>0.95534749455998269</c:v>
                </c:pt>
                <c:pt idx="2">
                  <c:v>0.95533656586540694</c:v>
                </c:pt>
                <c:pt idx="3">
                  <c:v>0.95533649853957181</c:v>
                </c:pt>
                <c:pt idx="4">
                  <c:v>0.95533648919979286</c:v>
                </c:pt>
                <c:pt idx="5">
                  <c:v>0.95533648913487257</c:v>
                </c:pt>
                <c:pt idx="6">
                  <c:v>0.95533648912682345</c:v>
                </c:pt>
                <c:pt idx="7">
                  <c:v>0.95533648912599078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4B-4F9A-8ED9-329D5832708C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Arkusz1!$D$50:$D$57</c:f>
              <c:numCache>
                <c:formatCode>0.00E+00</c:formatCode>
                <c:ptCount val="8"/>
                <c:pt idx="0">
                  <c:v>0.95531865594826848</c:v>
                </c:pt>
                <c:pt idx="1">
                  <c:v>0.95533533030638607</c:v>
                </c:pt>
                <c:pt idx="2">
                  <c:v>0.9553364872250738</c:v>
                </c:pt>
                <c:pt idx="3">
                  <c:v>0.95533648900651413</c:v>
                </c:pt>
                <c:pt idx="4">
                  <c:v>0.95533648912535241</c:v>
                </c:pt>
                <c:pt idx="5">
                  <c:v>0.95533648912538016</c:v>
                </c:pt>
                <c:pt idx="6">
                  <c:v>0.95533648912585201</c:v>
                </c:pt>
                <c:pt idx="7">
                  <c:v>0.955336489122105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4B-4F9A-8ED9-329D5832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84352"/>
        <c:axId val="595087880"/>
      </c:scatterChart>
      <c:valAx>
        <c:axId val="595084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087880"/>
        <c:crosses val="autoZero"/>
        <c:crossBetween val="midCat"/>
      </c:valAx>
      <c:valAx>
        <c:axId val="5950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08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II rzędu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Arkusz1!$F$8:$F$15</c:f>
              <c:numCache>
                <c:formatCode>0.00E+00</c:formatCode>
                <c:ptCount val="8"/>
                <c:pt idx="0">
                  <c:v>-0.19850382819546761</c:v>
                </c:pt>
                <c:pt idx="1">
                  <c:v>-0.24735242105806682</c:v>
                </c:pt>
                <c:pt idx="2">
                  <c:v>-0.28594984217811259</c:v>
                </c:pt>
                <c:pt idx="3">
                  <c:v>-0.2907392444151391</c:v>
                </c:pt>
                <c:pt idx="4">
                  <c:v>-0.29456469807787045</c:v>
                </c:pt>
                <c:pt idx="5">
                  <c:v>-0.29504249554612727</c:v>
                </c:pt>
                <c:pt idx="6">
                  <c:v>-0.29542467361309832</c:v>
                </c:pt>
                <c:pt idx="7">
                  <c:v>-0.29547246871430843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B-4AFE-819B-A25BB0FB9969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Arkusz1!$F$18:$F$25</c:f>
              <c:numCache>
                <c:formatCode>0.00E+00</c:formatCode>
                <c:ptCount val="8"/>
                <c:pt idx="0">
                  <c:v>-0.29725740653143146</c:v>
                </c:pt>
                <c:pt idx="1">
                  <c:v>-0.29607689731597769</c:v>
                </c:pt>
                <c:pt idx="2">
                  <c:v>-0.2955463387499524</c:v>
                </c:pt>
                <c:pt idx="3">
                  <c:v>-0.29552685945510859</c:v>
                </c:pt>
                <c:pt idx="4">
                  <c:v>-0.29552047675629467</c:v>
                </c:pt>
                <c:pt idx="5">
                  <c:v>-0.29552027425161498</c:v>
                </c:pt>
                <c:pt idx="6">
                  <c:v>-0.29552020275325219</c:v>
                </c:pt>
                <c:pt idx="7">
                  <c:v>-0.29552029712220929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B-4AFE-819B-A25BB0FB9969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Arkusz1!$H$18:$H$25</c:f>
              <c:numCache>
                <c:formatCode>0.00E+00</c:formatCode>
                <c:ptCount val="8"/>
                <c:pt idx="0">
                  <c:v>-0.29634379096815927</c:v>
                </c:pt>
                <c:pt idx="1">
                  <c:v>-0.29562180309902758</c:v>
                </c:pt>
                <c:pt idx="2">
                  <c:v>-0.29552100657109781</c:v>
                </c:pt>
                <c:pt idx="3">
                  <c:v>-0.29552030640589422</c:v>
                </c:pt>
                <c:pt idx="4">
                  <c:v>-0.2955202076382335</c:v>
                </c:pt>
                <c:pt idx="5">
                  <c:v>-0.29552020808232271</c:v>
                </c:pt>
                <c:pt idx="6">
                  <c:v>-0.29552021385548244</c:v>
                </c:pt>
                <c:pt idx="7">
                  <c:v>-0.29552031932666978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B-4AFE-819B-A25BB0FB9969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Arkusz1!$H$8:$H$15</c:f>
              <c:numCache>
                <c:formatCode>0.00E+00</c:formatCode>
                <c:ptCount val="8"/>
                <c:pt idx="0">
                  <c:v>-0.29551323136520752</c:v>
                </c:pt>
                <c:pt idx="1">
                  <c:v>-0.2955192808300921</c:v>
                </c:pt>
                <c:pt idx="2">
                  <c:v>-0.29552020456957706</c:v>
                </c:pt>
                <c:pt idx="3">
                  <c:v>-0.29552020652801048</c:v>
                </c:pt>
                <c:pt idx="4">
                  <c:v>-0.2955202074161889</c:v>
                </c:pt>
                <c:pt idx="5">
                  <c:v>-0.29552020919254574</c:v>
                </c:pt>
                <c:pt idx="6">
                  <c:v>-0.29552027491774879</c:v>
                </c:pt>
                <c:pt idx="7">
                  <c:v>-0.29552076341587963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B-4AFE-819B-A25BB0FB9969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Arkusz1!$F$29:$F$36</c:f>
              <c:numCache>
                <c:formatCode>0.00E+00</c:formatCode>
                <c:ptCount val="8"/>
                <c:pt idx="0">
                  <c:v>-0.29527402189673529</c:v>
                </c:pt>
                <c:pt idx="1">
                  <c:v>-0.29545864508191405</c:v>
                </c:pt>
                <c:pt idx="2">
                  <c:v>-0.29551774400060626</c:v>
                </c:pt>
                <c:pt idx="3">
                  <c:v>-0.29551959099372027</c:v>
                </c:pt>
                <c:pt idx="4">
                  <c:v>-0.29552018199208163</c:v>
                </c:pt>
                <c:pt idx="5">
                  <c:v>-0.29552020031076154</c:v>
                </c:pt>
                <c:pt idx="6">
                  <c:v>-0.29552020275325219</c:v>
                </c:pt>
                <c:pt idx="7">
                  <c:v>-0.29552018609990682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BB-4AFE-819B-A25BB0FB9969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Arkusz1!$F$39:$F$46</c:f>
              <c:numCache>
                <c:formatCode>0.00E+00</c:formatCode>
                <c:ptCount val="8"/>
                <c:pt idx="0">
                  <c:v>-0.29551987859859347</c:v>
                </c:pt>
                <c:pt idx="1">
                  <c:v>-0.29552018614369396</c:v>
                </c:pt>
                <c:pt idx="2">
                  <c:v>-0.29552020662793055</c:v>
                </c:pt>
                <c:pt idx="3">
                  <c:v>-0.29552020666123724</c:v>
                </c:pt>
                <c:pt idx="4">
                  <c:v>-0.29552020675005508</c:v>
                </c:pt>
                <c:pt idx="5">
                  <c:v>-0.29552020652801048</c:v>
                </c:pt>
                <c:pt idx="6">
                  <c:v>-0.29552020830436732</c:v>
                </c:pt>
                <c:pt idx="7">
                  <c:v>-0.29552023050882781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BB-4AFE-819B-A25BB0FB9969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Arkusz1!$H$29:$H$36</c:f>
              <c:numCache>
                <c:formatCode>0.00E+00</c:formatCode>
                <c:ptCount val="8"/>
                <c:pt idx="0">
                  <c:v>-0.29552020613444868</c:v>
                </c:pt>
                <c:pt idx="1">
                  <c:v>-0.29552020665309958</c:v>
                </c:pt>
                <c:pt idx="2">
                  <c:v>-0.29552020666095535</c:v>
                </c:pt>
                <c:pt idx="3">
                  <c:v>-0.29552020665964129</c:v>
                </c:pt>
                <c:pt idx="4">
                  <c:v>-0.29552020661778244</c:v>
                </c:pt>
                <c:pt idx="5">
                  <c:v>-0.29552020644300903</c:v>
                </c:pt>
                <c:pt idx="6">
                  <c:v>-0.29552020058484785</c:v>
                </c:pt>
                <c:pt idx="7">
                  <c:v>-0.2955201984164435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BB-4AFE-819B-A25BB0FB9969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Arkusz1!$F$50:$F$57</c:f>
              <c:numCache>
                <c:formatCode>0.00E+00</c:formatCode>
                <c:ptCount val="8"/>
                <c:pt idx="0">
                  <c:v>-0.38909393517584928</c:v>
                </c:pt>
                <c:pt idx="1">
                  <c:v>-0.34282637636504626</c:v>
                </c:pt>
                <c:pt idx="2">
                  <c:v>-0.30505609429687386</c:v>
                </c:pt>
                <c:pt idx="3">
                  <c:v>-0.30029254959984542</c:v>
                </c:pt>
                <c:pt idx="4">
                  <c:v>-0.29647537053145712</c:v>
                </c:pt>
                <c:pt idx="5">
                  <c:v>-0.29599783180067618</c:v>
                </c:pt>
                <c:pt idx="6">
                  <c:v>-0.29561574299563631</c:v>
                </c:pt>
                <c:pt idx="7">
                  <c:v>-0.29556797009888669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BB-4AFE-819B-A25BB0FB9969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Arkusz1!$F$60:$F$67</c:f>
              <c:numCache>
                <c:formatCode>0.00E+00</c:formatCode>
                <c:ptCount val="8"/>
                <c:pt idx="0">
                  <c:v>-0.29916171987969248</c:v>
                </c:pt>
                <c:pt idx="1">
                  <c:v>-0.29631553248228298</c:v>
                </c:pt>
                <c:pt idx="2">
                  <c:v>-0.29554824935718038</c:v>
                </c:pt>
                <c:pt idx="3">
                  <c:v>-0.29552709829294699</c:v>
                </c:pt>
                <c:pt idx="4">
                  <c:v>-0.29552047853265151</c:v>
                </c:pt>
                <c:pt idx="5">
                  <c:v>-0.29552027447365958</c:v>
                </c:pt>
                <c:pt idx="6">
                  <c:v>-0.29552021940659756</c:v>
                </c:pt>
                <c:pt idx="7">
                  <c:v>-0.29552016389544633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BB-4AFE-819B-A25BB0FB9969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Arkusz1!$H$60:$H$67</c:f>
              <c:numCache>
                <c:formatCode>0.00E+00</c:formatCode>
                <c:ptCount val="8"/>
                <c:pt idx="0">
                  <c:v>-0.29477430484182715</c:v>
                </c:pt>
                <c:pt idx="1">
                  <c:v>-0.29542348721862671</c:v>
                </c:pt>
                <c:pt idx="2">
                  <c:v>-0.29551941456762432</c:v>
                </c:pt>
                <c:pt idx="3">
                  <c:v>-0.29552010739397616</c:v>
                </c:pt>
                <c:pt idx="4">
                  <c:v>-0.29552020602841012</c:v>
                </c:pt>
                <c:pt idx="5">
                  <c:v>-0.2955202076382335</c:v>
                </c:pt>
                <c:pt idx="6">
                  <c:v>-0.29552020830436732</c:v>
                </c:pt>
                <c:pt idx="7">
                  <c:v>-0.29552029712220929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BB-4AFE-819B-A25BB0FB9969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Arkusz1!$H$50:$H$57</c:f>
              <c:numCache>
                <c:formatCode>0.00E+00</c:formatCode>
                <c:ptCount val="8"/>
                <c:pt idx="0">
                  <c:v>-0.29548326328389102</c:v>
                </c:pt>
                <c:pt idx="1">
                  <c:v>-0.29551833767169627</c:v>
                </c:pt>
                <c:pt idx="2">
                  <c:v>-0.29552020426537595</c:v>
                </c:pt>
                <c:pt idx="3">
                  <c:v>-0.29552020652801048</c:v>
                </c:pt>
                <c:pt idx="4">
                  <c:v>-0.2955202077492558</c:v>
                </c:pt>
                <c:pt idx="5">
                  <c:v>-0.2955202074161889</c:v>
                </c:pt>
                <c:pt idx="6">
                  <c:v>-0.29552029434665172</c:v>
                </c:pt>
                <c:pt idx="7">
                  <c:v>-0.29552035263336052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BB-4AFE-819B-A25BB0FB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61544"/>
        <c:axId val="616052136"/>
      </c:scatterChart>
      <c:valAx>
        <c:axId val="616061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052136"/>
        <c:crosses val="autoZero"/>
        <c:crossBetween val="midCat"/>
      </c:valAx>
      <c:valAx>
        <c:axId val="6160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06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I rzędu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Arkusz1!$B$8:$B$15</c:f>
              <c:numCache>
                <c:formatCode>0.00E+00</c:formatCode>
                <c:ptCount val="8"/>
                <c:pt idx="0">
                  <c:v>0.96850875866278352</c:v>
                </c:pt>
                <c:pt idx="1">
                  <c:v>0.96232494813633218</c:v>
                </c:pt>
                <c:pt idx="2">
                  <c:v>0.95679815565040127</c:v>
                </c:pt>
                <c:pt idx="3">
                  <c:v>0.95607130753936342</c:v>
                </c:pt>
                <c:pt idx="4">
                  <c:v>0.95548408999385215</c:v>
                </c:pt>
                <c:pt idx="5">
                  <c:v>0.95541032936996562</c:v>
                </c:pt>
                <c:pt idx="6">
                  <c:v>0.95535126354351352</c:v>
                </c:pt>
                <c:pt idx="7">
                  <c:v>0.95534387673179566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2-442A-BAC8-F7D91917C96B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Arkusz1!$B$18:$B$25</c:f>
              <c:numCache>
                <c:formatCode>0.00E+00</c:formatCode>
                <c:ptCount val="8"/>
                <c:pt idx="0">
                  <c:v>0.95858356725300964</c:v>
                </c:pt>
                <c:pt idx="1">
                  <c:v>0.95614113760988051</c:v>
                </c:pt>
                <c:pt idx="2">
                  <c:v>0.95536840643950516</c:v>
                </c:pt>
                <c:pt idx="3">
                  <c:v>0.95534445942832003</c:v>
                </c:pt>
                <c:pt idx="4">
                  <c:v>0.95533680764481321</c:v>
                </c:pt>
                <c:pt idx="5">
                  <c:v>0.95533656874602357</c:v>
                </c:pt>
                <c:pt idx="6">
                  <c:v>0.95533649230983286</c:v>
                </c:pt>
                <c:pt idx="7">
                  <c:v>0.95533648991952269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2-442A-BAC8-F7D91917C96B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Arkusz1!$D$18:$D$25</c:f>
              <c:numCache>
                <c:formatCode>0.00E+00</c:formatCode>
                <c:ptCount val="8"/>
                <c:pt idx="0">
                  <c:v>0.95529178130847836</c:v>
                </c:pt>
                <c:pt idx="1">
                  <c:v>0.95532906300558162</c:v>
                </c:pt>
                <c:pt idx="2">
                  <c:v>0.95533641811761105</c:v>
                </c:pt>
                <c:pt idx="3">
                  <c:v>0.9553364800699099</c:v>
                </c:pt>
                <c:pt idx="4">
                  <c:v>0.9553364890518834</c:v>
                </c:pt>
                <c:pt idx="5">
                  <c:v>0.95533648911622082</c:v>
                </c:pt>
                <c:pt idx="6">
                  <c:v>0.95533648912488056</c:v>
                </c:pt>
                <c:pt idx="7">
                  <c:v>0.95533648912432545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2-442A-BAC8-F7D91917C96B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Arkusz1!$D$8:$D$15</c:f>
              <c:numCache>
                <c:formatCode>0.00E+00</c:formatCode>
                <c:ptCount val="8"/>
                <c:pt idx="0">
                  <c:v>0.95531669809656772</c:v>
                </c:pt>
                <c:pt idx="1">
                  <c:v>0.95533526883581299</c:v>
                </c:pt>
                <c:pt idx="2">
                  <c:v>0.95533648720537157</c:v>
                </c:pt>
                <c:pt idx="3">
                  <c:v>0.95533648900592016</c:v>
                </c:pt>
                <c:pt idx="4">
                  <c:v>0.95533648912526914</c:v>
                </c:pt>
                <c:pt idx="5">
                  <c:v>0.95533648912549118</c:v>
                </c:pt>
                <c:pt idx="6">
                  <c:v>0.95533648912571323</c:v>
                </c:pt>
                <c:pt idx="7">
                  <c:v>0.95533648912349278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2-442A-BAC8-F7D91917C96B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Arkusz1!$B$29:$B$36</c:f>
              <c:numCache>
                <c:formatCode>0.00E+00</c:formatCode>
                <c:ptCount val="8"/>
                <c:pt idx="0">
                  <c:v>0.95374505756794659</c:v>
                </c:pt>
                <c:pt idx="1">
                  <c:v>0.954938482009284</c:v>
                </c:pt>
                <c:pt idx="2">
                  <c:v>0.95532056693039824</c:v>
                </c:pt>
                <c:pt idx="3">
                  <c:v>0.95533250856187912</c:v>
                </c:pt>
                <c:pt idx="4">
                  <c:v>0.95533632990285611</c:v>
                </c:pt>
                <c:pt idx="5">
                  <c:v>0.95533644931988793</c:v>
                </c:pt>
                <c:pt idx="6">
                  <c:v>0.95533648753337586</c:v>
                </c:pt>
                <c:pt idx="7">
                  <c:v>0.95533648872714316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2-442A-BAC8-F7D91917C96B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Arkusz1!$B$39:$B$46</c:f>
              <c:numCache>
                <c:formatCode>0.00E+00</c:formatCode>
                <c:ptCount val="8"/>
                <c:pt idx="0">
                  <c:v>0.95533330845944975</c:v>
                </c:pt>
                <c:pt idx="1">
                  <c:v>0.95533629015639632</c:v>
                </c:pt>
                <c:pt idx="2">
                  <c:v>0.95533648880716249</c:v>
                </c:pt>
                <c:pt idx="3">
                  <c:v>0.95533648910570634</c:v>
                </c:pt>
                <c:pt idx="4">
                  <c:v>0.9553364891255467</c:v>
                </c:pt>
                <c:pt idx="5">
                  <c:v>0.95533648912553282</c:v>
                </c:pt>
                <c:pt idx="6">
                  <c:v>0.95533648912578262</c:v>
                </c:pt>
                <c:pt idx="7">
                  <c:v>0.95533648912488056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E2-442A-BAC8-F7D91917C96B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Arkusz1!$D$29:$D$36</c:f>
              <c:numCache>
                <c:formatCode>0.00E+00</c:formatCode>
                <c:ptCount val="8"/>
                <c:pt idx="0">
                  <c:v>0.95533648231503021</c:v>
                </c:pt>
                <c:pt idx="1">
                  <c:v>0.9553364890190349</c:v>
                </c:pt>
                <c:pt idx="2">
                  <c:v>0.95533648912559599</c:v>
                </c:pt>
                <c:pt idx="3">
                  <c:v>0.9553364891256122</c:v>
                </c:pt>
                <c:pt idx="4">
                  <c:v>0.95533648912557445</c:v>
                </c:pt>
                <c:pt idx="5">
                  <c:v>0.9553364891255397</c:v>
                </c:pt>
                <c:pt idx="6">
                  <c:v>0.95533648912576519</c:v>
                </c:pt>
                <c:pt idx="7">
                  <c:v>0.95533648912564384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E2-442A-BAC8-F7D91917C96B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Arkusz1!$B$50:$B$57</c:f>
              <c:numCache>
                <c:formatCode>0.00E+00</c:formatCode>
                <c:ptCount val="8"/>
                <c:pt idx="0">
                  <c:v>0.93898135647310976</c:v>
                </c:pt>
                <c:pt idx="1">
                  <c:v>0.94755201588223592</c:v>
                </c:pt>
                <c:pt idx="2">
                  <c:v>0.95384297821039521</c:v>
                </c:pt>
                <c:pt idx="3">
                  <c:v>0.95459370958439482</c:v>
                </c:pt>
                <c:pt idx="4">
                  <c:v>0.95518856981186007</c:v>
                </c:pt>
                <c:pt idx="5">
                  <c:v>0.95526256926981024</c:v>
                </c:pt>
                <c:pt idx="6">
                  <c:v>0.95532171152323819</c:v>
                </c:pt>
                <c:pt idx="7">
                  <c:v>0.95532910072249067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E2-442A-BAC8-F7D91917C96B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Arkusz1!$B$60:$B$67</c:f>
              <c:numCache>
                <c:formatCode>0.00E+00</c:formatCode>
                <c:ptCount val="8"/>
                <c:pt idx="0">
                  <c:v>0.95843605323190251</c:v>
                </c:pt>
                <c:pt idx="1">
                  <c:v>0.95612267529136263</c:v>
                </c:pt>
                <c:pt idx="2">
                  <c:v>0.95536825868188235</c:v>
                </c:pt>
                <c:pt idx="3">
                  <c:v>0.95534444095839999</c:v>
                </c:pt>
                <c:pt idx="4">
                  <c:v>0.95533680749715355</c:v>
                </c:pt>
                <c:pt idx="5">
                  <c:v>0.95533656872781592</c:v>
                </c:pt>
                <c:pt idx="6">
                  <c:v>0.95533649231066553</c:v>
                </c:pt>
                <c:pt idx="7">
                  <c:v>0.95533648992229825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E2-442A-BAC8-F7D91917C96B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Arkusz1!$D$60:$D$67</c:f>
              <c:numCache>
                <c:formatCode>0.00E+00</c:formatCode>
                <c:ptCount val="8"/>
                <c:pt idx="0">
                  <c:v>0.95543831272203006</c:v>
                </c:pt>
                <c:pt idx="1">
                  <c:v>0.95534749455998269</c:v>
                </c:pt>
                <c:pt idx="2">
                  <c:v>0.95533656586540694</c:v>
                </c:pt>
                <c:pt idx="3">
                  <c:v>0.95533649853957181</c:v>
                </c:pt>
                <c:pt idx="4">
                  <c:v>0.95533648919979286</c:v>
                </c:pt>
                <c:pt idx="5">
                  <c:v>0.95533648913487257</c:v>
                </c:pt>
                <c:pt idx="6">
                  <c:v>0.95533648912682345</c:v>
                </c:pt>
                <c:pt idx="7">
                  <c:v>0.95533648912599078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2-442A-BAC8-F7D91917C96B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Arkusz1!$D$50:$D$57</c:f>
              <c:numCache>
                <c:formatCode>0.00E+00</c:formatCode>
                <c:ptCount val="8"/>
                <c:pt idx="0">
                  <c:v>0.95531865594826848</c:v>
                </c:pt>
                <c:pt idx="1">
                  <c:v>0.95533533030638607</c:v>
                </c:pt>
                <c:pt idx="2">
                  <c:v>0.9553364872250738</c:v>
                </c:pt>
                <c:pt idx="3">
                  <c:v>0.95533648900651413</c:v>
                </c:pt>
                <c:pt idx="4">
                  <c:v>0.95533648912535241</c:v>
                </c:pt>
                <c:pt idx="5">
                  <c:v>0.95533648912538016</c:v>
                </c:pt>
                <c:pt idx="6">
                  <c:v>0.95533648912585201</c:v>
                </c:pt>
                <c:pt idx="7">
                  <c:v>0.955336489122105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E2-442A-BAC8-F7D91917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66248"/>
        <c:axId val="616065464"/>
      </c:scatterChart>
      <c:valAx>
        <c:axId val="61606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065464"/>
        <c:crosses val="autoZero"/>
        <c:crossBetween val="midCat"/>
      </c:valAx>
      <c:valAx>
        <c:axId val="6160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06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II rzędu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Arkusz1!$F$8:$F$15</c:f>
              <c:numCache>
                <c:formatCode>0.00E+00</c:formatCode>
                <c:ptCount val="8"/>
                <c:pt idx="0">
                  <c:v>-0.19850382819546761</c:v>
                </c:pt>
                <c:pt idx="1">
                  <c:v>-0.24735242105806682</c:v>
                </c:pt>
                <c:pt idx="2">
                  <c:v>-0.28594984217811259</c:v>
                </c:pt>
                <c:pt idx="3">
                  <c:v>-0.2907392444151391</c:v>
                </c:pt>
                <c:pt idx="4">
                  <c:v>-0.29456469807787045</c:v>
                </c:pt>
                <c:pt idx="5">
                  <c:v>-0.29504249554612727</c:v>
                </c:pt>
                <c:pt idx="6">
                  <c:v>-0.29542467361309832</c:v>
                </c:pt>
                <c:pt idx="7">
                  <c:v>-0.29547246871430843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9-4D8F-AC68-E267655157A8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Arkusz1!$F$18:$F$25</c:f>
              <c:numCache>
                <c:formatCode>0.00E+00</c:formatCode>
                <c:ptCount val="8"/>
                <c:pt idx="0">
                  <c:v>-0.29725740653143146</c:v>
                </c:pt>
                <c:pt idx="1">
                  <c:v>-0.29607689731597769</c:v>
                </c:pt>
                <c:pt idx="2">
                  <c:v>-0.2955463387499524</c:v>
                </c:pt>
                <c:pt idx="3">
                  <c:v>-0.29552685945510859</c:v>
                </c:pt>
                <c:pt idx="4">
                  <c:v>-0.29552047675629467</c:v>
                </c:pt>
                <c:pt idx="5">
                  <c:v>-0.29552027425161498</c:v>
                </c:pt>
                <c:pt idx="6">
                  <c:v>-0.29552020275325219</c:v>
                </c:pt>
                <c:pt idx="7">
                  <c:v>-0.29552029712220929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9-4D8F-AC68-E267655157A8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Arkusz1!$H$18:$H$25</c:f>
              <c:numCache>
                <c:formatCode>0.00E+00</c:formatCode>
                <c:ptCount val="8"/>
                <c:pt idx="0">
                  <c:v>-0.29634379096815927</c:v>
                </c:pt>
                <c:pt idx="1">
                  <c:v>-0.29562180309902758</c:v>
                </c:pt>
                <c:pt idx="2">
                  <c:v>-0.29552100657109781</c:v>
                </c:pt>
                <c:pt idx="3">
                  <c:v>-0.29552030640589422</c:v>
                </c:pt>
                <c:pt idx="4">
                  <c:v>-0.2955202076382335</c:v>
                </c:pt>
                <c:pt idx="5">
                  <c:v>-0.29552020808232271</c:v>
                </c:pt>
                <c:pt idx="6">
                  <c:v>-0.29552021385548244</c:v>
                </c:pt>
                <c:pt idx="7">
                  <c:v>-0.29552031932666978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9-4D8F-AC68-E267655157A8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Arkusz1!$H$8:$H$15</c:f>
              <c:numCache>
                <c:formatCode>0.00E+00</c:formatCode>
                <c:ptCount val="8"/>
                <c:pt idx="0">
                  <c:v>-0.29551323136520752</c:v>
                </c:pt>
                <c:pt idx="1">
                  <c:v>-0.2955192808300921</c:v>
                </c:pt>
                <c:pt idx="2">
                  <c:v>-0.29552020456957706</c:v>
                </c:pt>
                <c:pt idx="3">
                  <c:v>-0.29552020652801048</c:v>
                </c:pt>
                <c:pt idx="4">
                  <c:v>-0.2955202074161889</c:v>
                </c:pt>
                <c:pt idx="5">
                  <c:v>-0.29552020919254574</c:v>
                </c:pt>
                <c:pt idx="6">
                  <c:v>-0.29552027491774879</c:v>
                </c:pt>
                <c:pt idx="7">
                  <c:v>-0.29552076341587963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49-4D8F-AC68-E267655157A8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Arkusz1!$F$29:$F$36</c:f>
              <c:numCache>
                <c:formatCode>0.00E+00</c:formatCode>
                <c:ptCount val="8"/>
                <c:pt idx="0">
                  <c:v>-0.29527402189673529</c:v>
                </c:pt>
                <c:pt idx="1">
                  <c:v>-0.29545864508191405</c:v>
                </c:pt>
                <c:pt idx="2">
                  <c:v>-0.29551774400060626</c:v>
                </c:pt>
                <c:pt idx="3">
                  <c:v>-0.29551959099372027</c:v>
                </c:pt>
                <c:pt idx="4">
                  <c:v>-0.29552018199208163</c:v>
                </c:pt>
                <c:pt idx="5">
                  <c:v>-0.29552020031076154</c:v>
                </c:pt>
                <c:pt idx="6">
                  <c:v>-0.29552020275325219</c:v>
                </c:pt>
                <c:pt idx="7">
                  <c:v>-0.29552018609990682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49-4D8F-AC68-E267655157A8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Arkusz1!$F$39:$F$46</c:f>
              <c:numCache>
                <c:formatCode>0.00E+00</c:formatCode>
                <c:ptCount val="8"/>
                <c:pt idx="0">
                  <c:v>-0.29551987859859347</c:v>
                </c:pt>
                <c:pt idx="1">
                  <c:v>-0.29552018614369396</c:v>
                </c:pt>
                <c:pt idx="2">
                  <c:v>-0.29552020662793055</c:v>
                </c:pt>
                <c:pt idx="3">
                  <c:v>-0.29552020666123724</c:v>
                </c:pt>
                <c:pt idx="4">
                  <c:v>-0.29552020675005508</c:v>
                </c:pt>
                <c:pt idx="5">
                  <c:v>-0.29552020652801048</c:v>
                </c:pt>
                <c:pt idx="6">
                  <c:v>-0.29552020830436732</c:v>
                </c:pt>
                <c:pt idx="7">
                  <c:v>-0.29552023050882781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49-4D8F-AC68-E267655157A8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Arkusz1!$H$29:$H$36</c:f>
              <c:numCache>
                <c:formatCode>0.00E+00</c:formatCode>
                <c:ptCount val="8"/>
                <c:pt idx="0">
                  <c:v>-0.29552020613444868</c:v>
                </c:pt>
                <c:pt idx="1">
                  <c:v>-0.29552020665309958</c:v>
                </c:pt>
                <c:pt idx="2">
                  <c:v>-0.29552020666095535</c:v>
                </c:pt>
                <c:pt idx="3">
                  <c:v>-0.29552020665964129</c:v>
                </c:pt>
                <c:pt idx="4">
                  <c:v>-0.29552020661778244</c:v>
                </c:pt>
                <c:pt idx="5">
                  <c:v>-0.29552020644300903</c:v>
                </c:pt>
                <c:pt idx="6">
                  <c:v>-0.29552020058484785</c:v>
                </c:pt>
                <c:pt idx="7">
                  <c:v>-0.2955201984164435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49-4D8F-AC68-E267655157A8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Arkusz1!$F$50:$F$57</c:f>
              <c:numCache>
                <c:formatCode>0.00E+00</c:formatCode>
                <c:ptCount val="8"/>
                <c:pt idx="0">
                  <c:v>-0.38909393517584928</c:v>
                </c:pt>
                <c:pt idx="1">
                  <c:v>-0.34282637636504626</c:v>
                </c:pt>
                <c:pt idx="2">
                  <c:v>-0.30505609429687386</c:v>
                </c:pt>
                <c:pt idx="3">
                  <c:v>-0.30029254959984542</c:v>
                </c:pt>
                <c:pt idx="4">
                  <c:v>-0.29647537053145712</c:v>
                </c:pt>
                <c:pt idx="5">
                  <c:v>-0.29599783180067618</c:v>
                </c:pt>
                <c:pt idx="6">
                  <c:v>-0.29561574299563631</c:v>
                </c:pt>
                <c:pt idx="7">
                  <c:v>-0.29556797009888669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49-4D8F-AC68-E267655157A8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Arkusz1!$F$60:$F$67</c:f>
              <c:numCache>
                <c:formatCode>0.00E+00</c:formatCode>
                <c:ptCount val="8"/>
                <c:pt idx="0">
                  <c:v>-0.29916171987969248</c:v>
                </c:pt>
                <c:pt idx="1">
                  <c:v>-0.29631553248228298</c:v>
                </c:pt>
                <c:pt idx="2">
                  <c:v>-0.29554824935718038</c:v>
                </c:pt>
                <c:pt idx="3">
                  <c:v>-0.29552709829294699</c:v>
                </c:pt>
                <c:pt idx="4">
                  <c:v>-0.29552047853265151</c:v>
                </c:pt>
                <c:pt idx="5">
                  <c:v>-0.29552027447365958</c:v>
                </c:pt>
                <c:pt idx="6">
                  <c:v>-0.29552021940659756</c:v>
                </c:pt>
                <c:pt idx="7">
                  <c:v>-0.29552016389544633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49-4D8F-AC68-E267655157A8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Arkusz1!$H$60:$H$67</c:f>
              <c:numCache>
                <c:formatCode>0.00E+00</c:formatCode>
                <c:ptCount val="8"/>
                <c:pt idx="0">
                  <c:v>-0.29477430484182715</c:v>
                </c:pt>
                <c:pt idx="1">
                  <c:v>-0.29542348721862671</c:v>
                </c:pt>
                <c:pt idx="2">
                  <c:v>-0.29551941456762432</c:v>
                </c:pt>
                <c:pt idx="3">
                  <c:v>-0.29552010739397616</c:v>
                </c:pt>
                <c:pt idx="4">
                  <c:v>-0.29552020602841012</c:v>
                </c:pt>
                <c:pt idx="5">
                  <c:v>-0.2955202076382335</c:v>
                </c:pt>
                <c:pt idx="6">
                  <c:v>-0.29552020830436732</c:v>
                </c:pt>
                <c:pt idx="7">
                  <c:v>-0.29552029712220929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49-4D8F-AC68-E267655157A8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Arkusz1!$H$50:$H$57</c:f>
              <c:numCache>
                <c:formatCode>0.00E+00</c:formatCode>
                <c:ptCount val="8"/>
                <c:pt idx="0">
                  <c:v>-0.29548326328389102</c:v>
                </c:pt>
                <c:pt idx="1">
                  <c:v>-0.29551833767169627</c:v>
                </c:pt>
                <c:pt idx="2">
                  <c:v>-0.29552020426537595</c:v>
                </c:pt>
                <c:pt idx="3">
                  <c:v>-0.29552020652801048</c:v>
                </c:pt>
                <c:pt idx="4">
                  <c:v>-0.2955202077492558</c:v>
                </c:pt>
                <c:pt idx="5">
                  <c:v>-0.2955202074161889</c:v>
                </c:pt>
                <c:pt idx="6">
                  <c:v>-0.29552029434665172</c:v>
                </c:pt>
                <c:pt idx="7">
                  <c:v>-0.29552035263336052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49-4D8F-AC68-E2676551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5000"/>
        <c:axId val="31974608"/>
      </c:scatterChart>
      <c:valAx>
        <c:axId val="319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74608"/>
        <c:crosses val="autoZero"/>
        <c:crossBetween val="midCat"/>
      </c:valAx>
      <c:valAx>
        <c:axId val="319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7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111580</xdr:colOff>
      <xdr:row>3</xdr:row>
      <xdr:rowOff>77561</xdr:rowOff>
    </xdr:from>
    <xdr:to>
      <xdr:col>22</xdr:col>
      <xdr:colOff>394609</xdr:colOff>
      <xdr:row>30</xdr:row>
      <xdr:rowOff>153761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32</xdr:row>
      <xdr:rowOff>70755</xdr:rowOff>
    </xdr:from>
    <xdr:to>
      <xdr:col>22</xdr:col>
      <xdr:colOff>408215</xdr:colOff>
      <xdr:row>60</xdr:row>
      <xdr:rowOff>27212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61</xdr:row>
      <xdr:rowOff>152399</xdr:rowOff>
    </xdr:from>
    <xdr:to>
      <xdr:col>22</xdr:col>
      <xdr:colOff>517071</xdr:colOff>
      <xdr:row>85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95249</xdr:colOff>
      <xdr:row>3</xdr:row>
      <xdr:rowOff>125185</xdr:rowOff>
    </xdr:from>
    <xdr:to>
      <xdr:col>35</xdr:col>
      <xdr:colOff>598714</xdr:colOff>
      <xdr:row>31</xdr:row>
      <xdr:rowOff>13607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258535</xdr:colOff>
      <xdr:row>61</xdr:row>
      <xdr:rowOff>179613</xdr:rowOff>
    </xdr:from>
    <xdr:to>
      <xdr:col>35</xdr:col>
      <xdr:colOff>571499</xdr:colOff>
      <xdr:row>86</xdr:row>
      <xdr:rowOff>27214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46300</xdr:colOff>
      <xdr:row>74</xdr:row>
      <xdr:rowOff>56742</xdr:rowOff>
    </xdr:from>
    <xdr:to>
      <xdr:col>4</xdr:col>
      <xdr:colOff>1129553</xdr:colOff>
      <xdr:row>96</xdr:row>
      <xdr:rowOff>77524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1411939</xdr:colOff>
      <xdr:row>73</xdr:row>
      <xdr:rowOff>96370</xdr:rowOff>
    </xdr:from>
    <xdr:to>
      <xdr:col>11</xdr:col>
      <xdr:colOff>112058</xdr:colOff>
      <xdr:row>96</xdr:row>
      <xdr:rowOff>168088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295274</xdr:colOff>
      <xdr:row>101</xdr:row>
      <xdr:rowOff>188766</xdr:rowOff>
    </xdr:from>
    <xdr:to>
      <xdr:col>4</xdr:col>
      <xdr:colOff>1415761</xdr:colOff>
      <xdr:row>122</xdr:row>
      <xdr:rowOff>187035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302138</xdr:colOff>
      <xdr:row>101</xdr:row>
      <xdr:rowOff>124567</xdr:rowOff>
    </xdr:from>
    <xdr:to>
      <xdr:col>11</xdr:col>
      <xdr:colOff>353785</xdr:colOff>
      <xdr:row>123</xdr:row>
      <xdr:rowOff>13606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594056</xdr:colOff>
      <xdr:row>46</xdr:row>
      <xdr:rowOff>128765</xdr:rowOff>
    </xdr:from>
    <xdr:to>
      <xdr:col>33</xdr:col>
      <xdr:colOff>480019</xdr:colOff>
      <xdr:row>72</xdr:row>
      <xdr:rowOff>21189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0082EB8-ED52-4DCE-B6D6-8AD0ADE52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80158</xdr:colOff>
      <xdr:row>51</xdr:row>
      <xdr:rowOff>96979</xdr:rowOff>
    </xdr:from>
    <xdr:to>
      <xdr:col>47</xdr:col>
      <xdr:colOff>55417</xdr:colOff>
      <xdr:row>76</xdr:row>
      <xdr:rowOff>69271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1EFFB71-68FA-42C1-AC16-B2A9929A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0</xdr:row>
      <xdr:rowOff>173181</xdr:rowOff>
    </xdr:from>
    <xdr:to>
      <xdr:col>48</xdr:col>
      <xdr:colOff>0</xdr:colOff>
      <xdr:row>25</xdr:row>
      <xdr:rowOff>152399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8EACD944-A03C-4D17-A96D-4C1CDABC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ed/MRSP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A2">
            <v>0.1</v>
          </cell>
        </row>
        <row r="3">
          <cell r="A3">
            <v>0.05</v>
          </cell>
        </row>
        <row r="4">
          <cell r="A4">
            <v>0.01</v>
          </cell>
        </row>
        <row r="5">
          <cell r="A5">
            <v>5.0000000000000001E-3</v>
          </cell>
        </row>
        <row r="6">
          <cell r="A6">
            <v>1E-3</v>
          </cell>
        </row>
        <row r="7">
          <cell r="A7">
            <v>5.0000000000000001E-4</v>
          </cell>
        </row>
        <row r="8">
          <cell r="A8">
            <v>1E-4</v>
          </cell>
        </row>
        <row r="9">
          <cell r="A9">
            <v>5.0000000000000002E-5</v>
          </cell>
        </row>
        <row r="12">
          <cell r="A12">
            <v>0.3</v>
          </cell>
          <cell r="C12">
            <v>-0.29552020666133955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28"/>
  <sheetViews>
    <sheetView tabSelected="1" zoomScale="55" zoomScaleNormal="55" workbookViewId="0">
      <selection activeCell="F5" sqref="F5"/>
    </sheetView>
  </sheetViews>
  <sheetFormatPr defaultRowHeight="14.4" x14ac:dyDescent="0.3"/>
  <cols>
    <col min="1" max="1" width="9.88671875" bestFit="1" customWidth="1"/>
    <col min="2" max="2" width="26.109375" customWidth="1"/>
    <col min="3" max="3" width="12" bestFit="1" customWidth="1"/>
    <col min="4" max="4" width="26.88671875" customWidth="1"/>
    <col min="5" max="5" width="22.88671875" customWidth="1"/>
    <col min="6" max="6" width="23.88671875" customWidth="1"/>
    <col min="8" max="8" width="23.5546875" customWidth="1"/>
    <col min="9" max="9" width="11" customWidth="1"/>
    <col min="10" max="10" width="17" customWidth="1"/>
    <col min="12" max="12" width="25.44140625" customWidth="1"/>
    <col min="25" max="25" width="13.109375" customWidth="1"/>
    <col min="28" max="28" width="12.44140625" bestFit="1" customWidth="1"/>
    <col min="29" max="29" width="11.5546875" customWidth="1"/>
  </cols>
  <sheetData>
    <row r="1" spans="1:49" x14ac:dyDescent="0.3">
      <c r="A1" t="s">
        <v>0</v>
      </c>
      <c r="B1" t="s">
        <v>2</v>
      </c>
      <c r="C1" t="s">
        <v>3</v>
      </c>
    </row>
    <row r="2" spans="1:49" x14ac:dyDescent="0.3">
      <c r="A2" s="1">
        <f>1*10^-1</f>
        <v>0.1</v>
      </c>
      <c r="B2">
        <f>COS(A13)</f>
        <v>0.95533648912560598</v>
      </c>
      <c r="C2">
        <f>-SIN(0.3)</f>
        <v>-0.29552020666133955</v>
      </c>
      <c r="AK2" t="s">
        <v>37</v>
      </c>
      <c r="AW2" t="s">
        <v>37</v>
      </c>
    </row>
    <row r="3" spans="1:49" x14ac:dyDescent="0.3">
      <c r="A3" s="1">
        <f>5*10^-2</f>
        <v>0.05</v>
      </c>
    </row>
    <row r="4" spans="1:49" x14ac:dyDescent="0.3">
      <c r="A4" s="1">
        <f>1*10^-2</f>
        <v>0.01</v>
      </c>
    </row>
    <row r="5" spans="1:49" x14ac:dyDescent="0.3">
      <c r="A5" s="1">
        <f>5*10^-3</f>
        <v>5.0000000000000001E-3</v>
      </c>
    </row>
    <row r="6" spans="1:49" x14ac:dyDescent="0.3">
      <c r="A6" s="1">
        <f>1*10^-3</f>
        <v>1E-3</v>
      </c>
    </row>
    <row r="7" spans="1:49" x14ac:dyDescent="0.3">
      <c r="A7" s="1">
        <f>5*10^-4</f>
        <v>5.0000000000000001E-4</v>
      </c>
      <c r="B7" t="s">
        <v>9</v>
      </c>
      <c r="C7" t="s">
        <v>4</v>
      </c>
      <c r="D7" t="s">
        <v>8</v>
      </c>
      <c r="E7" t="s">
        <v>4</v>
      </c>
      <c r="F7" t="s">
        <v>6</v>
      </c>
      <c r="G7" t="s">
        <v>4</v>
      </c>
      <c r="H7" t="s">
        <v>7</v>
      </c>
      <c r="I7" t="s">
        <v>4</v>
      </c>
    </row>
    <row r="8" spans="1:49" x14ac:dyDescent="0.3">
      <c r="A8" s="1">
        <f>1*10^-4</f>
        <v>1E-4</v>
      </c>
      <c r="B8" s="1">
        <f>(-SIN($A$13-A2)+SIN($A$13))/(A2)</f>
        <v>0.96850875866278352</v>
      </c>
      <c r="C8" s="1">
        <f t="shared" ref="C8:C15" si="0">ABS($B$2-B8)</f>
        <v>1.3172269537177539E-2</v>
      </c>
      <c r="D8" s="1">
        <f>((1/4)*SIN($A$13-4*A2)-(4/3)*SIN($A$13-3*A2)+3*SIN($A$13-2*A2)-4*SIN($A$13-A2)+(25/12)*SIN($A$13))/A2</f>
        <v>0.95531669809656772</v>
      </c>
      <c r="E8">
        <f t="shared" ref="E8:E15" si="1">ABS($B$2-D8)</f>
        <v>1.9791029038263019E-5</v>
      </c>
      <c r="F8" s="1">
        <f>(SIN($A$13-2*A2)-2*SIN($A$13-A2)+SIN($A$13))/(A2^2)</f>
        <v>-0.19850382819546761</v>
      </c>
      <c r="G8">
        <f t="shared" ref="G8:G15" si="2">ABS($C$2-F8)</f>
        <v>9.7016378465871939E-2</v>
      </c>
      <c r="H8" s="1">
        <f>((-5/6)*SIN($A$13-5*A2)+(61/12)*SIN($A$13-4*A2)-13*SIN($A$13-3*A2)+(107/6)*SIN($A$13-2*A2)-(77/6)*SIN($A$13-A2)+(15/4)*SIN($A$13))/(A2^2)</f>
        <v>-0.29551323136520752</v>
      </c>
      <c r="I8">
        <f t="shared" ref="I8:I15" si="3">ABS($C$2-H8)</f>
        <v>6.9752961320279638E-6</v>
      </c>
    </row>
    <row r="9" spans="1:49" x14ac:dyDescent="0.3">
      <c r="A9" s="1">
        <f>5*10^-5</f>
        <v>5.0000000000000002E-5</v>
      </c>
      <c r="B9" s="1">
        <f>(-SIN($A$13-A3)+SIN($A$13))/(A3)</f>
        <v>0.96232494813633218</v>
      </c>
      <c r="C9" s="1">
        <f t="shared" si="0"/>
        <v>6.9884590107262001E-3</v>
      </c>
      <c r="D9" s="1">
        <f>((1/4)*SIN($A$13-4*A3)-(4/3)*SIN($A$13-3*A3)+3*SIN($A$13-2*A3)-4*SIN($A$13-A3)+(25/12)*SIN($A$13))/A3</f>
        <v>0.95533526883581299</v>
      </c>
      <c r="E9">
        <f t="shared" si="1"/>
        <v>1.2202897929913803E-6</v>
      </c>
      <c r="F9" s="1">
        <f>(SIN($A$13-2*A3)-2*SIN($A$13-A3)+SIN($A$13))/(A3^2)</f>
        <v>-0.24735242105806682</v>
      </c>
      <c r="G9">
        <f t="shared" si="2"/>
        <v>4.8167785603272728E-2</v>
      </c>
      <c r="H9" s="1">
        <f>((-5/6)*SIN($A$13-5*A3)+(61/12)*SIN($A$13-4*A3)-13*SIN($A$13-3*A3)+(107/6)*SIN($A$13-2*A3)-(77/6)*SIN($A$13-A3)+(15/4)*SIN($A$13))/(A3^2)</f>
        <v>-0.2955192808300921</v>
      </c>
      <c r="I9">
        <f t="shared" si="3"/>
        <v>9.2583124744471945E-7</v>
      </c>
    </row>
    <row r="10" spans="1:49" x14ac:dyDescent="0.3">
      <c r="B10" s="1">
        <f>(-SIN($A$13-A4)+SIN($A$13))/(A4)</f>
        <v>0.95679815565040127</v>
      </c>
      <c r="C10" s="1">
        <f t="shared" si="0"/>
        <v>1.4616665247952909E-3</v>
      </c>
      <c r="D10" s="1">
        <f>((1/4)*SIN($A$13-4*A4)-(4/3)*SIN($A$13-3*A4)+3*SIN($A$13-2*A4)-4*SIN($A$13-A4)+(25/12)*SIN($A$13))/A4</f>
        <v>0.95533648720537157</v>
      </c>
      <c r="E10">
        <f t="shared" si="1"/>
        <v>1.9202344159197082E-9</v>
      </c>
      <c r="F10" s="1">
        <f>(SIN($A$13-2*A4)-2*SIN($A$13-A4)+SIN($A$13))/(A4^2)</f>
        <v>-0.28594984217811259</v>
      </c>
      <c r="G10">
        <f t="shared" si="2"/>
        <v>9.5703644832269563E-3</v>
      </c>
      <c r="H10" s="1">
        <f>((-5/6)*SIN($A$13-5*A4)+(61/12)*SIN($A$13-4*A4)-13*SIN($A$13-3*A4)+(107/6)*SIN($A$13-2*A4)-(77/6)*SIN($A$13-A4)+(15/4)*SIN($A$13))/(A4^2)</f>
        <v>-0.29552020456957706</v>
      </c>
      <c r="I10">
        <f t="shared" si="3"/>
        <v>2.0917624854455141E-9</v>
      </c>
    </row>
    <row r="11" spans="1:49" x14ac:dyDescent="0.3">
      <c r="B11" s="1">
        <f>(-SIN($A$13-A5)+SIN($A$13))/(A5)</f>
        <v>0.95607130753936342</v>
      </c>
      <c r="C11" s="1">
        <f t="shared" si="0"/>
        <v>7.3481841375744317E-4</v>
      </c>
      <c r="D11" s="1">
        <f>((1/4)*SIN($A$13-4*A5)-(4/3)*SIN($A$13-3*A5)+3*SIN($A$13-2*A5)-4*SIN($A$13-A5)+(25/12)*SIN($A$13))/A5</f>
        <v>0.95533648900592016</v>
      </c>
      <c r="E11">
        <f t="shared" si="1"/>
        <v>1.196858168128756E-10</v>
      </c>
      <c r="F11" s="1">
        <f>(SIN($A$13-2*A5)-2*SIN($A$13-A5)+SIN($A$13))/(A5^2)</f>
        <v>-0.2907392444151391</v>
      </c>
      <c r="G11">
        <f t="shared" si="2"/>
        <v>4.7809622462004486E-3</v>
      </c>
      <c r="H11" s="1">
        <f>((-5/6)*SIN($A$13-5*A5)+(61/12)*SIN($A$13-4*A5)-13*SIN($A$13-3*A5)+(107/6)*SIN($A$13-2*A5)-(77/6)*SIN($A$13-A5)+(15/4)*SIN($A$13))/(A5^2)</f>
        <v>-0.29552020652801048</v>
      </c>
      <c r="I11">
        <f t="shared" si="3"/>
        <v>1.3332907000673799E-10</v>
      </c>
    </row>
    <row r="12" spans="1:49" x14ac:dyDescent="0.3">
      <c r="A12" t="s">
        <v>1</v>
      </c>
      <c r="B12" s="1">
        <f>(-SIN($A$13-A6)+SIN($A$13))/(A6)</f>
        <v>0.95548408999385215</v>
      </c>
      <c r="C12" s="1">
        <f t="shared" si="0"/>
        <v>1.4760086824616714E-4</v>
      </c>
      <c r="D12" s="1">
        <f>((1/4)*SIN($A$13-4*A6)-(4/3)*SIN($A$13-3*A6)+3*SIN($A$13-2*A6)-4*SIN($A$13-A6)+(25/12)*SIN($A$13))/A6</f>
        <v>0.95533648912526914</v>
      </c>
      <c r="E12">
        <f t="shared" si="1"/>
        <v>3.3684166567127249E-13</v>
      </c>
      <c r="F12" s="1">
        <f>(SIN($A$13-2*A6)-2*SIN($A$13-A6)+SIN($A$13))/(A6^2)</f>
        <v>-0.29456469807787045</v>
      </c>
      <c r="G12">
        <f t="shared" si="2"/>
        <v>9.5550858346910017E-4</v>
      </c>
      <c r="H12" s="1">
        <f>((-5/6)*SIN($A$13-5*A6)+(61/12)*SIN($A$13-4*A6)-13*SIN($A$13-3*A6)+(107/6)*SIN($A$13-2*A6)-(77/6)*SIN($A$13-A6)+(15/4)*SIN($A$13))/(A6^2)</f>
        <v>-0.2955202074161889</v>
      </c>
      <c r="I12">
        <f t="shared" si="3"/>
        <v>7.5484934969338724E-10</v>
      </c>
    </row>
    <row r="13" spans="1:49" x14ac:dyDescent="0.3">
      <c r="A13">
        <v>0.3</v>
      </c>
      <c r="B13" s="1">
        <f>(-SIN($A$13-A7)+SIN($A$13))/(A7)</f>
        <v>0.95541032936996562</v>
      </c>
      <c r="C13" s="1">
        <f t="shared" si="0"/>
        <v>7.3840244359635321E-5</v>
      </c>
      <c r="D13" s="1">
        <f>((1/4)*SIN($A$13-4*A7)-(4/3)*SIN($A$13-3*A7)+3*SIN($A$13-2*A7)-4*SIN($A$13-A7)+(25/12)*SIN($A$13))/A7</f>
        <v>0.95533648912549118</v>
      </c>
      <c r="E13">
        <f t="shared" si="1"/>
        <v>1.1479706074624119E-13</v>
      </c>
      <c r="F13" s="1">
        <f>(SIN($A$13-2*A7)-2*SIN($A$13-A7)+SIN($A$13))/(A7^2)</f>
        <v>-0.29504249554612727</v>
      </c>
      <c r="G13">
        <f t="shared" si="2"/>
        <v>4.7771111521227594E-4</v>
      </c>
      <c r="H13" s="1">
        <f>((-5/6)*SIN($A$13-5*A7)+(61/12)*SIN($A$13-4*A7)-13*SIN($A$13-3*A7)+(107/6)*SIN($A$13-2*A7)-(77/6)*SIN($A$13-A7)+(15/4)*SIN($A$13))/(A7^2)</f>
        <v>-0.29552020919254574</v>
      </c>
      <c r="I13">
        <f t="shared" si="3"/>
        <v>2.5312061890936377E-9</v>
      </c>
    </row>
    <row r="14" spans="1:49" x14ac:dyDescent="0.3">
      <c r="B14" s="1">
        <f>(-SIN($A$13-A8)+SIN($A$13))/(A8)</f>
        <v>0.95535126354351352</v>
      </c>
      <c r="C14" s="1">
        <f t="shared" si="0"/>
        <v>1.4774417907537085E-5</v>
      </c>
      <c r="D14" s="1">
        <f>((1/4)*SIN($A$13-4*A8)-(4/3)*SIN($A$13-3*A8)+3*SIN($A$13-2*A8)-4*SIN($A$13-A8)+(25/12)*SIN($A$13))/A8</f>
        <v>0.95533648912571323</v>
      </c>
      <c r="E14">
        <f t="shared" si="1"/>
        <v>1.0724754417879012E-13</v>
      </c>
      <c r="F14" s="1">
        <f>(SIN($A$13-2*A8)-2*SIN($A$13-A8)+SIN($A$13))/(A8^2)</f>
        <v>-0.29542467361309832</v>
      </c>
      <c r="G14">
        <f t="shared" si="2"/>
        <v>9.5533048241225327E-5</v>
      </c>
      <c r="H14" s="1">
        <f>((-5/6)*SIN($A$13-5*A8)+(61/12)*SIN($A$13-4*A8)-13*SIN($A$13-3*A8)+(107/6)*SIN($A$13-2*A8)-(77/6)*SIN($A$13-A8)+(15/4)*SIN($A$13))/(A8^2)</f>
        <v>-0.29552027491774879</v>
      </c>
      <c r="I14">
        <f t="shared" si="3"/>
        <v>6.8256409246902905E-8</v>
      </c>
    </row>
    <row r="15" spans="1:49" x14ac:dyDescent="0.3">
      <c r="B15" s="1">
        <f>(-SIN($A$13-A9)+SIN($A$13))/(A9)</f>
        <v>0.95534387673179566</v>
      </c>
      <c r="C15" s="1">
        <f t="shared" si="0"/>
        <v>7.3876061896793743E-6</v>
      </c>
      <c r="D15" s="1">
        <f>((1/4)*SIN($A$13-4*A9)-(4/3)*SIN($A$13-3*A9)+3*SIN($A$13-2*A9)-4*SIN($A$13-A9)+(25/12)*SIN($A$13))/A9</f>
        <v>0.95533648912349278</v>
      </c>
      <c r="E15">
        <f t="shared" si="1"/>
        <v>2.113198505071523E-12</v>
      </c>
      <c r="F15" s="1">
        <f>(SIN($A$13-2*A9)-2*SIN($A$13-A9)+SIN($A$13))/(A9^2)</f>
        <v>-0.29547246871430843</v>
      </c>
      <c r="G15">
        <f t="shared" si="2"/>
        <v>4.7737947031112338E-5</v>
      </c>
      <c r="H15" s="1">
        <f>((-5/6)*SIN($A$13-5*A9)+(61/12)*SIN($A$13-4*A9)-13*SIN($A$13-3*A9)+(107/6)*SIN($A$13-2*A9)-(77/6)*SIN($A$13-A9)+(15/4)*SIN($A$13))/(A9^2)</f>
        <v>-0.29552076341587963</v>
      </c>
      <c r="I15">
        <f t="shared" si="3"/>
        <v>5.5675454008197178E-7</v>
      </c>
    </row>
    <row r="16" spans="1:49" x14ac:dyDescent="0.3">
      <c r="B16" s="1"/>
    </row>
    <row r="17" spans="2:49" x14ac:dyDescent="0.3">
      <c r="B17" t="s">
        <v>10</v>
      </c>
      <c r="C17" t="s">
        <v>4</v>
      </c>
      <c r="D17" t="s">
        <v>11</v>
      </c>
      <c r="E17" t="s">
        <v>4</v>
      </c>
      <c r="F17" t="s">
        <v>5</v>
      </c>
      <c r="G17" t="s">
        <v>4</v>
      </c>
      <c r="H17" t="s">
        <v>12</v>
      </c>
      <c r="I17" t="s">
        <v>4</v>
      </c>
    </row>
    <row r="18" spans="2:49" x14ac:dyDescent="0.3">
      <c r="B18" s="1">
        <f>((1/2)*SIN($A$13 -2*A2)-2*SIN($A$13 -A2)+(3/2)*SIN($A$13 ))/A2</f>
        <v>0.95858356725300964</v>
      </c>
      <c r="C18">
        <f t="shared" ref="C18:C25" si="4">ABS($B$2-B18)</f>
        <v>3.2470781274036575E-3</v>
      </c>
      <c r="D18" s="1">
        <f>((11/6)*SIN($A$13)-3*SIN($A$13-A2)+(3/2)*SIN($A$13-2*A2)-(1/3)*SIN($A$13-3*A2))/A2</f>
        <v>0.95529178130847836</v>
      </c>
      <c r="E18">
        <f t="shared" ref="E18:E25" si="5">ABS($B$2-D18)</f>
        <v>4.4707817127620508E-5</v>
      </c>
      <c r="F18" s="1">
        <f>(2*SIN($A$13)-5*SIN($A$13-A2)+4*SIN($A$13-2*A2)-SIN($A$13-3*A2))/(A2)^2</f>
        <v>-0.29725740653143146</v>
      </c>
      <c r="G18">
        <f>ABS($C$2-F18)</f>
        <v>1.73719987009191E-3</v>
      </c>
      <c r="H18" s="1">
        <f>((35/12)*SIN($A$13)-(26/3)*SIN($A$13-A2)+(19/2)*SIN($A$13-2*A2)-(14/3)*SIN($A$13-3*A2)+(11/12)*SIN($A$13-4*A2))/(A2^2)</f>
        <v>-0.29634379096815927</v>
      </c>
      <c r="I18">
        <f>ABS($C$2-H18)</f>
        <v>8.2358430681972461E-4</v>
      </c>
    </row>
    <row r="19" spans="2:49" x14ac:dyDescent="0.3">
      <c r="B19" s="1">
        <f>((1/2)*SIN($A$13 -2*A3)-2*SIN($A$13 -A3)+(3/2)*SIN($A$13 ))/A3</f>
        <v>0.95614113760988051</v>
      </c>
      <c r="C19">
        <f t="shared" si="4"/>
        <v>8.0464848427452829E-4</v>
      </c>
      <c r="D19" s="1">
        <f>((11/6)*SIN($A$13)-3*SIN($A$13-A3)+(3/2)*SIN($A$13-2*A3)-(1/3)*SIN($A$13-3*A3))/A3</f>
        <v>0.95532906300558162</v>
      </c>
      <c r="E19">
        <f t="shared" si="5"/>
        <v>7.4261200243563863E-6</v>
      </c>
      <c r="F19" s="1">
        <f>(2*SIN($A$13)-5*SIN($A$13-A3)+4*SIN($A$13-2*A3)-SIN($A$13-3*A3))/(A3)^2</f>
        <v>-0.29607689731597769</v>
      </c>
      <c r="G19">
        <f t="shared" ref="G19:G25" si="6">ABS($C$2-F19)</f>
        <v>5.5669065463814782E-4</v>
      </c>
      <c r="H19" s="1">
        <f>((35/12)*SIN($A$13)-(26/3)*SIN($A$13-A3)+(19/2)*SIN($A$13-2*A3)-(14/3)*SIN($A$13-3*A3)+(11/12)*SIN($A$13-4*A3))/(A3^2)</f>
        <v>-0.29562180309902758</v>
      </c>
      <c r="I19">
        <f t="shared" ref="I19:I25" si="7">ABS($C$2-H19)</f>
        <v>1.0159643768803406E-4</v>
      </c>
    </row>
    <row r="20" spans="2:49" x14ac:dyDescent="0.3">
      <c r="B20" s="1">
        <f>((1/2)*SIN($A$13 -2*A4)-2*SIN($A$13 -A4)+(3/2)*SIN($A$13 ))/A4</f>
        <v>0.95536840643950516</v>
      </c>
      <c r="C20">
        <f t="shared" si="4"/>
        <v>3.1917313899176847E-5</v>
      </c>
      <c r="D20" s="1">
        <f>((11/6)*SIN($A$13)-3*SIN($A$13-A4)+(3/2)*SIN($A$13-2*A4)-(1/3)*SIN($A$13-3*A4))/A4</f>
        <v>0.95533641811761105</v>
      </c>
      <c r="E20">
        <f t="shared" si="5"/>
        <v>7.1007994928429241E-8</v>
      </c>
      <c r="F20" s="1">
        <f>(2*SIN($A$13)-5*SIN($A$13-A4)+4*SIN($A$13-2*A4)-SIN($A$13-3*A4))/(A4)^2</f>
        <v>-0.2955463387499524</v>
      </c>
      <c r="G20">
        <f t="shared" si="6"/>
        <v>2.6132088612851323E-5</v>
      </c>
      <c r="H20" s="1">
        <f>((35/12)*SIN($A$13)-(26/3)*SIN($A$13-A4)+(19/2)*SIN($A$13-2*A4)-(14/3)*SIN($A$13-3*A4)+(11/12)*SIN($A$13-4*A4))/(A4^2)</f>
        <v>-0.29552100657109781</v>
      </c>
      <c r="I20">
        <f t="shared" si="7"/>
        <v>7.9990975826449429E-7</v>
      </c>
    </row>
    <row r="21" spans="2:49" x14ac:dyDescent="0.3">
      <c r="B21" s="1">
        <f>((1/2)*SIN($A$13 -2*A5)-2*SIN($A$13 -A5)+(3/2)*SIN($A$13 ))/A5</f>
        <v>0.95534445942832003</v>
      </c>
      <c r="C21">
        <f t="shared" si="4"/>
        <v>7.9703027140443083E-6</v>
      </c>
      <c r="D21" s="1">
        <f>((11/6)*SIN($A$13)-3*SIN($A$13-A5)+(3/2)*SIN($A$13-2*A5)-(1/3)*SIN($A$13-3*A5))/A5</f>
        <v>0.9553364800699099</v>
      </c>
      <c r="E21">
        <f t="shared" si="5"/>
        <v>9.0556960818943821E-9</v>
      </c>
      <c r="F21" s="1">
        <f>(2*SIN($A$13)-5*SIN($A$13-A5)+4*SIN($A$13-2*A5)-SIN($A$13-3*A5))/(A5)^2</f>
        <v>-0.29552685945510859</v>
      </c>
      <c r="G21">
        <f t="shared" si="6"/>
        <v>6.6527937690463723E-6</v>
      </c>
      <c r="H21" s="1">
        <f>((35/12)*SIN($A$13)-(26/3)*SIN($A$13-A5)+(19/2)*SIN($A$13-2*A5)-(14/3)*SIN($A$13-3*A5)+(11/12)*SIN($A$13-4*A5))/(A5^2)</f>
        <v>-0.29552030640589422</v>
      </c>
      <c r="I21">
        <f t="shared" si="7"/>
        <v>9.9744554671321595E-8</v>
      </c>
    </row>
    <row r="22" spans="2:49" x14ac:dyDescent="0.3">
      <c r="B22" s="1">
        <f>((1/2)*SIN($A$13 -2*A6)-2*SIN($A$13 -A6)+(3/2)*SIN($A$13 ))/A6</f>
        <v>0.95533680764481321</v>
      </c>
      <c r="C22">
        <f t="shared" si="4"/>
        <v>3.185192072319154E-7</v>
      </c>
      <c r="D22" s="1">
        <f>((11/6)*SIN($A$13)-3*SIN($A$13-A6)+(3/2)*SIN($A$13-2*A6)-(1/3)*SIN($A$13-3*A6))/A6</f>
        <v>0.9553364890518834</v>
      </c>
      <c r="E22">
        <f t="shared" si="5"/>
        <v>7.372258359339412E-11</v>
      </c>
      <c r="F22" s="1">
        <f>(2*SIN($A$13)-5*SIN($A$13-A6)+4*SIN($A$13-2*A6)-SIN($A$13-3*A6))/(A6)^2</f>
        <v>-0.29552047675629467</v>
      </c>
      <c r="G22">
        <f t="shared" si="6"/>
        <v>2.7009495512375636E-7</v>
      </c>
      <c r="H22" s="1">
        <f>((35/12)*SIN($A$13)-(26/3)*SIN($A$13-A6)+(19/2)*SIN($A$13-2*A6)-(14/3)*SIN($A$13-3*A6)+(11/12)*SIN($A$13-4*A6))/(A6^2)</f>
        <v>-0.2955202076382335</v>
      </c>
      <c r="I22">
        <f t="shared" si="7"/>
        <v>9.7689395461841855E-10</v>
      </c>
    </row>
    <row r="23" spans="2:49" x14ac:dyDescent="0.3">
      <c r="B23" s="1">
        <f>((1/2)*SIN($A$13 -2*A7)-2*SIN($A$13 -A7)+(3/2)*SIN($A$13 ))/A7</f>
        <v>0.95533656874602357</v>
      </c>
      <c r="C23">
        <f t="shared" si="4"/>
        <v>7.9620417592352055E-8</v>
      </c>
      <c r="D23" s="1">
        <f>((11/6)*SIN($A$13)-3*SIN($A$13-A7)+(3/2)*SIN($A$13-2*A7)-(1/3)*SIN($A$13-3*A7))/A7</f>
        <v>0.95533648911622082</v>
      </c>
      <c r="E23">
        <f t="shared" si="5"/>
        <v>9.3851593163662983E-12</v>
      </c>
      <c r="F23" s="1">
        <f>(2*SIN($A$13)-5*SIN($A$13-A7)+4*SIN($A$13-2*A7)-SIN($A$13-3*A7))/(A7)^2</f>
        <v>-0.29552027425161498</v>
      </c>
      <c r="G23">
        <f t="shared" si="6"/>
        <v>6.7590275432127811E-8</v>
      </c>
      <c r="H23" s="1">
        <f>((35/12)*SIN($A$13)-(26/3)*SIN($A$13-A7)+(19/2)*SIN($A$13-2*A7)-(14/3)*SIN($A$13-3*A7)+(11/12)*SIN($A$13-4*A7))/(A7^2)</f>
        <v>-0.29552020808232271</v>
      </c>
      <c r="I23">
        <f t="shared" si="7"/>
        <v>1.4209831644684812E-9</v>
      </c>
    </row>
    <row r="24" spans="2:49" x14ac:dyDescent="0.3">
      <c r="B24" s="1">
        <f>((1/2)*SIN($A$13 -2*A8)-2*SIN($A$13 -A8)+(3/2)*SIN($A$13 ))/A8</f>
        <v>0.95533649230983286</v>
      </c>
      <c r="C24">
        <f t="shared" si="4"/>
        <v>3.1842268821691277E-9</v>
      </c>
      <c r="D24" s="1">
        <f>((11/6)*SIN($A$13)-3*SIN($A$13-A8)+(3/2)*SIN($A$13-2*A8)-(1/3)*SIN($A$13-3*A8))/A8</f>
        <v>0.95533648912488056</v>
      </c>
      <c r="E24">
        <f t="shared" si="5"/>
        <v>7.2541972429007728E-13</v>
      </c>
      <c r="F24" s="1">
        <f>(2*SIN($A$13)-5*SIN($A$13-A8)+4*SIN($A$13-2*A8)-SIN($A$13-3*A8))/(A8)^2</f>
        <v>-0.29552020275325219</v>
      </c>
      <c r="G24">
        <f t="shared" si="6"/>
        <v>3.9080873537322702E-9</v>
      </c>
      <c r="H24" s="1">
        <f>((35/12)*SIN($A$13)-(26/3)*SIN($A$13-A8)+(19/2)*SIN($A$13-2*A8)-(14/3)*SIN($A$13-3*A8)+(11/12)*SIN($A$13-4*A8))/(A8^2)</f>
        <v>-0.29552021385548244</v>
      </c>
      <c r="I24">
        <f t="shared" si="7"/>
        <v>7.1941428925192952E-9</v>
      </c>
    </row>
    <row r="25" spans="2:49" x14ac:dyDescent="0.3">
      <c r="B25" s="1">
        <f>((1/2)*SIN($A$13 -2*A9)-2*SIN($A$13 -A9)+(3/2)*SIN($A$13 ))/A9</f>
        <v>0.95533648991952269</v>
      </c>
      <c r="C25">
        <f t="shared" si="4"/>
        <v>7.9391671015116572E-10</v>
      </c>
      <c r="D25" s="1">
        <f>((11/6)*SIN($A$13)-3*SIN($A$13-A9)+(3/2)*SIN($A$13-2*A9)-(1/3)*SIN($A$13-3*A9))/A9</f>
        <v>0.95533648912432545</v>
      </c>
      <c r="E25">
        <f t="shared" si="5"/>
        <v>1.2805312366026556E-12</v>
      </c>
      <c r="F25" s="1">
        <f>(2*SIN($A$13)-5*SIN($A$13-A9)+4*SIN($A$13-2*A9)-SIN($A$13-3*A9))/(A9)^2</f>
        <v>-0.29552029712220929</v>
      </c>
      <c r="G25">
        <f t="shared" si="6"/>
        <v>9.0460869739406036E-8</v>
      </c>
      <c r="H25" s="1">
        <f>((35/12)*SIN($A$13)-(26/3)*SIN($A$13-A9)+(19/2)*SIN($A$13-2*A9)-(14/3)*SIN($A$13-3*A9)+(11/12)*SIN($A$13-4*A9))/(A9^2)</f>
        <v>-0.29552031932666978</v>
      </c>
      <c r="I25">
        <f t="shared" si="7"/>
        <v>1.1266533023190917E-7</v>
      </c>
    </row>
    <row r="26" spans="2:49" x14ac:dyDescent="0.3">
      <c r="B26" s="1"/>
      <c r="AK26" t="s">
        <v>37</v>
      </c>
      <c r="AW26" t="s">
        <v>37</v>
      </c>
    </row>
    <row r="27" spans="2:49" x14ac:dyDescent="0.3">
      <c r="B27" s="1"/>
    </row>
    <row r="28" spans="2:49" x14ac:dyDescent="0.3">
      <c r="B28" t="s">
        <v>13</v>
      </c>
      <c r="C28" t="s">
        <v>4</v>
      </c>
      <c r="D28" t="s">
        <v>14</v>
      </c>
      <c r="E28" t="s">
        <v>4</v>
      </c>
      <c r="F28" t="s">
        <v>16</v>
      </c>
      <c r="G28" t="s">
        <v>4</v>
      </c>
      <c r="H28" t="s">
        <v>17</v>
      </c>
      <c r="I28" t="s">
        <v>4</v>
      </c>
    </row>
    <row r="29" spans="2:49" x14ac:dyDescent="0.3">
      <c r="B29" s="1">
        <f>(0.5*SIN($A$13+A2)-0.5*SIN($A$13-A2))/(A2)</f>
        <v>0.95374505756794659</v>
      </c>
      <c r="C29" s="1">
        <f t="shared" ref="C29:C36" si="8">ABS($B$2-B29)</f>
        <v>1.5914315576593951E-3</v>
      </c>
      <c r="D29" s="1">
        <f>(0.75*SIN($A$13+A2)-(3/20)*SIN($A$13+2*A2)+(1/60)*SIN($A$13+3*A2)-0.75*SIN($A$13-A2)+(3/20)*SIN($A$13-2*A2)-(1/60)*SIN($A$13-3*A2))/(A2)</f>
        <v>0.95533648231503021</v>
      </c>
      <c r="E29" s="1">
        <f>$B$2-D29</f>
        <v>6.8105757700109848E-9</v>
      </c>
      <c r="F29" s="1">
        <f>(SIN($A$13-A2)-2*SIN($A$13)+SIN($A$13+A2))/(A2^2)</f>
        <v>-0.29527402189673529</v>
      </c>
      <c r="G29" s="1">
        <f t="shared" ref="G29:G36" si="9">$C$2-F29</f>
        <v>-2.4618476460425143E-4</v>
      </c>
      <c r="H29" s="1">
        <f>((1/90)*SIN($A$13-3*A2)-(3/20)*SIN($A$13-2*A2)+1.5*SIN($A$13-A2)-(49/18)*SIN($A$13)+1.5*SIN($A$13+A2)-(3/20)*SIN($A$13+2*A2)+(1/90)*SIN($A$13+3*A2))/(A2^2)</f>
        <v>-0.29552020613444868</v>
      </c>
      <c r="I29" s="1">
        <f t="shared" ref="I29:I36" si="10">$C$2-H29</f>
        <v>-5.2689086427193388E-10</v>
      </c>
    </row>
    <row r="30" spans="2:49" x14ac:dyDescent="0.3">
      <c r="B30" s="1">
        <f>(0.5*SIN($A$13+A3)-0.5*SIN($A$13-A3))/(A3)</f>
        <v>0.954938482009284</v>
      </c>
      <c r="C30" s="1">
        <f t="shared" si="8"/>
        <v>3.980071163219856E-4</v>
      </c>
      <c r="D30" s="1">
        <f>(0.75*SIN($A$13+A3)-(3/20)*SIN($A$13+2*A3)+(1/60)*SIN($A$13+3*A3)-0.75*SIN($A$13-A3)+(3/20)*SIN($A$13-2*A3)-(1/60)*SIN($A$13-3*A3))/(A3)</f>
        <v>0.9553364890190349</v>
      </c>
      <c r="E30" s="1">
        <f t="shared" ref="E30:E36" si="11">$B$2-D30</f>
        <v>1.0657108528988601E-10</v>
      </c>
      <c r="F30" s="1">
        <f>(SIN($A$13-A3)-2*SIN($A$13)+SIN($A$13+A3))/(A3^2)</f>
        <v>-0.29545864508191405</v>
      </c>
      <c r="G30" s="1">
        <f t="shared" si="9"/>
        <v>-6.1561579425495339E-5</v>
      </c>
      <c r="H30" s="1">
        <f>((1/90)*SIN($A$13-3*A3)-(3/20)*SIN($A$13-2*A3)+1.5*SIN($A$13-A3)-(49/18)*SIN($A$13)+1.5*SIN($A$13+A3)-(3/20)*SIN($A$13+2*A3)+(1/90)*SIN($A$13+3*A3))/(A3^2)</f>
        <v>-0.29552020665309958</v>
      </c>
      <c r="I30" s="1">
        <f t="shared" si="10"/>
        <v>-8.2399642664654493E-12</v>
      </c>
    </row>
    <row r="31" spans="2:49" x14ac:dyDescent="0.3">
      <c r="B31" s="1">
        <f>(0.5*SIN($A$13+A4)-0.5*SIN($A$13-A4))/(A4)</f>
        <v>0.95532056693039824</v>
      </c>
      <c r="C31" s="1">
        <f t="shared" si="8"/>
        <v>1.5922195207740408E-5</v>
      </c>
      <c r="D31" s="1">
        <f>(0.75*SIN($A$13+A4)-(3/20)*SIN($A$13+2*A4)+(1/60)*SIN($A$13+3*A4)-0.75*SIN($A$13-A4)+(3/20)*SIN($A$13-2*A4)-(1/60)*SIN($A$13-3*A4))/(A4)</f>
        <v>0.95533648912559599</v>
      </c>
      <c r="E31" s="1">
        <f t="shared" si="11"/>
        <v>9.9920072216264089E-15</v>
      </c>
      <c r="F31" s="1">
        <f>(SIN($A$13-A4)-2*SIN($A$13)+SIN($A$13+A4))/(A4^2)</f>
        <v>-0.29551774400060626</v>
      </c>
      <c r="G31" s="1">
        <f t="shared" si="9"/>
        <v>-2.4626607332822736E-6</v>
      </c>
      <c r="H31" s="1">
        <f>((1/90)*SIN($A$13-3*A4)-(3/20)*SIN($A$13-2*A4)+1.5*SIN($A$13-A4)-(49/18)*SIN($A$13)+1.5*SIN($A$13+A4)-(3/20)*SIN($A$13+2*A4)+(1/90)*SIN($A$13+3*A4))/(A4^2)</f>
        <v>-0.29552020666095535</v>
      </c>
      <c r="I31" s="1">
        <f t="shared" si="10"/>
        <v>-3.8419267767153542E-13</v>
      </c>
    </row>
    <row r="32" spans="2:49" x14ac:dyDescent="0.3">
      <c r="B32" s="1">
        <f>(0.5*SIN($A$13+A5)-0.5*SIN($A$13-A5))/(A5)</f>
        <v>0.95533250856187912</v>
      </c>
      <c r="C32" s="1">
        <f t="shared" si="8"/>
        <v>3.9805637268575111E-6</v>
      </c>
      <c r="D32" s="1">
        <f>(0.75*SIN($A$13+A5)-(3/20)*SIN($A$13+2*A5)+(1/60)*SIN($A$13+3*A5)-0.75*SIN($A$13-A5)+(3/20)*SIN($A$13-2*A5)-(1/60)*SIN($A$13-3*A5))/(A5)</f>
        <v>0.9553364891256122</v>
      </c>
      <c r="E32" s="1">
        <f>$B$2-D32</f>
        <v>-6.2172489379008766E-15</v>
      </c>
      <c r="F32" s="1">
        <f>(SIN($A$13-A5)-2*SIN($A$13)+SIN($A$13+A5))/(A5^2)</f>
        <v>-0.29551959099372027</v>
      </c>
      <c r="G32" s="1">
        <f t="shared" si="9"/>
        <v>-6.1566761927478453E-7</v>
      </c>
      <c r="H32" s="1">
        <f>((1/90)*SIN($A$13-3*A5)-(3/20)*SIN($A$13-2*A5)+1.5*SIN($A$13-A5)-(49/18)*SIN($A$13)+1.5*SIN($A$13+A5)-(3/20)*SIN($A$13+2*A5)+(1/90)*SIN($A$13+3*A5))/(A5^2)</f>
        <v>-0.29552020665964129</v>
      </c>
      <c r="I32" s="1">
        <f t="shared" si="10"/>
        <v>-1.6982526496178707E-12</v>
      </c>
    </row>
    <row r="33" spans="2:30" x14ac:dyDescent="0.3">
      <c r="B33" s="1">
        <f>(0.5*SIN($A$13+A6)-0.5*SIN($A$13-A6))/(A6)</f>
        <v>0.95533632990285611</v>
      </c>
      <c r="C33" s="1">
        <f t="shared" si="8"/>
        <v>1.5922274987367757E-7</v>
      </c>
      <c r="D33" s="1">
        <f>(0.75*SIN($A$13+A6)-(3/20)*SIN($A$13+2*A6)+(1/60)*SIN($A$13+3*A6)-0.75*SIN($A$13-A6)+(3/20)*SIN($A$13-2*A6)-(1/60)*SIN($A$13-3*A6))/(A6)</f>
        <v>0.95533648912557445</v>
      </c>
      <c r="E33" s="1">
        <f t="shared" si="11"/>
        <v>3.1530333899354446E-14</v>
      </c>
      <c r="F33" s="1">
        <f>(SIN($A$13-A6)-2*SIN($A$13)+SIN($A$13+A6))/(A6^2)</f>
        <v>-0.29552018199208163</v>
      </c>
      <c r="G33" s="1">
        <f t="shared" si="9"/>
        <v>-2.4669257914222698E-8</v>
      </c>
      <c r="H33" s="1">
        <f>((1/90)*SIN($A$13-3*A6)-(3/20)*SIN($A$13-2*A6)+1.5*SIN($A$13-A6)-(49/18)*SIN($A$13)+1.5*SIN($A$13+A6)-(3/20)*SIN($A$13+2*A6)+(1/90)*SIN($A$13+3*A6))/(A6^2)</f>
        <v>-0.29552020661778244</v>
      </c>
      <c r="I33" s="1">
        <f t="shared" si="10"/>
        <v>-4.355710236936261E-11</v>
      </c>
    </row>
    <row r="34" spans="2:30" x14ac:dyDescent="0.3">
      <c r="B34" s="1">
        <f>(0.5*SIN($A$13+A7)-0.5*SIN($A$13-A7))/(A7)</f>
        <v>0.95533644931988793</v>
      </c>
      <c r="C34" s="1">
        <f t="shared" si="8"/>
        <v>3.9805718055063721E-8</v>
      </c>
      <c r="D34" s="1">
        <f>(0.75*SIN($A$13+A7)-(3/20)*SIN($A$13+2*A7)+(1/60)*SIN($A$13+3*A7)-0.75*SIN($A$13-A7)+(3/20)*SIN($A$13-2*A7)-(1/60)*SIN($A$13-3*A7))/(A7)</f>
        <v>0.9553364891255397</v>
      </c>
      <c r="E34" s="1">
        <f t="shared" si="11"/>
        <v>6.6280314570121845E-14</v>
      </c>
      <c r="F34" s="1">
        <f>(SIN($A$13-A7)-2*SIN($A$13)+SIN($A$13+A7))/(A7^2)</f>
        <v>-0.29552020031076154</v>
      </c>
      <c r="G34" s="1">
        <f t="shared" si="9"/>
        <v>-6.3505780079076146E-9</v>
      </c>
      <c r="H34" s="1">
        <f>((1/90)*SIN($A$13-3*A7)-(3/20)*SIN($A$13-2*A7)+1.5*SIN($A$13-A7)-(49/18)*SIN($A$13)+1.5*SIN($A$13+A7)-(3/20)*SIN($A$13+2*A7)+(1/90)*SIN($A$13+3*A7))/(A7^2)</f>
        <v>-0.29552020644300903</v>
      </c>
      <c r="I34" s="1">
        <f t="shared" si="10"/>
        <v>-2.1833052032960154E-10</v>
      </c>
      <c r="Y34" t="s">
        <v>28</v>
      </c>
    </row>
    <row r="35" spans="2:30" x14ac:dyDescent="0.3">
      <c r="B35" s="1">
        <f>(0.5*SIN($A$13+A8)-0.5*SIN($A$13-A8))/(A8)</f>
        <v>0.95533648753337586</v>
      </c>
      <c r="C35" s="1">
        <f t="shared" si="8"/>
        <v>1.592230125524452E-9</v>
      </c>
      <c r="D35" s="1">
        <f>(0.75*SIN($A$13+A8)-(3/20)*SIN($A$13+2*A8)+(1/60)*SIN($A$13+3*A8)-0.75*SIN($A$13-A8)+(3/20)*SIN($A$13-2*A8)-(1/60)*SIN($A$13-3*A8))/(A8)</f>
        <v>0.95533648912576519</v>
      </c>
      <c r="E35" s="1">
        <f t="shared" si="11"/>
        <v>-1.5920598173124745E-13</v>
      </c>
      <c r="F35" s="1">
        <f>(SIN($A$13-A8)-2*SIN($A$13)+SIN($A$13+A8))/(A8^2)</f>
        <v>-0.29552020275325219</v>
      </c>
      <c r="G35" s="1">
        <f t="shared" si="9"/>
        <v>-3.9080873537322702E-9</v>
      </c>
      <c r="H35" s="1">
        <f>((1/90)*SIN($A$13-3*A8)-(3/20)*SIN($A$13-2*A8)+1.5*SIN($A$13-A8)-(49/18)*SIN($A$13)+1.5*SIN($A$13+A8)-(3/20)*SIN($A$13+2*A8)+(1/90)*SIN($A$13+3*A8))/(A8^2)</f>
        <v>-0.29552020058484785</v>
      </c>
      <c r="I35" s="1">
        <f t="shared" si="10"/>
        <v>-6.0764916987032791E-9</v>
      </c>
    </row>
    <row r="36" spans="2:30" x14ac:dyDescent="0.3">
      <c r="B36" s="1">
        <f>(0.5*SIN($A$13+A9)-0.5*SIN($A$13-A9))/(A9)</f>
        <v>0.95533648872714316</v>
      </c>
      <c r="C36" s="1">
        <f t="shared" si="8"/>
        <v>3.9846281829625241E-10</v>
      </c>
      <c r="D36" s="1">
        <f>(0.75*SIN($A$13+A9)-(3/20)*SIN($A$13+2*A9)+(1/60)*SIN($A$13+3*A9)-0.75*SIN($A$13-A9)+(3/20)*SIN($A$13-2*A9)-(1/60)*SIN($A$13-3*A9))/(A9)</f>
        <v>0.95533648912564384</v>
      </c>
      <c r="E36" s="1">
        <f t="shared" si="11"/>
        <v>-3.7858605139717838E-14</v>
      </c>
      <c r="F36" s="1">
        <f>(SIN($A$13-A9)-2*SIN($A$13)+SIN($A$13+A9))/(A9^2)</f>
        <v>-0.29552018609990682</v>
      </c>
      <c r="G36" s="1">
        <f t="shared" si="9"/>
        <v>-2.0561432723109618E-8</v>
      </c>
      <c r="H36" s="1">
        <f>((1/90)*SIN($A$13-3*A9)-(3/20)*SIN($A$13-2*A9)+1.5*SIN($A$13-A9)-(49/18)*SIN($A$13)+1.5*SIN($A$13+A9)-(3/20)*SIN($A$13+2*A9)+(1/90)*SIN($A$13+3*A9))/(A9^2)</f>
        <v>-0.2955201984164435</v>
      </c>
      <c r="I36" s="1">
        <f t="shared" si="10"/>
        <v>-8.244896043674288E-9</v>
      </c>
    </row>
    <row r="38" spans="2:30" x14ac:dyDescent="0.3">
      <c r="B38" t="s">
        <v>15</v>
      </c>
      <c r="C38" t="s">
        <v>4</v>
      </c>
      <c r="F38" t="s">
        <v>18</v>
      </c>
      <c r="G38" t="s">
        <v>4</v>
      </c>
      <c r="Y38">
        <v>1</v>
      </c>
      <c r="Z38" t="s">
        <v>19</v>
      </c>
      <c r="AA38">
        <v>2</v>
      </c>
      <c r="AB38" t="s">
        <v>19</v>
      </c>
      <c r="AC38">
        <v>3</v>
      </c>
      <c r="AD38" t="s">
        <v>19</v>
      </c>
    </row>
    <row r="39" spans="2:30" x14ac:dyDescent="0.3">
      <c r="B39" s="1">
        <f>((-2/3)*SIN($A$13-A2)+(1/12)*SIN($A$13-2*A2)+(2/3)*SIN($A$13+A2)-(1/12)*SIN($A$13+2*A2))/A2</f>
        <v>0.95533330845944975</v>
      </c>
      <c r="C39">
        <f>ABS($B$2-B39)</f>
        <v>3.1806661562328031E-6</v>
      </c>
      <c r="F39" s="1">
        <f>((-1/12)*SIN($A$13-2*A2)-(1/12)*SIN($A$13+2*A2)+(4/3)*SIN($A$13-A2)+(4/3)*SIN($A$13+A2)-(5/2)*SIN($A$13))/(A2^2)</f>
        <v>-0.29551987859859347</v>
      </c>
      <c r="G39" s="1">
        <f>$C$2-F39</f>
        <v>-3.2806274607999342E-7</v>
      </c>
      <c r="Y39" s="1">
        <f>(4/(3*A2)*SIN($A$13) + (-3/(2*A2))*SIN($A$13-A2)+(1/(6*A2))*SIN($A$13-3*A2))</f>
        <v>0.960229460225276</v>
      </c>
      <c r="Z39" s="1">
        <f>ABS($B$2-Y39)</f>
        <v>4.8929710996700182E-3</v>
      </c>
      <c r="AA39" s="1">
        <f>((1/(6*A2))*SIN($A$13)+(-1/(2*A2))*SIN($A$13-A2)+(1/(2*A2))*SIN($A$13+2*A2)+(-1/(6*A2))*SIN($A$13+3*A2))</f>
        <v>0.9552439278228827</v>
      </c>
      <c r="AB39">
        <f>ABS($B$2-AA39)</f>
        <v>9.2561302723281891E-5</v>
      </c>
      <c r="AC39" s="1">
        <f>((-2/(A2^2))*SIN($A$13)+(1/(A2^2))*SIN($A$13-A2)+(1/(A2^2))*SIN($A$13+A2))</f>
        <v>-0.29527402189673779</v>
      </c>
      <c r="AD39">
        <f>ABS($C$2-AC39)</f>
        <v>2.4618476460175343E-4</v>
      </c>
    </row>
    <row r="40" spans="2:30" x14ac:dyDescent="0.3">
      <c r="B40" s="1">
        <f>((-2/3)*SIN($A$13-A3)+(1/12)*SIN($A$13-2*A3)+(2/3)*SIN($A$13+A3)-(1/12)*SIN($A$13+2*A3))/A3</f>
        <v>0.95533629015639632</v>
      </c>
      <c r="C40">
        <f t="shared" ref="C40:C46" si="12">ABS($B$2-B40)</f>
        <v>1.9896920966377962E-7</v>
      </c>
      <c r="F40" s="1">
        <f>((-1/12)*SIN($A$13-2*A3)-(1/12)*SIN($A$13+2*A3)+(4/3)*SIN($A$13-A3)+(4/3)*SIN($A$13+A3)-(5/2)*SIN($A$13))/(A3^2)</f>
        <v>-0.29552018614369396</v>
      </c>
      <c r="G40" s="1">
        <f t="shared" ref="G40:G46" si="13">$C$2-F40</f>
        <v>-2.0517645582529553E-8</v>
      </c>
      <c r="Y40" s="1">
        <f>(4/(3*A3)*SIN($A$13) + (-3/(2*A3))*SIN($A$13-A3)+(1/(6*A3))*SIN($A$13-3*A3))</f>
        <v>0.95654717491202967</v>
      </c>
      <c r="Z40" s="1">
        <f>ABS($B$2-Y40)</f>
        <v>1.2106857864236931E-3</v>
      </c>
      <c r="AA40" s="1">
        <f>((1/(6*A3))*SIN($A$13)+(-1/(2*A3))*SIN($A$13-A3)+(1/(2*A3))*SIN($A$13+2*A3)+(-1/(6*A3))*SIN($A$13+3*A3))</f>
        <v>0.95532607237497369</v>
      </c>
      <c r="AB40">
        <f>ABS($B$2-AA40)</f>
        <v>1.0416750632291638E-5</v>
      </c>
      <c r="AC40" s="1">
        <f>((-2/(A3^2))*SIN($A$13)+(1/(A3^2))*SIN($A$13-A3)+(1/(A3^2))*SIN($A$13+A3))</f>
        <v>-0.29545864508193631</v>
      </c>
      <c r="AD40">
        <f t="shared" ref="AD40:AD46" si="14">ABS($C$2-AC40)</f>
        <v>6.1561579403235367E-5</v>
      </c>
    </row>
    <row r="41" spans="2:30" x14ac:dyDescent="0.3">
      <c r="B41" s="1">
        <f>((-2/3)*SIN($A$13-A4)+(1/12)*SIN($A$13-2*A4)+(2/3)*SIN($A$13+A4)-(1/12)*SIN($A$13+2*A4))/A4</f>
        <v>0.95533648880716249</v>
      </c>
      <c r="C41">
        <f t="shared" si="12"/>
        <v>3.1844349379639425E-10</v>
      </c>
      <c r="F41" s="1">
        <f>((-1/12)*SIN($A$13-2*A4)-(1/12)*SIN($A$13+2*A4)+(4/3)*SIN($A$13-A4)+(4/3)*SIN($A$13+A4)-(5/2)*SIN($A$13))/(A4^2)</f>
        <v>-0.29552020662793055</v>
      </c>
      <c r="G41" s="1">
        <f t="shared" si="13"/>
        <v>-3.3408997790473904E-11</v>
      </c>
      <c r="Y41" s="1">
        <f>(4/(3*A4)*SIN($A$13) + (-3/(2*A4))*SIN($A$13-A4)+(1/(6*A4))*SIN($A$13-3*A4))</f>
        <v>0.95538440060046792</v>
      </c>
      <c r="Z41" s="1">
        <f>ABS($B$2-Y41)</f>
        <v>4.7911474861939141E-5</v>
      </c>
      <c r="AA41" s="1">
        <f>((1/(6*A4))*SIN($A$13)+(-1/(2*A4))*SIN($A$13-A4)+(1/(2*A4))*SIN($A$13+2*A4)+(-1/(6*A4))*SIN($A$13+3*A4))</f>
        <v>0.95533641333863439</v>
      </c>
      <c r="AB41">
        <f>ABS($B$2-AA41)</f>
        <v>7.5786971587277208E-8</v>
      </c>
      <c r="AC41" s="1">
        <f>((-2/(A4^2))*SIN($A$13)+(1/(A4^2))*SIN($A$13-A4)+(1/(A4^2))*SIN($A$13+A4))</f>
        <v>-0.29551774400033537</v>
      </c>
      <c r="AD41">
        <f t="shared" si="14"/>
        <v>2.4626610041766916E-6</v>
      </c>
    </row>
    <row r="42" spans="2:30" x14ac:dyDescent="0.3">
      <c r="B42" s="1">
        <f>((-2/3)*SIN($A$13-A5)+(1/12)*SIN($A$13-2*A5)+(2/3)*SIN($A$13+A5)-(1/12)*SIN($A$13+2*A5))/A5</f>
        <v>0.95533648910570634</v>
      </c>
      <c r="C42">
        <f t="shared" si="12"/>
        <v>1.9899637493381306E-11</v>
      </c>
      <c r="F42" s="1">
        <f>((-1/12)*SIN($A$13-2*A5)-(1/12)*SIN($A$13+2*A5)+(4/3)*SIN($A$13-A5)+(4/3)*SIN($A$13+A5)-(5/2)*SIN($A$13))/(A5^2)</f>
        <v>-0.29552020666123724</v>
      </c>
      <c r="G42" s="1">
        <f t="shared" si="13"/>
        <v>-1.0230705171920818E-13</v>
      </c>
      <c r="Y42" s="1">
        <f>(4/(3*A5)*SIN($A$13) + (-3/(2*A5))*SIN($A$13-A5)+(1/(6*A5))*SIN($A$13-3*A5))</f>
        <v>0.95534844910754302</v>
      </c>
      <c r="Z42" s="1">
        <f>ABS($B$2-Y42)</f>
        <v>1.1959981937037512E-5</v>
      </c>
      <c r="AA42" s="1">
        <f>((1/(6*A5))*SIN($A$13)+(-1/(2*A5))*SIN($A$13-A5)+(1/(2*A5))*SIN($A$13+2*A5)+(-1/(6*A5))*SIN($A$13+3*A5))</f>
        <v>0.95533647977129732</v>
      </c>
      <c r="AB42">
        <f>ABS($B$2-AA42)</f>
        <v>9.3543086610026194E-9</v>
      </c>
      <c r="AC42" s="1">
        <f>((-2/(A5^2))*SIN($A$13)+(1/(A5^2))*SIN($A$13-A5)+(1/(A5^2))*SIN($A$13+A5))</f>
        <v>-0.29551959099262604</v>
      </c>
      <c r="AD42">
        <f t="shared" si="14"/>
        <v>6.156687135105976E-7</v>
      </c>
    </row>
    <row r="43" spans="2:30" x14ac:dyDescent="0.3">
      <c r="B43" s="1">
        <f>((-2/3)*SIN($A$13-A6)+(1/12)*SIN($A$13-2*A6)+(2/3)*SIN($A$13+A6)-(1/12)*SIN($A$13+2*A6))/A6</f>
        <v>0.9553364891255467</v>
      </c>
      <c r="C43">
        <f t="shared" si="12"/>
        <v>5.9285909514983359E-14</v>
      </c>
      <c r="F43" s="1">
        <f>((-1/12)*SIN($A$13-2*A6)-(1/12)*SIN($A$13+2*A6)+(4/3)*SIN($A$13-A6)+(4/3)*SIN($A$13+A6)-(5/2)*SIN($A$13))/(A6^2)</f>
        <v>-0.29552020675005508</v>
      </c>
      <c r="G43" s="1">
        <f t="shared" si="13"/>
        <v>8.8715534918293315E-11</v>
      </c>
      <c r="Y43" s="1">
        <f>(4/(3*A6)*SIN($A$13) + (-3/(2*A6))*SIN($A$13-A6)+(1/(6*A6))*SIN($A$13-3*A6))</f>
        <v>0.95533696694123194</v>
      </c>
      <c r="Z43" s="1">
        <f>ABS($B$2-Y43)</f>
        <v>4.7781562595439198E-7</v>
      </c>
      <c r="AA43" s="1">
        <f>((1/(6*A6))*SIN($A$13)+(-1/(2*A6))*SIN($A$13-A6)+(1/(2*A6))*SIN($A$13+2*A6)+(-1/(6*A6))*SIN($A$13+3*A6))</f>
        <v>0.95533648905153967</v>
      </c>
      <c r="AB43">
        <f>ABS($B$2-AA43)</f>
        <v>7.4066308641818068E-11</v>
      </c>
      <c r="AC43" s="1">
        <f>((-2/(A6^2))*SIN($A$13)+(1/(A6^2))*SIN($A$13-A6)+(1/(A6^2))*SIN($A$13+A6))</f>
        <v>-0.29552018200047314</v>
      </c>
      <c r="AD43">
        <f t="shared" si="14"/>
        <v>2.4660866404513371E-8</v>
      </c>
    </row>
    <row r="44" spans="2:30" x14ac:dyDescent="0.3">
      <c r="B44" s="1">
        <f>((-2/3)*SIN($A$13-A7)+(1/12)*SIN($A$13-2*A7)+(2/3)*SIN($A$13+A7)-(1/12)*SIN($A$13+2*A7))/A7</f>
        <v>0.95533648912553282</v>
      </c>
      <c r="C44">
        <f t="shared" si="12"/>
        <v>7.3163697322797816E-14</v>
      </c>
      <c r="F44" s="1">
        <f>((-1/12)*SIN($A$13-2*A7)-(1/12)*SIN($A$13+2*A7)+(4/3)*SIN($A$13-A7)+(4/3)*SIN($A$13+A7)-(5/2)*SIN($A$13))/(A7^2)</f>
        <v>-0.29552020652801048</v>
      </c>
      <c r="G44" s="1">
        <f t="shared" si="13"/>
        <v>-1.3332907000673799E-10</v>
      </c>
      <c r="Y44" s="1">
        <f>(4/(3*A7)*SIN($A$13) + (-3/(2*A7))*SIN($A$13-A7)+(1/(6*A7))*SIN($A$13-3*A7))</f>
        <v>0.95533660856096958</v>
      </c>
      <c r="Z44" s="1">
        <f>ABS($B$2-Y44)</f>
        <v>1.1943536359915186E-7</v>
      </c>
      <c r="AA44" s="1">
        <f>((1/(6*A7))*SIN($A$13)+(-1/(2*A7))*SIN($A$13-A7)+(1/(2*A7))*SIN($A$13+2*A7)+(-1/(6*A7))*SIN($A$13+3*A7))</f>
        <v>0.95533648911634828</v>
      </c>
      <c r="AB44">
        <f>ABS($B$2-AA44)</f>
        <v>9.2577057131393303E-12</v>
      </c>
      <c r="AC44" s="1">
        <f>((-2/(A7^2))*SIN($A$13)+(1/(A7^2))*SIN($A$13-A7)+(1/(A7^2))*SIN($A$13+A7))</f>
        <v>-0.29552020039409399</v>
      </c>
      <c r="AD44">
        <f t="shared" si="14"/>
        <v>6.2672455558576701E-9</v>
      </c>
    </row>
    <row r="45" spans="2:30" x14ac:dyDescent="0.3">
      <c r="B45" s="1">
        <f>((-2/3)*SIN($A$13-A8)+(1/12)*SIN($A$13-2*A8)+(2/3)*SIN($A$13+A8)-(1/12)*SIN($A$13+2*A8))/A8</f>
        <v>0.95533648912578262</v>
      </c>
      <c r="C45">
        <f t="shared" si="12"/>
        <v>1.7663648321786241E-13</v>
      </c>
      <c r="F45" s="1">
        <f>((-1/12)*SIN($A$13-2*A8)-(1/12)*SIN($A$13+2*A8)+(4/3)*SIN($A$13-A8)+(4/3)*SIN($A$13+A8)-(5/2)*SIN($A$13))/(A8^2)</f>
        <v>-0.29552020830436732</v>
      </c>
      <c r="G45" s="1">
        <f t="shared" si="13"/>
        <v>1.6430277693935125E-9</v>
      </c>
      <c r="Y45" s="1">
        <f>(4/(3*A8)*SIN($A$13) + (-3/(2*A8))*SIN($A$13-A8)+(1/(6*A8))*SIN($A$13-3*A8))</f>
        <v>0.95533649390159781</v>
      </c>
      <c r="Z45" s="1">
        <f>ABS($B$2-Y45)</f>
        <v>4.7759918242462618E-9</v>
      </c>
      <c r="AA45" s="1">
        <f>((1/(6*A8))*SIN($A$13)+(-1/(2*A8))*SIN($A$13-A8)+(1/(2*A8))*SIN($A$13+2*A8)+(-1/(6*A8))*SIN($A$13+3*A8))</f>
        <v>0.95533648912550007</v>
      </c>
      <c r="AB45">
        <f>ABS($B$2-AA45)</f>
        <v>1.0591527654923993E-13</v>
      </c>
      <c r="AC45" s="1">
        <f>((-2/(A8^2))*SIN($A$13)+(1/(A8^2))*SIN($A$13-A8)+(1/(A8^2))*SIN($A$13+A8))</f>
        <v>-0.29552020505070686</v>
      </c>
      <c r="AD45">
        <f t="shared" si="14"/>
        <v>1.6106326827802775E-9</v>
      </c>
    </row>
    <row r="46" spans="2:30" x14ac:dyDescent="0.3">
      <c r="B46" s="1">
        <f>((-2/3)*SIN($A$13-A9)+(1/12)*SIN($A$13-2*A9)+(2/3)*SIN($A$13+A9)-(1/12)*SIN($A$13+2*A9))/A9</f>
        <v>0.95533648912488056</v>
      </c>
      <c r="C46">
        <f t="shared" si="12"/>
        <v>7.2541972429007728E-13</v>
      </c>
      <c r="F46" s="1">
        <f>((-1/12)*SIN($A$13-2*A9)-(1/12)*SIN($A$13+2*A9)+(4/3)*SIN($A$13-A9)+(4/3)*SIN($A$13+A9)-(5/2)*SIN($A$13))/(A9^2)</f>
        <v>-0.29552023050882781</v>
      </c>
      <c r="G46" s="1">
        <f t="shared" si="13"/>
        <v>2.3847488261896643E-8</v>
      </c>
      <c r="Y46" s="1">
        <f>(4/(3*A9)*SIN($A$13) + (-3/(2*A9))*SIN($A$13-A9)+(1/(6*A9))*SIN($A$13-3*A9))</f>
        <v>0.95533649031813184</v>
      </c>
      <c r="Z46" s="1">
        <f>ABS($B$2-Y46)</f>
        <v>1.1925258558420637E-9</v>
      </c>
      <c r="AA46" s="1">
        <f>((1/(6*A9))*SIN($A$13)+(-1/(2*A9))*SIN($A$13-A9)+(1/(2*A9))*SIN($A$13+2*A9)+(-1/(6*A9))*SIN($A$13+3*A9))</f>
        <v>0.95533648912555691</v>
      </c>
      <c r="AB46">
        <f>ABS($B$2-AA46)</f>
        <v>4.9071857688431919E-14</v>
      </c>
      <c r="AC46" s="1">
        <f>((-2/(A9^2))*SIN($A$13)+(1/(A9^2))*SIN($A$13-A9)+(1/(A9^2))*SIN($A$13+A9))</f>
        <v>-0.29552020132541656</v>
      </c>
      <c r="AD46">
        <f t="shared" si="14"/>
        <v>5.3359229812421916E-9</v>
      </c>
    </row>
    <row r="47" spans="2:30" x14ac:dyDescent="0.3">
      <c r="B47" s="1"/>
    </row>
    <row r="48" spans="2:30" x14ac:dyDescent="0.3">
      <c r="B48" s="1"/>
    </row>
    <row r="49" spans="2:10" x14ac:dyDescent="0.3">
      <c r="B49" t="s">
        <v>21</v>
      </c>
      <c r="C49" t="s">
        <v>20</v>
      </c>
      <c r="D49" t="s">
        <v>22</v>
      </c>
      <c r="E49" t="s">
        <v>19</v>
      </c>
      <c r="F49" t="s">
        <v>24</v>
      </c>
      <c r="G49" t="s">
        <v>19</v>
      </c>
      <c r="H49" t="s">
        <v>25</v>
      </c>
      <c r="I49" t="s">
        <v>19</v>
      </c>
    </row>
    <row r="50" spans="2:10" x14ac:dyDescent="0.3">
      <c r="B50" s="1">
        <f>(-SIN([1]Arkusz1!$A$12) + SIN([1]Arkusz1!$A$12+[1]Arkusz1!A2))/[1]Arkusz1!A2</f>
        <v>0.93898135647310976</v>
      </c>
      <c r="C50">
        <f>ABS(B50-$B$2)</f>
        <v>1.6355132652496218E-2</v>
      </c>
      <c r="D50" s="1">
        <f>((-25/12)*SIN([1]Arkusz1!$A$12) + 4*SIN([1]Arkusz1!$A$12+[1]Arkusz1!A2) -3*SIN([1]Arkusz1!$A$12+2*[1]Arkusz1!A2)+ (4/3)*SIN([1]Arkusz1!$A$12+3*[1]Arkusz1!A2) - (1/4) * SIN([1]Arkusz1!$A$12+4*[1]Arkusz1!A2))/[1]Arkusz1!A2</f>
        <v>0.95531865594826848</v>
      </c>
      <c r="E50">
        <f>ABS(D50-$B$2)</f>
        <v>1.7833177337500672E-5</v>
      </c>
      <c r="F50" s="1">
        <f>(SIN([1]Arkusz1!$A$12) - 2*SIN([1]Arkusz1!$A$12+[1]Arkusz1!A2) + SIN([1]Arkusz1!$A$12+2*[1]Arkusz1!A2))/([1]Arkusz1!A2^2)</f>
        <v>-0.38909393517584928</v>
      </c>
      <c r="G50">
        <f>ABS(F50-[1]Arkusz1!$C$12)</f>
        <v>9.3573728514509735E-2</v>
      </c>
      <c r="H50" s="1">
        <f>((15/4)*SIN([1]Arkusz1!$A$12) + (-77/6)*SIN([1]Arkusz1!$A$12+[1]Arkusz1!A2) + (107/6)*SIN([1]Arkusz1!$A$12+2*[1]Arkusz1!A2) -13*SIN([1]Arkusz1!$A$12+3*[1]Arkusz1!A2) + (61/12)*SIN([1]Arkusz1!$A$12+4*[1]Arkusz1!A2) +(-5/6)*SIN([1]Arkusz1!$A$12+5*[1]Arkusz1!A2))/([1]Arkusz1!A2^2)</f>
        <v>-0.29548326328389102</v>
      </c>
      <c r="I50">
        <f>ABS(H50-[1]Arkusz1!$C$12)</f>
        <v>3.6943377448528381E-5</v>
      </c>
      <c r="J50" s="1"/>
    </row>
    <row r="51" spans="2:10" x14ac:dyDescent="0.3">
      <c r="B51" s="1">
        <f>(-SIN([1]Arkusz1!$A$12) + SIN([1]Arkusz1!$A$12+[1]Arkusz1!A3))/[1]Arkusz1!A3</f>
        <v>0.94755201588223592</v>
      </c>
      <c r="C51">
        <f t="shared" ref="C51:C57" si="15">ABS(B51-$B$2)</f>
        <v>7.7844732433700603E-3</v>
      </c>
      <c r="D51" s="1">
        <f>((-25/12)*SIN([1]Arkusz1!$A$12) + 4*SIN([1]Arkusz1!$A$12+[1]Arkusz1!A3) -3*SIN([1]Arkusz1!$A$12+2*[1]Arkusz1!A3)+ (4/3)*SIN([1]Arkusz1!$A$12+3*[1]Arkusz1!A3) - (1/4) * SIN([1]Arkusz1!$A$12+4*[1]Arkusz1!A3))/[1]Arkusz1!A3</f>
        <v>0.95533533030638607</v>
      </c>
      <c r="E51">
        <f t="shared" ref="E51:E57" si="16">ABS(D51-$B$2)</f>
        <v>1.1588192199152303E-6</v>
      </c>
      <c r="F51" s="1">
        <f>(SIN([1]Arkusz1!$A$12) - 2*SIN([1]Arkusz1!$A$12+[1]Arkusz1!A3) + SIN([1]Arkusz1!$A$12+2*[1]Arkusz1!A3))/([1]Arkusz1!A3^2)</f>
        <v>-0.34282637636504626</v>
      </c>
      <c r="G51">
        <f>ABS(F51-[1]Arkusz1!$C$12)</f>
        <v>4.7306169703706713E-2</v>
      </c>
      <c r="H51" s="1">
        <f>((15/4)*SIN([1]Arkusz1!$A$12) + (-77/6)*SIN([1]Arkusz1!$A$12+[1]Arkusz1!A3) + (107/6)*SIN([1]Arkusz1!$A$12+2*[1]Arkusz1!A3) -13*SIN([1]Arkusz1!$A$12+3*[1]Arkusz1!A3) + (61/12)*SIN([1]Arkusz1!$A$12+4*[1]Arkusz1!A3) + (-5/6)*SIN([1]Arkusz1!$A$12+5*[1]Arkusz1!A3))/([1]Arkusz1!A3^2)</f>
        <v>-0.29551833767169627</v>
      </c>
      <c r="I51">
        <f>ABS(H51-[1]Arkusz1!$C$12)</f>
        <v>1.8689896432722009E-6</v>
      </c>
      <c r="J51" s="1"/>
    </row>
    <row r="52" spans="2:10" x14ac:dyDescent="0.3">
      <c r="B52" s="1">
        <f>(-SIN([1]Arkusz1!$A$12) + SIN([1]Arkusz1!$A$12+[1]Arkusz1!A4))/[1]Arkusz1!A4</f>
        <v>0.95384297821039521</v>
      </c>
      <c r="C52">
        <f t="shared" si="15"/>
        <v>1.4935109152107717E-3</v>
      </c>
      <c r="D52" s="1">
        <f>((-25/12)*SIN([1]Arkusz1!$A$12) + 4*SIN([1]Arkusz1!$A$12+[1]Arkusz1!A4) -3*SIN([1]Arkusz1!$A$12+2*[1]Arkusz1!A4)+ (4/3)*SIN([1]Arkusz1!$A$12+3*[1]Arkusz1!A4) - (1/4) * SIN([1]Arkusz1!$A$12+4*[1]Arkusz1!A4))/[1]Arkusz1!A4</f>
        <v>0.9553364872250738</v>
      </c>
      <c r="E52">
        <f t="shared" si="16"/>
        <v>1.9005321760801053E-9</v>
      </c>
      <c r="F52" s="1">
        <f>(SIN([1]Arkusz1!$A$12) - 2*SIN([1]Arkusz1!$A$12+[1]Arkusz1!A4) + SIN([1]Arkusz1!$A$12+2*[1]Arkusz1!A4))/([1]Arkusz1!A4^2)</f>
        <v>-0.30505609429687386</v>
      </c>
      <c r="G52">
        <f>ABS(F52-[1]Arkusz1!$C$12)</f>
        <v>9.5358876355343125E-3</v>
      </c>
      <c r="H52" s="1">
        <f>((15/4)*SIN([1]Arkusz1!$A$12) + (-77/6)*SIN([1]Arkusz1!$A$12+[1]Arkusz1!A4) + (107/6)*SIN([1]Arkusz1!$A$12+2*[1]Arkusz1!A4) -13*SIN([1]Arkusz1!$A$12+3*[1]Arkusz1!A4) + (61/12)*SIN([1]Arkusz1!$A$12+4*[1]Arkusz1!A4) + (-5/6)*SIN([1]Arkusz1!$A$12+5*[1]Arkusz1!A4))/([1]Arkusz1!A4^2)</f>
        <v>-0.29552020426537595</v>
      </c>
      <c r="I52">
        <f>ABS(H52-[1]Arkusz1!$C$12)</f>
        <v>2.395963594192807E-9</v>
      </c>
      <c r="J52" s="1"/>
    </row>
    <row r="53" spans="2:10" x14ac:dyDescent="0.3">
      <c r="B53" s="1">
        <f>(-SIN([1]Arkusz1!$A$12) + SIN([1]Arkusz1!$A$12+[1]Arkusz1!A5))/[1]Arkusz1!A5</f>
        <v>0.95459370958439482</v>
      </c>
      <c r="C53">
        <f t="shared" si="15"/>
        <v>7.4277954121115819E-4</v>
      </c>
      <c r="D53" s="1">
        <f>((-25/12)*SIN([1]Arkusz1!$A$12) + 4*SIN([1]Arkusz1!$A$12+[1]Arkusz1!A5) -3*SIN([1]Arkusz1!$A$12+2*[1]Arkusz1!A5)+ (4/3)*SIN([1]Arkusz1!$A$12+3*[1]Arkusz1!A5) - (1/4) * SIN([1]Arkusz1!$A$12+4*[1]Arkusz1!A5))/[1]Arkusz1!A5</f>
        <v>0.95533648900651413</v>
      </c>
      <c r="E53">
        <f t="shared" si="16"/>
        <v>1.1909184749470114E-10</v>
      </c>
      <c r="F53" s="1">
        <f>(SIN([1]Arkusz1!$A$12) - 2*SIN([1]Arkusz1!$A$12+[1]Arkusz1!A5) + SIN([1]Arkusz1!$A$12+2*[1]Arkusz1!A5))/([1]Arkusz1!A5^2)</f>
        <v>-0.30029254959984542</v>
      </c>
      <c r="G53">
        <f>ABS(F53-[1]Arkusz1!$C$12)</f>
        <v>4.7723429385058691E-3</v>
      </c>
      <c r="H53" s="1">
        <f>((15/4)*SIN([1]Arkusz1!$A$12) + (-77/6)*SIN([1]Arkusz1!$A$12+[1]Arkusz1!A5) + (107/6)*SIN([1]Arkusz1!$A$12+2*[1]Arkusz1!A5) -13*SIN([1]Arkusz1!$A$12+3*[1]Arkusz1!A5) + (61/12)*SIN([1]Arkusz1!$A$12+4*[1]Arkusz1!A5) + (-5/6)*SIN([1]Arkusz1!$A$12+5*[1]Arkusz1!A5))/([1]Arkusz1!A5^2)</f>
        <v>-0.29552020652801048</v>
      </c>
      <c r="I53">
        <f>ABS(H53-[1]Arkusz1!$C$12)</f>
        <v>1.3332907000673799E-10</v>
      </c>
      <c r="J53" s="1"/>
    </row>
    <row r="54" spans="2:10" x14ac:dyDescent="0.3">
      <c r="B54" s="1">
        <f>(-SIN([1]Arkusz1!$A$12) + SIN([1]Arkusz1!$A$12+[1]Arkusz1!A6))/[1]Arkusz1!A6</f>
        <v>0.95518856981186007</v>
      </c>
      <c r="C54">
        <f t="shared" si="15"/>
        <v>1.4791931374591449E-4</v>
      </c>
      <c r="D54" s="1">
        <f>((-25/12)*SIN([1]Arkusz1!$A$12) + 4*SIN([1]Arkusz1!$A$12+[1]Arkusz1!A6) -3*SIN([1]Arkusz1!$A$12+2*[1]Arkusz1!A6)+ (4/3)*SIN([1]Arkusz1!$A$12+3*[1]Arkusz1!A6) - (1/4) * SIN([1]Arkusz1!$A$12+4*[1]Arkusz1!A6))/[1]Arkusz1!A6</f>
        <v>0.95533648912535241</v>
      </c>
      <c r="E54">
        <f t="shared" si="16"/>
        <v>2.5357493882438575E-13</v>
      </c>
      <c r="F54" s="1">
        <f>(SIN([1]Arkusz1!$A$12) - 2*SIN([1]Arkusz1!$A$12+[1]Arkusz1!A6) + SIN([1]Arkusz1!$A$12+2*[1]Arkusz1!A6))/([1]Arkusz1!A6^2)</f>
        <v>-0.29647537053145712</v>
      </c>
      <c r="G54">
        <f>ABS(F54-[1]Arkusz1!$C$12)</f>
        <v>9.551638701175702E-4</v>
      </c>
      <c r="H54" s="1">
        <f>((15/4)*SIN([1]Arkusz1!$A$12) + (-77/6)*SIN([1]Arkusz1!$A$12+[1]Arkusz1!A6) + (107/6)*SIN([1]Arkusz1!$A$12+2*[1]Arkusz1!A6) -13*SIN([1]Arkusz1!$A$12+3*[1]Arkusz1!A6) + (61/12)*SIN([1]Arkusz1!$A$12+4*[1]Arkusz1!A6) + (-5/6)*SIN([1]Arkusz1!$A$12+5*[1]Arkusz1!A6))/([1]Arkusz1!A6^2)</f>
        <v>-0.2955202077492558</v>
      </c>
      <c r="I54">
        <f>ABS(H54-[1]Arkusz1!$C$12)</f>
        <v>1.0879162570809342E-9</v>
      </c>
      <c r="J54" s="1"/>
    </row>
    <row r="55" spans="2:10" x14ac:dyDescent="0.3">
      <c r="B55" s="1">
        <f>(-SIN([1]Arkusz1!$A$12) + SIN([1]Arkusz1!$A$12+[1]Arkusz1!A7))/[1]Arkusz1!A7</f>
        <v>0.95526256926981024</v>
      </c>
      <c r="C55">
        <f t="shared" si="15"/>
        <v>7.3919855795745448E-5</v>
      </c>
      <c r="D55" s="1">
        <f>((-25/12)*SIN([1]Arkusz1!$A$12) + 4*SIN([1]Arkusz1!$A$12+[1]Arkusz1!A7) -3*SIN([1]Arkusz1!$A$12+2*[1]Arkusz1!A7)+ (4/3)*SIN([1]Arkusz1!$A$12+3*[1]Arkusz1!A7) - (1/4) * SIN([1]Arkusz1!$A$12+4*[1]Arkusz1!A7))/[1]Arkusz1!A7</f>
        <v>0.95533648912538016</v>
      </c>
      <c r="E55">
        <f t="shared" si="16"/>
        <v>2.2581936320875684E-13</v>
      </c>
      <c r="F55" s="1">
        <f>(SIN([1]Arkusz1!$A$12) - 2*SIN([1]Arkusz1!$A$12+[1]Arkusz1!A7) + SIN([1]Arkusz1!$A$12+2*[1]Arkusz1!A7))/([1]Arkusz1!A7^2)</f>
        <v>-0.29599783180067618</v>
      </c>
      <c r="G55">
        <f>ABS(F55-[1]Arkusz1!$C$12)</f>
        <v>4.7762513933663486E-4</v>
      </c>
      <c r="H55" s="1">
        <f>((15/4)*SIN([1]Arkusz1!$A$12) + (-77/6)*SIN([1]Arkusz1!$A$12+[1]Arkusz1!A7) + (107/6)*SIN([1]Arkusz1!$A$12+2*[1]Arkusz1!A7) -13*SIN([1]Arkusz1!$A$12+3*[1]Arkusz1!A7) + (61/12)*SIN([1]Arkusz1!$A$12+4*[1]Arkusz1!A7) + (-5/6)*SIN([1]Arkusz1!$A$12+5*[1]Arkusz1!A7))/([1]Arkusz1!A7^2)</f>
        <v>-0.2955202074161889</v>
      </c>
      <c r="I55">
        <f>ABS(H55-[1]Arkusz1!$C$12)</f>
        <v>7.5484934969338724E-10</v>
      </c>
      <c r="J55" s="1"/>
    </row>
    <row r="56" spans="2:10" x14ac:dyDescent="0.3">
      <c r="B56" s="1">
        <f>(-SIN([1]Arkusz1!$A$12) + SIN([1]Arkusz1!$A$12+[1]Arkusz1!A8))/[1]Arkusz1!A8</f>
        <v>0.95532171152323819</v>
      </c>
      <c r="C56">
        <f t="shared" si="15"/>
        <v>1.4777602367788134E-5</v>
      </c>
      <c r="D56" s="1">
        <f>((-25/12)*SIN([1]Arkusz1!$A$12) + 4*SIN([1]Arkusz1!$A$12+[1]Arkusz1!A8) -3*SIN([1]Arkusz1!$A$12+2*[1]Arkusz1!A8)+ (4/3)*SIN([1]Arkusz1!$A$12+3*[1]Arkusz1!A8) - (1/4) * SIN([1]Arkusz1!$A$12+4*[1]Arkusz1!A8))/[1]Arkusz1!A8</f>
        <v>0.95533648912585201</v>
      </c>
      <c r="E56">
        <f t="shared" si="16"/>
        <v>2.4602542225693469E-13</v>
      </c>
      <c r="F56" s="1">
        <f>(SIN([1]Arkusz1!$A$12) - 2*SIN([1]Arkusz1!$A$12+[1]Arkusz1!A8) + SIN([1]Arkusz1!$A$12+2*[1]Arkusz1!A8))/([1]Arkusz1!A8^2)</f>
        <v>-0.29561574299563631</v>
      </c>
      <c r="G56">
        <f>ABS(F56-[1]Arkusz1!$C$12)</f>
        <v>9.5536334296764114E-5</v>
      </c>
      <c r="H56" s="1">
        <f>((15/4)*SIN([1]Arkusz1!$A$12) + (-77/6)*SIN([1]Arkusz1!$A$12+[1]Arkusz1!A8) + (107/6)*SIN([1]Arkusz1!$A$12+2*[1]Arkusz1!A8) -13*SIN([1]Arkusz1!$A$12+3*[1]Arkusz1!A8) + (61/12)*SIN([1]Arkusz1!$A$12+4*[1]Arkusz1!A8) + (-5/6)*SIN([1]Arkusz1!$A$12+5*[1]Arkusz1!A8))/([1]Arkusz1!A8^2)</f>
        <v>-0.29552029434665172</v>
      </c>
      <c r="I56">
        <f>ABS(H56-[1]Arkusz1!$C$12)</f>
        <v>8.7685312177843144E-8</v>
      </c>
      <c r="J56" s="1"/>
    </row>
    <row r="57" spans="2:10" x14ac:dyDescent="0.3">
      <c r="B57" s="1">
        <f>(-SIN([1]Arkusz1!$A$12) + SIN([1]Arkusz1!$A$12+[1]Arkusz1!A9))/[1]Arkusz1!A9</f>
        <v>0.95532910072249067</v>
      </c>
      <c r="C57">
        <f t="shared" si="15"/>
        <v>7.3884031153159668E-6</v>
      </c>
      <c r="D57" s="1">
        <f>((-25/12)*SIN([1]Arkusz1!$A$12) + 4*SIN([1]Arkusz1!$A$12+[1]Arkusz1!A9) -3*SIN([1]Arkusz1!$A$12+2*[1]Arkusz1!A9)+ (4/3)*SIN([1]Arkusz1!$A$12+3*[1]Arkusz1!A9) - (1/4) * SIN([1]Arkusz1!$A$12+4*[1]Arkusz1!A9))/[1]Arkusz1!A9</f>
        <v>0.955336489122105</v>
      </c>
      <c r="E57">
        <f t="shared" si="16"/>
        <v>3.5009772858529686E-12</v>
      </c>
      <c r="F57" s="1">
        <f>(SIN([1]Arkusz1!$A$12) - 2*SIN([1]Arkusz1!$A$12+[1]Arkusz1!A9) + SIN([1]Arkusz1!$A$12+2*[1]Arkusz1!A9))/([1]Arkusz1!A9^2)</f>
        <v>-0.29556797009888669</v>
      </c>
      <c r="G57">
        <f>ABS(F57-[1]Arkusz1!$C$12)</f>
        <v>4.7763437547143628E-5</v>
      </c>
      <c r="H57" s="1">
        <f>((15/4)*SIN([1]Arkusz1!$A$12) + (-77/6)*SIN([1]Arkusz1!$A$12+[1]Arkusz1!A9) + (107/6)*SIN([1]Arkusz1!$A$12+2*[1]Arkusz1!A9) -13*SIN([1]Arkusz1!$A$12+3*[1]Arkusz1!A9) + (61/12)*SIN([1]Arkusz1!$A$12+4*[1]Arkusz1!A9) + (-5/6)*SIN([1]Arkusz1!$A$12+5*[1]Arkusz1!A9))/([1]Arkusz1!A9^2)</f>
        <v>-0.29552035263336052</v>
      </c>
      <c r="I57">
        <f>ABS(H57-[1]Arkusz1!$C$12)</f>
        <v>1.4597202097066386E-7</v>
      </c>
      <c r="J57" s="1"/>
    </row>
    <row r="59" spans="2:10" x14ac:dyDescent="0.3">
      <c r="B59" t="s">
        <v>23</v>
      </c>
      <c r="C59" t="s">
        <v>19</v>
      </c>
      <c r="D59" t="s">
        <v>26</v>
      </c>
      <c r="E59" t="s">
        <v>19</v>
      </c>
      <c r="F59" t="s">
        <v>27</v>
      </c>
      <c r="G59" t="s">
        <v>19</v>
      </c>
      <c r="H59" t="s">
        <v>29</v>
      </c>
      <c r="I59" t="s">
        <v>19</v>
      </c>
    </row>
    <row r="60" spans="2:10" x14ac:dyDescent="0.3">
      <c r="B60" s="1">
        <f>(SIN([1]Arkusz1!$A$12)*(-3/2) + 2*SIN([1]Arkusz1!$A$12+[1]Arkusz1!A2) - (1/2)*SIN([1]Arkusz1!$A$12+2*[1]Arkusz1!A2))/[1]Arkusz1!A2</f>
        <v>0.95843605323190251</v>
      </c>
      <c r="C60">
        <f>ABS(B60-$B$2)</f>
        <v>3.0995641062965262E-3</v>
      </c>
      <c r="D60" s="1">
        <f>((-11/6)*SIN($A$13)+3*SIN($A$13+A2)-(3/2)*SIN($A$13+2*A2)+(1/3)*SIN($A$13+3*A2))/A2</f>
        <v>0.95543831272203006</v>
      </c>
      <c r="E60">
        <f>ABS(D60-$B$2)</f>
        <v>1.0182359642407768E-4</v>
      </c>
      <c r="F60" s="1">
        <f>((2*SIN($A$13)-5*SIN($A$13+A2)+4*SIN($A$13+2*A2)-SIN($A$13+3*A2)))/(A2^2)</f>
        <v>-0.29916171987969248</v>
      </c>
      <c r="G60">
        <f>ABS(F60-$C$2)</f>
        <v>3.641513218352932E-3</v>
      </c>
      <c r="H60" s="1">
        <f>((35/12)*SIN($A$13)-(26/3)*SIN($A$13+A2)+(19/2)*SIN($A$13+2*A2)-(14/3)*SIN($A$13+3*A2)+(11/12)*SIN($A$13+4*A2))/(A2^2)</f>
        <v>-0.29477430484182715</v>
      </c>
      <c r="I60">
        <f>ABS(H60-$C$2)</f>
        <v>7.4590181951239565E-4</v>
      </c>
    </row>
    <row r="61" spans="2:10" x14ac:dyDescent="0.3">
      <c r="B61" s="1">
        <f>(SIN([1]Arkusz1!$A$12)*(-3/2) + 2*SIN([1]Arkusz1!$A$12+[1]Arkusz1!A3) - (1/2)*SIN([1]Arkusz1!$A$12+2*[1]Arkusz1!A3))/[1]Arkusz1!A3</f>
        <v>0.95612267529136263</v>
      </c>
      <c r="C61">
        <f t="shared" ref="C61:C67" si="17">ABS(B61-$B$2)</f>
        <v>7.8618616575665268E-4</v>
      </c>
      <c r="D61" s="1">
        <f>((-11/6)*SIN($A$13)+3*SIN($A$13+A3)-(3/2)*SIN($A$13+2*A3)+(1/3)*SIN($A$13+3*A3))/A3</f>
        <v>0.95534749455998269</v>
      </c>
      <c r="E61">
        <f t="shared" ref="E61:E67" si="18">ABS(D61-$B$2)</f>
        <v>1.1005434376709644E-5</v>
      </c>
      <c r="F61" s="1">
        <f>((2*SIN($A$13)-5*SIN($A$13+A3)+4*SIN($A$13+2*A3)-SIN($A$13+3*A3)))/(A3^2)</f>
        <v>-0.29631553248228298</v>
      </c>
      <c r="G61">
        <f t="shared" ref="G61:G67" si="19">ABS(F61-$C$2)</f>
        <v>7.9532582094343773E-4</v>
      </c>
      <c r="H61" s="1">
        <f>((35/12)*SIN($A$13)-(26/3)*SIN($A$13+A3)+(19/2)*SIN($A$13+2*A3)-(14/3)*SIN($A$13+3*A3)+(11/12)*SIN($A$13+4*A3))/(A3^2)</f>
        <v>-0.29542348721862671</v>
      </c>
      <c r="I61">
        <f t="shared" ref="I61:I67" si="20">ABS(H61-$C$2)</f>
        <v>9.6719442712833725E-5</v>
      </c>
    </row>
    <row r="62" spans="2:10" x14ac:dyDescent="0.3">
      <c r="B62" s="1">
        <f>(SIN([1]Arkusz1!$A$12)*(-3/2) + 2*SIN([1]Arkusz1!$A$12+[1]Arkusz1!A4) - (1/2)*SIN([1]Arkusz1!$A$12+2*[1]Arkusz1!A4))/[1]Arkusz1!A4</f>
        <v>0.95536825868188235</v>
      </c>
      <c r="C62">
        <f t="shared" si="17"/>
        <v>3.1769556276373123E-5</v>
      </c>
      <c r="D62" s="1">
        <f>((-11/6)*SIN($A$13)+3*SIN($A$13+A4)-(3/2)*SIN($A$13+2*A4)+(1/3)*SIN($A$13+3*A4))/A4</f>
        <v>0.95533656586540694</v>
      </c>
      <c r="E62">
        <f t="shared" si="18"/>
        <v>7.6739800958236515E-8</v>
      </c>
      <c r="F62" s="1">
        <f>((2*SIN($A$13)-5*SIN($A$13+A4)+4*SIN($A$13+2*A4)-SIN($A$13+3*A4)))/(A4^2)</f>
        <v>-0.29554824935718038</v>
      </c>
      <c r="G62">
        <f t="shared" si="19"/>
        <v>2.8042695840835297E-5</v>
      </c>
      <c r="H62" s="1">
        <f>((35/12)*SIN($A$13)-(26/3)*SIN($A$13+A4)+(19/2)*SIN($A$13+2*A4)-(14/3)*SIN($A$13+3*A4)+(11/12)*SIN($A$13+4*A4))/(A4^2)</f>
        <v>-0.29551941456762432</v>
      </c>
      <c r="I62">
        <f t="shared" si="20"/>
        <v>7.9209371522948047E-7</v>
      </c>
    </row>
    <row r="63" spans="2:10" x14ac:dyDescent="0.3">
      <c r="B63" s="1">
        <f>(SIN([1]Arkusz1!$A$12)*(-3/2) + 2*SIN([1]Arkusz1!$A$12+[1]Arkusz1!A5) - (1/2)*SIN([1]Arkusz1!$A$12+2*[1]Arkusz1!A5))/[1]Arkusz1!A5</f>
        <v>0.95534444095839999</v>
      </c>
      <c r="C63">
        <f t="shared" si="17"/>
        <v>7.9518327940064637E-6</v>
      </c>
      <c r="D63" s="1">
        <f>((-11/6)*SIN($A$13)+3*SIN($A$13+A5)-(3/2)*SIN($A$13+2*A5)+(1/3)*SIN($A$13+3*A5))/A5</f>
        <v>0.95533649853957181</v>
      </c>
      <c r="E63">
        <f t="shared" si="18"/>
        <v>9.4139658290970374E-9</v>
      </c>
      <c r="F63" s="1">
        <f>((2*SIN($A$13)-5*SIN($A$13+A5)+4*SIN($A$13+2*A5)-SIN($A$13+3*A5)))/(A5^2)</f>
        <v>-0.29552709829294699</v>
      </c>
      <c r="G63">
        <f t="shared" si="19"/>
        <v>6.8916316074418837E-6</v>
      </c>
      <c r="H63" s="1">
        <f>((35/12)*SIN($A$13)-(26/3)*SIN($A$13+A5)+(19/2)*SIN($A$13+2*A5)-(14/3)*SIN($A$13+3*A5)+(11/12)*SIN($A$13+4*A5))/(A5^2)</f>
        <v>-0.29552010739397616</v>
      </c>
      <c r="I63">
        <f t="shared" si="20"/>
        <v>9.9267363384836216E-8</v>
      </c>
    </row>
    <row r="64" spans="2:10" x14ac:dyDescent="0.3">
      <c r="B64" s="1">
        <f>(SIN([1]Arkusz1!$A$12)*(-3/2) + 2*SIN([1]Arkusz1!$A$12+[1]Arkusz1!A6) - (1/2)*SIN([1]Arkusz1!$A$12+2*[1]Arkusz1!A6))/[1]Arkusz1!A6</f>
        <v>0.95533680749715355</v>
      </c>
      <c r="C64">
        <f t="shared" si="17"/>
        <v>3.1837154756964026E-7</v>
      </c>
      <c r="D64" s="1">
        <f>((-11/6)*SIN($A$13)+3*SIN($A$13+A6)-(3/2)*SIN($A$13+2*A6)+(1/3)*SIN($A$13+3*A6))/A6</f>
        <v>0.95533648919979286</v>
      </c>
      <c r="E64">
        <f t="shared" si="18"/>
        <v>7.418687886229236E-11</v>
      </c>
      <c r="F64" s="1">
        <f>((2*SIN($A$13)-5*SIN($A$13+A6)+4*SIN($A$13+2*A6)-SIN($A$13+3*A6)))/(A6^2)</f>
        <v>-0.29552047853265151</v>
      </c>
      <c r="G64">
        <f t="shared" si="19"/>
        <v>2.7187131196315661E-7</v>
      </c>
      <c r="H64" s="1">
        <f>((35/12)*SIN($A$13)-(26/3)*SIN($A$13+A6)+(19/2)*SIN($A$13+2*A6)-(14/3)*SIN($A$13+3*A6)+(11/12)*SIN($A$13+4*A6))/(A6^2)</f>
        <v>-0.29552020602841012</v>
      </c>
      <c r="I64">
        <f t="shared" si="20"/>
        <v>6.3292943108805844E-10</v>
      </c>
    </row>
    <row r="65" spans="2:9" x14ac:dyDescent="0.3">
      <c r="B65" s="1">
        <f>(SIN([1]Arkusz1!$A$12)*(-3/2) + 2*SIN([1]Arkusz1!$A$12+[1]Arkusz1!A7) - (1/2)*SIN([1]Arkusz1!$A$12+2*[1]Arkusz1!A7))/[1]Arkusz1!A7</f>
        <v>0.95533656872781592</v>
      </c>
      <c r="C65">
        <f t="shared" si="17"/>
        <v>7.9602209934748203E-8</v>
      </c>
      <c r="D65" s="1">
        <f>((-11/6)*SIN($A$13)+3*SIN($A$13+A7)-(3/2)*SIN($A$13+2*A7)+(1/3)*SIN($A$13+3*A7))/A7</f>
        <v>0.95533648913487257</v>
      </c>
      <c r="E65">
        <f t="shared" si="18"/>
        <v>9.2665874973363316E-12</v>
      </c>
      <c r="F65" s="1">
        <f>((2*SIN($A$13)-5*SIN($A$13+A7)+4*SIN($A$13+2*A7)-SIN($A$13+3*A7)))/(A7^2)</f>
        <v>-0.29552027447365958</v>
      </c>
      <c r="G65">
        <f t="shared" si="19"/>
        <v>6.7812320037052842E-8</v>
      </c>
      <c r="H65" s="1">
        <f>((35/12)*SIN($A$13)-(26/3)*SIN($A$13+A7)+(19/2)*SIN($A$13+2*A7)-(14/3)*SIN($A$13+3*A7)+(11/12)*SIN($A$13+4*A7))/(A7^2)</f>
        <v>-0.2955202076382335</v>
      </c>
      <c r="I65">
        <f t="shared" si="20"/>
        <v>9.7689395461841855E-10</v>
      </c>
    </row>
    <row r="66" spans="2:9" x14ac:dyDescent="0.3">
      <c r="B66" s="1">
        <f>(SIN([1]Arkusz1!$A$12)*(-3/2) + 2*SIN([1]Arkusz1!$A$12+[1]Arkusz1!A8) - (1/2)*SIN([1]Arkusz1!$A$12+2*[1]Arkusz1!A8))/[1]Arkusz1!A8</f>
        <v>0.95533649231066553</v>
      </c>
      <c r="C66">
        <f t="shared" si="17"/>
        <v>3.1850595494375966E-9</v>
      </c>
      <c r="D66" s="1">
        <f>((-11/6)*SIN($A$13)+3*SIN($A$13+A8)-(3/2)*SIN($A$13+2*A8)+(1/3)*SIN($A$13+3*A8))/A8</f>
        <v>0.95533648912682345</v>
      </c>
      <c r="E66">
        <f t="shared" si="18"/>
        <v>1.2174705688039467E-12</v>
      </c>
      <c r="F66" s="1">
        <f>((2*SIN($A$13)-5*SIN($A$13+A8)+4*SIN($A$13+2*A8)-SIN($A$13+3*A8)))/(A8^2)</f>
        <v>-0.29552021940659756</v>
      </c>
      <c r="G66">
        <f t="shared" si="19"/>
        <v>1.2745258015645078E-8</v>
      </c>
      <c r="H66" s="1">
        <f>((35/12)*SIN($A$13)-(26/3)*SIN($A$13+A8)+(19/2)*SIN($A$13+2*A8)-(14/3)*SIN($A$13+3*A8)+(11/12)*SIN($A$13+4*A8))/(A8^2)</f>
        <v>-0.29552020830436732</v>
      </c>
      <c r="I66">
        <f t="shared" si="20"/>
        <v>1.6430277693935125E-9</v>
      </c>
    </row>
    <row r="67" spans="2:9" x14ac:dyDescent="0.3">
      <c r="B67" s="1">
        <f>(SIN([1]Arkusz1!$A$12)*(-3/2) + 2*SIN([1]Arkusz1!$A$12+[1]Arkusz1!A9) - (1/2)*SIN([1]Arkusz1!$A$12+2*[1]Arkusz1!A9))/[1]Arkusz1!A9</f>
        <v>0.95533648992229825</v>
      </c>
      <c r="C67">
        <f t="shared" si="17"/>
        <v>7.9669226771272861E-10</v>
      </c>
      <c r="D67" s="1">
        <f>((-11/6)*SIN($A$13)+3*SIN($A$13+A9)-(3/2)*SIN($A$13+2*A9)+(1/3)*SIN($A$13+3*A9))/A9</f>
        <v>0.95533648912599078</v>
      </c>
      <c r="E67">
        <f t="shared" si="18"/>
        <v>3.8480330033507926E-13</v>
      </c>
      <c r="F67" s="1">
        <f>((2*SIN($A$13)-5*SIN($A$13+A9)+4*SIN($A$13+2*A9)-SIN($A$13+3*A9)))/(A9^2)</f>
        <v>-0.29552016389544633</v>
      </c>
      <c r="G67">
        <f t="shared" si="19"/>
        <v>4.2765893215612749E-8</v>
      </c>
      <c r="H67" s="1">
        <f>((35/12)*SIN($A$13)-(26/3)*SIN($A$13+A9)+(19/2)*SIN($A$13+2*A9)-(14/3)*SIN($A$13+3*A9)+(11/12)*SIN($A$13+4*A9))/(A9^2)</f>
        <v>-0.29552029712220929</v>
      </c>
      <c r="I67">
        <f t="shared" si="20"/>
        <v>9.0460869739406036E-8</v>
      </c>
    </row>
    <row r="68" spans="2:9" x14ac:dyDescent="0.3">
      <c r="D68" s="1"/>
    </row>
    <row r="99" spans="2:8" x14ac:dyDescent="0.3">
      <c r="B99" t="s">
        <v>30</v>
      </c>
      <c r="F99" t="s">
        <v>33</v>
      </c>
      <c r="H99" t="s">
        <v>32</v>
      </c>
    </row>
    <row r="100" spans="2:8" x14ac:dyDescent="0.3">
      <c r="B100" t="s">
        <v>31</v>
      </c>
    </row>
    <row r="125" spans="2:6" x14ac:dyDescent="0.3">
      <c r="F125" t="s">
        <v>36</v>
      </c>
    </row>
    <row r="126" spans="2:6" x14ac:dyDescent="0.3">
      <c r="B126" t="s">
        <v>35</v>
      </c>
    </row>
    <row r="128" spans="2:6" x14ac:dyDescent="0.3">
      <c r="B128" t="s">
        <v>34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Mateusz Talarski</cp:lastModifiedBy>
  <dcterms:created xsi:type="dcterms:W3CDTF">2018-10-23T11:34:44Z</dcterms:created>
  <dcterms:modified xsi:type="dcterms:W3CDTF">2018-11-23T13:34:08Z</dcterms:modified>
</cp:coreProperties>
</file>