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40" windowWidth="23880" windowHeight="14660" tabRatio="500" activeTab="3"/>
  </bookViews>
  <sheets>
    <sheet name="Imported" sheetId="8" r:id="rId1"/>
    <sheet name="Formulae" sheetId="7" r:id="rId2"/>
    <sheet name="Working" sheetId="1" r:id="rId3"/>
    <sheet name="Clean" sheetId="5" r:id="rId4"/>
    <sheet name="2011-auction-trends-refine.csv" sheetId="9" r:id="rId5"/>
  </sheets>
  <definedNames>
    <definedName name="tabula_5bd2336974db7302cb7c7cd9081f622a5ee3ba59" localSheetId="0">Imported!$A$1:$E$101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0" i="9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3"/>
  <c r="M4"/>
  <c r="M5"/>
  <c r="M6"/>
  <c r="M7"/>
  <c r="M8"/>
  <c r="M9"/>
  <c r="M10"/>
  <c r="M11"/>
  <c r="M12"/>
  <c r="M13"/>
  <c r="M14"/>
  <c r="M15"/>
  <c r="M16"/>
  <c r="M17"/>
  <c r="M18"/>
  <c r="M19"/>
  <c r="M2"/>
  <c r="D101" i="7"/>
  <c r="E101"/>
  <c r="I101"/>
  <c r="J101"/>
  <c r="O101"/>
  <c r="R101"/>
  <c r="P101"/>
  <c r="M101"/>
  <c r="L101"/>
  <c r="D100"/>
  <c r="E100"/>
  <c r="I100"/>
  <c r="J100"/>
  <c r="O100"/>
  <c r="R100"/>
  <c r="P100"/>
  <c r="M100"/>
  <c r="L100"/>
  <c r="D99"/>
  <c r="E99"/>
  <c r="I99"/>
  <c r="J99"/>
  <c r="O99"/>
  <c r="R99"/>
  <c r="P99"/>
  <c r="M99"/>
  <c r="L99"/>
  <c r="D98"/>
  <c r="E98"/>
  <c r="I98"/>
  <c r="J98"/>
  <c r="O98"/>
  <c r="R98"/>
  <c r="P98"/>
  <c r="M98"/>
  <c r="L98"/>
  <c r="D97"/>
  <c r="E97"/>
  <c r="I97"/>
  <c r="J97"/>
  <c r="O97"/>
  <c r="R97"/>
  <c r="P97"/>
  <c r="M97"/>
  <c r="L97"/>
  <c r="D96"/>
  <c r="E96"/>
  <c r="I96"/>
  <c r="J96"/>
  <c r="O96"/>
  <c r="R96"/>
  <c r="P96"/>
  <c r="M96"/>
  <c r="L96"/>
  <c r="D95"/>
  <c r="E95"/>
  <c r="I95"/>
  <c r="J95"/>
  <c r="O95"/>
  <c r="R95"/>
  <c r="P95"/>
  <c r="M95"/>
  <c r="L95"/>
  <c r="D94"/>
  <c r="E94"/>
  <c r="I94"/>
  <c r="J94"/>
  <c r="O94"/>
  <c r="R94"/>
  <c r="P94"/>
  <c r="M94"/>
  <c r="L94"/>
  <c r="D93"/>
  <c r="E93"/>
  <c r="I93"/>
  <c r="J93"/>
  <c r="O93"/>
  <c r="R93"/>
  <c r="P93"/>
  <c r="M93"/>
  <c r="L93"/>
  <c r="D92"/>
  <c r="E92"/>
  <c r="I92"/>
  <c r="J92"/>
  <c r="O92"/>
  <c r="R92"/>
  <c r="P92"/>
  <c r="M92"/>
  <c r="L92"/>
  <c r="D91"/>
  <c r="E91"/>
  <c r="I91"/>
  <c r="J91"/>
  <c r="O91"/>
  <c r="R91"/>
  <c r="P91"/>
  <c r="M91"/>
  <c r="L91"/>
  <c r="D90"/>
  <c r="E90"/>
  <c r="I90"/>
  <c r="J90"/>
  <c r="O90"/>
  <c r="R90"/>
  <c r="P90"/>
  <c r="M90"/>
  <c r="L90"/>
  <c r="D89"/>
  <c r="E89"/>
  <c r="I89"/>
  <c r="J89"/>
  <c r="O89"/>
  <c r="R89"/>
  <c r="P89"/>
  <c r="M89"/>
  <c r="L89"/>
  <c r="D88"/>
  <c r="E88"/>
  <c r="I88"/>
  <c r="J88"/>
  <c r="O88"/>
  <c r="R88"/>
  <c r="P88"/>
  <c r="M88"/>
  <c r="L88"/>
  <c r="D87"/>
  <c r="E87"/>
  <c r="I87"/>
  <c r="J87"/>
  <c r="O87"/>
  <c r="R87"/>
  <c r="P87"/>
  <c r="M87"/>
  <c r="L87"/>
  <c r="D86"/>
  <c r="E86"/>
  <c r="I86"/>
  <c r="J86"/>
  <c r="O86"/>
  <c r="R86"/>
  <c r="P86"/>
  <c r="M86"/>
  <c r="L86"/>
  <c r="D85"/>
  <c r="E85"/>
  <c r="I85"/>
  <c r="J85"/>
  <c r="O85"/>
  <c r="R85"/>
  <c r="P85"/>
  <c r="M85"/>
  <c r="L85"/>
  <c r="D84"/>
  <c r="E84"/>
  <c r="I84"/>
  <c r="J84"/>
  <c r="O84"/>
  <c r="R84"/>
  <c r="P84"/>
  <c r="M84"/>
  <c r="L84"/>
  <c r="D83"/>
  <c r="E83"/>
  <c r="I83"/>
  <c r="J83"/>
  <c r="O83"/>
  <c r="R83"/>
  <c r="P83"/>
  <c r="M83"/>
  <c r="L83"/>
  <c r="D82"/>
  <c r="E82"/>
  <c r="I82"/>
  <c r="J82"/>
  <c r="O82"/>
  <c r="R82"/>
  <c r="P82"/>
  <c r="M82"/>
  <c r="L82"/>
  <c r="D81"/>
  <c r="E81"/>
  <c r="I81"/>
  <c r="J81"/>
  <c r="O81"/>
  <c r="R81"/>
  <c r="P81"/>
  <c r="M81"/>
  <c r="L81"/>
  <c r="D80"/>
  <c r="E80"/>
  <c r="I80"/>
  <c r="J80"/>
  <c r="O80"/>
  <c r="R80"/>
  <c r="P80"/>
  <c r="M80"/>
  <c r="L80"/>
  <c r="D79"/>
  <c r="E79"/>
  <c r="I79"/>
  <c r="J79"/>
  <c r="O79"/>
  <c r="R79"/>
  <c r="P79"/>
  <c r="M79"/>
  <c r="L79"/>
  <c r="D78"/>
  <c r="E78"/>
  <c r="I78"/>
  <c r="J78"/>
  <c r="O78"/>
  <c r="R78"/>
  <c r="P78"/>
  <c r="M78"/>
  <c r="L78"/>
  <c r="D77"/>
  <c r="E77"/>
  <c r="I77"/>
  <c r="J77"/>
  <c r="O77"/>
  <c r="R77"/>
  <c r="P77"/>
  <c r="M77"/>
  <c r="L77"/>
  <c r="D76"/>
  <c r="E76"/>
  <c r="I76"/>
  <c r="J76"/>
  <c r="O76"/>
  <c r="R76"/>
  <c r="P76"/>
  <c r="M76"/>
  <c r="L76"/>
  <c r="D75"/>
  <c r="E75"/>
  <c r="I75"/>
  <c r="J75"/>
  <c r="O75"/>
  <c r="R75"/>
  <c r="P75"/>
  <c r="M75"/>
  <c r="L75"/>
  <c r="D74"/>
  <c r="E74"/>
  <c r="I74"/>
  <c r="J74"/>
  <c r="O74"/>
  <c r="R74"/>
  <c r="P74"/>
  <c r="M74"/>
  <c r="L74"/>
  <c r="D73"/>
  <c r="E73"/>
  <c r="I73"/>
  <c r="J73"/>
  <c r="O73"/>
  <c r="R73"/>
  <c r="P73"/>
  <c r="M73"/>
  <c r="L73"/>
  <c r="D72"/>
  <c r="E72"/>
  <c r="I72"/>
  <c r="J72"/>
  <c r="O72"/>
  <c r="R72"/>
  <c r="P72"/>
  <c r="M72"/>
  <c r="L72"/>
  <c r="D71"/>
  <c r="E71"/>
  <c r="I71"/>
  <c r="J71"/>
  <c r="O71"/>
  <c r="R71"/>
  <c r="P71"/>
  <c r="M71"/>
  <c r="L71"/>
  <c r="D70"/>
  <c r="E70"/>
  <c r="I70"/>
  <c r="J70"/>
  <c r="O70"/>
  <c r="R70"/>
  <c r="P70"/>
  <c r="M70"/>
  <c r="L70"/>
  <c r="D69"/>
  <c r="E69"/>
  <c r="I69"/>
  <c r="J69"/>
  <c r="O69"/>
  <c r="R69"/>
  <c r="P69"/>
  <c r="M69"/>
  <c r="L69"/>
  <c r="D68"/>
  <c r="E68"/>
  <c r="I68"/>
  <c r="J68"/>
  <c r="O68"/>
  <c r="R68"/>
  <c r="P68"/>
  <c r="M68"/>
  <c r="L68"/>
  <c r="D67"/>
  <c r="E67"/>
  <c r="I67"/>
  <c r="J67"/>
  <c r="O67"/>
  <c r="R67"/>
  <c r="P67"/>
  <c r="M67"/>
  <c r="L67"/>
  <c r="D66"/>
  <c r="E66"/>
  <c r="I66"/>
  <c r="J66"/>
  <c r="O66"/>
  <c r="R66"/>
  <c r="P66"/>
  <c r="M66"/>
  <c r="L66"/>
  <c r="D65"/>
  <c r="E65"/>
  <c r="I65"/>
  <c r="J65"/>
  <c r="O65"/>
  <c r="R65"/>
  <c r="P65"/>
  <c r="M65"/>
  <c r="L65"/>
  <c r="D64"/>
  <c r="E64"/>
  <c r="I64"/>
  <c r="J64"/>
  <c r="O64"/>
  <c r="R64"/>
  <c r="P64"/>
  <c r="M64"/>
  <c r="L64"/>
  <c r="D63"/>
  <c r="E63"/>
  <c r="I63"/>
  <c r="J63"/>
  <c r="O63"/>
  <c r="R63"/>
  <c r="P63"/>
  <c r="M63"/>
  <c r="L63"/>
  <c r="D62"/>
  <c r="E62"/>
  <c r="I62"/>
  <c r="J62"/>
  <c r="O62"/>
  <c r="R62"/>
  <c r="P62"/>
  <c r="M62"/>
  <c r="L62"/>
  <c r="D61"/>
  <c r="E61"/>
  <c r="I61"/>
  <c r="J61"/>
  <c r="O61"/>
  <c r="R61"/>
  <c r="P61"/>
  <c r="M61"/>
  <c r="L61"/>
  <c r="D60"/>
  <c r="E60"/>
  <c r="I60"/>
  <c r="J60"/>
  <c r="O60"/>
  <c r="R60"/>
  <c r="P60"/>
  <c r="M60"/>
  <c r="L60"/>
  <c r="D59"/>
  <c r="E59"/>
  <c r="I59"/>
  <c r="J59"/>
  <c r="O59"/>
  <c r="R59"/>
  <c r="P59"/>
  <c r="M59"/>
  <c r="L59"/>
  <c r="D58"/>
  <c r="E58"/>
  <c r="I58"/>
  <c r="J58"/>
  <c r="O58"/>
  <c r="R58"/>
  <c r="P58"/>
  <c r="M58"/>
  <c r="L58"/>
  <c r="D57"/>
  <c r="E57"/>
  <c r="I57"/>
  <c r="J57"/>
  <c r="O57"/>
  <c r="R57"/>
  <c r="P57"/>
  <c r="M57"/>
  <c r="L57"/>
  <c r="D56"/>
  <c r="E56"/>
  <c r="I56"/>
  <c r="J56"/>
  <c r="O56"/>
  <c r="R56"/>
  <c r="P56"/>
  <c r="M56"/>
  <c r="L56"/>
  <c r="D55"/>
  <c r="E55"/>
  <c r="I55"/>
  <c r="J55"/>
  <c r="O55"/>
  <c r="R55"/>
  <c r="P55"/>
  <c r="M55"/>
  <c r="L55"/>
  <c r="D54"/>
  <c r="E54"/>
  <c r="I54"/>
  <c r="J54"/>
  <c r="O54"/>
  <c r="R54"/>
  <c r="P54"/>
  <c r="M54"/>
  <c r="L54"/>
  <c r="D53"/>
  <c r="E53"/>
  <c r="I53"/>
  <c r="J53"/>
  <c r="O53"/>
  <c r="R53"/>
  <c r="P53"/>
  <c r="M53"/>
  <c r="L53"/>
  <c r="D52"/>
  <c r="E52"/>
  <c r="I52"/>
  <c r="J52"/>
  <c r="O52"/>
  <c r="R52"/>
  <c r="P52"/>
  <c r="M52"/>
  <c r="L52"/>
  <c r="D51"/>
  <c r="E51"/>
  <c r="I51"/>
  <c r="J51"/>
  <c r="O51"/>
  <c r="R51"/>
  <c r="P51"/>
  <c r="M51"/>
  <c r="L51"/>
  <c r="D50"/>
  <c r="E50"/>
  <c r="I50"/>
  <c r="J50"/>
  <c r="O50"/>
  <c r="R50"/>
  <c r="P50"/>
  <c r="M50"/>
  <c r="L50"/>
  <c r="D49"/>
  <c r="E49"/>
  <c r="I49"/>
  <c r="J49"/>
  <c r="O49"/>
  <c r="R49"/>
  <c r="P49"/>
  <c r="M49"/>
  <c r="L49"/>
  <c r="D48"/>
  <c r="E48"/>
  <c r="I48"/>
  <c r="J48"/>
  <c r="O48"/>
  <c r="R48"/>
  <c r="P48"/>
  <c r="M48"/>
  <c r="L48"/>
  <c r="D47"/>
  <c r="E47"/>
  <c r="I47"/>
  <c r="J47"/>
  <c r="O47"/>
  <c r="R47"/>
  <c r="P47"/>
  <c r="M47"/>
  <c r="L47"/>
  <c r="D46"/>
  <c r="E46"/>
  <c r="I46"/>
  <c r="J46"/>
  <c r="O46"/>
  <c r="R46"/>
  <c r="P46"/>
  <c r="M46"/>
  <c r="L46"/>
  <c r="D45"/>
  <c r="E45"/>
  <c r="I45"/>
  <c r="J45"/>
  <c r="O45"/>
  <c r="R45"/>
  <c r="P45"/>
  <c r="M45"/>
  <c r="L45"/>
  <c r="D44"/>
  <c r="E44"/>
  <c r="I44"/>
  <c r="J44"/>
  <c r="O44"/>
  <c r="R44"/>
  <c r="P44"/>
  <c r="M44"/>
  <c r="L44"/>
  <c r="D43"/>
  <c r="E43"/>
  <c r="I43"/>
  <c r="J43"/>
  <c r="O43"/>
  <c r="R43"/>
  <c r="P43"/>
  <c r="M43"/>
  <c r="L43"/>
  <c r="D42"/>
  <c r="E42"/>
  <c r="I42"/>
  <c r="J42"/>
  <c r="O42"/>
  <c r="R42"/>
  <c r="P42"/>
  <c r="M42"/>
  <c r="L42"/>
  <c r="D41"/>
  <c r="E41"/>
  <c r="I41"/>
  <c r="J41"/>
  <c r="O41"/>
  <c r="R41"/>
  <c r="P41"/>
  <c r="M41"/>
  <c r="L41"/>
  <c r="D40"/>
  <c r="E40"/>
  <c r="I40"/>
  <c r="J40"/>
  <c r="O40"/>
  <c r="R40"/>
  <c r="P40"/>
  <c r="M40"/>
  <c r="L40"/>
  <c r="D39"/>
  <c r="E39"/>
  <c r="I39"/>
  <c r="J39"/>
  <c r="O39"/>
  <c r="R39"/>
  <c r="P39"/>
  <c r="M39"/>
  <c r="L39"/>
  <c r="D38"/>
  <c r="E38"/>
  <c r="I38"/>
  <c r="J38"/>
  <c r="O38"/>
  <c r="R38"/>
  <c r="P38"/>
  <c r="M38"/>
  <c r="L38"/>
  <c r="D37"/>
  <c r="E37"/>
  <c r="I37"/>
  <c r="J37"/>
  <c r="O37"/>
  <c r="R37"/>
  <c r="P37"/>
  <c r="M37"/>
  <c r="L37"/>
  <c r="D36"/>
  <c r="E36"/>
  <c r="I36"/>
  <c r="J36"/>
  <c r="O36"/>
  <c r="R36"/>
  <c r="P36"/>
  <c r="M36"/>
  <c r="L36"/>
  <c r="D35"/>
  <c r="E35"/>
  <c r="I35"/>
  <c r="J35"/>
  <c r="O35"/>
  <c r="R35"/>
  <c r="P35"/>
  <c r="M35"/>
  <c r="L35"/>
  <c r="D34"/>
  <c r="E34"/>
  <c r="I34"/>
  <c r="J34"/>
  <c r="O34"/>
  <c r="R34"/>
  <c r="P34"/>
  <c r="M34"/>
  <c r="L34"/>
  <c r="D33"/>
  <c r="E33"/>
  <c r="I33"/>
  <c r="J33"/>
  <c r="O33"/>
  <c r="R33"/>
  <c r="P33"/>
  <c r="M33"/>
  <c r="L33"/>
  <c r="D32"/>
  <c r="E32"/>
  <c r="I32"/>
  <c r="J32"/>
  <c r="O32"/>
  <c r="R32"/>
  <c r="P32"/>
  <c r="M32"/>
  <c r="L32"/>
  <c r="D31"/>
  <c r="E31"/>
  <c r="I31"/>
  <c r="J31"/>
  <c r="O31"/>
  <c r="R31"/>
  <c r="P31"/>
  <c r="M31"/>
  <c r="L31"/>
  <c r="D30"/>
  <c r="E30"/>
  <c r="I30"/>
  <c r="J30"/>
  <c r="O30"/>
  <c r="R30"/>
  <c r="P30"/>
  <c r="M30"/>
  <c r="L30"/>
  <c r="D29"/>
  <c r="E29"/>
  <c r="I29"/>
  <c r="J29"/>
  <c r="O29"/>
  <c r="R29"/>
  <c r="P29"/>
  <c r="M29"/>
  <c r="L29"/>
  <c r="D28"/>
  <c r="E28"/>
  <c r="I28"/>
  <c r="J28"/>
  <c r="O28"/>
  <c r="R28"/>
  <c r="P28"/>
  <c r="M28"/>
  <c r="L28"/>
  <c r="D27"/>
  <c r="E27"/>
  <c r="I27"/>
  <c r="J27"/>
  <c r="O27"/>
  <c r="R27"/>
  <c r="P27"/>
  <c r="M27"/>
  <c r="L27"/>
  <c r="D26"/>
  <c r="E26"/>
  <c r="I26"/>
  <c r="J26"/>
  <c r="O26"/>
  <c r="R26"/>
  <c r="P26"/>
  <c r="M26"/>
  <c r="L26"/>
  <c r="D25"/>
  <c r="E25"/>
  <c r="I25"/>
  <c r="J25"/>
  <c r="O25"/>
  <c r="R25"/>
  <c r="P25"/>
  <c r="M25"/>
  <c r="L25"/>
  <c r="D24"/>
  <c r="E24"/>
  <c r="I24"/>
  <c r="J24"/>
  <c r="O24"/>
  <c r="R24"/>
  <c r="P24"/>
  <c r="M24"/>
  <c r="L24"/>
  <c r="D23"/>
  <c r="E23"/>
  <c r="I23"/>
  <c r="J23"/>
  <c r="O23"/>
  <c r="R23"/>
  <c r="P23"/>
  <c r="M23"/>
  <c r="L23"/>
  <c r="D22"/>
  <c r="E22"/>
  <c r="I22"/>
  <c r="J22"/>
  <c r="O22"/>
  <c r="R22"/>
  <c r="P22"/>
  <c r="M22"/>
  <c r="L22"/>
  <c r="D21"/>
  <c r="E21"/>
  <c r="I21"/>
  <c r="J21"/>
  <c r="O21"/>
  <c r="R21"/>
  <c r="P21"/>
  <c r="M21"/>
  <c r="L21"/>
  <c r="D20"/>
  <c r="E20"/>
  <c r="I20"/>
  <c r="J20"/>
  <c r="O20"/>
  <c r="R20"/>
  <c r="P20"/>
  <c r="M20"/>
  <c r="L20"/>
  <c r="D19"/>
  <c r="E19"/>
  <c r="I19"/>
  <c r="J19"/>
  <c r="O19"/>
  <c r="R19"/>
  <c r="P19"/>
  <c r="M19"/>
  <c r="L19"/>
  <c r="D18"/>
  <c r="E18"/>
  <c r="I18"/>
  <c r="J18"/>
  <c r="O18"/>
  <c r="R18"/>
  <c r="P18"/>
  <c r="M18"/>
  <c r="L18"/>
  <c r="D17"/>
  <c r="E17"/>
  <c r="I17"/>
  <c r="J17"/>
  <c r="O17"/>
  <c r="R17"/>
  <c r="P17"/>
  <c r="M17"/>
  <c r="L17"/>
  <c r="D16"/>
  <c r="E16"/>
  <c r="I16"/>
  <c r="J16"/>
  <c r="O16"/>
  <c r="R16"/>
  <c r="P16"/>
  <c r="M16"/>
  <c r="L16"/>
  <c r="D15"/>
  <c r="E15"/>
  <c r="I15"/>
  <c r="J15"/>
  <c r="O15"/>
  <c r="R15"/>
  <c r="P15"/>
  <c r="M15"/>
  <c r="L15"/>
  <c r="D14"/>
  <c r="E14"/>
  <c r="I14"/>
  <c r="J14"/>
  <c r="O14"/>
  <c r="R14"/>
  <c r="P14"/>
  <c r="M14"/>
  <c r="L14"/>
  <c r="D13"/>
  <c r="E13"/>
  <c r="I13"/>
  <c r="J13"/>
  <c r="O13"/>
  <c r="R13"/>
  <c r="P13"/>
  <c r="M13"/>
  <c r="L13"/>
  <c r="D12"/>
  <c r="E12"/>
  <c r="I12"/>
  <c r="J12"/>
  <c r="O12"/>
  <c r="R12"/>
  <c r="P12"/>
  <c r="M12"/>
  <c r="L12"/>
  <c r="D11"/>
  <c r="E11"/>
  <c r="I11"/>
  <c r="J11"/>
  <c r="O11"/>
  <c r="R11"/>
  <c r="P11"/>
  <c r="M11"/>
  <c r="L11"/>
  <c r="D10"/>
  <c r="E10"/>
  <c r="I10"/>
  <c r="J10"/>
  <c r="O10"/>
  <c r="R10"/>
  <c r="P10"/>
  <c r="M10"/>
  <c r="L10"/>
  <c r="D9"/>
  <c r="E9"/>
  <c r="I9"/>
  <c r="J9"/>
  <c r="O9"/>
  <c r="R9"/>
  <c r="P9"/>
  <c r="M9"/>
  <c r="L9"/>
  <c r="D8"/>
  <c r="E8"/>
  <c r="I8"/>
  <c r="J8"/>
  <c r="O8"/>
  <c r="R8"/>
  <c r="P8"/>
  <c r="M8"/>
  <c r="L8"/>
  <c r="D7"/>
  <c r="E7"/>
  <c r="I7"/>
  <c r="J7"/>
  <c r="O7"/>
  <c r="R7"/>
  <c r="P7"/>
  <c r="M7"/>
  <c r="L7"/>
  <c r="D6"/>
  <c r="E6"/>
  <c r="I6"/>
  <c r="J6"/>
  <c r="O6"/>
  <c r="R6"/>
  <c r="P6"/>
  <c r="M6"/>
  <c r="L6"/>
  <c r="D5"/>
  <c r="E5"/>
  <c r="I5"/>
  <c r="J5"/>
  <c r="O5"/>
  <c r="R5"/>
  <c r="P5"/>
  <c r="M5"/>
  <c r="L5"/>
  <c r="D4"/>
  <c r="E4"/>
  <c r="I4"/>
  <c r="J4"/>
  <c r="O4"/>
  <c r="R4"/>
  <c r="P4"/>
  <c r="M4"/>
  <c r="L4"/>
  <c r="D3"/>
  <c r="E3"/>
  <c r="I3"/>
  <c r="J3"/>
  <c r="O3"/>
  <c r="R3"/>
  <c r="P3"/>
  <c r="M3"/>
  <c r="L3"/>
  <c r="D2"/>
  <c r="E2"/>
  <c r="I2"/>
  <c r="J2"/>
  <c r="O2"/>
  <c r="R2"/>
  <c r="P2"/>
  <c r="M2"/>
  <c r="L2"/>
  <c r="H101" i="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101"/>
  <c r="E101"/>
  <c r="F101"/>
  <c r="D100"/>
  <c r="E100"/>
  <c r="F100"/>
  <c r="D99"/>
  <c r="E99"/>
  <c r="F99"/>
  <c r="D98"/>
  <c r="E98"/>
  <c r="F98"/>
  <c r="D97"/>
  <c r="E97"/>
  <c r="F97"/>
  <c r="D96"/>
  <c r="E96"/>
  <c r="F96"/>
  <c r="D95"/>
  <c r="E95"/>
  <c r="F95"/>
  <c r="D94"/>
  <c r="E94"/>
  <c r="F94"/>
  <c r="D93"/>
  <c r="E93"/>
  <c r="F93"/>
  <c r="D92"/>
  <c r="E92"/>
  <c r="F92"/>
  <c r="D91"/>
  <c r="E91"/>
  <c r="F91"/>
  <c r="D90"/>
  <c r="E90"/>
  <c r="F90"/>
  <c r="D89"/>
  <c r="E89"/>
  <c r="F89"/>
  <c r="D88"/>
  <c r="E88"/>
  <c r="F88"/>
  <c r="D87"/>
  <c r="E87"/>
  <c r="F87"/>
  <c r="D86"/>
  <c r="E86"/>
  <c r="F86"/>
  <c r="D85"/>
  <c r="E85"/>
  <c r="F85"/>
  <c r="D84"/>
  <c r="E84"/>
  <c r="F84"/>
  <c r="D83"/>
  <c r="E83"/>
  <c r="F83"/>
  <c r="D82"/>
  <c r="E82"/>
  <c r="F82"/>
  <c r="D81"/>
  <c r="E81"/>
  <c r="F81"/>
  <c r="D80"/>
  <c r="E80"/>
  <c r="F80"/>
  <c r="D79"/>
  <c r="E79"/>
  <c r="F79"/>
  <c r="D78"/>
  <c r="E78"/>
  <c r="F78"/>
  <c r="D77"/>
  <c r="E77"/>
  <c r="F77"/>
  <c r="D76"/>
  <c r="E76"/>
  <c r="F76"/>
  <c r="D75"/>
  <c r="E75"/>
  <c r="F75"/>
  <c r="D74"/>
  <c r="E74"/>
  <c r="F74"/>
  <c r="D73"/>
  <c r="E73"/>
  <c r="F73"/>
  <c r="D72"/>
  <c r="E72"/>
  <c r="F72"/>
  <c r="D71"/>
  <c r="E71"/>
  <c r="F71"/>
  <c r="D70"/>
  <c r="E70"/>
  <c r="F70"/>
  <c r="D69"/>
  <c r="E69"/>
  <c r="F69"/>
  <c r="D68"/>
  <c r="E68"/>
  <c r="F68"/>
  <c r="D67"/>
  <c r="E67"/>
  <c r="F67"/>
  <c r="D66"/>
  <c r="E66"/>
  <c r="F66"/>
  <c r="D65"/>
  <c r="E65"/>
  <c r="F65"/>
  <c r="D64"/>
  <c r="E64"/>
  <c r="F64"/>
  <c r="D63"/>
  <c r="E63"/>
  <c r="F63"/>
  <c r="D62"/>
  <c r="E62"/>
  <c r="F62"/>
  <c r="D61"/>
  <c r="E61"/>
  <c r="F61"/>
  <c r="D60"/>
  <c r="E60"/>
  <c r="F60"/>
  <c r="D59"/>
  <c r="E59"/>
  <c r="F59"/>
  <c r="D58"/>
  <c r="E58"/>
  <c r="F58"/>
  <c r="D57"/>
  <c r="E57"/>
  <c r="F57"/>
  <c r="D56"/>
  <c r="E56"/>
  <c r="F56"/>
  <c r="D55"/>
  <c r="E55"/>
  <c r="F55"/>
  <c r="D54"/>
  <c r="E54"/>
  <c r="F54"/>
  <c r="D53"/>
  <c r="E53"/>
  <c r="F53"/>
  <c r="D52"/>
  <c r="E52"/>
  <c r="F52"/>
  <c r="D51"/>
  <c r="E51"/>
  <c r="F51"/>
  <c r="D50"/>
  <c r="E50"/>
  <c r="F50"/>
  <c r="D49"/>
  <c r="E49"/>
  <c r="F49"/>
  <c r="D48"/>
  <c r="E48"/>
  <c r="F48"/>
  <c r="D47"/>
  <c r="E47"/>
  <c r="F47"/>
  <c r="D46"/>
  <c r="E46"/>
  <c r="F46"/>
  <c r="D45"/>
  <c r="E45"/>
  <c r="F45"/>
  <c r="D44"/>
  <c r="E44"/>
  <c r="F44"/>
  <c r="D43"/>
  <c r="E43"/>
  <c r="F43"/>
  <c r="D42"/>
  <c r="E42"/>
  <c r="F42"/>
  <c r="D41"/>
  <c r="E41"/>
  <c r="F41"/>
  <c r="D40"/>
  <c r="E40"/>
  <c r="F40"/>
  <c r="D39"/>
  <c r="E39"/>
  <c r="F39"/>
  <c r="D38"/>
  <c r="E38"/>
  <c r="F38"/>
  <c r="D37"/>
  <c r="E37"/>
  <c r="F37"/>
  <c r="D36"/>
  <c r="E36"/>
  <c r="F36"/>
  <c r="D35"/>
  <c r="E35"/>
  <c r="F35"/>
  <c r="D34"/>
  <c r="E34"/>
  <c r="F34"/>
  <c r="D33"/>
  <c r="E33"/>
  <c r="F33"/>
  <c r="D32"/>
  <c r="E32"/>
  <c r="F32"/>
  <c r="D31"/>
  <c r="E31"/>
  <c r="F31"/>
  <c r="D30"/>
  <c r="E30"/>
  <c r="F30"/>
  <c r="D29"/>
  <c r="E29"/>
  <c r="F29"/>
  <c r="D28"/>
  <c r="E28"/>
  <c r="F28"/>
  <c r="D27"/>
  <c r="E27"/>
  <c r="F27"/>
  <c r="D26"/>
  <c r="E26"/>
  <c r="F26"/>
  <c r="D25"/>
  <c r="E25"/>
  <c r="F25"/>
  <c r="D24"/>
  <c r="E24"/>
  <c r="F24"/>
  <c r="D23"/>
  <c r="E23"/>
  <c r="F23"/>
  <c r="D22"/>
  <c r="E22"/>
  <c r="F22"/>
  <c r="D21"/>
  <c r="E21"/>
  <c r="F21"/>
  <c r="D20"/>
  <c r="E20"/>
  <c r="F20"/>
  <c r="D19"/>
  <c r="E19"/>
  <c r="F19"/>
  <c r="D18"/>
  <c r="E18"/>
  <c r="F18"/>
  <c r="D17"/>
  <c r="E17"/>
  <c r="F17"/>
  <c r="D16"/>
  <c r="E16"/>
  <c r="F16"/>
  <c r="D15"/>
  <c r="E15"/>
  <c r="F15"/>
  <c r="D14"/>
  <c r="E14"/>
  <c r="F14"/>
  <c r="D13"/>
  <c r="E13"/>
  <c r="F13"/>
  <c r="D12"/>
  <c r="E12"/>
  <c r="F12"/>
  <c r="D11"/>
  <c r="E11"/>
  <c r="F11"/>
  <c r="D10"/>
  <c r="E10"/>
  <c r="F10"/>
  <c r="D9"/>
  <c r="E9"/>
  <c r="F9"/>
  <c r="D8"/>
  <c r="E8"/>
  <c r="F8"/>
  <c r="D7"/>
  <c r="E7"/>
  <c r="F7"/>
  <c r="D6"/>
  <c r="E6"/>
  <c r="F6"/>
  <c r="D5"/>
  <c r="E5"/>
  <c r="F5"/>
  <c r="D4"/>
  <c r="E4"/>
  <c r="F4"/>
  <c r="D3"/>
  <c r="E3"/>
  <c r="F3"/>
  <c r="D2"/>
  <c r="E2"/>
  <c r="F2"/>
  <c r="K46"/>
  <c r="L46"/>
  <c r="Q46"/>
  <c r="T46"/>
  <c r="K94"/>
  <c r="L94"/>
  <c r="Q94"/>
  <c r="T94"/>
  <c r="K57"/>
  <c r="L57"/>
  <c r="Q57"/>
  <c r="T57"/>
  <c r="K9"/>
  <c r="L9"/>
  <c r="Q9"/>
  <c r="T9"/>
  <c r="K48"/>
  <c r="L48"/>
  <c r="Q48"/>
  <c r="T48"/>
  <c r="K31"/>
  <c r="L31"/>
  <c r="Q31"/>
  <c r="T31"/>
  <c r="K24"/>
  <c r="L24"/>
  <c r="Q24"/>
  <c r="T24"/>
  <c r="K25"/>
  <c r="L25"/>
  <c r="Q25"/>
  <c r="T25"/>
  <c r="K61"/>
  <c r="L61"/>
  <c r="Q61"/>
  <c r="T61"/>
  <c r="K71"/>
  <c r="L71"/>
  <c r="Q71"/>
  <c r="T71"/>
  <c r="K11"/>
  <c r="L11"/>
  <c r="Q11"/>
  <c r="T11"/>
  <c r="K64"/>
  <c r="L64"/>
  <c r="Q64"/>
  <c r="T64"/>
  <c r="K58"/>
  <c r="L58"/>
  <c r="Q58"/>
  <c r="T58"/>
  <c r="K42"/>
  <c r="L42"/>
  <c r="Q42"/>
  <c r="T42"/>
  <c r="K30"/>
  <c r="L30"/>
  <c r="Q30"/>
  <c r="T30"/>
  <c r="K41"/>
  <c r="L41"/>
  <c r="Q41"/>
  <c r="T41"/>
  <c r="K14"/>
  <c r="L14"/>
  <c r="Q14"/>
  <c r="T14"/>
  <c r="K35"/>
  <c r="L35"/>
  <c r="Q35"/>
  <c r="T35"/>
  <c r="K50"/>
  <c r="L50"/>
  <c r="Q50"/>
  <c r="T50"/>
  <c r="K80"/>
  <c r="L80"/>
  <c r="Q80"/>
  <c r="T80"/>
  <c r="K62"/>
  <c r="L62"/>
  <c r="Q62"/>
  <c r="T62"/>
  <c r="K95"/>
  <c r="L95"/>
  <c r="Q95"/>
  <c r="T95"/>
  <c r="K96"/>
  <c r="L96"/>
  <c r="Q96"/>
  <c r="T96"/>
  <c r="K75"/>
  <c r="L75"/>
  <c r="Q75"/>
  <c r="T75"/>
  <c r="K43"/>
  <c r="L43"/>
  <c r="Q43"/>
  <c r="T43"/>
  <c r="K97"/>
  <c r="L97"/>
  <c r="Q97"/>
  <c r="T97"/>
  <c r="K66"/>
  <c r="L66"/>
  <c r="Q66"/>
  <c r="T66"/>
  <c r="K17"/>
  <c r="L17"/>
  <c r="Q17"/>
  <c r="T17"/>
  <c r="K20"/>
  <c r="L20"/>
  <c r="Q20"/>
  <c r="T20"/>
  <c r="K34"/>
  <c r="L34"/>
  <c r="Q34"/>
  <c r="T34"/>
  <c r="K29"/>
  <c r="L29"/>
  <c r="Q29"/>
  <c r="T29"/>
  <c r="K33"/>
  <c r="L33"/>
  <c r="Q33"/>
  <c r="T33"/>
  <c r="K53"/>
  <c r="L53"/>
  <c r="Q53"/>
  <c r="T53"/>
  <c r="K89"/>
  <c r="L89"/>
  <c r="Q89"/>
  <c r="T89"/>
  <c r="K98"/>
  <c r="L98"/>
  <c r="Q98"/>
  <c r="T98"/>
  <c r="K65"/>
  <c r="L65"/>
  <c r="Q65"/>
  <c r="T65"/>
  <c r="K67"/>
  <c r="L67"/>
  <c r="Q67"/>
  <c r="T67"/>
  <c r="K77"/>
  <c r="L77"/>
  <c r="Q77"/>
  <c r="T77"/>
  <c r="K8"/>
  <c r="L8"/>
  <c r="Q8"/>
  <c r="T8"/>
  <c r="K4"/>
  <c r="L4"/>
  <c r="Q4"/>
  <c r="T4"/>
  <c r="K54"/>
  <c r="L54"/>
  <c r="Q54"/>
  <c r="T54"/>
  <c r="K13"/>
  <c r="L13"/>
  <c r="Q13"/>
  <c r="T13"/>
  <c r="K81"/>
  <c r="L81"/>
  <c r="Q81"/>
  <c r="T81"/>
  <c r="K68"/>
  <c r="L68"/>
  <c r="Q68"/>
  <c r="T68"/>
  <c r="K82"/>
  <c r="L82"/>
  <c r="Q82"/>
  <c r="T82"/>
  <c r="K44"/>
  <c r="L44"/>
  <c r="Q44"/>
  <c r="T44"/>
  <c r="K40"/>
  <c r="L40"/>
  <c r="Q40"/>
  <c r="T40"/>
  <c r="K83"/>
  <c r="L83"/>
  <c r="Q83"/>
  <c r="T83"/>
  <c r="K3"/>
  <c r="L3"/>
  <c r="Q3"/>
  <c r="T3"/>
  <c r="K47"/>
  <c r="L47"/>
  <c r="Q47"/>
  <c r="T47"/>
  <c r="K99"/>
  <c r="L99"/>
  <c r="Q99"/>
  <c r="T99"/>
  <c r="K79"/>
  <c r="L79"/>
  <c r="Q79"/>
  <c r="T79"/>
  <c r="K37"/>
  <c r="L37"/>
  <c r="Q37"/>
  <c r="T37"/>
  <c r="K63"/>
  <c r="L63"/>
  <c r="Q63"/>
  <c r="T63"/>
  <c r="K93"/>
  <c r="L93"/>
  <c r="Q93"/>
  <c r="T93"/>
  <c r="K22"/>
  <c r="L22"/>
  <c r="Q22"/>
  <c r="T22"/>
  <c r="K52"/>
  <c r="L52"/>
  <c r="Q52"/>
  <c r="T52"/>
  <c r="K69"/>
  <c r="L69"/>
  <c r="Q69"/>
  <c r="T69"/>
  <c r="K26"/>
  <c r="L26"/>
  <c r="Q26"/>
  <c r="T26"/>
  <c r="K36"/>
  <c r="L36"/>
  <c r="Q36"/>
  <c r="T36"/>
  <c r="K32"/>
  <c r="L32"/>
  <c r="Q32"/>
  <c r="T32"/>
  <c r="K86"/>
  <c r="L86"/>
  <c r="Q86"/>
  <c r="T86"/>
  <c r="K100"/>
  <c r="L100"/>
  <c r="Q100"/>
  <c r="T100"/>
  <c r="K59"/>
  <c r="L59"/>
  <c r="Q59"/>
  <c r="T59"/>
  <c r="K39"/>
  <c r="L39"/>
  <c r="Q39"/>
  <c r="T39"/>
  <c r="K87"/>
  <c r="L87"/>
  <c r="Q87"/>
  <c r="T87"/>
  <c r="K27"/>
  <c r="L27"/>
  <c r="Q27"/>
  <c r="T27"/>
  <c r="K85"/>
  <c r="L85"/>
  <c r="Q85"/>
  <c r="T85"/>
  <c r="K91"/>
  <c r="L91"/>
  <c r="Q91"/>
  <c r="T91"/>
  <c r="K7"/>
  <c r="L7"/>
  <c r="Q7"/>
  <c r="T7"/>
  <c r="K19"/>
  <c r="L19"/>
  <c r="Q19"/>
  <c r="T19"/>
  <c r="K23"/>
  <c r="L23"/>
  <c r="Q23"/>
  <c r="T23"/>
  <c r="K74"/>
  <c r="L74"/>
  <c r="Q74"/>
  <c r="T74"/>
  <c r="K2"/>
  <c r="L2"/>
  <c r="Q2"/>
  <c r="T2"/>
  <c r="K88"/>
  <c r="L88"/>
  <c r="Q88"/>
  <c r="T88"/>
  <c r="K38"/>
  <c r="L38"/>
  <c r="Q38"/>
  <c r="T38"/>
  <c r="K72"/>
  <c r="L72"/>
  <c r="Q72"/>
  <c r="T72"/>
  <c r="K10"/>
  <c r="L10"/>
  <c r="Q10"/>
  <c r="T10"/>
  <c r="K12"/>
  <c r="L12"/>
  <c r="Q12"/>
  <c r="T12"/>
  <c r="K90"/>
  <c r="L90"/>
  <c r="Q90"/>
  <c r="T90"/>
  <c r="K18"/>
  <c r="L18"/>
  <c r="Q18"/>
  <c r="T18"/>
  <c r="K6"/>
  <c r="L6"/>
  <c r="Q6"/>
  <c r="T6"/>
  <c r="K84"/>
  <c r="L84"/>
  <c r="Q84"/>
  <c r="T84"/>
  <c r="K55"/>
  <c r="L55"/>
  <c r="Q55"/>
  <c r="T55"/>
  <c r="K92"/>
  <c r="L92"/>
  <c r="Q92"/>
  <c r="T92"/>
  <c r="K60"/>
  <c r="L60"/>
  <c r="Q60"/>
  <c r="T60"/>
  <c r="K101"/>
  <c r="L101"/>
  <c r="Q101"/>
  <c r="T101"/>
  <c r="K49"/>
  <c r="L49"/>
  <c r="Q49"/>
  <c r="T49"/>
  <c r="K73"/>
  <c r="L73"/>
  <c r="Q73"/>
  <c r="T73"/>
  <c r="K76"/>
  <c r="L76"/>
  <c r="Q76"/>
  <c r="T76"/>
  <c r="K45"/>
  <c r="L45"/>
  <c r="Q45"/>
  <c r="T45"/>
  <c r="K21"/>
  <c r="L21"/>
  <c r="Q21"/>
  <c r="T21"/>
  <c r="K28"/>
  <c r="L28"/>
  <c r="Q28"/>
  <c r="T28"/>
  <c r="K56"/>
  <c r="L56"/>
  <c r="Q56"/>
  <c r="T56"/>
  <c r="K15"/>
  <c r="L15"/>
  <c r="Q15"/>
  <c r="T15"/>
  <c r="K5"/>
  <c r="L5"/>
  <c r="Q5"/>
  <c r="T5"/>
  <c r="K51"/>
  <c r="L51"/>
  <c r="Q51"/>
  <c r="T51"/>
  <c r="K70"/>
  <c r="L70"/>
  <c r="Q70"/>
  <c r="T70"/>
  <c r="K78"/>
  <c r="L78"/>
  <c r="Q78"/>
  <c r="T78"/>
  <c r="K16"/>
  <c r="L16"/>
  <c r="Q16"/>
  <c r="T16"/>
  <c r="O24"/>
  <c r="O26"/>
  <c r="O27"/>
  <c r="O29"/>
  <c r="O30"/>
  <c r="O31"/>
  <c r="O33"/>
  <c r="O34"/>
  <c r="O36"/>
  <c r="O35"/>
  <c r="O37"/>
  <c r="O38"/>
  <c r="O40"/>
  <c r="O43"/>
  <c r="O42"/>
  <c r="O45"/>
  <c r="O44"/>
  <c r="O46"/>
  <c r="O47"/>
  <c r="O48"/>
  <c r="O49"/>
  <c r="O50"/>
  <c r="O51"/>
  <c r="O52"/>
  <c r="O53"/>
  <c r="O54"/>
  <c r="O55"/>
  <c r="O56"/>
  <c r="O59"/>
  <c r="O57"/>
  <c r="O58"/>
  <c r="O60"/>
  <c r="O61"/>
  <c r="O62"/>
  <c r="O63"/>
  <c r="O64"/>
  <c r="O65"/>
  <c r="O68"/>
  <c r="O70"/>
  <c r="O66"/>
  <c r="O67"/>
  <c r="O69"/>
  <c r="O71"/>
  <c r="O72"/>
  <c r="O73"/>
  <c r="O74"/>
  <c r="O75"/>
  <c r="O76"/>
  <c r="O78"/>
  <c r="O77"/>
  <c r="O79"/>
  <c r="O80"/>
  <c r="O81"/>
  <c r="O82"/>
  <c r="O84"/>
  <c r="O83"/>
  <c r="O85"/>
  <c r="O86"/>
  <c r="O87"/>
  <c r="O88"/>
  <c r="O90"/>
  <c r="O89"/>
  <c r="O91"/>
  <c r="O92"/>
  <c r="O93"/>
  <c r="O41"/>
  <c r="O94"/>
  <c r="O95"/>
  <c r="O97"/>
  <c r="O98"/>
  <c r="O99"/>
  <c r="O32"/>
  <c r="O100"/>
  <c r="O39"/>
  <c r="O6"/>
  <c r="O101"/>
  <c r="O28"/>
  <c r="O96"/>
  <c r="O14"/>
  <c r="O15"/>
  <c r="O16"/>
  <c r="O17"/>
  <c r="O18"/>
  <c r="O19"/>
  <c r="O21"/>
  <c r="O20"/>
  <c r="O22"/>
  <c r="O23"/>
  <c r="O25"/>
  <c r="O3"/>
  <c r="O4"/>
  <c r="O5"/>
  <c r="O7"/>
  <c r="O8"/>
  <c r="O9"/>
  <c r="O10"/>
  <c r="O11"/>
  <c r="O12"/>
  <c r="O13"/>
  <c r="O2"/>
  <c r="N2"/>
  <c r="N3"/>
  <c r="N4"/>
  <c r="N5"/>
  <c r="N7"/>
  <c r="N8"/>
  <c r="N9"/>
  <c r="N10"/>
  <c r="N11"/>
  <c r="N12"/>
  <c r="N13"/>
  <c r="N14"/>
  <c r="N15"/>
  <c r="N16"/>
  <c r="N17"/>
  <c r="N18"/>
  <c r="N19"/>
  <c r="N21"/>
  <c r="N20"/>
  <c r="N22"/>
  <c r="N23"/>
  <c r="N25"/>
  <c r="N24"/>
  <c r="N26"/>
  <c r="N27"/>
  <c r="N29"/>
  <c r="N30"/>
  <c r="N31"/>
  <c r="N33"/>
  <c r="N34"/>
  <c r="N36"/>
  <c r="N35"/>
  <c r="N37"/>
  <c r="N38"/>
  <c r="N40"/>
  <c r="N43"/>
  <c r="N42"/>
  <c r="N45"/>
  <c r="N44"/>
  <c r="N46"/>
  <c r="N47"/>
  <c r="N48"/>
  <c r="N49"/>
  <c r="N51"/>
  <c r="N50"/>
  <c r="N52"/>
  <c r="N53"/>
  <c r="N54"/>
  <c r="N55"/>
  <c r="N56"/>
  <c r="N58"/>
  <c r="N57"/>
  <c r="N59"/>
  <c r="N60"/>
  <c r="N61"/>
  <c r="N63"/>
  <c r="N62"/>
  <c r="N64"/>
  <c r="N65"/>
  <c r="N68"/>
  <c r="N69"/>
  <c r="N70"/>
  <c r="N66"/>
  <c r="N67"/>
  <c r="N72"/>
  <c r="N71"/>
  <c r="N73"/>
  <c r="N74"/>
  <c r="N75"/>
  <c r="N76"/>
  <c r="N78"/>
  <c r="N77"/>
  <c r="N79"/>
  <c r="N80"/>
  <c r="N81"/>
  <c r="N82"/>
  <c r="N83"/>
  <c r="N84"/>
  <c r="N85"/>
  <c r="N86"/>
  <c r="N87"/>
  <c r="N88"/>
  <c r="N90"/>
  <c r="N89"/>
  <c r="N91"/>
  <c r="N92"/>
  <c r="N93"/>
  <c r="N32"/>
  <c r="N99"/>
  <c r="N101"/>
  <c r="N95"/>
  <c r="N97"/>
  <c r="N41"/>
  <c r="N100"/>
  <c r="N39"/>
  <c r="N98"/>
  <c r="N6"/>
  <c r="N94"/>
  <c r="N28"/>
  <c r="N96"/>
  <c r="R96"/>
  <c r="R28"/>
  <c r="R94"/>
  <c r="R6"/>
  <c r="R98"/>
  <c r="R39"/>
  <c r="R100"/>
  <c r="R41"/>
  <c r="R97"/>
  <c r="R95"/>
  <c r="R101"/>
  <c r="R99"/>
  <c r="R32"/>
  <c r="R93"/>
  <c r="R92"/>
  <c r="R91"/>
  <c r="R89"/>
  <c r="R90"/>
  <c r="R88"/>
  <c r="R87"/>
  <c r="R86"/>
  <c r="R85"/>
  <c r="R84"/>
  <c r="R83"/>
  <c r="R82"/>
  <c r="R81"/>
  <c r="R80"/>
  <c r="R79"/>
  <c r="R77"/>
  <c r="R78"/>
  <c r="R76"/>
  <c r="R75"/>
  <c r="R74"/>
  <c r="R73"/>
  <c r="R71"/>
  <c r="R72"/>
  <c r="R67"/>
  <c r="R66"/>
  <c r="R70"/>
  <c r="R69"/>
  <c r="R68"/>
  <c r="R65"/>
  <c r="R64"/>
  <c r="R62"/>
  <c r="R63"/>
  <c r="R61"/>
  <c r="R60"/>
  <c r="R59"/>
  <c r="R57"/>
  <c r="R58"/>
  <c r="R56"/>
  <c r="R55"/>
  <c r="R54"/>
  <c r="R53"/>
  <c r="R52"/>
  <c r="R50"/>
  <c r="R51"/>
  <c r="R49"/>
  <c r="R48"/>
  <c r="R47"/>
  <c r="R46"/>
  <c r="R44"/>
  <c r="R45"/>
  <c r="R42"/>
  <c r="R43"/>
  <c r="R40"/>
  <c r="R38"/>
  <c r="R37"/>
  <c r="R35"/>
  <c r="R36"/>
  <c r="R34"/>
  <c r="R33"/>
  <c r="R31"/>
  <c r="R30"/>
  <c r="R29"/>
  <c r="R27"/>
  <c r="R26"/>
  <c r="R24"/>
  <c r="R25"/>
  <c r="R23"/>
  <c r="R22"/>
  <c r="R20"/>
  <c r="R21"/>
  <c r="R19"/>
  <c r="R18"/>
  <c r="R17"/>
  <c r="R16"/>
  <c r="R15"/>
  <c r="R14"/>
  <c r="R13"/>
  <c r="R12"/>
  <c r="R11"/>
  <c r="R10"/>
  <c r="R9"/>
  <c r="R8"/>
  <c r="R7"/>
  <c r="R5"/>
  <c r="R4"/>
  <c r="R3"/>
  <c r="R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robertss:Documents:School Stuff:2013-2014:Institutes:tabula-5bd2336974db7302cb7c7cd9081f622a5ee3ba59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<sst xmlns="http://schemas.openxmlformats.org/spreadsheetml/2006/main" count="3986" uniqueCount="948">
  <si>
    <t>Andy Warhol, Four Campbell's Soup Cans (1962), sold at (Christie's NY) for $8700000</t>
  </si>
  <si>
    <t>Pieter</t>
  </si>
  <si>
    <t>Brueghel The Younger</t>
  </si>
  <si>
    <t>The Battle between Carnival and Lent (1559)</t>
  </si>
  <si>
    <t>1960</t>
  </si>
  <si>
    <t>1665</t>
  </si>
  <si>
    <t>Pieter Brueghel The Younger, The Battle between Carnival and Lent (1559), sold at (Christie's LONDON) for $9517830</t>
  </si>
  <si>
    <t>Spider</t>
  </si>
  <si>
    <t>Louise Bourgeois, Spider (1996), sold at (Christie's NY) for $9500000</t>
  </si>
  <si>
    <t>Flowers</t>
  </si>
  <si>
    <t>Daqian Zhang, Flowers (1944), sold at (Beijing Jiuge International) for $9412300</t>
  </si>
  <si>
    <t>Couple, le baiser</t>
  </si>
  <si>
    <t>Pablo Picasso, Couple, le baiser (1969), sold at (Sotheby's LONDON) for $9407020</t>
  </si>
  <si>
    <t>The Garden at Hampton House, with Mr and Mrs [...] (1762)</t>
  </si>
  <si>
    <t>Johan Joseph Zoffany, The Garden at Hampton House, with Mr and Mrs [...] (1762), sold at (Sotheby's LONDON) for $9373200</t>
  </si>
  <si>
    <t>Portrait of Mrs. William Villebois, full-length [...] (1777)</t>
  </si>
  <si>
    <t>Three studies for portrait of Lucian Freud (1969)</t>
    <phoneticPr fontId="10" type="noConversion"/>
  </si>
  <si>
    <t>Gimcrack on Newmarket Heath, with a trainer […] (1765)</t>
    <phoneticPr fontId="10" type="noConversion"/>
  </si>
  <si>
    <t>Landscapes (1964)</t>
    <phoneticPr fontId="10" type="noConversion"/>
  </si>
  <si>
    <t>The Meeting of Antony and Cleopatra: 41 BC (1885)</t>
    <phoneticPr fontId="10" type="noConversion"/>
  </si>
  <si>
    <t>ID</t>
    <phoneticPr fontId="10" type="noConversion"/>
  </si>
  <si>
    <t>Scrubbed Artwork Title</t>
    <phoneticPr fontId="10" type="noConversion"/>
  </si>
  <si>
    <t xml:space="preserve"> Picasso</t>
    <phoneticPr fontId="10" type="noConversion"/>
  </si>
  <si>
    <t>The Stolen Mirror</t>
  </si>
  <si>
    <t>Max Ernst, The Stolen Mirror (1941), sold at (Christie's NY) for $14500000</t>
  </si>
  <si>
    <t>Silver Liz</t>
  </si>
  <si>
    <t>Henri Matisse, La fenêtre ouverte (1911), sold at (Christie's NY) for $14000000</t>
  </si>
  <si>
    <t>Hufan Wu, Landscape (1954), sold at (Beijing Hanhai Art BEIJING) for $13553600</t>
  </si>
  <si>
    <t>Unititled</t>
  </si>
  <si>
    <t>Cy Twombly, Unititled (1967), sold at (Christie's NY) for $13500000</t>
  </si>
  <si>
    <t>Le premier cri</t>
  </si>
  <si>
    <t>Constantin Brancusi, Le premier cri (1917), sold at (Christie's NY) for $13200000</t>
  </si>
  <si>
    <t>Yi Hong, Figure (1939), sold at (Beijing Jiuge International) for $13115500</t>
  </si>
  <si>
    <t>Gerhard Richter, Abstraktes Bild (1992), sold at (Sotheby's NY) for $12500000</t>
  </si>
  <si>
    <t>Velde The Younger</t>
  </si>
  <si>
    <t>Dutch men-o'-war and other shipping in a calm (1665)</t>
  </si>
  <si>
    <t>Couple á la guitare (1970)</t>
    <phoneticPr fontId="10" type="noConversion"/>
  </si>
  <si>
    <t>DERAIN André</t>
    <phoneticPr fontId="10" type="noConversion"/>
  </si>
  <si>
    <t>Bateaux á Collioure (1905)</t>
    <phoneticPr fontId="10" type="noConversion"/>
  </si>
  <si>
    <t>Untitled (1960)</t>
    <phoneticPr fontId="10" type="noConversion"/>
  </si>
  <si>
    <t>VELDE Willem van de</t>
    <phoneticPr fontId="10" type="noConversion"/>
  </si>
  <si>
    <t>The Younger</t>
    <phoneticPr fontId="10" type="noConversion"/>
  </si>
  <si>
    <t>Dutch men-o'-war and other shipping in a calm (1665)</t>
    <phoneticPr fontId="10" type="noConversion"/>
  </si>
  <si>
    <t>STAËL de Nicolas</t>
    <phoneticPr fontId="10" type="noConversion"/>
  </si>
  <si>
    <t>Picasso</t>
    <phoneticPr fontId="10" type="noConversion"/>
  </si>
  <si>
    <t xml:space="preserve">Pablo Picasso </t>
    <phoneticPr fontId="10" type="noConversion"/>
  </si>
  <si>
    <t>Year</t>
    <phoneticPr fontId="10" type="noConversion"/>
  </si>
  <si>
    <t>Andy Warhol, Silver Liz (1963), sold at (Christie's NY) for $14500000</t>
  </si>
  <si>
    <t>Children Playing under a Pomegranate Tree</t>
  </si>
  <si>
    <t>Daqian Zhang, Children Playing under a Pomegranate Tree (1948), sold at (Sotheby's HK) for $8481000</t>
  </si>
  <si>
    <t>Bateaux á Collioure</t>
  </si>
  <si>
    <t>André Derain, Bateaux á Collioure (1905), sold at (Christie's LONDON) for $8383440</t>
  </si>
  <si>
    <t>Untitled (1960)</t>
  </si>
  <si>
    <t>Untitled</t>
  </si>
  <si>
    <t>Joan Mitchell, Untitled (1960), sold at (Sotheby's NY) for $8250000</t>
  </si>
  <si>
    <t>Antibes, Le Fort</t>
  </si>
  <si>
    <t>Claude Monet, Antibes, Le Fort (1888), sold at (Sotheby's NY) for $8200000</t>
  </si>
  <si>
    <t>Willem Van De</t>
  </si>
  <si>
    <t>Forever Lasting Love (1988)</t>
    <phoneticPr fontId="10" type="noConversion"/>
  </si>
  <si>
    <t>MAGRITTE René</t>
    <phoneticPr fontId="10" type="noConversion"/>
  </si>
  <si>
    <t>Red boat (Imaginary boys) (2003)</t>
    <phoneticPr fontId="10" type="noConversion"/>
  </si>
  <si>
    <t>Peter Doig, Red boat (Imaginary boys) (2003), sold at (Christie's LONDON) for $8778000</t>
  </si>
  <si>
    <t>Four Campbell's Soup Cans</t>
  </si>
  <si>
    <t>Andy Warhol, Mao (1973), sold at (Christie's LONDON) for $9895200</t>
  </si>
  <si>
    <t>Andy Warhol, Sixteen Jackies (1964), sold at (Sotheby's NY) for $18000000</t>
  </si>
  <si>
    <t>Francis Bacon, Three Studies for a Self-Portrait (1967), sold at (Sotheby's NY) for $17500000</t>
  </si>
  <si>
    <t>Ph-1033</t>
  </si>
  <si>
    <t>Clyfford E. Still, Ph-1033 (1976), sold at (Sotheby's NY) for $17500000</t>
  </si>
  <si>
    <t>Landscape inspired by tang poems</t>
  </si>
  <si>
    <t>Hui Wang, Landscape inspired by tang poems (1710), sold at (China Guardian BEIJING) for $17435000</t>
  </si>
  <si>
    <t>Shimin Wang, Landscapes (1647), sold at (Sungari International BEIJING) for $16569000</t>
  </si>
  <si>
    <t>White Cloud</t>
  </si>
  <si>
    <t>Mark Rothko, White Cloud (1956), sold at (Christie's NY) for $16500000</t>
  </si>
  <si>
    <t>Le pont d'Argenteuil et la Seine (1883)</t>
  </si>
  <si>
    <t>Le pont d'Argenteuil et la Seine</t>
  </si>
  <si>
    <t>30 may (Ravenel Art Group HK)</t>
    <phoneticPr fontId="10" type="noConversion"/>
  </si>
  <si>
    <t>La fenêtre ouverte (1911)</t>
    <phoneticPr fontId="10" type="noConversion"/>
  </si>
  <si>
    <t>Terrasse á Vernon (1923)</t>
    <phoneticPr fontId="10" type="noConversion"/>
  </si>
  <si>
    <t>Jeune tahitienne (1893)</t>
    <phoneticPr fontId="10" type="noConversion"/>
  </si>
  <si>
    <t>JAWLENSKY Alexej von</t>
    <phoneticPr fontId="10" type="noConversion"/>
  </si>
  <si>
    <t>Frau mit grünem fächer (1912)</t>
    <phoneticPr fontId="10" type="noConversion"/>
  </si>
  <si>
    <t>BRUEGHEL Pieter</t>
    <phoneticPr fontId="10" type="noConversion"/>
  </si>
  <si>
    <t>The Younger</t>
    <phoneticPr fontId="10" type="noConversion"/>
  </si>
  <si>
    <t>ID</t>
    <phoneticPr fontId="10" type="noConversion"/>
  </si>
  <si>
    <t>Name Modifier</t>
    <phoneticPr fontId="10" type="noConversion"/>
  </si>
  <si>
    <t>First Name</t>
    <phoneticPr fontId="10" type="noConversion"/>
  </si>
  <si>
    <t>Last Name</t>
    <phoneticPr fontId="10" type="noConversion"/>
  </si>
  <si>
    <t>Hammer price</t>
    <phoneticPr fontId="10" type="noConversion"/>
  </si>
  <si>
    <t>Average Price</t>
    <phoneticPr fontId="10" type="noConversion"/>
  </si>
  <si>
    <t>Given Artwork Title</t>
    <phoneticPr fontId="10" type="noConversion"/>
  </si>
  <si>
    <t>Selected Artwork Title</t>
    <phoneticPr fontId="10" type="noConversion"/>
  </si>
  <si>
    <t>Date Created</t>
    <phoneticPr fontId="10" type="noConversion"/>
  </si>
  <si>
    <t>Sale Info</t>
    <phoneticPr fontId="10" type="noConversion"/>
  </si>
  <si>
    <t>Day</t>
    <phoneticPr fontId="10" type="noConversion"/>
  </si>
  <si>
    <t>Month</t>
    <phoneticPr fontId="10" type="noConversion"/>
  </si>
  <si>
    <t>Date Sold</t>
    <phoneticPr fontId="10" type="noConversion"/>
  </si>
  <si>
    <t>Auction House</t>
    <phoneticPr fontId="10" type="noConversion"/>
  </si>
  <si>
    <t>City</t>
    <phoneticPr fontId="10" type="noConversion"/>
  </si>
  <si>
    <t>location</t>
    <phoneticPr fontId="10" type="noConversion"/>
  </si>
  <si>
    <t>Citation</t>
    <phoneticPr fontId="10" type="noConversion"/>
  </si>
  <si>
    <t>Venice, a View of the Rialto Bridge, Looking [...] (1760)</t>
    <phoneticPr fontId="10" type="noConversion"/>
  </si>
  <si>
    <t>Litzlberg Am Attersee (1914)</t>
    <phoneticPr fontId="10" type="noConversion"/>
  </si>
  <si>
    <t>Häuser mit bunter wäsche (Vordatdt II) [...] (1914)</t>
    <phoneticPr fontId="10" type="noConversion"/>
  </si>
  <si>
    <t>Self-Portrait (1963)</t>
    <phoneticPr fontId="10" type="noConversion"/>
  </si>
  <si>
    <t>Artist-Name</t>
    <phoneticPr fontId="10" type="noConversion"/>
  </si>
  <si>
    <t>A. Warhol</t>
    <phoneticPr fontId="10" type="noConversion"/>
  </si>
  <si>
    <t>Andy Warhol</t>
    <phoneticPr fontId="10" type="noConversion"/>
  </si>
  <si>
    <t>Andy W.</t>
    <phoneticPr fontId="10" type="noConversion"/>
  </si>
  <si>
    <t>Andy Warholl</t>
    <phoneticPr fontId="10" type="noConversion"/>
  </si>
  <si>
    <t>Andie Warhol</t>
    <phoneticPr fontId="10" type="noConversion"/>
  </si>
  <si>
    <t xml:space="preserve">Andy Warhol </t>
    <phoneticPr fontId="10" type="noConversion"/>
  </si>
  <si>
    <t>Baishi Q.</t>
    <phoneticPr fontId="10" type="noConversion"/>
  </si>
  <si>
    <t xml:space="preserve">Baishi Qi </t>
    <phoneticPr fontId="10" type="noConversion"/>
  </si>
  <si>
    <t xml:space="preserve"> Baishi Qi</t>
    <phoneticPr fontId="10" type="noConversion"/>
  </si>
  <si>
    <t>B. Qi</t>
    <phoneticPr fontId="10" type="noConversion"/>
  </si>
  <si>
    <t>P. Picasso</t>
    <phoneticPr fontId="10" type="noConversion"/>
  </si>
  <si>
    <t>Pablo P</t>
    <phoneticPr fontId="10" type="noConversion"/>
  </si>
  <si>
    <t>Gerhard Richter, Kerze (Candle) (1982), sold at (Christie's LONDON) for $14630760</t>
  </si>
  <si>
    <t>La fenêtre ouverte</t>
  </si>
  <si>
    <t>Lawrence Alma-Tadema, The Meeting of Antony and Cleopatra: 41 BC (1885), sold at (Sotheby's NY) for $26000000</t>
  </si>
  <si>
    <t>Femme assise, robe bleue</t>
  </si>
  <si>
    <t>Pablo Picasso, Femme assise, robe bleue (1939), sold at (Christie's LONDON) for $25872000</t>
  </si>
  <si>
    <t>Study for a portrait</t>
  </si>
  <si>
    <t>Francis Bacon, Study for a portrait (1953), sold at (Christie's LONDON) for $25536000</t>
  </si>
  <si>
    <t>Andy Warhol, Self-Portrait (1986), sold at (Christie's NY) for $24500000</t>
  </si>
  <si>
    <t>Liz #5 (Early Colored Liz)</t>
  </si>
  <si>
    <t>Andy Warhol, Liz #5 (Early Colored Liz) (1963), sold at (Phillips de Pury &amp; Co NY) for $24000000</t>
  </si>
  <si>
    <t>Willem Van De Velde The Younger, Dutch men-o'-war and other shipping in a calm (1665), sold at (Christie's LONDON) for $8191575</t>
  </si>
  <si>
    <t>Nu couché, (Nu) (1953)</t>
  </si>
  <si>
    <t>Nu couché, (Nu)</t>
  </si>
  <si>
    <t>De Nicolas Staël, Nu couché, (Nu) (1953), sold at (Artcurial (S.V.V.) PARIS) for $8171320</t>
  </si>
  <si>
    <t>Dschungel (Jungle)</t>
  </si>
  <si>
    <t>Sigmar Polke, Dschungel (Jungle) (1967), sold at (Sotheby's LONDON) for $8150310</t>
  </si>
  <si>
    <t>Baishi Qi, Landscape (n/a), sold at (Beijing Highest BEIJING) for $8695500</t>
  </si>
  <si>
    <t>Untitled (Crouching Nude on Rail)</t>
  </si>
  <si>
    <t>Francis Bacon, Untitled (Crouching Nude on Rail) (1952), sold at (Christie's NY) for $8500000</t>
  </si>
  <si>
    <t>Couple á la guitare</t>
  </si>
  <si>
    <t>Pablo Picasso, Couple á la guitare (1970), sold at (Sotheby's NY) for $8500000</t>
  </si>
  <si>
    <t>Shrubalthea</t>
  </si>
  <si>
    <t>Guanzhong Wu, Shrubalthea (1975), sold at (Poly International BEIJING) for $8492000</t>
  </si>
  <si>
    <t>1777</t>
  </si>
  <si>
    <t>Guanzhong Wu, Former residence of Qiu Jin (2002), sold at (Poly International BEIJING) for $10244000</t>
  </si>
  <si>
    <t>Da Zhu, Lotus (1699), sold at (Beijing Chieftown BEIJING) for $10055500</t>
  </si>
  <si>
    <t>Jeune tahitienne (1893)</t>
  </si>
  <si>
    <t>Jeune tahitienne</t>
  </si>
  <si>
    <t>Paul Gauguin, Jeune tahitienne (1893), sold at (Sotheby's NY) for $10000000</t>
  </si>
  <si>
    <t>Alexej Von</t>
  </si>
  <si>
    <t>Frau mit grünem fächer</t>
  </si>
  <si>
    <t>Alexej Von Jawlensky, Frau mit grünem fächer (1912), sold at (Sotheby's NY) for $10000000</t>
  </si>
  <si>
    <t>Mao</t>
  </si>
  <si>
    <t>Meng Wang, Zhi Chuan moving to Mountain (n/a), sold at (Poly International BEIJING) for $54040000</t>
  </si>
  <si>
    <t>I Can See the Whole Room!...and [...]</t>
  </si>
  <si>
    <t>Roy Lichtenstein, I Can See the Whole Room!...and [...] (1961), sold at (Christie's NY) for $38500000</t>
  </si>
  <si>
    <t>Venice, a View of the Rialto Bridge, Looking [...] (1760)</t>
  </si>
  <si>
    <t>July</t>
  </si>
  <si>
    <t>Francesco Guardi, Venice, a View of the Rialto Bridge, Looking [...] (1760), sold at (Sotheby's LONDON) for $38256120</t>
  </si>
  <si>
    <t>Cultivation on the peaceful land</t>
  </si>
  <si>
    <t>December</t>
  </si>
  <si>
    <t>Gustave Caillebotte, Le pont d'Argenteuil et la Seine (1883), sold at (Sotheby's NY) for $16000000</t>
  </si>
  <si>
    <t>Gudrun</t>
  </si>
  <si>
    <t>Gerhard Richter, Gudrun (1987), sold at (Sotheby's NY) for $16000000</t>
  </si>
  <si>
    <t>Thomas Gainsborough, Portrait of Mrs. William Villebois, full-length [...] (1777), sold at (Christie's LONDON) for $9325820</t>
  </si>
  <si>
    <t>Zeng Fan, Figure (1997), sold at (Beijing Jiuge International) for $9258000</t>
  </si>
  <si>
    <t>Le vallon</t>
  </si>
  <si>
    <t>Paul Gauguin, Le vallon (1892), sold at (Christie's LONDON) for $9216900</t>
  </si>
  <si>
    <t>The Battle between Carnival and Lent (1559)</t>
    <phoneticPr fontId="10" type="noConversion"/>
  </si>
  <si>
    <t>Huafeng People's Wishes to Emperor Yao</t>
    <phoneticPr fontId="10" type="noConversion"/>
  </si>
  <si>
    <t>VLAMINCK Maurice de</t>
    <phoneticPr fontId="10" type="noConversion"/>
  </si>
  <si>
    <t>Le pont d'Argenteuil et la Seine (1883)</t>
    <phoneticPr fontId="10" type="noConversion"/>
  </si>
  <si>
    <t>Buste de Françoise (1946)</t>
    <phoneticPr fontId="10" type="noConversion"/>
  </si>
  <si>
    <t>A Sacra Conversazione: the Madonna and Child [...] (1560)</t>
    <phoneticPr fontId="10" type="noConversion"/>
  </si>
  <si>
    <t>SAN Yu</t>
    <phoneticPr fontId="10" type="noConversion"/>
  </si>
  <si>
    <t>Five Nudes (1950)</t>
    <phoneticPr fontId="10" type="noConversion"/>
  </si>
  <si>
    <t>Price Bracket (millions)</t>
    <phoneticPr fontId="10" type="noConversion"/>
  </si>
  <si>
    <t>Full Name</t>
    <phoneticPr fontId="10" type="noConversion"/>
  </si>
  <si>
    <t>Red boat (Imaginary boys) (2003)</t>
  </si>
  <si>
    <t>Red boat (Imaginary boys)</t>
  </si>
  <si>
    <t>René Magritte, Les vacances de Hegel (1958), sold at (Christie's NY) for $9000000</t>
  </si>
  <si>
    <t>Vecellio Tiziano, A Sacra Conversazione: the Madonna and Child [...] (1560), sold at (Sotheby's NY) for $15000000</t>
  </si>
  <si>
    <t>Five Nudes (1950)</t>
  </si>
  <si>
    <t>Five Nudes</t>
  </si>
  <si>
    <t>Yu San, Five Nudes (1950), sold at (Ravenel Art Group HK) for $14726560</t>
  </si>
  <si>
    <t>Shi Su, Bamboo and Stone (n/a), sold at (Beijing Highest BEIJING) for $14677500</t>
  </si>
  <si>
    <t>Kerze (Candle)</t>
  </si>
  <si>
    <t>October</t>
  </si>
  <si>
    <t>JAWLENSKY Alexej von</t>
  </si>
  <si>
    <t>VELDE Willem van de</t>
  </si>
  <si>
    <t>TOULOUSE-LAUTREC Henri de</t>
  </si>
  <si>
    <t>BRUEGHEL Pieter</t>
  </si>
  <si>
    <t>Name Modifier</t>
  </si>
  <si>
    <t>The Younger</t>
  </si>
  <si>
    <t>Given Artwork Title</t>
  </si>
  <si>
    <t>48.856374, 2.349635</t>
  </si>
  <si>
    <t>30.277995, 120.151978</t>
  </si>
  <si>
    <t>City</t>
  </si>
  <si>
    <t>Beijing</t>
  </si>
  <si>
    <t>The Garden at Hampton House, with Mr and Mrs [...]</t>
  </si>
  <si>
    <t>GAINSBOROUGH Thomas</t>
  </si>
  <si>
    <t>Portrait of Mrs. William Villebois, full-length [...]</t>
  </si>
  <si>
    <t>Hangzhou</t>
  </si>
  <si>
    <t>Hong Kong</t>
  </si>
  <si>
    <t>London</t>
  </si>
  <si>
    <t>01 november (Christie's NY)</t>
  </si>
  <si>
    <t>29 november (Christie's HK)</t>
  </si>
  <si>
    <t>Yin Tang, Landscape (n/a), sold at (Beijing Jiuge International) for $23145000</t>
  </si>
  <si>
    <t>Yi Ren, Huafeng People's Wishes to Emperor Yao (n/a), sold at (Xiling Yinshe Auction HANGZHOU) for $22533000</t>
  </si>
  <si>
    <t>Studies for Self-Portrait</t>
  </si>
  <si>
    <t>Francis Bacon, Studies for Self-Portrait (1974), sold at (Christie's NY) for $22500000</t>
  </si>
  <si>
    <t>Lotus and Mandarin Ducks</t>
  </si>
  <si>
    <t>Daqian Zhang, Lotus and Mandarin Ducks (1947), sold at (Sotheby's HK) for $21845000</t>
  </si>
  <si>
    <t>Horse training</t>
  </si>
  <si>
    <t>Nu couché, (Nu) (1953)</t>
    <phoneticPr fontId="10" type="noConversion"/>
  </si>
  <si>
    <t>TOULOUSE-LAUTREC Henri de</t>
    <phoneticPr fontId="10" type="noConversion"/>
  </si>
  <si>
    <t>Zhou Huang, Horse training (1976), sold at (China Guardian BEIJING) for $8116499</t>
  </si>
  <si>
    <t>Henri De</t>
  </si>
  <si>
    <t>La liseuse</t>
  </si>
  <si>
    <t>Henri De Toulouse-Lautrec, La liseuse (1889), sold at (Sotheby's LONDON) for $8109499</t>
  </si>
  <si>
    <t>1760</t>
  </si>
  <si>
    <t>1765</t>
  </si>
  <si>
    <t>1885</t>
  </si>
  <si>
    <t>1883</t>
  </si>
  <si>
    <t>1560</t>
  </si>
  <si>
    <t>1893</t>
  </si>
  <si>
    <t>1559</t>
  </si>
  <si>
    <t>1762</t>
  </si>
  <si>
    <t>Salvador Dali, Portrait de Paul Eluard (1929), sold at (Sotheby's LONDON) for $19292400</t>
  </si>
  <si>
    <t>Femmes lisant (deux personnages)</t>
  </si>
  <si>
    <t>Pablo Picasso, Femmes lisant (deux personnages) (1934), sold at (Sotheby's NY) for $19000000</t>
  </si>
  <si>
    <t>Les femmes d'Alger, version L</t>
  </si>
  <si>
    <t>Pablo Picasso, Les femmes d'Alger, version L (1955), sold at (Christie's NY) for $19000000</t>
  </si>
  <si>
    <t>Abstraktes Bild</t>
  </si>
  <si>
    <t>Gerhard Richter, Abstraktes Bild (1997), sold at (Sotheby's NY) for $18500000</t>
  </si>
  <si>
    <t>January</t>
  </si>
  <si>
    <t>Tao Shi, Landscape (n/a), sold at (Nanjing Jingdian BEIJING) for $18355700</t>
  </si>
  <si>
    <t>Sixteen Jackies</t>
  </si>
  <si>
    <t>51.498382, -0.126210</t>
  </si>
  <si>
    <t>40.712592, -74.006542</t>
  </si>
  <si>
    <t>39.907288, 116.399519</t>
  </si>
  <si>
    <t>22.283970, 114.160031</t>
  </si>
  <si>
    <t>Self-Portrait (1986)</t>
  </si>
  <si>
    <t>Auction House</t>
  </si>
  <si>
    <t>First Name</t>
  </si>
  <si>
    <t>Date Created</t>
  </si>
  <si>
    <t>Sale Info</t>
  </si>
  <si>
    <t>Average Price</t>
  </si>
  <si>
    <t>ID</t>
  </si>
  <si>
    <t>06</t>
  </si>
  <si>
    <t>Vecellio</t>
  </si>
  <si>
    <t>Tiziano</t>
  </si>
  <si>
    <t>27</t>
  </si>
  <si>
    <t>Shimin</t>
  </si>
  <si>
    <t>Wang</t>
  </si>
  <si>
    <t>05</t>
  </si>
  <si>
    <t>Da</t>
  </si>
  <si>
    <t>Zhu</t>
  </si>
  <si>
    <t>21</t>
  </si>
  <si>
    <t>Hui</t>
  </si>
  <si>
    <t>13</t>
  </si>
  <si>
    <t>Francesco</t>
  </si>
  <si>
    <t>Guardi</t>
  </si>
  <si>
    <t>FAN Zeng</t>
  </si>
  <si>
    <t>Figure (1997)</t>
  </si>
  <si>
    <t>Le vallon (1892)</t>
  </si>
  <si>
    <t>Arhat</t>
  </si>
  <si>
    <t>ZHANG Xiaogang</t>
  </si>
  <si>
    <t>Forever Lasting Love</t>
  </si>
  <si>
    <t>03 april (Sotheby's HK)</t>
  </si>
  <si>
    <t>Beihong Xu, Cultivation on the peaceful land (1951), sold at (Poly International BEIJING) for $36679200</t>
  </si>
  <si>
    <t>La lecture</t>
  </si>
  <si>
    <t>February</t>
  </si>
  <si>
    <t>Pablo Picasso, La lecture (1932), sold at (Sotheby's LONDON) for $36274500</t>
  </si>
  <si>
    <t>Litzlberg Am Attersee (1914)</t>
  </si>
  <si>
    <t>Litzlberg Am Attersee</t>
  </si>
  <si>
    <t>Gustav Klimt, Litzlberg Am Attersee (1914), sold at (Sotheby's NY) for $36000000</t>
  </si>
  <si>
    <t>Häuser mit bunter wäsche (Vordatdt II) [...] (1914)</t>
  </si>
  <si>
    <t>The Garden at Hampton House, with Mr and Mrs [...] (1762)</t>
    <phoneticPr fontId="10" type="noConversion"/>
  </si>
  <si>
    <t>Portrait of Mrs. William Villebois, full-length [...] (1777)</t>
    <phoneticPr fontId="10" type="noConversion"/>
  </si>
  <si>
    <t>Xiaogang Zhang, Forever Lasting Love (1988), sold at (Sotheby's HK) for $9002000</t>
  </si>
  <si>
    <t>Les vacances de Hegel</t>
  </si>
  <si>
    <t>A Sacra Conversazione: the Madonna and Child [...] (1560)</t>
  </si>
  <si>
    <t>Buste de Françoise</t>
  </si>
  <si>
    <t>Pablo Picasso, Buste de Françoise (1946), sold at (Christie's LONDON) for $15361500</t>
  </si>
  <si>
    <t>Pink panther</t>
  </si>
  <si>
    <t>Baoshi Fu, Landscapes (1964), sold at (Beijing Hanhai Art BEIJING) for $31520000</t>
  </si>
  <si>
    <t>Untitled No. 17</t>
  </si>
  <si>
    <t>Mark Rothko, Untitled No. 17 (1961), sold at (Christie's NY) for $30000000</t>
  </si>
  <si>
    <t>1947-Y-No. 2</t>
  </si>
  <si>
    <t>Clyfford E. Still, 1947-Y-No. 2 (1947), sold at (Sotheby's NY) for $28000000</t>
  </si>
  <si>
    <t>Baishi Qi, Landscape (1931), sold at (China Guardian BEIJING) for $26786500</t>
  </si>
  <si>
    <t>The Meeting of Antony and Cleopatra: 41 BC (1885)</t>
  </si>
  <si>
    <t>The Meeting of Antony and Cleopatra: 41 BC</t>
  </si>
  <si>
    <t>Lotus</t>
  </si>
  <si>
    <t>Ruzhuo Cui, Lotus (2011), sold at (Christie's HK) for $14113000</t>
  </si>
  <si>
    <t>VLAMINCK Maurice de</t>
  </si>
  <si>
    <t>Ruzhuo</t>
  </si>
  <si>
    <t>Cui</t>
  </si>
  <si>
    <t>Shi</t>
  </si>
  <si>
    <t>Su</t>
  </si>
  <si>
    <t>Yin</t>
  </si>
  <si>
    <t>Tang</t>
  </si>
  <si>
    <t>Tao</t>
  </si>
  <si>
    <t>Meng</t>
  </si>
  <si>
    <t>Ren</t>
  </si>
  <si>
    <t>Thomas</t>
  </si>
  <si>
    <t>Gainsborough</t>
  </si>
  <si>
    <t>Gustave</t>
  </si>
  <si>
    <t>Caillebotte</t>
  </si>
  <si>
    <t>02</t>
  </si>
  <si>
    <t>Lawrence</t>
  </si>
  <si>
    <t>Alma-Tadema</t>
  </si>
  <si>
    <t>Claude</t>
  </si>
  <si>
    <t>Monet</t>
  </si>
  <si>
    <t>Toulouse-Lautrec</t>
  </si>
  <si>
    <t>22</t>
  </si>
  <si>
    <t>04</t>
  </si>
  <si>
    <t>Paul</t>
  </si>
  <si>
    <t>Gauguin</t>
  </si>
  <si>
    <t>03</t>
  </si>
  <si>
    <t>André</t>
  </si>
  <si>
    <t>Derain</t>
  </si>
  <si>
    <t>09</t>
  </si>
  <si>
    <t>Vlaminck</t>
  </si>
  <si>
    <t>Henri</t>
  </si>
  <si>
    <t>Matisse</t>
  </si>
  <si>
    <t>Jawlensky</t>
  </si>
  <si>
    <t>Egon</t>
  </si>
  <si>
    <t>Schiele</t>
  </si>
  <si>
    <t>Gustav</t>
  </si>
  <si>
    <t>Klimt</t>
  </si>
  <si>
    <t>Flowers and birds</t>
  </si>
  <si>
    <t>XU Beihong</t>
  </si>
  <si>
    <t>Cultivation on the peaceful land (1951)</t>
  </si>
  <si>
    <t>PICASSO Pablo</t>
  </si>
  <si>
    <t>La lecture (1932)</t>
  </si>
  <si>
    <t>20 november (Beijing Highest BEIJING)</t>
  </si>
  <si>
    <t>05 december (Poly International BEIJING)</t>
  </si>
  <si>
    <t>03 december (Poly International BEIJING)</t>
  </si>
  <si>
    <t>06 december (Christie's LONDON)</t>
  </si>
  <si>
    <t>07 december (Sotheby's LONDON)</t>
  </si>
  <si>
    <t>06 december (Artcurial (S.V.V.) PARIS)</t>
  </si>
  <si>
    <t>The Stolen Mirror (1941)</t>
  </si>
  <si>
    <t>Silver Liz (1963)</t>
  </si>
  <si>
    <t>CUI Ruzhuo</t>
  </si>
  <si>
    <t>Lotus (2011)</t>
  </si>
  <si>
    <t>MATISSE Henri</t>
  </si>
  <si>
    <t>WU Hufan</t>
  </si>
  <si>
    <t>Landscape (1954)</t>
  </si>
  <si>
    <t>Pierre Bonnard, Terrasse á Vernon (1923), sold at (Christie's LONDON) for $10318080</t>
  </si>
  <si>
    <t>Gerhard Richter, Abstraktes Bild (1990), sold at (Sotheby's LONDON) for $10257920</t>
  </si>
  <si>
    <t>Former residence of Qiu Jin</t>
  </si>
  <si>
    <t>Wind of Mountain Village</t>
  </si>
  <si>
    <t>Yifei Chen, Wind of Mountain Village (1994), sold at (China Guardian BEIJING) for $10934000</t>
  </si>
  <si>
    <t>Terrasse á Vernon</t>
  </si>
  <si>
    <t>Portrait de Paul Eluard</t>
  </si>
  <si>
    <t>Claude Monet, Les Peupliers (1891), sold at (Christie's NY) for $20000000</t>
  </si>
  <si>
    <t>Maurice De</t>
  </si>
  <si>
    <t>Paysage de banlieue</t>
  </si>
  <si>
    <t>Maurice De Vlaminck, Paysage de banlieue (1905), sold at (Christie's NY) for $20000000</t>
  </si>
  <si>
    <t>Jeune fille endormie</t>
  </si>
  <si>
    <t>Pablo Picasso, Jeune fille endormie (1935), sold at (Christie's LONDON) for $19404000</t>
  </si>
  <si>
    <t>Selected Artwork Title</t>
  </si>
  <si>
    <t>Date Sold</t>
  </si>
  <si>
    <t>n/a</t>
  </si>
  <si>
    <t>May</t>
  </si>
  <si>
    <t>1949-A-No . 1</t>
  </si>
  <si>
    <t>November</t>
  </si>
  <si>
    <t>Clyfford E. Still, 1949-A-No . 1 (1949), sold at (Sotheby's NY) for $55000000</t>
  </si>
  <si>
    <t>June</t>
  </si>
  <si>
    <t>Three Studies for a Self-Portrait</t>
  </si>
  <si>
    <t>Pink panther (1988)</t>
  </si>
  <si>
    <t>TIZIANO VECELLIO</t>
  </si>
  <si>
    <t>location</t>
  </si>
  <si>
    <t>SAN Yu</t>
  </si>
  <si>
    <t>1950</t>
  </si>
  <si>
    <t>1951</t>
  </si>
  <si>
    <t>1952</t>
  </si>
  <si>
    <t>STAËL de Nicolas</t>
  </si>
  <si>
    <t>1953</t>
  </si>
  <si>
    <t>1954</t>
  </si>
  <si>
    <t>1955</t>
  </si>
  <si>
    <t>1956</t>
  </si>
  <si>
    <t>MAGRITTE René</t>
  </si>
  <si>
    <t>1958</t>
  </si>
  <si>
    <t>1961</t>
  </si>
  <si>
    <t>1962</t>
  </si>
  <si>
    <t>1963</t>
  </si>
  <si>
    <t>1964</t>
  </si>
  <si>
    <t>1967</t>
  </si>
  <si>
    <t>1969</t>
  </si>
  <si>
    <t>1970</t>
  </si>
  <si>
    <t>1973</t>
  </si>
  <si>
    <t>1974</t>
  </si>
  <si>
    <t>1975</t>
  </si>
  <si>
    <t>1976</t>
  </si>
  <si>
    <t>1982</t>
  </si>
  <si>
    <t>1986</t>
  </si>
  <si>
    <t>1987</t>
  </si>
  <si>
    <t>1988</t>
  </si>
  <si>
    <t>1990</t>
  </si>
  <si>
    <t>1992</t>
  </si>
  <si>
    <t>1994</t>
  </si>
  <si>
    <t>1996</t>
  </si>
  <si>
    <t>1997</t>
  </si>
  <si>
    <t>2002</t>
  </si>
  <si>
    <t>2003</t>
  </si>
  <si>
    <t>2011</t>
  </si>
  <si>
    <t>Citation</t>
  </si>
  <si>
    <t>CAILLEBOTTE Gustave</t>
  </si>
  <si>
    <t>Le pont d'Argenteuil et la Seine (c.1883)</t>
  </si>
  <si>
    <t>Gudrun (1987)</t>
  </si>
  <si>
    <t>Self-Portrait (1967)</t>
  </si>
  <si>
    <t>WU Guanzhong</t>
  </si>
  <si>
    <t>Lion Woods (1988)</t>
  </si>
  <si>
    <t>(Artcurial (S.V.V.) PARIS)</t>
  </si>
  <si>
    <t>Les vacances de Hegel (1958)</t>
  </si>
  <si>
    <t>DOIG Peter</t>
  </si>
  <si>
    <t>Red boat (Imaginary boys) (2003/04)</t>
  </si>
  <si>
    <t>Four Campbell's Soup Cans (1962)</t>
  </si>
  <si>
    <t>Three Studies for a Self-Portrait (1967)</t>
  </si>
  <si>
    <t>Ph-1033 (1976)</t>
  </si>
  <si>
    <t>WANG Hui</t>
  </si>
  <si>
    <t>Landscape inspired by tang poems (1710)</t>
  </si>
  <si>
    <t>WANG Shimin</t>
  </si>
  <si>
    <t>Landscapes (1647)</t>
  </si>
  <si>
    <t>White Cloud (1956)</t>
  </si>
  <si>
    <t>New York</t>
  </si>
  <si>
    <t>03 june (Poly International BEIJING)</t>
  </si>
  <si>
    <t>Forever Lasting Love (1988)</t>
  </si>
  <si>
    <t>April</t>
  </si>
  <si>
    <t>Jeff Koons, Pink panther (1988), sold at (Sotheby's NY) for $15000000</t>
  </si>
  <si>
    <t>Lion Woods</t>
  </si>
  <si>
    <t>Guanzhong Wu, Lion Woods (1988), sold at (Poly International BEIJING) for $15440000</t>
  </si>
  <si>
    <t>Trois hommes qui marchent II</t>
  </si>
  <si>
    <t>Alberto Giacometti, Trois hommes qui marchent II (1948), sold at (Sotheby's LONDON) for $15408050</t>
  </si>
  <si>
    <t>Gimcrack on Newmarket Heath, with a trainer […] (1765)</t>
  </si>
  <si>
    <t>Gimcrack on Newmarket Heath, with a trainer […]</t>
  </si>
  <si>
    <t>George Stubbs, Gimcrack on Newmarket Heath, with a trainer […] (1765), sold at (Christie's LONDON) for $32158000</t>
  </si>
  <si>
    <t>Landscapes (1964)</t>
  </si>
  <si>
    <t>Landscapes</t>
  </si>
  <si>
    <t>27 january (Sotheby's NY)</t>
  </si>
  <si>
    <t>01 january (Nanjing Jingdian BEIJING)</t>
  </si>
  <si>
    <t>05 july (Christie's LONDON)</t>
  </si>
  <si>
    <t>06 july (Sotheby's LONDON)</t>
  </si>
  <si>
    <t>16 july (Xiling Yinshe Auction HANGZHOU)</t>
  </si>
  <si>
    <t>09 february (Christie's LONDON)</t>
  </si>
  <si>
    <t>15 february (Sotheby's LONDON)</t>
  </si>
  <si>
    <t>Xiaogang</t>
  </si>
  <si>
    <t>15</t>
  </si>
  <si>
    <t>Yifei</t>
  </si>
  <si>
    <t>Chen</t>
  </si>
  <si>
    <t>24</t>
  </si>
  <si>
    <t>Louise</t>
  </si>
  <si>
    <t>Bourgeois</t>
  </si>
  <si>
    <t>Zeng</t>
  </si>
  <si>
    <t>Peter</t>
  </si>
  <si>
    <t>Doig</t>
  </si>
  <si>
    <t>$23 145 000</t>
  </si>
  <si>
    <t>$22 533 000</t>
  </si>
  <si>
    <t>Lichtenstein</t>
  </si>
  <si>
    <t>29</t>
  </si>
  <si>
    <t>Andy</t>
  </si>
  <si>
    <t>Warhol</t>
  </si>
  <si>
    <t>12</t>
  </si>
  <si>
    <t>(Poly International BEIJING)</t>
  </si>
  <si>
    <t>30 may (Ravenel Art Group HK)</t>
  </si>
  <si>
    <t>(Ravenel Art Group HK)</t>
  </si>
  <si>
    <t>(Sotheby's HK)</t>
  </si>
  <si>
    <t>(Sotheby's LONDON)</t>
  </si>
  <si>
    <t>(Sotheby's NY)</t>
  </si>
  <si>
    <t>Frau mit grünem fächer (1912)</t>
  </si>
  <si>
    <t>Couple á la guitare (1970)</t>
  </si>
  <si>
    <t>Bonnard</t>
  </si>
  <si>
    <t>Salvador</t>
  </si>
  <si>
    <t>Dali</t>
  </si>
  <si>
    <t>Baishi</t>
  </si>
  <si>
    <t>Qi</t>
  </si>
  <si>
    <t>Pablo</t>
  </si>
  <si>
    <t>Picasso</t>
  </si>
  <si>
    <t>08</t>
  </si>
  <si>
    <t>Yi</t>
  </si>
  <si>
    <t>Hong</t>
  </si>
  <si>
    <t>Max</t>
  </si>
  <si>
    <t>Ernst</t>
  </si>
  <si>
    <t>Daqian</t>
  </si>
  <si>
    <t>Zhang</t>
  </si>
  <si>
    <t>31</t>
  </si>
  <si>
    <t>Clyfford E.</t>
  </si>
  <si>
    <t>Still</t>
  </si>
  <si>
    <t>Alberto</t>
  </si>
  <si>
    <t>Giacometti</t>
  </si>
  <si>
    <t>Yu</t>
  </si>
  <si>
    <t>San</t>
  </si>
  <si>
    <t>Beihong</t>
  </si>
  <si>
    <t>Xu</t>
  </si>
  <si>
    <t>Francis</t>
  </si>
  <si>
    <t>Bacon</t>
  </si>
  <si>
    <t>11</t>
  </si>
  <si>
    <t>Johan Joseph</t>
  </si>
  <si>
    <t>KLIMT Gustav</t>
  </si>
  <si>
    <t>Litzlberg Am Attersee (c.1914/15)</t>
  </si>
  <si>
    <t>VELDE van de Willem II</t>
  </si>
  <si>
    <t>POLKE Sigmar</t>
  </si>
  <si>
    <t>08 november (Christie's NY)</t>
  </si>
  <si>
    <t>02 november (Sotheby's NY)</t>
  </si>
  <si>
    <t>Crouching Nude (1961)</t>
  </si>
  <si>
    <t>29 june (Sotheby's LONDON)</t>
  </si>
  <si>
    <t>Song of a pipa player</t>
  </si>
  <si>
    <t>CHEN Yifei</t>
  </si>
  <si>
    <t>The Meeting of Antony and Cleopatra: 41 Bc</t>
  </si>
  <si>
    <t>Baishi Qi, Flowers and birds (n/a), sold at (China Guardian BEIJING) for $12368000</t>
  </si>
  <si>
    <t>Crouching Nude</t>
  </si>
  <si>
    <t>Francis Bacon, Crouching Nude (1961), sold at (Sotheby's LONDON) for $11825940</t>
  </si>
  <si>
    <t>Beihong Xu, Figure (n/a), sold at (Beijing Jiuge International) for $20596270</t>
  </si>
  <si>
    <t>L'aubade</t>
  </si>
  <si>
    <t>Pablo Picasso, L'aubade (1967), sold at (Sotheby's NY) for $20500000</t>
  </si>
  <si>
    <t>Les Peupliers</t>
  </si>
  <si>
    <t>Antibes, Le Fort (1888)</t>
  </si>
  <si>
    <t>Paris</t>
  </si>
  <si>
    <t>Wind of Mountain Village (1994)</t>
  </si>
  <si>
    <t>24 may (China Guardian BEIJING)</t>
  </si>
  <si>
    <t>BONNARD Pierre</t>
  </si>
  <si>
    <t>Abstraktes Bild (1990)</t>
  </si>
  <si>
    <t>Former residence of Qiu Jin (2002)</t>
  </si>
  <si>
    <t>ZHU Da</t>
  </si>
  <si>
    <t>Lotus (1699)</t>
  </si>
  <si>
    <t>21 june (Beijing Chieftown BEIJING)</t>
  </si>
  <si>
    <t>GAUGUIN Paul</t>
  </si>
  <si>
    <t>Jeune tahitienne (c.1893)</t>
  </si>
  <si>
    <t>JAWLENSKY von Alexej</t>
  </si>
  <si>
    <t>Mao (1973)</t>
  </si>
  <si>
    <t>BRUEGHEL Pieter II</t>
  </si>
  <si>
    <t>The Battle between Carnival and Lent</t>
  </si>
  <si>
    <t>BOURGEOIS Louise</t>
  </si>
  <si>
    <t>Spider (1996)</t>
  </si>
  <si>
    <t>Flowers (1944)</t>
  </si>
  <si>
    <t>Couple, le baiser (1969)</t>
  </si>
  <si>
    <t>ZOFFANY Johan Joseph</t>
  </si>
  <si>
    <t>1944</t>
  </si>
  <si>
    <t>1946</t>
  </si>
  <si>
    <t>1947</t>
  </si>
  <si>
    <t>1948</t>
  </si>
  <si>
    <t>1949</t>
  </si>
  <si>
    <t>$12 765 600</t>
  </si>
  <si>
    <t>$13 115 500</t>
  </si>
  <si>
    <t>$13 500 000</t>
  </si>
  <si>
    <t>Alexej Von Jawlensky</t>
  </si>
  <si>
    <t>Gustav Klimt</t>
  </si>
  <si>
    <t>Egon Schiele</t>
  </si>
  <si>
    <t>$12 500 000</t>
  </si>
  <si>
    <t>$12 368 000</t>
  </si>
  <si>
    <t>$11 825 940</t>
  </si>
  <si>
    <t>$11 412 000</t>
  </si>
  <si>
    <t>$10 934 000</t>
  </si>
  <si>
    <t>$10 318 080</t>
  </si>
  <si>
    <t>Terrasse Ã  Vernon (1923)</t>
  </si>
  <si>
    <t>09 feb. (Christie's LONDON)</t>
  </si>
  <si>
    <t>$10 257 920</t>
  </si>
  <si>
    <t>15 feb. (Sotheby's LONDON)</t>
  </si>
  <si>
    <t>$10 244 000</t>
  </si>
  <si>
    <t>03 dec. (Poly International BEIJING)</t>
  </si>
  <si>
    <t>$10 055 500</t>
  </si>
  <si>
    <t>$10 000 000</t>
  </si>
  <si>
    <t>Frau mit grÃ¼nem fÃ¤cher (1912)</t>
  </si>
  <si>
    <t>$9 895 200</t>
  </si>
  <si>
    <t>$9 517 830</t>
  </si>
  <si>
    <t>06 dec. (Christie's LONDON)</t>
  </si>
  <si>
    <t>$9 500 000</t>
  </si>
  <si>
    <t>$9 412 300</t>
  </si>
  <si>
    <t>$9 407 020</t>
  </si>
  <si>
    <t>$9 373 200</t>
  </si>
  <si>
    <t>07 dec. (Sotheby's LONDON)</t>
  </si>
  <si>
    <t>$9 325 820</t>
  </si>
  <si>
    <t>$9 258 000</t>
  </si>
  <si>
    <t>$9 216 900</t>
  </si>
  <si>
    <t>$9 169 800</t>
  </si>
  <si>
    <t>$9 002 000</t>
  </si>
  <si>
    <t>(Beijing Chieftown BEIJING)</t>
  </si>
  <si>
    <t>(Beijing Hanhai Art BEIJING)</t>
  </si>
  <si>
    <t>(Beijing Highest BEIJING)</t>
  </si>
  <si>
    <t>(Beijing Jiuge International)</t>
  </si>
  <si>
    <t>(China Guardian BEIJING)</t>
  </si>
  <si>
    <t>(Christie's HK)</t>
  </si>
  <si>
    <t>(Christie's LONDON)</t>
  </si>
  <si>
    <t>Dutch men-o'-war and other shipping in a calm</t>
  </si>
  <si>
    <t>Terrasse á Vernon (1923)</t>
  </si>
  <si>
    <t>Häuser mit bunter wäsche (Vordatdt II) [...]</t>
  </si>
  <si>
    <t>Egon Schiele, Häuser mit bunter wäsche (Vordatdt II) [...] (1914), sold at (Sotheby's LONDON) for $35681800</t>
  </si>
  <si>
    <t>Self-Portrait (1963)</t>
  </si>
  <si>
    <t>Self-Portrait</t>
  </si>
  <si>
    <t>Andy Warhol, Self-Portrait (1967), sold at (Christie's LONDON) for $15440640</t>
  </si>
  <si>
    <t>Three studies for portrait of Lucian Freud (1969)</t>
  </si>
  <si>
    <t>Francis Bacon, Three studies for portrait of Lucian Freud (1969), sold at (Sotheby's LONDON) for $32957850</t>
  </si>
  <si>
    <t>GUARDI Francesco</t>
  </si>
  <si>
    <t>Venice, a View of the Rialto Bridge, Looking [...]</t>
  </si>
  <si>
    <t>Dschungel (Jungle) (1967)</t>
  </si>
  <si>
    <t>17 november (Beijing Hanhai Art BEIJING)</t>
  </si>
  <si>
    <t>09 november (Sotheby's NY)</t>
  </si>
  <si>
    <t>13 november (China Guardian BEIJING)</t>
  </si>
  <si>
    <t>05 november (Sungari International BEIJING)</t>
  </si>
  <si>
    <t>16 june (Beijing Highest BEIJING)</t>
  </si>
  <si>
    <t>Kerze (Candle) (1982)</t>
  </si>
  <si>
    <t>ERNST Max</t>
  </si>
  <si>
    <t>Sigmar</t>
  </si>
  <si>
    <t>Polke</t>
  </si>
  <si>
    <t>Guanzhong</t>
  </si>
  <si>
    <t>Zhou</t>
  </si>
  <si>
    <t>Huang</t>
  </si>
  <si>
    <t>Gerhard</t>
  </si>
  <si>
    <t>Richter</t>
  </si>
  <si>
    <t>14</t>
  </si>
  <si>
    <t>Jeff</t>
  </si>
  <si>
    <t>Koons</t>
  </si>
  <si>
    <t>Magritte</t>
  </si>
  <si>
    <t>Joan</t>
  </si>
  <si>
    <t>Mitchell</t>
  </si>
  <si>
    <t>Roy</t>
  </si>
  <si>
    <t>Fan</t>
  </si>
  <si>
    <t>Rothko</t>
  </si>
  <si>
    <t>René</t>
  </si>
  <si>
    <t>$24 000 000</t>
  </si>
  <si>
    <t>$25 872 000</t>
  </si>
  <si>
    <t>$25 536 000</t>
  </si>
  <si>
    <t>$24 500 000</t>
  </si>
  <si>
    <t>Ruzhuo Cui</t>
  </si>
  <si>
    <t>Meng Wang</t>
  </si>
  <si>
    <t>Yin Tang</t>
  </si>
  <si>
    <t>Yi Ren</t>
  </si>
  <si>
    <t>Shi Su</t>
  </si>
  <si>
    <t>Huafeng Peopleâ€™s Wishes to Emperor Yao</t>
  </si>
  <si>
    <t>16 jul. (Xiling Yinshe Auction HANGZHOU)</t>
  </si>
  <si>
    <t>$22 500 000</t>
  </si>
  <si>
    <t>$21 845 000</t>
  </si>
  <si>
    <t>$20 596 270</t>
  </si>
  <si>
    <t>$20 500 000</t>
  </si>
  <si>
    <t>$20 000 000</t>
  </si>
  <si>
    <t>$19 404 000</t>
  </si>
  <si>
    <t>$19 292 400</t>
  </si>
  <si>
    <t>$19 000 000</t>
  </si>
  <si>
    <t>$18 500 000</t>
  </si>
  <si>
    <t>$18 355 700</t>
  </si>
  <si>
    <t>01 jan. (Nanjing Jingdian BEIJING)</t>
  </si>
  <si>
    <t>Eagle Standing on Pine Tree; Four-Character Couplet in Seal Script</t>
  </si>
  <si>
    <t>Eagle Standing on Pine Tree; Four-Character Couplet in Seal Script (1946)</t>
  </si>
  <si>
    <t>Eagle Standing on Pine Tree; Four-Character Couplet in Seal Script (1946)</t>
    <phoneticPr fontId="10" type="noConversion"/>
  </si>
  <si>
    <t>Banana trees (1933)</t>
  </si>
  <si>
    <t>Banana trees (1933)</t>
    <phoneticPr fontId="10" type="noConversion"/>
  </si>
  <si>
    <t>Zoffany</t>
  </si>
  <si>
    <t>07</t>
  </si>
  <si>
    <t>George</t>
  </si>
  <si>
    <t>Stubbs</t>
  </si>
  <si>
    <t>04 may (Christie's NY)</t>
  </si>
  <si>
    <t>VLAMINCK de Maurice</t>
  </si>
  <si>
    <t>Paysage de banlieue (1905)</t>
  </si>
  <si>
    <t>Jeune fille endormie (1935)</t>
  </si>
  <si>
    <t>DALI Salvador</t>
  </si>
  <si>
    <t>Portrait de Paul Eluard (1929)</t>
  </si>
  <si>
    <t>05 may (Sotheby's NY)</t>
  </si>
  <si>
    <t>TWOMBLY Cy</t>
  </si>
  <si>
    <t>Unititled (1967)</t>
  </si>
  <si>
    <t>BRANCUSI Constantin</t>
  </si>
  <si>
    <t>Le premier cri (1917)</t>
  </si>
  <si>
    <t>HONG Yi</t>
  </si>
  <si>
    <t>Figure (1939)</t>
  </si>
  <si>
    <t>Banana trees</t>
  </si>
  <si>
    <t>Abstraktes Bild (1992)</t>
  </si>
  <si>
    <t>08 february (Sotheby's LONDON)</t>
  </si>
  <si>
    <t>10 february (Sotheby's LONDON)</t>
  </si>
  <si>
    <t>16 february (Christie's LONDON)</t>
  </si>
  <si>
    <t>Shrubalthea (1975)</t>
  </si>
  <si>
    <t>Children Playing under a Pomegranate Tree (1948)</t>
  </si>
  <si>
    <t>Grass and insects</t>
  </si>
  <si>
    <t>MITCHELL Joan</t>
  </si>
  <si>
    <t>Untitled (c.1960)</t>
  </si>
  <si>
    <t>10 june (Beijing Jiuge International)</t>
  </si>
  <si>
    <t>L'aubade (1967)</t>
  </si>
  <si>
    <t>MONET Claude</t>
  </si>
  <si>
    <t>Les Peupliers (1891)</t>
  </si>
  <si>
    <t>A Sacra Conversazione: the Madonna and Child [...]</t>
  </si>
  <si>
    <t>(Sungari International BEIJING)</t>
  </si>
  <si>
    <t>Huafeng People's Wishes to Emperor Yao</t>
  </si>
  <si>
    <t>(Xiling Yinshe Auction HANGZHOU)</t>
  </si>
  <si>
    <t>1647</t>
  </si>
  <si>
    <t>1699</t>
  </si>
  <si>
    <t>1710</t>
  </si>
  <si>
    <t>1888</t>
  </si>
  <si>
    <t>1889</t>
  </si>
  <si>
    <t>1891</t>
  </si>
  <si>
    <t>1892</t>
  </si>
  <si>
    <t>DERAIN André</t>
  </si>
  <si>
    <t>1905</t>
  </si>
  <si>
    <t>1911</t>
  </si>
  <si>
    <t>1912</t>
  </si>
  <si>
    <t>1914</t>
  </si>
  <si>
    <t>1917</t>
  </si>
  <si>
    <t>1923</t>
  </si>
  <si>
    <t>1929</t>
  </si>
  <si>
    <t>1931</t>
  </si>
  <si>
    <t>1932</t>
  </si>
  <si>
    <t>1934</t>
  </si>
  <si>
    <t>1935</t>
  </si>
  <si>
    <t>1939</t>
  </si>
  <si>
    <t>1941</t>
  </si>
  <si>
    <t>$13 200 000</t>
  </si>
  <si>
    <t>$14 000 000</t>
  </si>
  <si>
    <t>La fenÃªtre ouverte (1911)</t>
  </si>
  <si>
    <t>$13 553 600</t>
  </si>
  <si>
    <t>Maurice De Vlaminck</t>
  </si>
  <si>
    <t>André Derain</t>
  </si>
  <si>
    <t>Henri Matisse</t>
  </si>
  <si>
    <t>Flowers and birds</t>
    <phoneticPr fontId="10" type="noConversion"/>
  </si>
  <si>
    <t>Song of a pipa player (1945)</t>
  </si>
  <si>
    <t>Song of a pipa player (1945)</t>
    <phoneticPr fontId="10" type="noConversion"/>
  </si>
  <si>
    <t>Arhat (1666)</t>
  </si>
  <si>
    <t>Arhat (1666)</t>
    <phoneticPr fontId="10" type="noConversion"/>
  </si>
  <si>
    <t>Grass and insects (1924)</t>
  </si>
  <si>
    <t>Grass and insects (1924)</t>
    <phoneticPr fontId="10" type="noConversion"/>
  </si>
  <si>
    <t>1666</t>
  </si>
  <si>
    <t>Tao Shi, Arhat (1666), sold at (Poly International BEIJING) for $9169800</t>
  </si>
  <si>
    <t>1924</t>
  </si>
  <si>
    <t>Baishi Qi, Grass and insects (1924), sold at (Poly International BEIJING) for $8337600</t>
  </si>
  <si>
    <t>1933</t>
  </si>
  <si>
    <t>Baishi Qi, Banana trees (1933), sold at (Beijing Hanhai Art BEIJING) for $12765600</t>
  </si>
  <si>
    <t>1945</t>
  </si>
  <si>
    <t>Baoshi Fu, Song of a pipa player (1945), sold at (China Guardian BEIJING) for $11412000</t>
  </si>
  <si>
    <t>$38 256 120</t>
  </si>
  <si>
    <t>06 jul. (Sotheby's LONDON)</t>
  </si>
  <si>
    <t>$36 679 200</t>
  </si>
  <si>
    <t>MAGRITTE RenÃ©</t>
  </si>
  <si>
    <t>$9 000 000</t>
  </si>
  <si>
    <t>$8 778 000</t>
  </si>
  <si>
    <t>$8 700 000</t>
  </si>
  <si>
    <t>$8 695 500</t>
  </si>
  <si>
    <t>20 nov. (Beijing Highest BEIJING)</t>
  </si>
  <si>
    <t>$8 500 000</t>
  </si>
  <si>
    <t>Couple Ã  la guitare (1970)</t>
  </si>
  <si>
    <t>$8 492 000</t>
  </si>
  <si>
    <t>$8 481 000</t>
  </si>
  <si>
    <t>Bateaux á Collioure (1905)</t>
  </si>
  <si>
    <t>GIACOMETTI Alberto</t>
  </si>
  <si>
    <t>Trois hommes qui marchent II (1948)</t>
  </si>
  <si>
    <t>KOONS Jeff</t>
  </si>
  <si>
    <t>Artist</t>
  </si>
  <si>
    <t>Artwork</t>
  </si>
  <si>
    <t>QI Baishi</t>
  </si>
  <si>
    <t>Eagle Standing on Pine Tree; Four-Character [...]</t>
  </si>
  <si>
    <t>22 may (China Guardian BEIJING)</t>
  </si>
  <si>
    <t>Andy Warhol, Self-Portrait (1963), sold at (Christie's NY) for $34250000</t>
  </si>
  <si>
    <t>Zhi Chuan moving to Mountain</t>
  </si>
  <si>
    <t>04 june (Poly International BEIJING)</t>
  </si>
  <si>
    <t>LICHTENSTEIN Roy</t>
  </si>
  <si>
    <t>I Can See the Whole Room!...and [...] (1961)</t>
  </si>
  <si>
    <t>22 june (Sotheby's LONDON)</t>
  </si>
  <si>
    <t>WARHOL Andy</t>
  </si>
  <si>
    <t>Self-Portrait (1963-1964)</t>
  </si>
  <si>
    <t>11 may (Christie's NY)</t>
  </si>
  <si>
    <t>BACON Francis</t>
  </si>
  <si>
    <t>Three studies for portrait of Lucian Freud</t>
  </si>
  <si>
    <t>STUBBS George</t>
  </si>
  <si>
    <t>Gimcrack on Newmarket Heath, with a trainer [...]</t>
  </si>
  <si>
    <t>FU Baoshi</t>
  </si>
  <si>
    <t>Landscapes (1964/65)</t>
  </si>
  <si>
    <t>ROTHKO Mark</t>
  </si>
  <si>
    <t>Untitled No. 17 (1961)</t>
  </si>
  <si>
    <t>1947-Y-No. 2 (1947)</t>
  </si>
  <si>
    <t>Landscape (1931)</t>
  </si>
  <si>
    <t>ALMA-TADEMA Lawrence</t>
  </si>
  <si>
    <t>De Nicolas</t>
  </si>
  <si>
    <t>Staël</t>
  </si>
  <si>
    <t>28</t>
  </si>
  <si>
    <t>Hufan</t>
  </si>
  <si>
    <t>Wu</t>
  </si>
  <si>
    <t>17</t>
  </si>
  <si>
    <t>Mark</t>
  </si>
  <si>
    <t>$26 786 500</t>
  </si>
  <si>
    <t>13 nov. (China Guardian BEIJING)</t>
  </si>
  <si>
    <t>$26 000 000</t>
  </si>
  <si>
    <t>$8 250 000</t>
  </si>
  <si>
    <t>$8 200 000</t>
  </si>
  <si>
    <t>$8 191 575</t>
  </si>
  <si>
    <t>STAÃ‹L de Nicolas</t>
  </si>
  <si>
    <t>$8 171 320</t>
  </si>
  <si>
    <t>Nu couchÃ©, (Nu) (1953/54)</t>
  </si>
  <si>
    <t>06 dec. (Artcurial (S.V.V.) PARIS)</t>
  </si>
  <si>
    <t>$8 150 310</t>
  </si>
  <si>
    <t>$8 116 499</t>
  </si>
  <si>
    <t>$8 109 499</t>
  </si>
  <si>
    <t>$36 274 500</t>
  </si>
  <si>
    <t>08 feb. (Sotheby's LONDON)</t>
  </si>
  <si>
    <t>$36 000 000</t>
  </si>
  <si>
    <t>02 nov. (Sotheby's NY)</t>
  </si>
  <si>
    <t>$35 681 800</t>
  </si>
  <si>
    <t>10 may (Sotheby's NY)</t>
  </si>
  <si>
    <t>Last Name</t>
  </si>
  <si>
    <t>10</t>
  </si>
  <si>
    <t>20</t>
  </si>
  <si>
    <t>30</t>
  </si>
  <si>
    <t>Constantin Brancusi</t>
  </si>
  <si>
    <t>Pierre Bonnard</t>
  </si>
  <si>
    <t>Baishi Qi</t>
  </si>
  <si>
    <t>Salvador Dali</t>
  </si>
  <si>
    <t>Pablo Picasso</t>
  </si>
  <si>
    <t>Yi Hong</t>
  </si>
  <si>
    <t>Max Ernst</t>
  </si>
  <si>
    <t>Daqian Zhang</t>
  </si>
  <si>
    <t>Baoshi Fu</t>
  </si>
  <si>
    <t>+50</t>
  </si>
  <si>
    <t>Clyfford E. Still</t>
  </si>
  <si>
    <t>Alberto Giacometti</t>
  </si>
  <si>
    <t>Yu San</t>
  </si>
  <si>
    <t>Beihong Xu</t>
  </si>
  <si>
    <t>Francis Bacon</t>
  </si>
  <si>
    <t>De Nicolas Staël</t>
  </si>
  <si>
    <t>Hufan Wu</t>
  </si>
  <si>
    <t>Mark Rothko</t>
  </si>
  <si>
    <t>René Magritte</t>
  </si>
  <si>
    <t>Joan Mitchell</t>
  </si>
  <si>
    <t>Roy Lichtenstein</t>
  </si>
  <si>
    <t>Andy Warhol</t>
  </si>
  <si>
    <t>Cy Twombly</t>
  </si>
  <si>
    <t>Sigmar Polke</t>
  </si>
  <si>
    <t>Guanzhong Wu</t>
  </si>
  <si>
    <t>Zhou Huang</t>
  </si>
  <si>
    <t>Gerhard Richter</t>
  </si>
  <si>
    <t>Jeff Koons</t>
  </si>
  <si>
    <t>Xiaogang Zhang</t>
  </si>
  <si>
    <t>Yifei Chen</t>
  </si>
  <si>
    <t>Femmes lisant (deux personnages) (1934)</t>
  </si>
  <si>
    <t>03 may (Sotheby's NY)</t>
  </si>
  <si>
    <t>Femme assise, robe bleue (1939)</t>
  </si>
  <si>
    <t>21 june (Christie's LONDON)</t>
  </si>
  <si>
    <t>Study for a portrait (1953)</t>
  </si>
  <si>
    <t>28 june (Christie's LONDON)</t>
  </si>
  <si>
    <t>Liz #5 (Early Colored Liz) (1963)</t>
  </si>
  <si>
    <t>12 may (Phillips de Pury &amp; Co NY)</t>
  </si>
  <si>
    <t>TANG Yin</t>
  </si>
  <si>
    <t>Landscape</t>
  </si>
  <si>
    <t>14 october (Christie's LONDON)</t>
  </si>
  <si>
    <t>Untitled (Crouching Nude on Rail) (1952)</t>
  </si>
  <si>
    <t>Studies for Self-Portrait (1974)</t>
  </si>
  <si>
    <t>ZHANG Daqian</t>
  </si>
  <si>
    <t>Lotus and Mandarin Ducks (1947)</t>
  </si>
  <si>
    <t>31 may (Sotheby's HK)</t>
  </si>
  <si>
    <t>Figure</t>
  </si>
  <si>
    <t>05 nov. (Sungari International BEIJING)</t>
  </si>
  <si>
    <t>$16 500 000</t>
  </si>
  <si>
    <t>$16 000 000</t>
  </si>
  <si>
    <t>$15 440 640</t>
  </si>
  <si>
    <t>16 feb. (Christie's LONDON)</t>
  </si>
  <si>
    <t>$15 440 000</t>
  </si>
  <si>
    <t>$15 408 050</t>
  </si>
  <si>
    <t>$15 361 500</t>
  </si>
  <si>
    <t>Buste de FranÃ§oise (1946)</t>
  </si>
  <si>
    <t>$15 000 000</t>
  </si>
  <si>
    <t>27 jan. (Sotheby's NY)</t>
  </si>
  <si>
    <t>$14 677 500</t>
  </si>
  <si>
    <t>$14 630 760</t>
  </si>
  <si>
    <t>14 oct. (Christie's LONDON)</t>
  </si>
  <si>
    <t>$14 500 000</t>
  </si>
  <si>
    <t>01 nov. (Christie's NY)</t>
  </si>
  <si>
    <t>$14 113 000</t>
  </si>
  <si>
    <t>29 nov. (Christie's HK)</t>
  </si>
  <si>
    <t>Louise Bourgeois</t>
  </si>
  <si>
    <t>Zeng Fan</t>
  </si>
  <si>
    <t>Peter Doig</t>
  </si>
  <si>
    <t xml:space="preserve"> </t>
    <phoneticPr fontId="10" type="noConversion"/>
  </si>
  <si>
    <t>Les femmes d'Alger, version L (1955)</t>
  </si>
  <si>
    <t>RICHTER Gerhard</t>
  </si>
  <si>
    <t>Abstraktes Bild (1997)</t>
  </si>
  <si>
    <t>SHI Tao</t>
  </si>
  <si>
    <t>Sixteen Jackies (1964)</t>
  </si>
  <si>
    <t>Constantin</t>
  </si>
  <si>
    <t>Brancusi</t>
  </si>
  <si>
    <t>01</t>
  </si>
  <si>
    <t>Pierre</t>
  </si>
  <si>
    <t>Sale</t>
  </si>
  <si>
    <t>$57 202 000</t>
  </si>
  <si>
    <t>$55 000 000</t>
  </si>
  <si>
    <t>09 nov. (Sotheby's NY)</t>
  </si>
  <si>
    <t>$54 040 000</t>
  </si>
  <si>
    <t>$38 500 000</t>
  </si>
  <si>
    <t>08 nov. (Christie's NY)</t>
  </si>
  <si>
    <t>09 june (Beijing Jiuge International)</t>
  </si>
  <si>
    <t>REN Yi</t>
  </si>
  <si>
    <t>05 dec. (Poly International BEIJING)</t>
  </si>
  <si>
    <t>$18 000 000</t>
  </si>
  <si>
    <t>$17 500 000</t>
  </si>
  <si>
    <t>$17 435 000</t>
  </si>
  <si>
    <t>$16 569 000</t>
  </si>
  <si>
    <t>Full Name</t>
  </si>
  <si>
    <t>Price Bracket (millions)</t>
  </si>
  <si>
    <t>Pieter Brueghel The Younger</t>
  </si>
  <si>
    <t>8-10</t>
  </si>
  <si>
    <t>Vecellio Tiziano</t>
  </si>
  <si>
    <t>10-20</t>
  </si>
  <si>
    <t>Shimin Wang</t>
  </si>
  <si>
    <t>Willem Van De Velde The Younger</t>
  </si>
  <si>
    <t>Tao Shi</t>
  </si>
  <si>
    <t>Da Zhu</t>
  </si>
  <si>
    <t>Hui Wang</t>
  </si>
  <si>
    <t>Francesco Guardi</t>
  </si>
  <si>
    <t>30-40</t>
  </si>
  <si>
    <t>Johan Joseph Zoffany</t>
  </si>
  <si>
    <t>George Stubbs</t>
  </si>
  <si>
    <t>Thomas Gainsborough</t>
  </si>
  <si>
    <t>Gustave Caillebotte</t>
  </si>
  <si>
    <t>Lawrence Alma-Tadema</t>
  </si>
  <si>
    <t>20-30</t>
  </si>
  <si>
    <t>Claude Monet</t>
  </si>
  <si>
    <t>Henri De Toulouse-Lautrec</t>
  </si>
  <si>
    <t>Paul Gauguin</t>
  </si>
  <si>
    <t>DERAIN AndrÃ©</t>
  </si>
  <si>
    <t>$8 383 440</t>
  </si>
  <si>
    <t>Bateaux Ã  Collioure (1905)</t>
  </si>
  <si>
    <t>$8 337 600</t>
  </si>
  <si>
    <t>Buste de Françoise (1946)</t>
  </si>
  <si>
    <t>(Christie's NY)</t>
  </si>
  <si>
    <t>La fenêtre ouverte (1911)</t>
  </si>
  <si>
    <t>(Nanjing Jingdian BEIJING)</t>
  </si>
  <si>
    <t>(Phillips de Pury &amp; Co NY)</t>
  </si>
  <si>
    <t>HUANG Zhou</t>
  </si>
  <si>
    <t>Horse training (1976)</t>
  </si>
  <si>
    <t>TOULOUSE-LAUTREC de Henri</t>
  </si>
  <si>
    <t>La liseuse (1889)</t>
  </si>
  <si>
    <t>SU Shi</t>
  </si>
  <si>
    <t>Bamboo and Stone</t>
  </si>
  <si>
    <t>STILL Clyfford E.</t>
  </si>
  <si>
    <t>1949-A-No . 1 (1949)</t>
  </si>
  <si>
    <t>WANG Meng</t>
  </si>
  <si>
    <t>Hammer price</t>
  </si>
  <si>
    <t>Day</t>
  </si>
  <si>
    <t>Month</t>
  </si>
  <si>
    <t>Baoshi</t>
  </si>
  <si>
    <t>Fu</t>
  </si>
  <si>
    <t>16</t>
  </si>
  <si>
    <t>Cy</t>
  </si>
  <si>
    <t>Twombly</t>
  </si>
  <si>
    <t>SCHIELE Egon</t>
  </si>
  <si>
    <t>Baishi Qi, Eagle Standing on Pine Tree; Four-Character Couplet in Seal Script (1946), sold at (China Guardian Beijing) for $57202000</t>
  </si>
  <si>
    <t>HÃ¤user mit bunter wÃ¤sche (Vordatdt II) [...](1914)</t>
  </si>
  <si>
    <t>$34 250 000</t>
  </si>
  <si>
    <t>$32 957 850</t>
  </si>
  <si>
    <t>10 feb. (Sotheby's LONDON)</t>
  </si>
  <si>
    <t>$32 158 000</t>
  </si>
  <si>
    <t>05 jul. (Christie's LONDON)</t>
  </si>
  <si>
    <t>$31 520 000</t>
  </si>
  <si>
    <t>17 nov. (Beijing Hanhai Art BEIJING)</t>
  </si>
  <si>
    <t>$30 000 000</t>
  </si>
  <si>
    <t>$28 000 000</t>
  </si>
</sst>
</file>

<file path=xl/styles.xml><?xml version="1.0" encoding="utf-8"?>
<styleSheet xmlns="http://schemas.openxmlformats.org/spreadsheetml/2006/main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1">
    <font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7">
    <xf numFmtId="0" fontId="0" fillId="0" borderId="0" xfId="0"/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1" applyNumberFormat="1" applyFont="1" applyAlignment="1">
      <alignment horizontal="center"/>
    </xf>
    <xf numFmtId="7" fontId="2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1" applyNumberFormat="1" applyFont="1" applyAlignment="1">
      <alignment horizontal="center"/>
    </xf>
    <xf numFmtId="7" fontId="4" fillId="0" borderId="0" xfId="1" applyNumberFormat="1" applyFont="1" applyAlignment="1">
      <alignment horizontal="center"/>
    </xf>
    <xf numFmtId="7" fontId="4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0" borderId="0" xfId="1" applyNumberFormat="1" applyFont="1" applyAlignment="1">
      <alignment horizontal="center"/>
    </xf>
    <xf numFmtId="7" fontId="9" fillId="0" borderId="0" xfId="1" applyNumberFormat="1" applyFont="1" applyAlignment="1">
      <alignment horizontal="center"/>
    </xf>
    <xf numFmtId="7" fontId="9" fillId="0" borderId="0" xfId="0" applyNumberFormat="1" applyFont="1"/>
    <xf numFmtId="14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4" fillId="0" borderId="0" xfId="0" applyFont="1" applyFill="1"/>
    <xf numFmtId="0" fontId="9" fillId="0" borderId="0" xfId="0" applyNumberFormat="1" applyFont="1" applyAlignment="1">
      <alignment horizontal="center"/>
    </xf>
    <xf numFmtId="0" fontId="9" fillId="0" borderId="0" xfId="0" applyFont="1" applyFill="1"/>
    <xf numFmtId="0" fontId="8" fillId="0" borderId="0" xfId="0" applyFont="1" applyAlignment="1">
      <alignment horizontal="left"/>
    </xf>
    <xf numFmtId="0" fontId="8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2" fontId="8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7" fontId="8" fillId="0" borderId="0" xfId="1" applyNumberFormat="1" applyFont="1" applyAlignment="1">
      <alignment horizontal="left"/>
    </xf>
    <xf numFmtId="7" fontId="8" fillId="0" borderId="0" xfId="0" applyNumberFormat="1" applyFont="1" applyFill="1" applyAlignment="1">
      <alignment horizontal="left"/>
    </xf>
    <xf numFmtId="7" fontId="0" fillId="0" borderId="0" xfId="1" applyNumberFormat="1" applyFont="1" applyAlignment="1">
      <alignment horizontal="left"/>
    </xf>
    <xf numFmtId="7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abula-5bd2336974db7302cb7c7cd9081f622a5ee3ba5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zoomScale="125" workbookViewId="0">
      <pane ySplit="1" topLeftCell="A2" activePane="bottomLeft" state="frozen"/>
      <selection pane="bottomLeft" activeCell="B6" sqref="B6"/>
    </sheetView>
  </sheetViews>
  <sheetFormatPr baseColWidth="10" defaultRowHeight="13"/>
  <cols>
    <col min="1" max="1" width="5.140625" style="5" bestFit="1" customWidth="1"/>
    <col min="2" max="2" width="19.85546875" style="5" customWidth="1"/>
    <col min="3" max="3" width="13.140625" style="5" customWidth="1"/>
    <col min="4" max="4" width="42.42578125" style="5" customWidth="1"/>
    <col min="5" max="5" width="32" style="5" customWidth="1"/>
    <col min="6" max="16384" width="10.7109375" style="5"/>
  </cols>
  <sheetData>
    <row r="1" spans="1:5">
      <c r="A1" s="5" t="s">
        <v>20</v>
      </c>
      <c r="B1" s="5" t="s">
        <v>741</v>
      </c>
      <c r="C1" s="5" t="s">
        <v>928</v>
      </c>
      <c r="D1" s="5" t="s">
        <v>742</v>
      </c>
      <c r="E1" s="5" t="s">
        <v>874</v>
      </c>
    </row>
    <row r="2" spans="1:5">
      <c r="A2" s="5">
        <v>1</v>
      </c>
      <c r="B2" s="5" t="s">
        <v>743</v>
      </c>
      <c r="C2" s="5" t="s">
        <v>875</v>
      </c>
      <c r="D2" s="5" t="s">
        <v>744</v>
      </c>
      <c r="E2" s="5" t="s">
        <v>745</v>
      </c>
    </row>
    <row r="3" spans="1:5">
      <c r="A3" s="5">
        <v>2</v>
      </c>
      <c r="B3" s="5" t="s">
        <v>925</v>
      </c>
      <c r="C3" s="5" t="s">
        <v>876</v>
      </c>
      <c r="D3" s="5" t="s">
        <v>926</v>
      </c>
      <c r="E3" s="5" t="s">
        <v>877</v>
      </c>
    </row>
    <row r="4" spans="1:5">
      <c r="A4" s="5">
        <v>3</v>
      </c>
      <c r="B4" s="5" t="s">
        <v>927</v>
      </c>
      <c r="C4" s="5" t="s">
        <v>878</v>
      </c>
      <c r="D4" s="5" t="s">
        <v>747</v>
      </c>
      <c r="E4" s="5" t="s">
        <v>748</v>
      </c>
    </row>
    <row r="5" spans="1:5">
      <c r="A5" s="5">
        <v>4</v>
      </c>
      <c r="B5" s="5" t="s">
        <v>749</v>
      </c>
      <c r="C5" s="5" t="s">
        <v>879</v>
      </c>
      <c r="D5" s="5" t="s">
        <v>750</v>
      </c>
      <c r="E5" s="5" t="s">
        <v>880</v>
      </c>
    </row>
    <row r="6" spans="1:5">
      <c r="A6" s="5">
        <v>5</v>
      </c>
      <c r="B6" s="5" t="s">
        <v>592</v>
      </c>
      <c r="C6" s="5" t="s">
        <v>724</v>
      </c>
      <c r="D6" s="5" t="s">
        <v>593</v>
      </c>
      <c r="E6" s="5" t="s">
        <v>725</v>
      </c>
    </row>
    <row r="7" spans="1:5">
      <c r="A7" s="5">
        <v>6</v>
      </c>
      <c r="B7" s="5" t="s">
        <v>330</v>
      </c>
      <c r="C7" s="5" t="s">
        <v>726</v>
      </c>
      <c r="D7" s="5" t="s">
        <v>331</v>
      </c>
      <c r="E7" s="5" t="s">
        <v>883</v>
      </c>
    </row>
    <row r="8" spans="1:5">
      <c r="A8" s="5">
        <v>7</v>
      </c>
      <c r="B8" s="5" t="s">
        <v>332</v>
      </c>
      <c r="C8" s="5" t="s">
        <v>786</v>
      </c>
      <c r="D8" s="5" t="s">
        <v>333</v>
      </c>
      <c r="E8" s="5" t="s">
        <v>787</v>
      </c>
    </row>
    <row r="9" spans="1:5">
      <c r="A9" s="5">
        <v>8</v>
      </c>
      <c r="B9" s="5" t="s">
        <v>498</v>
      </c>
      <c r="C9" s="5" t="s">
        <v>788</v>
      </c>
      <c r="D9" s="5" t="s">
        <v>499</v>
      </c>
      <c r="E9" s="5" t="s">
        <v>789</v>
      </c>
    </row>
    <row r="10" spans="1:5">
      <c r="A10" s="5">
        <v>9</v>
      </c>
      <c r="B10" s="5" t="s">
        <v>936</v>
      </c>
      <c r="C10" s="5" t="s">
        <v>790</v>
      </c>
      <c r="D10" s="5" t="s">
        <v>938</v>
      </c>
      <c r="E10" s="5" t="s">
        <v>751</v>
      </c>
    </row>
    <row r="11" spans="1:5">
      <c r="A11" s="5">
        <v>10</v>
      </c>
      <c r="B11" s="5" t="s">
        <v>752</v>
      </c>
      <c r="C11" s="5" t="s">
        <v>939</v>
      </c>
      <c r="D11" s="5" t="s">
        <v>753</v>
      </c>
      <c r="E11" s="5" t="s">
        <v>754</v>
      </c>
    </row>
    <row r="12" spans="1:5">
      <c r="A12" s="5">
        <v>11</v>
      </c>
      <c r="B12" s="5" t="s">
        <v>755</v>
      </c>
      <c r="C12" s="5" t="s">
        <v>940</v>
      </c>
      <c r="D12" s="5" t="s">
        <v>756</v>
      </c>
      <c r="E12" s="5" t="s">
        <v>941</v>
      </c>
    </row>
    <row r="13" spans="1:5">
      <c r="A13" s="5">
        <v>12</v>
      </c>
      <c r="B13" s="5" t="s">
        <v>757</v>
      </c>
      <c r="C13" s="5" t="s">
        <v>942</v>
      </c>
      <c r="D13" s="5" t="s">
        <v>758</v>
      </c>
      <c r="E13" s="5" t="s">
        <v>943</v>
      </c>
    </row>
    <row r="14" spans="1:5">
      <c r="A14" s="5">
        <v>13</v>
      </c>
      <c r="B14" s="5" t="s">
        <v>759</v>
      </c>
      <c r="C14" s="5" t="s">
        <v>944</v>
      </c>
      <c r="D14" s="5" t="s">
        <v>760</v>
      </c>
      <c r="E14" s="5" t="s">
        <v>945</v>
      </c>
    </row>
    <row r="15" spans="1:5">
      <c r="A15" s="5">
        <v>14</v>
      </c>
      <c r="B15" s="5" t="s">
        <v>761</v>
      </c>
      <c r="C15" s="5" t="s">
        <v>946</v>
      </c>
      <c r="D15" s="5" t="s">
        <v>762</v>
      </c>
      <c r="E15" s="5" t="s">
        <v>754</v>
      </c>
    </row>
    <row r="16" spans="1:5">
      <c r="A16" s="5">
        <v>15</v>
      </c>
      <c r="B16" s="5" t="s">
        <v>925</v>
      </c>
      <c r="C16" s="5" t="s">
        <v>947</v>
      </c>
      <c r="D16" s="5" t="s">
        <v>763</v>
      </c>
      <c r="E16" s="5" t="s">
        <v>877</v>
      </c>
    </row>
    <row r="17" spans="1:5">
      <c r="A17" s="5">
        <v>16</v>
      </c>
      <c r="B17" s="5" t="s">
        <v>743</v>
      </c>
      <c r="C17" s="5" t="s">
        <v>773</v>
      </c>
      <c r="D17" s="5" t="s">
        <v>764</v>
      </c>
      <c r="E17" s="5" t="s">
        <v>774</v>
      </c>
    </row>
    <row r="18" spans="1:5">
      <c r="A18" s="5">
        <v>17</v>
      </c>
      <c r="B18" s="5" t="s">
        <v>765</v>
      </c>
      <c r="C18" s="5" t="s">
        <v>775</v>
      </c>
      <c r="D18" s="5" t="s">
        <v>508</v>
      </c>
      <c r="E18" s="5" t="s">
        <v>656</v>
      </c>
    </row>
    <row r="19" spans="1:5">
      <c r="A19" s="5">
        <v>18</v>
      </c>
      <c r="B19" s="5" t="s">
        <v>332</v>
      </c>
      <c r="C19" s="5" t="s">
        <v>620</v>
      </c>
      <c r="D19" s="5" t="s">
        <v>828</v>
      </c>
      <c r="E19" s="5" t="s">
        <v>829</v>
      </c>
    </row>
    <row r="20" spans="1:5">
      <c r="A20" s="5">
        <v>19</v>
      </c>
      <c r="B20" s="5" t="s">
        <v>755</v>
      </c>
      <c r="C20" s="5" t="s">
        <v>621</v>
      </c>
      <c r="D20" s="5" t="s">
        <v>830</v>
      </c>
      <c r="E20" s="5" t="s">
        <v>831</v>
      </c>
    </row>
    <row r="21" spans="1:5">
      <c r="A21" s="5">
        <v>20</v>
      </c>
      <c r="B21" s="5" t="s">
        <v>752</v>
      </c>
      <c r="C21" s="5" t="s">
        <v>622</v>
      </c>
      <c r="D21" s="5" t="s">
        <v>239</v>
      </c>
      <c r="E21" s="5" t="s">
        <v>754</v>
      </c>
    </row>
    <row r="22" spans="1:5">
      <c r="A22" s="5">
        <v>21</v>
      </c>
      <c r="B22" s="5" t="s">
        <v>752</v>
      </c>
      <c r="C22" s="5" t="s">
        <v>619</v>
      </c>
      <c r="D22" s="5" t="s">
        <v>832</v>
      </c>
      <c r="E22" s="5" t="s">
        <v>833</v>
      </c>
    </row>
    <row r="23" spans="1:5">
      <c r="A23" s="5">
        <v>22</v>
      </c>
      <c r="B23" s="5" t="s">
        <v>834</v>
      </c>
      <c r="C23" s="5" t="s">
        <v>456</v>
      </c>
      <c r="D23" s="5" t="s">
        <v>835</v>
      </c>
      <c r="E23" s="5" t="s">
        <v>881</v>
      </c>
    </row>
    <row r="24" spans="1:5">
      <c r="A24" s="5">
        <v>23</v>
      </c>
      <c r="B24" s="5" t="s">
        <v>882</v>
      </c>
      <c r="C24" s="5" t="s">
        <v>457</v>
      </c>
      <c r="D24" s="5" t="s">
        <v>628</v>
      </c>
      <c r="E24" s="5" t="s">
        <v>629</v>
      </c>
    </row>
    <row r="25" spans="1:5">
      <c r="A25" s="5">
        <v>24</v>
      </c>
      <c r="B25" s="5" t="s">
        <v>755</v>
      </c>
      <c r="C25" s="5" t="s">
        <v>630</v>
      </c>
      <c r="D25" s="5" t="s">
        <v>838</v>
      </c>
      <c r="E25" s="5" t="s">
        <v>754</v>
      </c>
    </row>
    <row r="26" spans="1:5">
      <c r="A26" s="5">
        <v>25</v>
      </c>
      <c r="B26" s="5" t="s">
        <v>839</v>
      </c>
      <c r="C26" s="5" t="s">
        <v>631</v>
      </c>
      <c r="D26" s="5" t="s">
        <v>840</v>
      </c>
      <c r="E26" s="5" t="s">
        <v>841</v>
      </c>
    </row>
    <row r="27" spans="1:5">
      <c r="A27" s="5">
        <v>26</v>
      </c>
      <c r="B27" s="5" t="s">
        <v>330</v>
      </c>
      <c r="C27" s="5" t="s">
        <v>632</v>
      </c>
      <c r="D27" s="5" t="s">
        <v>842</v>
      </c>
      <c r="E27" s="5" t="s">
        <v>673</v>
      </c>
    </row>
    <row r="28" spans="1:5">
      <c r="A28" s="5">
        <v>27</v>
      </c>
      <c r="B28" s="5" t="s">
        <v>332</v>
      </c>
      <c r="C28" s="5" t="s">
        <v>633</v>
      </c>
      <c r="D28" s="5" t="s">
        <v>674</v>
      </c>
      <c r="E28" s="5" t="s">
        <v>789</v>
      </c>
    </row>
    <row r="29" spans="1:5">
      <c r="A29" s="5">
        <v>28</v>
      </c>
      <c r="B29" s="5" t="s">
        <v>675</v>
      </c>
      <c r="C29" s="5" t="s">
        <v>634</v>
      </c>
      <c r="D29" s="5" t="s">
        <v>676</v>
      </c>
      <c r="E29" s="5" t="s">
        <v>650</v>
      </c>
    </row>
    <row r="30" spans="1:5">
      <c r="A30" s="5">
        <v>29</v>
      </c>
      <c r="B30" s="5" t="s">
        <v>651</v>
      </c>
      <c r="C30" s="5" t="s">
        <v>634</v>
      </c>
      <c r="D30" s="5" t="s">
        <v>652</v>
      </c>
      <c r="E30" s="5" t="s">
        <v>650</v>
      </c>
    </row>
    <row r="31" spans="1:5">
      <c r="A31" s="5">
        <v>30</v>
      </c>
      <c r="B31" s="5" t="s">
        <v>332</v>
      </c>
      <c r="C31" s="5" t="s">
        <v>635</v>
      </c>
      <c r="D31" s="5" t="s">
        <v>653</v>
      </c>
      <c r="E31" s="5" t="s">
        <v>829</v>
      </c>
    </row>
    <row r="32" spans="1:5">
      <c r="A32" s="5">
        <v>31</v>
      </c>
      <c r="B32" s="5" t="s">
        <v>654</v>
      </c>
      <c r="C32" s="5" t="s">
        <v>636</v>
      </c>
      <c r="D32" s="5" t="s">
        <v>655</v>
      </c>
      <c r="E32" s="5" t="s">
        <v>941</v>
      </c>
    </row>
    <row r="33" spans="1:5">
      <c r="A33" s="5">
        <v>32</v>
      </c>
      <c r="B33" s="5" t="s">
        <v>332</v>
      </c>
      <c r="C33" s="5" t="s">
        <v>637</v>
      </c>
      <c r="D33" s="5" t="s">
        <v>826</v>
      </c>
      <c r="E33" s="5" t="s">
        <v>827</v>
      </c>
    </row>
    <row r="34" spans="1:5">
      <c r="A34" s="5">
        <v>33</v>
      </c>
      <c r="B34" s="5" t="s">
        <v>332</v>
      </c>
      <c r="C34" s="5" t="s">
        <v>637</v>
      </c>
      <c r="D34" s="5" t="s">
        <v>865</v>
      </c>
      <c r="E34" s="5" t="s">
        <v>650</v>
      </c>
    </row>
    <row r="35" spans="1:5">
      <c r="A35" s="5">
        <v>34</v>
      </c>
      <c r="B35" s="5" t="s">
        <v>866</v>
      </c>
      <c r="C35" s="5" t="s">
        <v>638</v>
      </c>
      <c r="D35" s="5" t="s">
        <v>867</v>
      </c>
      <c r="E35" s="5" t="s">
        <v>877</v>
      </c>
    </row>
    <row r="36" spans="1:5">
      <c r="A36" s="5">
        <v>35</v>
      </c>
      <c r="B36" s="5" t="s">
        <v>868</v>
      </c>
      <c r="C36" s="5" t="s">
        <v>639</v>
      </c>
      <c r="D36" s="5" t="s">
        <v>835</v>
      </c>
      <c r="E36" s="5" t="s">
        <v>640</v>
      </c>
    </row>
    <row r="37" spans="1:5">
      <c r="A37" s="5">
        <v>36</v>
      </c>
      <c r="B37" s="5" t="s">
        <v>752</v>
      </c>
      <c r="C37" s="5" t="s">
        <v>884</v>
      </c>
      <c r="D37" s="5" t="s">
        <v>869</v>
      </c>
      <c r="E37" s="5" t="s">
        <v>791</v>
      </c>
    </row>
    <row r="38" spans="1:5">
      <c r="A38" s="5">
        <v>37</v>
      </c>
      <c r="B38" s="5" t="s">
        <v>755</v>
      </c>
      <c r="C38" s="5" t="s">
        <v>885</v>
      </c>
      <c r="D38" s="5" t="s">
        <v>418</v>
      </c>
      <c r="E38" s="5" t="s">
        <v>877</v>
      </c>
    </row>
    <row r="39" spans="1:5">
      <c r="A39" s="5">
        <v>38</v>
      </c>
      <c r="B39" s="5" t="s">
        <v>925</v>
      </c>
      <c r="C39" s="5" t="s">
        <v>885</v>
      </c>
      <c r="D39" s="5" t="s">
        <v>419</v>
      </c>
      <c r="E39" s="5" t="s">
        <v>877</v>
      </c>
    </row>
    <row r="40" spans="1:5" ht="14" customHeight="1">
      <c r="A40" s="5">
        <v>39</v>
      </c>
      <c r="B40" s="5" t="s">
        <v>420</v>
      </c>
      <c r="C40" s="5" t="s">
        <v>886</v>
      </c>
      <c r="D40" s="5" t="s">
        <v>421</v>
      </c>
      <c r="E40" s="5" t="s">
        <v>774</v>
      </c>
    </row>
    <row r="41" spans="1:5">
      <c r="A41" s="5">
        <v>40</v>
      </c>
      <c r="B41" s="5" t="s">
        <v>422</v>
      </c>
      <c r="C41" s="5" t="s">
        <v>887</v>
      </c>
      <c r="D41" s="5" t="s">
        <v>423</v>
      </c>
      <c r="E41" s="5" t="s">
        <v>843</v>
      </c>
    </row>
    <row r="42" spans="1:5">
      <c r="A42" s="5">
        <v>41</v>
      </c>
      <c r="B42" s="5" t="s">
        <v>761</v>
      </c>
      <c r="C42" s="5" t="s">
        <v>844</v>
      </c>
      <c r="D42" s="5" t="s">
        <v>424</v>
      </c>
      <c r="E42" s="5" t="s">
        <v>880</v>
      </c>
    </row>
    <row r="43" spans="1:5">
      <c r="A43" s="5">
        <v>42</v>
      </c>
      <c r="B43" s="5" t="s">
        <v>407</v>
      </c>
      <c r="C43" s="5" t="s">
        <v>845</v>
      </c>
      <c r="D43" s="5" t="s">
        <v>408</v>
      </c>
      <c r="E43" s="5" t="s">
        <v>789</v>
      </c>
    </row>
    <row r="44" spans="1:5">
      <c r="A44" s="5">
        <v>43</v>
      </c>
      <c r="B44" s="5" t="s">
        <v>866</v>
      </c>
      <c r="C44" s="5" t="s">
        <v>845</v>
      </c>
      <c r="D44" s="5" t="s">
        <v>409</v>
      </c>
      <c r="E44" s="5" t="s">
        <v>877</v>
      </c>
    </row>
    <row r="45" spans="1:5">
      <c r="A45" s="5">
        <v>44</v>
      </c>
      <c r="B45" s="5" t="s">
        <v>752</v>
      </c>
      <c r="C45" s="5" t="s">
        <v>846</v>
      </c>
      <c r="D45" s="5" t="s">
        <v>410</v>
      </c>
      <c r="E45" s="5" t="s">
        <v>847</v>
      </c>
    </row>
    <row r="46" spans="1:5">
      <c r="A46" s="5">
        <v>45</v>
      </c>
      <c r="B46" s="5" t="s">
        <v>411</v>
      </c>
      <c r="C46" s="5" t="s">
        <v>848</v>
      </c>
      <c r="D46" s="5" t="s">
        <v>412</v>
      </c>
      <c r="E46" s="5" t="s">
        <v>426</v>
      </c>
    </row>
    <row r="47" spans="1:5">
      <c r="A47" s="5">
        <v>46</v>
      </c>
      <c r="B47" s="5" t="s">
        <v>738</v>
      </c>
      <c r="C47" s="5" t="s">
        <v>849</v>
      </c>
      <c r="D47" s="5" t="s">
        <v>739</v>
      </c>
      <c r="E47" s="5" t="s">
        <v>751</v>
      </c>
    </row>
    <row r="48" spans="1:5">
      <c r="A48" s="5">
        <v>47</v>
      </c>
      <c r="B48" s="5" t="s">
        <v>332</v>
      </c>
      <c r="C48" s="5" t="s">
        <v>850</v>
      </c>
      <c r="D48" s="5" t="s">
        <v>851</v>
      </c>
      <c r="E48" s="5" t="s">
        <v>829</v>
      </c>
    </row>
    <row r="49" spans="1:5">
      <c r="A49" s="5">
        <v>48</v>
      </c>
      <c r="B49" s="5" t="s">
        <v>740</v>
      </c>
      <c r="C49" s="5" t="s">
        <v>852</v>
      </c>
      <c r="D49" s="5" t="s">
        <v>369</v>
      </c>
      <c r="E49" s="5" t="s">
        <v>791</v>
      </c>
    </row>
    <row r="50" spans="1:5">
      <c r="A50" s="5">
        <v>49</v>
      </c>
      <c r="B50" s="5" t="s">
        <v>370</v>
      </c>
      <c r="C50" s="5" t="s">
        <v>852</v>
      </c>
      <c r="D50" s="5" t="s">
        <v>677</v>
      </c>
      <c r="E50" s="5" t="s">
        <v>853</v>
      </c>
    </row>
    <row r="51" spans="1:5">
      <c r="B51" s="5" t="s">
        <v>741</v>
      </c>
      <c r="C51" s="5" t="s">
        <v>928</v>
      </c>
      <c r="D51" s="5" t="s">
        <v>742</v>
      </c>
      <c r="E51" s="5" t="s">
        <v>874</v>
      </c>
    </row>
    <row r="52" spans="1:5">
      <c r="A52" s="5">
        <v>51</v>
      </c>
      <c r="B52" s="5" t="s">
        <v>923</v>
      </c>
      <c r="C52" s="5" t="s">
        <v>854</v>
      </c>
      <c r="D52" s="5" t="s">
        <v>924</v>
      </c>
      <c r="E52" s="5" t="s">
        <v>599</v>
      </c>
    </row>
    <row r="53" spans="1:5">
      <c r="A53" s="5">
        <v>52</v>
      </c>
      <c r="B53" s="5" t="s">
        <v>866</v>
      </c>
      <c r="C53" s="5" t="s">
        <v>855</v>
      </c>
      <c r="D53" s="5" t="s">
        <v>600</v>
      </c>
      <c r="E53" s="5" t="s">
        <v>856</v>
      </c>
    </row>
    <row r="54" spans="1:5">
      <c r="A54" s="5">
        <v>53</v>
      </c>
      <c r="B54" s="5" t="s">
        <v>601</v>
      </c>
      <c r="C54" s="5" t="s">
        <v>857</v>
      </c>
      <c r="D54" s="5" t="s">
        <v>340</v>
      </c>
      <c r="E54" s="5" t="s">
        <v>858</v>
      </c>
    </row>
    <row r="55" spans="1:5">
      <c r="A55" s="5">
        <v>54</v>
      </c>
      <c r="B55" s="5" t="s">
        <v>752</v>
      </c>
      <c r="C55" s="5" t="s">
        <v>857</v>
      </c>
      <c r="D55" s="5" t="s">
        <v>341</v>
      </c>
      <c r="E55" s="5" t="s">
        <v>880</v>
      </c>
    </row>
    <row r="56" spans="1:5">
      <c r="A56" s="5">
        <v>55</v>
      </c>
      <c r="B56" s="5" t="s">
        <v>342</v>
      </c>
      <c r="C56" s="5" t="s">
        <v>859</v>
      </c>
      <c r="D56" s="5" t="s">
        <v>343</v>
      </c>
      <c r="E56" s="5" t="s">
        <v>860</v>
      </c>
    </row>
    <row r="57" spans="1:5">
      <c r="A57" s="5">
        <v>56</v>
      </c>
      <c r="B57" s="5" t="s">
        <v>344</v>
      </c>
      <c r="C57" s="5" t="s">
        <v>703</v>
      </c>
      <c r="D57" s="5" t="s">
        <v>704</v>
      </c>
      <c r="E57" s="5" t="s">
        <v>650</v>
      </c>
    </row>
    <row r="58" spans="1:5">
      <c r="A58" s="5">
        <v>57</v>
      </c>
      <c r="B58" s="5" t="s">
        <v>345</v>
      </c>
      <c r="C58" s="5" t="s">
        <v>705</v>
      </c>
      <c r="D58" s="5" t="s">
        <v>346</v>
      </c>
      <c r="E58" s="5" t="s">
        <v>945</v>
      </c>
    </row>
    <row r="59" spans="1:5">
      <c r="A59" s="5">
        <v>58</v>
      </c>
      <c r="B59" s="5" t="s">
        <v>657</v>
      </c>
      <c r="C59" s="5" t="s">
        <v>544</v>
      </c>
      <c r="D59" s="5" t="s">
        <v>658</v>
      </c>
      <c r="E59" s="5" t="s">
        <v>754</v>
      </c>
    </row>
    <row r="60" spans="1:5">
      <c r="A60" s="5">
        <v>59</v>
      </c>
      <c r="B60" s="5" t="s">
        <v>659</v>
      </c>
      <c r="C60" s="5" t="s">
        <v>702</v>
      </c>
      <c r="D60" s="5" t="s">
        <v>660</v>
      </c>
      <c r="E60" s="5" t="s">
        <v>858</v>
      </c>
    </row>
    <row r="61" spans="1:5">
      <c r="A61" s="5">
        <v>60</v>
      </c>
      <c r="B61" s="5" t="s">
        <v>661</v>
      </c>
      <c r="C61" s="5" t="s">
        <v>543</v>
      </c>
      <c r="D61" s="5" t="s">
        <v>662</v>
      </c>
      <c r="E61" s="5" t="s">
        <v>881</v>
      </c>
    </row>
    <row r="62" spans="1:5">
      <c r="A62" s="5">
        <v>61</v>
      </c>
      <c r="B62" s="5" t="s">
        <v>743</v>
      </c>
      <c r="C62" s="5" t="s">
        <v>542</v>
      </c>
      <c r="D62" s="5" t="s">
        <v>663</v>
      </c>
      <c r="E62" s="5" t="s">
        <v>945</v>
      </c>
    </row>
    <row r="63" spans="1:5">
      <c r="A63" s="5">
        <v>62</v>
      </c>
      <c r="B63" s="5" t="s">
        <v>866</v>
      </c>
      <c r="C63" s="5" t="s">
        <v>548</v>
      </c>
      <c r="D63" s="5" t="s">
        <v>664</v>
      </c>
      <c r="E63" s="5" t="s">
        <v>877</v>
      </c>
    </row>
    <row r="64" spans="1:5">
      <c r="A64" s="5">
        <v>63</v>
      </c>
      <c r="B64" s="5" t="s">
        <v>743</v>
      </c>
      <c r="C64" s="5" t="s">
        <v>549</v>
      </c>
      <c r="D64" s="5" t="s">
        <v>329</v>
      </c>
      <c r="E64" s="5" t="s">
        <v>745</v>
      </c>
    </row>
    <row r="65" spans="1:5">
      <c r="A65" s="5">
        <v>64</v>
      </c>
      <c r="B65" s="5" t="s">
        <v>755</v>
      </c>
      <c r="C65" s="5" t="s">
        <v>550</v>
      </c>
      <c r="D65" s="5" t="s">
        <v>504</v>
      </c>
      <c r="E65" s="5" t="s">
        <v>505</v>
      </c>
    </row>
    <row r="66" spans="1:5">
      <c r="A66" s="5">
        <v>65</v>
      </c>
      <c r="B66" s="5" t="s">
        <v>759</v>
      </c>
      <c r="C66" s="5" t="s">
        <v>551</v>
      </c>
      <c r="D66" s="5" t="s">
        <v>506</v>
      </c>
      <c r="E66" s="5" t="s">
        <v>774</v>
      </c>
    </row>
    <row r="67" spans="1:5">
      <c r="A67" s="5">
        <v>66</v>
      </c>
      <c r="B67" s="5" t="s">
        <v>507</v>
      </c>
      <c r="C67" s="5" t="s">
        <v>552</v>
      </c>
      <c r="D67" s="5" t="s">
        <v>518</v>
      </c>
      <c r="E67" s="5" t="s">
        <v>519</v>
      </c>
    </row>
    <row r="68" spans="1:5">
      <c r="A68" s="5">
        <v>67</v>
      </c>
      <c r="B68" s="5" t="s">
        <v>520</v>
      </c>
      <c r="C68" s="5" t="s">
        <v>553</v>
      </c>
      <c r="D68" s="5" t="s">
        <v>554</v>
      </c>
      <c r="E68" s="5" t="s">
        <v>555</v>
      </c>
    </row>
    <row r="69" spans="1:5">
      <c r="A69" s="5">
        <v>68</v>
      </c>
      <c r="B69" s="5" t="s">
        <v>866</v>
      </c>
      <c r="C69" s="5" t="s">
        <v>556</v>
      </c>
      <c r="D69" s="5" t="s">
        <v>521</v>
      </c>
      <c r="E69" s="5" t="s">
        <v>557</v>
      </c>
    </row>
    <row r="70" spans="1:5">
      <c r="A70" s="5">
        <v>69</v>
      </c>
      <c r="B70" s="5" t="s">
        <v>411</v>
      </c>
      <c r="C70" s="5" t="s">
        <v>558</v>
      </c>
      <c r="D70" s="5" t="s">
        <v>522</v>
      </c>
      <c r="E70" s="5" t="s">
        <v>559</v>
      </c>
    </row>
    <row r="71" spans="1:5">
      <c r="A71" s="5">
        <v>70</v>
      </c>
      <c r="B71" s="5" t="s">
        <v>523</v>
      </c>
      <c r="C71" s="5" t="s">
        <v>560</v>
      </c>
      <c r="D71" s="5" t="s">
        <v>524</v>
      </c>
      <c r="E71" s="5" t="s">
        <v>525</v>
      </c>
    </row>
    <row r="72" spans="1:5">
      <c r="A72" s="5">
        <v>71</v>
      </c>
      <c r="B72" s="5" t="s">
        <v>526</v>
      </c>
      <c r="C72" s="5" t="s">
        <v>561</v>
      </c>
      <c r="D72" s="5" t="s">
        <v>527</v>
      </c>
      <c r="E72" s="5" t="s">
        <v>827</v>
      </c>
    </row>
    <row r="73" spans="1:5">
      <c r="A73" s="5">
        <v>72</v>
      </c>
      <c r="B73" s="5" t="s">
        <v>528</v>
      </c>
      <c r="C73" s="5" t="s">
        <v>561</v>
      </c>
      <c r="D73" s="5" t="s">
        <v>562</v>
      </c>
      <c r="E73" s="5" t="s">
        <v>827</v>
      </c>
    </row>
    <row r="74" spans="1:5">
      <c r="A74" s="5">
        <v>73</v>
      </c>
      <c r="B74" s="5" t="s">
        <v>752</v>
      </c>
      <c r="C74" s="5" t="s">
        <v>563</v>
      </c>
      <c r="D74" s="5" t="s">
        <v>529</v>
      </c>
      <c r="E74" s="5" t="s">
        <v>831</v>
      </c>
    </row>
    <row r="75" spans="1:5">
      <c r="A75" s="5">
        <v>74</v>
      </c>
      <c r="B75" s="5" t="s">
        <v>530</v>
      </c>
      <c r="C75" s="5" t="s">
        <v>564</v>
      </c>
      <c r="D75" s="5" t="s">
        <v>531</v>
      </c>
      <c r="E75" s="5" t="s">
        <v>565</v>
      </c>
    </row>
    <row r="76" spans="1:5">
      <c r="A76" s="5">
        <v>75</v>
      </c>
      <c r="B76" s="5" t="s">
        <v>532</v>
      </c>
      <c r="C76" s="5" t="s">
        <v>566</v>
      </c>
      <c r="D76" s="5" t="s">
        <v>533</v>
      </c>
      <c r="E76" s="5" t="s">
        <v>880</v>
      </c>
    </row>
    <row r="77" spans="1:5">
      <c r="A77" s="5">
        <v>76</v>
      </c>
      <c r="B77" s="5" t="s">
        <v>839</v>
      </c>
      <c r="C77" s="5" t="s">
        <v>567</v>
      </c>
      <c r="D77" s="5" t="s">
        <v>534</v>
      </c>
      <c r="E77" s="5" t="s">
        <v>881</v>
      </c>
    </row>
    <row r="78" spans="1:5">
      <c r="A78" s="5">
        <v>77</v>
      </c>
      <c r="B78" s="5" t="s">
        <v>332</v>
      </c>
      <c r="C78" s="5" t="s">
        <v>568</v>
      </c>
      <c r="D78" s="5" t="s">
        <v>535</v>
      </c>
      <c r="E78" s="5" t="s">
        <v>751</v>
      </c>
    </row>
    <row r="79" spans="1:5">
      <c r="A79" s="5">
        <v>78</v>
      </c>
      <c r="B79" s="5" t="s">
        <v>536</v>
      </c>
      <c r="C79" s="5" t="s">
        <v>569</v>
      </c>
      <c r="D79" s="5" t="s">
        <v>196</v>
      </c>
      <c r="E79" s="5" t="s">
        <v>570</v>
      </c>
    </row>
    <row r="80" spans="1:5">
      <c r="A80" s="5">
        <v>79</v>
      </c>
      <c r="B80" s="5" t="s">
        <v>197</v>
      </c>
      <c r="C80" s="5" t="s">
        <v>571</v>
      </c>
      <c r="D80" s="5" t="s">
        <v>198</v>
      </c>
      <c r="E80" s="5" t="s">
        <v>943</v>
      </c>
    </row>
    <row r="81" spans="1:5">
      <c r="A81" s="5">
        <v>80</v>
      </c>
      <c r="B81" s="5" t="s">
        <v>260</v>
      </c>
      <c r="C81" s="5" t="s">
        <v>572</v>
      </c>
      <c r="D81" s="5" t="s">
        <v>261</v>
      </c>
      <c r="E81" s="5" t="s">
        <v>881</v>
      </c>
    </row>
    <row r="82" spans="1:5">
      <c r="A82" s="5">
        <v>81</v>
      </c>
      <c r="B82" s="5" t="s">
        <v>526</v>
      </c>
      <c r="C82" s="5" t="s">
        <v>573</v>
      </c>
      <c r="D82" s="5" t="s">
        <v>262</v>
      </c>
      <c r="E82" s="5" t="s">
        <v>829</v>
      </c>
    </row>
    <row r="83" spans="1:5">
      <c r="A83" s="5">
        <v>82</v>
      </c>
      <c r="B83" s="5" t="s">
        <v>868</v>
      </c>
      <c r="C83" s="5" t="s">
        <v>574</v>
      </c>
      <c r="D83" s="5" t="s">
        <v>263</v>
      </c>
      <c r="E83" s="5" t="s">
        <v>883</v>
      </c>
    </row>
    <row r="84" spans="1:5">
      <c r="A84" s="5">
        <v>83</v>
      </c>
      <c r="B84" s="5" t="s">
        <v>264</v>
      </c>
      <c r="C84" s="5" t="s">
        <v>575</v>
      </c>
      <c r="D84" s="5" t="s">
        <v>265</v>
      </c>
      <c r="E84" s="5" t="s">
        <v>266</v>
      </c>
    </row>
    <row r="85" spans="1:5">
      <c r="A85" s="5">
        <v>84</v>
      </c>
      <c r="B85" s="5" t="s">
        <v>727</v>
      </c>
      <c r="C85" s="5" t="s">
        <v>728</v>
      </c>
      <c r="D85" s="5" t="s">
        <v>414</v>
      </c>
      <c r="E85" s="5" t="s">
        <v>858</v>
      </c>
    </row>
    <row r="86" spans="1:5">
      <c r="A86" s="5">
        <v>85</v>
      </c>
      <c r="B86" s="5" t="s">
        <v>415</v>
      </c>
      <c r="C86" s="5" t="s">
        <v>729</v>
      </c>
      <c r="D86" s="5" t="s">
        <v>416</v>
      </c>
      <c r="E86" s="5" t="s">
        <v>831</v>
      </c>
    </row>
    <row r="87" spans="1:5">
      <c r="A87" s="5">
        <v>86</v>
      </c>
      <c r="B87" s="5" t="s">
        <v>752</v>
      </c>
      <c r="C87" s="5" t="s">
        <v>730</v>
      </c>
      <c r="D87" s="5" t="s">
        <v>417</v>
      </c>
      <c r="E87" s="5" t="s">
        <v>880</v>
      </c>
    </row>
    <row r="88" spans="1:5">
      <c r="A88" s="5">
        <v>87</v>
      </c>
      <c r="B88" s="5" t="s">
        <v>743</v>
      </c>
      <c r="C88" s="5" t="s">
        <v>731</v>
      </c>
      <c r="D88" s="5" t="s">
        <v>835</v>
      </c>
      <c r="E88" s="5" t="s">
        <v>732</v>
      </c>
    </row>
    <row r="89" spans="1:5">
      <c r="A89" s="5">
        <v>88</v>
      </c>
      <c r="B89" s="5" t="s">
        <v>755</v>
      </c>
      <c r="C89" s="5" t="s">
        <v>733</v>
      </c>
      <c r="D89" s="5" t="s">
        <v>837</v>
      </c>
      <c r="E89" s="5" t="s">
        <v>754</v>
      </c>
    </row>
    <row r="90" spans="1:5">
      <c r="A90" s="5">
        <v>89</v>
      </c>
      <c r="B90" s="5" t="s">
        <v>332</v>
      </c>
      <c r="C90" s="5" t="s">
        <v>733</v>
      </c>
      <c r="D90" s="5" t="s">
        <v>734</v>
      </c>
      <c r="E90" s="5" t="s">
        <v>827</v>
      </c>
    </row>
    <row r="91" spans="1:5">
      <c r="A91" s="5">
        <v>90</v>
      </c>
      <c r="B91" s="5" t="s">
        <v>411</v>
      </c>
      <c r="C91" s="5" t="s">
        <v>735</v>
      </c>
      <c r="D91" s="5" t="s">
        <v>668</v>
      </c>
      <c r="E91" s="5" t="s">
        <v>426</v>
      </c>
    </row>
    <row r="92" spans="1:5">
      <c r="A92" s="5">
        <v>91</v>
      </c>
      <c r="B92" s="5" t="s">
        <v>839</v>
      </c>
      <c r="C92" s="5" t="s">
        <v>736</v>
      </c>
      <c r="D92" s="5" t="s">
        <v>669</v>
      </c>
      <c r="E92" s="5" t="s">
        <v>841</v>
      </c>
    </row>
    <row r="93" spans="1:5">
      <c r="A93" s="5">
        <v>92</v>
      </c>
      <c r="B93" s="5" t="s">
        <v>910</v>
      </c>
      <c r="C93" s="5" t="s">
        <v>911</v>
      </c>
      <c r="D93" s="5" t="s">
        <v>912</v>
      </c>
      <c r="E93" s="5" t="s">
        <v>555</v>
      </c>
    </row>
    <row r="94" spans="1:5">
      <c r="A94" s="5">
        <v>93</v>
      </c>
      <c r="B94" s="5" t="s">
        <v>743</v>
      </c>
      <c r="C94" s="5" t="s">
        <v>913</v>
      </c>
      <c r="D94" s="5" t="s">
        <v>670</v>
      </c>
      <c r="E94" s="5" t="s">
        <v>426</v>
      </c>
    </row>
    <row r="95" spans="1:5">
      <c r="A95" s="5">
        <v>94</v>
      </c>
      <c r="B95" s="5" t="s">
        <v>671</v>
      </c>
      <c r="C95" s="5" t="s">
        <v>776</v>
      </c>
      <c r="D95" s="5" t="s">
        <v>672</v>
      </c>
      <c r="E95" s="5" t="s">
        <v>877</v>
      </c>
    </row>
    <row r="96" spans="1:5">
      <c r="A96" s="5">
        <v>95</v>
      </c>
      <c r="B96" s="5" t="s">
        <v>675</v>
      </c>
      <c r="C96" s="5" t="s">
        <v>777</v>
      </c>
      <c r="D96" s="5" t="s">
        <v>516</v>
      </c>
      <c r="E96" s="5" t="s">
        <v>789</v>
      </c>
    </row>
    <row r="97" spans="1:5">
      <c r="A97" s="5">
        <v>96</v>
      </c>
      <c r="B97" s="5" t="s">
        <v>500</v>
      </c>
      <c r="C97" s="5" t="s">
        <v>778</v>
      </c>
      <c r="D97" s="5" t="s">
        <v>583</v>
      </c>
      <c r="E97" s="5" t="s">
        <v>565</v>
      </c>
    </row>
    <row r="98" spans="1:5">
      <c r="A98" s="5">
        <v>97</v>
      </c>
      <c r="B98" s="5" t="s">
        <v>779</v>
      </c>
      <c r="C98" s="5" t="s">
        <v>780</v>
      </c>
      <c r="D98" s="5" t="s">
        <v>781</v>
      </c>
      <c r="E98" s="5" t="s">
        <v>782</v>
      </c>
    </row>
    <row r="99" spans="1:5">
      <c r="A99" s="5">
        <v>98</v>
      </c>
      <c r="B99" s="5" t="s">
        <v>501</v>
      </c>
      <c r="C99" s="5" t="s">
        <v>783</v>
      </c>
      <c r="D99" s="5" t="s">
        <v>594</v>
      </c>
      <c r="E99" s="5" t="s">
        <v>505</v>
      </c>
    </row>
    <row r="100" spans="1:5">
      <c r="A100" s="5">
        <v>99</v>
      </c>
      <c r="B100" s="5" t="s">
        <v>919</v>
      </c>
      <c r="C100" s="5" t="s">
        <v>784</v>
      </c>
      <c r="D100" s="5" t="s">
        <v>920</v>
      </c>
      <c r="E100" s="5" t="s">
        <v>745</v>
      </c>
    </row>
    <row r="101" spans="1:5">
      <c r="A101" s="5">
        <v>100</v>
      </c>
      <c r="B101" s="5" t="s">
        <v>921</v>
      </c>
      <c r="C101" s="5" t="s">
        <v>785</v>
      </c>
      <c r="D101" s="5" t="s">
        <v>922</v>
      </c>
      <c r="E101" s="5" t="s">
        <v>751</v>
      </c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01"/>
  <sheetViews>
    <sheetView showFormulas="1" topLeftCell="A57" workbookViewId="0">
      <selection activeCell="B8" sqref="A1:XFD1048576"/>
    </sheetView>
  </sheetViews>
  <sheetFormatPr baseColWidth="10" defaultRowHeight="13"/>
  <cols>
    <col min="1" max="1" width="2" style="9" bestFit="1" customWidth="1"/>
    <col min="2" max="2" width="11.5703125" style="5" bestFit="1" customWidth="1"/>
    <col min="3" max="3" width="6.5703125" style="5" bestFit="1" customWidth="1"/>
    <col min="4" max="4" width="20.7109375" style="5" bestFit="1" customWidth="1"/>
    <col min="5" max="5" width="60" style="11" bestFit="1" customWidth="1"/>
    <col min="6" max="6" width="6.28515625" style="11" bestFit="1" customWidth="1"/>
    <col min="7" max="7" width="6.28515625" style="5" bestFit="1" customWidth="1"/>
    <col min="8" max="8" width="22.5703125" style="5" bestFit="1" customWidth="1"/>
    <col min="9" max="9" width="64.42578125" style="20" bestFit="1" customWidth="1"/>
    <col min="10" max="10" width="51.28515625" style="5" bestFit="1" customWidth="1"/>
    <col min="11" max="11" width="17.28515625" style="5" bestFit="1" customWidth="1"/>
    <col min="12" max="12" width="15.85546875" style="5" bestFit="1" customWidth="1"/>
    <col min="13" max="13" width="19.42578125" style="5" bestFit="1" customWidth="1"/>
    <col min="14" max="14" width="4.5703125" style="5" bestFit="1" customWidth="1"/>
    <col min="15" max="15" width="12.28515625" style="5" bestFit="1" customWidth="1"/>
    <col min="16" max="16" width="112.42578125" style="5" bestFit="1" customWidth="1"/>
    <col min="17" max="17" width="9.42578125" style="5" bestFit="1" customWidth="1"/>
    <col min="18" max="18" width="38.140625" style="5" bestFit="1" customWidth="1"/>
    <col min="19" max="16384" width="10.7109375" style="5"/>
  </cols>
  <sheetData>
    <row r="1" spans="1:18" s="2" customFormat="1">
      <c r="A1" s="2" t="s">
        <v>245</v>
      </c>
      <c r="B1" s="2" t="s">
        <v>741</v>
      </c>
      <c r="C1" s="2" t="s">
        <v>189</v>
      </c>
      <c r="D1" s="2" t="s">
        <v>241</v>
      </c>
      <c r="E1" s="6" t="s">
        <v>792</v>
      </c>
      <c r="F1" s="7" t="s">
        <v>928</v>
      </c>
      <c r="G1" s="8" t="s">
        <v>244</v>
      </c>
      <c r="H1" s="3" t="s">
        <v>191</v>
      </c>
      <c r="I1" s="2" t="s">
        <v>360</v>
      </c>
      <c r="J1" s="2" t="s">
        <v>242</v>
      </c>
      <c r="K1" s="2" t="s">
        <v>243</v>
      </c>
      <c r="L1" s="2" t="s">
        <v>929</v>
      </c>
      <c r="M1" s="2" t="s">
        <v>930</v>
      </c>
      <c r="N1" s="3" t="s">
        <v>361</v>
      </c>
      <c r="O1" s="3" t="s">
        <v>240</v>
      </c>
      <c r="P1" s="3" t="s">
        <v>194</v>
      </c>
      <c r="Q1" s="2" t="s">
        <v>371</v>
      </c>
      <c r="R1" s="2" t="s">
        <v>406</v>
      </c>
    </row>
    <row r="2" spans="1:18" s="14" customFormat="1">
      <c r="A2" s="9">
        <v>1</v>
      </c>
      <c r="B2" s="5" t="s">
        <v>743</v>
      </c>
      <c r="C2" s="5"/>
      <c r="D2" s="5" t="str">
        <f t="shared" ref="D2:D65" si="0">PROPER(LOWER(MID(B2,(FIND(" ",B2))+1,15)))</f>
        <v>Baishi</v>
      </c>
      <c r="E2" s="10" t="str">
        <f>PROPER(CONCATENATE(LOWER(LEFT(B2,(FIND(" ",B2))-1)),IF(C2&lt;&gt;""," "+C2,"")))</f>
        <v>Qi</v>
      </c>
      <c r="F2" s="11">
        <v>57202000</v>
      </c>
      <c r="G2" s="12">
        <v>17743723.030000001</v>
      </c>
      <c r="H2" s="1" t="s">
        <v>744</v>
      </c>
      <c r="I2" s="13" t="str">
        <f>IF((ISERROR(LEFT(H2,(FIND("(1",H2))-2))),IF((ISERROR(LEFT(H2,(FIND("(2",H2))-2))),H2,LEFT(H2,(FIND("(2",H2))-2)),LEFT(H2,(FIND("(1",H2))-2))</f>
        <v>Eagle Standing on Pine Tree; Four-Character [...]</v>
      </c>
      <c r="J2" s="14" t="str">
        <f t="shared" ref="J2:J65" si="1">IF(ISERROR(FIND("(1",H2)),IF(ISERROR(FIND("(2",H2)),"n/a",MID(H2,FIND("(2",H2)+1,4)),MID(H2,FIND("(1",H2)+1,4))</f>
        <v>n/a</v>
      </c>
      <c r="K2" s="14" t="s">
        <v>745</v>
      </c>
      <c r="L2" s="15" t="str">
        <f t="shared" ref="L2:L65" si="2">LEFT(LEFT(K2,(FIND("(",K2))-2),2)</f>
        <v>22</v>
      </c>
      <c r="M2" s="14" t="str">
        <f t="shared" ref="M2:M65" si="3">PROPER(MID(K2,4,(LEN(K2)-LEN(O2)-4)))</f>
        <v>May</v>
      </c>
      <c r="N2" s="14">
        <v>2011</v>
      </c>
      <c r="O2" s="14" t="str">
        <f t="shared" ref="O2:O65" si="4">MID(K2,FIND("(",K2),50)</f>
        <v>(China Guardian BEIJING)</v>
      </c>
      <c r="P2" s="14" t="str">
        <f t="shared" ref="P2:P65" si="5">IF(ISERROR(SEARCH("NY",O2)),IF(ISERROR(SEARCH("LONDON",O2)),IF(ISERROR(SEARCH("BEIJING",O2)),IF(ISERROR(SEARCH("HK",O2)),IF(ISERROR(SEARCH("PARIS",O2)),IF(ISERROR(SEARCH("HANGZHOU",O2)),"","Hangzhou"),"Paris"),"Hong Kong"),"Beijing"),"London"),"New York")</f>
        <v>Beijing</v>
      </c>
      <c r="Q2" s="14" t="s">
        <v>237</v>
      </c>
      <c r="R2" s="14" t="str">
        <f>CONCATENATE(D2," ",E2,", ",I2," (",IF(J2&lt;&gt;"",J2,"n/a"),"), sold at ",PROPER(O2)," for $",F2)</f>
        <v>Baishi Qi, Eagle Standing on Pine Tree; Four-Character [...] (n/a), sold at (China Guardian Beijing) for $57202000</v>
      </c>
    </row>
    <row r="3" spans="1:18">
      <c r="A3" s="13">
        <v>2</v>
      </c>
      <c r="B3" s="14" t="s">
        <v>925</v>
      </c>
      <c r="C3" s="14"/>
      <c r="D3" s="14" t="str">
        <f t="shared" si="0"/>
        <v>Clyfford E.</v>
      </c>
      <c r="E3" s="16" t="str">
        <f t="shared" ref="E3:E4" si="6">PROPER(CONCATENATE(LOWER(LEFT(B3,(FIND(" ",B3))-1)),IF(C3&lt;&gt;""," "+C3,"")))</f>
        <v>Still</v>
      </c>
      <c r="F3" s="17">
        <v>55000000</v>
      </c>
      <c r="G3" s="18">
        <v>17743723.030000001</v>
      </c>
      <c r="H3" s="4" t="s">
        <v>926</v>
      </c>
      <c r="I3" s="9" t="str">
        <f>IF((ISERROR(LEFT(H3,(FIND("(1",H3))-2))),IF((ISERROR(LEFT(H3,(FIND("(2",H3))-2))),H3,LEFT(H3,(FIND("(2",H3))-2)),LEFT(H3,(FIND("(1",H3))-2))</f>
        <v>1949-A-No . 1</v>
      </c>
      <c r="J3" s="5" t="str">
        <f t="shared" si="1"/>
        <v>1949</v>
      </c>
      <c r="K3" s="5" t="s">
        <v>596</v>
      </c>
      <c r="L3" s="19" t="str">
        <f t="shared" si="2"/>
        <v>09</v>
      </c>
      <c r="M3" s="5" t="str">
        <f t="shared" si="3"/>
        <v>November</v>
      </c>
      <c r="N3" s="5">
        <v>2011</v>
      </c>
      <c r="O3" s="5" t="str">
        <f t="shared" si="4"/>
        <v>(Sotheby's NY)</v>
      </c>
      <c r="P3" s="5" t="str">
        <f t="shared" si="5"/>
        <v>New York</v>
      </c>
      <c r="Q3" s="5" t="s">
        <v>236</v>
      </c>
      <c r="R3" s="5" t="str">
        <f t="shared" ref="R3:R66" si="7">CONCATENATE(D3," ",E3,", ",I3," (",IF(J3&lt;&gt;"",J3,"n/a"),"), sold at ",O3," for $",F3)</f>
        <v>Clyfford E. Still, 1949-A-No . 1 (1949), sold at (Sotheby's NY) for $55000000</v>
      </c>
    </row>
    <row r="4" spans="1:18" s="14" customFormat="1">
      <c r="A4" s="9">
        <v>3</v>
      </c>
      <c r="B4" s="5" t="s">
        <v>927</v>
      </c>
      <c r="C4" s="5"/>
      <c r="D4" s="5" t="str">
        <f t="shared" si="0"/>
        <v>Meng</v>
      </c>
      <c r="E4" s="10" t="str">
        <f t="shared" si="6"/>
        <v>Wang</v>
      </c>
      <c r="F4" s="11">
        <v>54040000</v>
      </c>
      <c r="G4" s="12">
        <v>17743723.030000001</v>
      </c>
      <c r="H4" s="1" t="s">
        <v>747</v>
      </c>
      <c r="I4" s="13" t="str">
        <f t="shared" ref="I4:I34" si="8">IF((ISERROR(LEFT(H4,(FIND("(1",H4))-2))),IF((ISERROR(LEFT(H4,(FIND("(2",H4))-2))),H4,LEFT(H4,(FIND("(2",H4))-2)),LEFT(H4,(FIND("(1",H4))-2))</f>
        <v>Zhi Chuan moving to Mountain</v>
      </c>
      <c r="J4" s="14" t="str">
        <f t="shared" si="1"/>
        <v>n/a</v>
      </c>
      <c r="K4" s="14" t="s">
        <v>748</v>
      </c>
      <c r="L4" s="15" t="str">
        <f t="shared" si="2"/>
        <v>04</v>
      </c>
      <c r="M4" s="14" t="str">
        <f t="shared" si="3"/>
        <v>June</v>
      </c>
      <c r="N4" s="14">
        <v>2011</v>
      </c>
      <c r="O4" s="14" t="str">
        <f t="shared" si="4"/>
        <v>(Poly International BEIJING)</v>
      </c>
      <c r="P4" s="14" t="str">
        <f t="shared" si="5"/>
        <v>Beijing</v>
      </c>
      <c r="Q4" s="14" t="s">
        <v>237</v>
      </c>
      <c r="R4" s="14" t="str">
        <f t="shared" si="7"/>
        <v>Meng Wang, Zhi Chuan moving to Mountain (n/a), sold at (Poly International BEIJING) for $54040000</v>
      </c>
    </row>
    <row r="5" spans="1:18">
      <c r="A5" s="13">
        <v>4</v>
      </c>
      <c r="B5" s="14" t="s">
        <v>749</v>
      </c>
      <c r="C5" s="14"/>
      <c r="D5" s="14" t="str">
        <f t="shared" si="0"/>
        <v>Roy</v>
      </c>
      <c r="E5" s="16" t="str">
        <f t="shared" ref="E5:E68" si="9">IF(C5&lt;&gt;"",(PROPER(CONCATENATE(LOWER(LEFT(B5,(FIND(" ",B5))-1))," ",C5))),(PROPER(CONCATENATE(LOWER(LEFT(B5,(FIND(" ",B5))-1))))))</f>
        <v>Lichtenstein</v>
      </c>
      <c r="F5" s="17">
        <v>38500000</v>
      </c>
      <c r="G5" s="18">
        <v>17743723.030000001</v>
      </c>
      <c r="H5" s="4" t="s">
        <v>750</v>
      </c>
      <c r="I5" s="9" t="str">
        <f t="shared" si="8"/>
        <v>I Can See the Whole Room!...and [...]</v>
      </c>
      <c r="J5" s="5" t="str">
        <f t="shared" si="1"/>
        <v>1961</v>
      </c>
      <c r="K5" s="5" t="s">
        <v>502</v>
      </c>
      <c r="L5" s="19" t="str">
        <f t="shared" si="2"/>
        <v>08</v>
      </c>
      <c r="M5" s="5" t="str">
        <f t="shared" si="3"/>
        <v>November</v>
      </c>
      <c r="N5" s="5">
        <v>2011</v>
      </c>
      <c r="O5" s="5" t="str">
        <f t="shared" si="4"/>
        <v>(Christie's NY)</v>
      </c>
      <c r="P5" s="5" t="str">
        <f t="shared" si="5"/>
        <v>New York</v>
      </c>
      <c r="Q5" s="5" t="s">
        <v>236</v>
      </c>
      <c r="R5" s="5" t="str">
        <f t="shared" si="7"/>
        <v>Roy Lichtenstein, I Can See the Whole Room!...and [...] (1961), sold at (Christie's NY) for $38500000</v>
      </c>
    </row>
    <row r="6" spans="1:18" s="14" customFormat="1">
      <c r="A6" s="9">
        <v>5</v>
      </c>
      <c r="B6" s="5" t="s">
        <v>592</v>
      </c>
      <c r="C6" s="5"/>
      <c r="D6" s="5" t="str">
        <f t="shared" si="0"/>
        <v>Francesco</v>
      </c>
      <c r="E6" s="10" t="str">
        <f t="shared" si="9"/>
        <v>Guardi</v>
      </c>
      <c r="F6" s="11">
        <v>38256120</v>
      </c>
      <c r="G6" s="12">
        <v>17743723.030000001</v>
      </c>
      <c r="H6" s="1" t="s">
        <v>153</v>
      </c>
      <c r="I6" s="13" t="str">
        <f t="shared" si="8"/>
        <v>Venice, a View of the Rialto Bridge, Looking [...]</v>
      </c>
      <c r="J6" s="14" t="str">
        <f t="shared" si="1"/>
        <v>1760</v>
      </c>
      <c r="K6" s="14" t="s">
        <v>442</v>
      </c>
      <c r="L6" s="15" t="str">
        <f t="shared" si="2"/>
        <v>06</v>
      </c>
      <c r="M6" s="14" t="str">
        <f t="shared" si="3"/>
        <v>July</v>
      </c>
      <c r="N6" s="14">
        <v>2011</v>
      </c>
      <c r="O6" s="14" t="str">
        <f t="shared" si="4"/>
        <v>(Sotheby's LONDON)</v>
      </c>
      <c r="P6" s="14" t="str">
        <f t="shared" si="5"/>
        <v>London</v>
      </c>
      <c r="Q6" s="14" t="s">
        <v>235</v>
      </c>
      <c r="R6" s="14" t="str">
        <f t="shared" si="7"/>
        <v>Francesco Guardi, Venice, a View of the Rialto Bridge, Looking [...] (1760), sold at (Sotheby's LONDON) for $38256120</v>
      </c>
    </row>
    <row r="7" spans="1:18">
      <c r="A7" s="13">
        <v>6</v>
      </c>
      <c r="B7" s="14" t="s">
        <v>330</v>
      </c>
      <c r="C7" s="14"/>
      <c r="D7" s="14" t="str">
        <f t="shared" si="0"/>
        <v>Beihong</v>
      </c>
      <c r="E7" s="16" t="str">
        <f t="shared" si="9"/>
        <v>Xu</v>
      </c>
      <c r="F7" s="17">
        <v>36679200</v>
      </c>
      <c r="G7" s="18">
        <v>17743723.030000001</v>
      </c>
      <c r="H7" s="4" t="s">
        <v>331</v>
      </c>
      <c r="I7" s="9" t="str">
        <f t="shared" si="8"/>
        <v>Cultivation on the peaceful land</v>
      </c>
      <c r="J7" s="5" t="str">
        <f t="shared" si="1"/>
        <v>1951</v>
      </c>
      <c r="K7" s="5" t="s">
        <v>335</v>
      </c>
      <c r="L7" s="19" t="str">
        <f t="shared" si="2"/>
        <v>05</v>
      </c>
      <c r="M7" s="5" t="str">
        <f t="shared" si="3"/>
        <v>December</v>
      </c>
      <c r="N7" s="5">
        <v>2011</v>
      </c>
      <c r="O7" s="5" t="str">
        <f t="shared" si="4"/>
        <v>(Poly International BEIJING)</v>
      </c>
      <c r="P7" s="5" t="str">
        <f t="shared" si="5"/>
        <v>Beijing</v>
      </c>
      <c r="Q7" s="5" t="s">
        <v>237</v>
      </c>
      <c r="R7" s="5" t="str">
        <f t="shared" si="7"/>
        <v>Beihong Xu, Cultivation on the peaceful land (1951), sold at (Poly International BEIJING) for $36679200</v>
      </c>
    </row>
    <row r="8" spans="1:18" s="14" customFormat="1">
      <c r="A8" s="9">
        <v>7</v>
      </c>
      <c r="B8" s="5" t="s">
        <v>332</v>
      </c>
      <c r="C8" s="5"/>
      <c r="D8" s="5" t="str">
        <f t="shared" si="0"/>
        <v>Pablo</v>
      </c>
      <c r="E8" s="10" t="str">
        <f t="shared" si="9"/>
        <v>Picasso</v>
      </c>
      <c r="F8" s="11">
        <v>36274500</v>
      </c>
      <c r="G8" s="12">
        <v>17743723.030000001</v>
      </c>
      <c r="H8" s="1" t="s">
        <v>333</v>
      </c>
      <c r="I8" s="13" t="str">
        <f t="shared" si="8"/>
        <v>La lecture</v>
      </c>
      <c r="J8" s="14" t="str">
        <f t="shared" si="1"/>
        <v>1932</v>
      </c>
      <c r="K8" s="14" t="s">
        <v>665</v>
      </c>
      <c r="L8" s="15" t="str">
        <f t="shared" si="2"/>
        <v>08</v>
      </c>
      <c r="M8" s="14" t="str">
        <f t="shared" si="3"/>
        <v>February</v>
      </c>
      <c r="N8" s="14">
        <v>2011</v>
      </c>
      <c r="O8" s="14" t="str">
        <f t="shared" si="4"/>
        <v>(Sotheby's LONDON)</v>
      </c>
      <c r="P8" s="14" t="str">
        <f t="shared" si="5"/>
        <v>London</v>
      </c>
      <c r="Q8" s="14" t="s">
        <v>235</v>
      </c>
      <c r="R8" s="14" t="str">
        <f t="shared" si="7"/>
        <v>Pablo Picasso, La lecture (1932), sold at (Sotheby's LONDON) for $36274500</v>
      </c>
    </row>
    <row r="9" spans="1:18">
      <c r="A9" s="13">
        <v>8</v>
      </c>
      <c r="B9" s="14" t="s">
        <v>498</v>
      </c>
      <c r="C9" s="14"/>
      <c r="D9" s="14" t="str">
        <f t="shared" si="0"/>
        <v>Gustav</v>
      </c>
      <c r="E9" s="16" t="str">
        <f t="shared" si="9"/>
        <v>Klimt</v>
      </c>
      <c r="F9" s="17">
        <v>36000000</v>
      </c>
      <c r="G9" s="18">
        <v>17743723.030000001</v>
      </c>
      <c r="H9" s="4" t="s">
        <v>271</v>
      </c>
      <c r="I9" s="9" t="str">
        <f t="shared" si="8"/>
        <v>Litzlberg Am Attersee</v>
      </c>
      <c r="J9" s="5" t="str">
        <f t="shared" si="1"/>
        <v>1914</v>
      </c>
      <c r="K9" s="5" t="s">
        <v>503</v>
      </c>
      <c r="L9" s="19" t="str">
        <f t="shared" si="2"/>
        <v>02</v>
      </c>
      <c r="M9" s="5" t="str">
        <f t="shared" si="3"/>
        <v>November</v>
      </c>
      <c r="N9" s="5">
        <v>2011</v>
      </c>
      <c r="O9" s="5" t="str">
        <f t="shared" si="4"/>
        <v>(Sotheby's NY)</v>
      </c>
      <c r="P9" s="5" t="str">
        <f t="shared" si="5"/>
        <v>New York</v>
      </c>
      <c r="Q9" s="5" t="s">
        <v>236</v>
      </c>
      <c r="R9" s="5" t="str">
        <f t="shared" si="7"/>
        <v>Gustav Klimt, Litzlberg Am Attersee (1914), sold at (Sotheby's NY) for $36000000</v>
      </c>
    </row>
    <row r="10" spans="1:18" s="14" customFormat="1">
      <c r="A10" s="9">
        <v>9</v>
      </c>
      <c r="B10" s="5" t="s">
        <v>936</v>
      </c>
      <c r="C10" s="5"/>
      <c r="D10" s="5" t="str">
        <f t="shared" si="0"/>
        <v>Egon</v>
      </c>
      <c r="E10" s="10" t="str">
        <f t="shared" si="9"/>
        <v>Schiele</v>
      </c>
      <c r="F10" s="11">
        <v>35681800</v>
      </c>
      <c r="G10" s="12">
        <v>17743723.030000001</v>
      </c>
      <c r="H10" s="1" t="s">
        <v>274</v>
      </c>
      <c r="I10" s="13" t="str">
        <f t="shared" si="8"/>
        <v>Häuser mit bunter wäsche (Vordatdt II) [...]</v>
      </c>
      <c r="J10" s="14" t="str">
        <f t="shared" si="1"/>
        <v>1914</v>
      </c>
      <c r="K10" s="14" t="s">
        <v>751</v>
      </c>
      <c r="L10" s="15" t="str">
        <f t="shared" si="2"/>
        <v>22</v>
      </c>
      <c r="M10" s="14" t="str">
        <f t="shared" si="3"/>
        <v>June</v>
      </c>
      <c r="N10" s="14">
        <v>2011</v>
      </c>
      <c r="O10" s="14" t="str">
        <f t="shared" si="4"/>
        <v>(Sotheby's LONDON)</v>
      </c>
      <c r="P10" s="14" t="str">
        <f t="shared" si="5"/>
        <v>London</v>
      </c>
      <c r="Q10" s="14" t="s">
        <v>235</v>
      </c>
      <c r="R10" s="14" t="str">
        <f t="shared" si="7"/>
        <v>Egon Schiele, Häuser mit bunter wäsche (Vordatdt II) [...] (1914), sold at (Sotheby's LONDON) for $35681800</v>
      </c>
    </row>
    <row r="11" spans="1:18">
      <c r="A11" s="13">
        <v>10</v>
      </c>
      <c r="B11" s="14" t="s">
        <v>752</v>
      </c>
      <c r="C11" s="14"/>
      <c r="D11" s="14" t="str">
        <f t="shared" si="0"/>
        <v>Andy</v>
      </c>
      <c r="E11" s="16" t="str">
        <f t="shared" si="9"/>
        <v>Warhol</v>
      </c>
      <c r="F11" s="17">
        <v>34250000</v>
      </c>
      <c r="G11" s="18">
        <v>17743723.030000001</v>
      </c>
      <c r="H11" s="4" t="s">
        <v>587</v>
      </c>
      <c r="I11" s="9" t="str">
        <f t="shared" si="8"/>
        <v>Self-Portrait</v>
      </c>
      <c r="J11" s="5" t="str">
        <f t="shared" si="1"/>
        <v>1963</v>
      </c>
      <c r="K11" s="5" t="s">
        <v>754</v>
      </c>
      <c r="L11" s="19" t="str">
        <f t="shared" si="2"/>
        <v>11</v>
      </c>
      <c r="M11" s="5" t="str">
        <f t="shared" si="3"/>
        <v>May</v>
      </c>
      <c r="N11" s="5">
        <v>2011</v>
      </c>
      <c r="O11" s="5" t="str">
        <f t="shared" si="4"/>
        <v>(Christie's NY)</v>
      </c>
      <c r="P11" s="5" t="str">
        <f t="shared" si="5"/>
        <v>New York</v>
      </c>
      <c r="Q11" s="5" t="s">
        <v>236</v>
      </c>
      <c r="R11" s="5" t="str">
        <f t="shared" si="7"/>
        <v>Andy Warhol, Self-Portrait (1963), sold at (Christie's NY) for $34250000</v>
      </c>
    </row>
    <row r="12" spans="1:18" s="14" customFormat="1">
      <c r="A12" s="9">
        <v>11</v>
      </c>
      <c r="B12" s="5" t="s">
        <v>755</v>
      </c>
      <c r="C12" s="5"/>
      <c r="D12" s="5" t="str">
        <f t="shared" si="0"/>
        <v>Francis</v>
      </c>
      <c r="E12" s="10" t="str">
        <f t="shared" si="9"/>
        <v>Bacon</v>
      </c>
      <c r="F12" s="11">
        <v>32957850</v>
      </c>
      <c r="G12" s="12">
        <v>17743723.030000001</v>
      </c>
      <c r="H12" s="1" t="s">
        <v>590</v>
      </c>
      <c r="I12" s="13" t="str">
        <f t="shared" si="8"/>
        <v>Three studies for portrait of Lucian Freud</v>
      </c>
      <c r="J12" s="14" t="str">
        <f t="shared" si="1"/>
        <v>1969</v>
      </c>
      <c r="K12" s="14" t="s">
        <v>666</v>
      </c>
      <c r="L12" s="15" t="str">
        <f t="shared" si="2"/>
        <v>10</v>
      </c>
      <c r="M12" s="14" t="str">
        <f t="shared" si="3"/>
        <v>February</v>
      </c>
      <c r="N12" s="14">
        <v>2011</v>
      </c>
      <c r="O12" s="14" t="str">
        <f t="shared" si="4"/>
        <v>(Sotheby's LONDON)</v>
      </c>
      <c r="P12" s="14" t="str">
        <f t="shared" si="5"/>
        <v>London</v>
      </c>
      <c r="Q12" s="14" t="s">
        <v>235</v>
      </c>
      <c r="R12" s="14" t="str">
        <f t="shared" si="7"/>
        <v>Francis Bacon, Three studies for portrait of Lucian Freud (1969), sold at (Sotheby's LONDON) for $32957850</v>
      </c>
    </row>
    <row r="13" spans="1:18">
      <c r="A13" s="13">
        <v>12</v>
      </c>
      <c r="B13" s="14" t="s">
        <v>757</v>
      </c>
      <c r="C13" s="14"/>
      <c r="D13" s="14" t="str">
        <f t="shared" si="0"/>
        <v>George</v>
      </c>
      <c r="E13" s="16" t="str">
        <f t="shared" si="9"/>
        <v>Stubbs</v>
      </c>
      <c r="F13" s="17">
        <v>32158000</v>
      </c>
      <c r="G13" s="18">
        <v>17743723.030000001</v>
      </c>
      <c r="H13" s="4" t="s">
        <v>434</v>
      </c>
      <c r="I13" s="9" t="str">
        <f t="shared" si="8"/>
        <v>Gimcrack on Newmarket Heath, with a trainer […]</v>
      </c>
      <c r="J13" s="5" t="str">
        <f t="shared" si="1"/>
        <v>1765</v>
      </c>
      <c r="K13" s="5" t="s">
        <v>441</v>
      </c>
      <c r="L13" s="19" t="str">
        <f t="shared" si="2"/>
        <v>05</v>
      </c>
      <c r="M13" s="5" t="str">
        <f t="shared" si="3"/>
        <v>July</v>
      </c>
      <c r="N13" s="5">
        <v>2011</v>
      </c>
      <c r="O13" s="5" t="str">
        <f t="shared" si="4"/>
        <v>(Christie's LONDON)</v>
      </c>
      <c r="P13" s="5" t="str">
        <f t="shared" si="5"/>
        <v>London</v>
      </c>
      <c r="Q13" s="5" t="s">
        <v>235</v>
      </c>
      <c r="R13" s="5" t="str">
        <f t="shared" si="7"/>
        <v>George Stubbs, Gimcrack on Newmarket Heath, with a trainer […] (1765), sold at (Christie's LONDON) for $32158000</v>
      </c>
    </row>
    <row r="14" spans="1:18" s="14" customFormat="1">
      <c r="A14" s="9">
        <v>13</v>
      </c>
      <c r="B14" s="5" t="s">
        <v>759</v>
      </c>
      <c r="C14" s="5"/>
      <c r="D14" s="5" t="str">
        <f t="shared" si="0"/>
        <v>Baoshi</v>
      </c>
      <c r="E14" s="10" t="str">
        <f t="shared" si="9"/>
        <v>Fu</v>
      </c>
      <c r="F14" s="11">
        <v>31520000</v>
      </c>
      <c r="G14" s="12">
        <v>17743723.030000001</v>
      </c>
      <c r="H14" s="1" t="s">
        <v>437</v>
      </c>
      <c r="I14" s="13" t="str">
        <f t="shared" si="8"/>
        <v>Landscapes</v>
      </c>
      <c r="J14" s="14" t="str">
        <f t="shared" si="1"/>
        <v>1964</v>
      </c>
      <c r="K14" s="14" t="s">
        <v>595</v>
      </c>
      <c r="L14" s="15" t="str">
        <f t="shared" si="2"/>
        <v>17</v>
      </c>
      <c r="M14" s="14" t="str">
        <f t="shared" si="3"/>
        <v>November</v>
      </c>
      <c r="N14" s="14">
        <v>2011</v>
      </c>
      <c r="O14" s="14" t="str">
        <f t="shared" si="4"/>
        <v>(Beijing Hanhai Art BEIJING)</v>
      </c>
      <c r="P14" s="14" t="str">
        <f t="shared" si="5"/>
        <v>Beijing</v>
      </c>
      <c r="Q14" s="14" t="s">
        <v>237</v>
      </c>
      <c r="R14" s="14" t="str">
        <f t="shared" si="7"/>
        <v>Baoshi Fu, Landscapes (1964), sold at (Beijing Hanhai Art BEIJING) for $31520000</v>
      </c>
    </row>
    <row r="15" spans="1:18">
      <c r="A15" s="13">
        <v>14</v>
      </c>
      <c r="B15" s="14" t="s">
        <v>761</v>
      </c>
      <c r="C15" s="14"/>
      <c r="D15" s="14" t="str">
        <f t="shared" si="0"/>
        <v>Mark</v>
      </c>
      <c r="E15" s="16" t="str">
        <f t="shared" si="9"/>
        <v>Rothko</v>
      </c>
      <c r="F15" s="17">
        <v>30000000</v>
      </c>
      <c r="G15" s="18">
        <v>17743723.030000001</v>
      </c>
      <c r="H15" s="4" t="s">
        <v>762</v>
      </c>
      <c r="I15" s="9" t="str">
        <f t="shared" si="8"/>
        <v>Untitled No. 17</v>
      </c>
      <c r="J15" s="5" t="str">
        <f t="shared" si="1"/>
        <v>1961</v>
      </c>
      <c r="K15" s="5" t="s">
        <v>754</v>
      </c>
      <c r="L15" s="19" t="str">
        <f t="shared" si="2"/>
        <v>11</v>
      </c>
      <c r="M15" s="5" t="str">
        <f t="shared" si="3"/>
        <v>May</v>
      </c>
      <c r="N15" s="5">
        <v>2011</v>
      </c>
      <c r="O15" s="5" t="str">
        <f t="shared" si="4"/>
        <v>(Christie's NY)</v>
      </c>
      <c r="P15" s="5" t="str">
        <f t="shared" si="5"/>
        <v>New York</v>
      </c>
      <c r="Q15" s="5" t="s">
        <v>235</v>
      </c>
      <c r="R15" s="5" t="str">
        <f t="shared" si="7"/>
        <v>Mark Rothko, Untitled No. 17 (1961), sold at (Christie's NY) for $30000000</v>
      </c>
    </row>
    <row r="16" spans="1:18" s="14" customFormat="1">
      <c r="A16" s="9">
        <v>15</v>
      </c>
      <c r="B16" s="5" t="s">
        <v>925</v>
      </c>
      <c r="C16" s="5"/>
      <c r="D16" s="5" t="str">
        <f t="shared" si="0"/>
        <v>Clyfford E.</v>
      </c>
      <c r="E16" s="10" t="str">
        <f t="shared" si="9"/>
        <v>Still</v>
      </c>
      <c r="F16" s="11">
        <v>28000000</v>
      </c>
      <c r="G16" s="12">
        <v>17743723.030000001</v>
      </c>
      <c r="H16" s="1" t="s">
        <v>763</v>
      </c>
      <c r="I16" s="13" t="str">
        <f t="shared" si="8"/>
        <v>1947-Y-No. 2</v>
      </c>
      <c r="J16" s="14" t="str">
        <f t="shared" si="1"/>
        <v>1947</v>
      </c>
      <c r="K16" s="14" t="s">
        <v>596</v>
      </c>
      <c r="L16" s="15" t="str">
        <f t="shared" si="2"/>
        <v>09</v>
      </c>
      <c r="M16" s="14" t="str">
        <f t="shared" si="3"/>
        <v>November</v>
      </c>
      <c r="N16" s="14">
        <v>2011</v>
      </c>
      <c r="O16" s="14" t="str">
        <f t="shared" si="4"/>
        <v>(Sotheby's NY)</v>
      </c>
      <c r="P16" s="14" t="str">
        <f t="shared" si="5"/>
        <v>New York</v>
      </c>
      <c r="Q16" s="14" t="s">
        <v>236</v>
      </c>
      <c r="R16" s="14" t="str">
        <f t="shared" si="7"/>
        <v>Clyfford E. Still, 1947-Y-No. 2 (1947), sold at (Sotheby's NY) for $28000000</v>
      </c>
    </row>
    <row r="17" spans="1:18">
      <c r="A17" s="13">
        <v>16</v>
      </c>
      <c r="B17" s="14" t="s">
        <v>743</v>
      </c>
      <c r="C17" s="14"/>
      <c r="D17" s="14" t="str">
        <f t="shared" si="0"/>
        <v>Baishi</v>
      </c>
      <c r="E17" s="16" t="str">
        <f t="shared" si="9"/>
        <v>Qi</v>
      </c>
      <c r="F17" s="17">
        <v>26786500</v>
      </c>
      <c r="G17" s="18">
        <v>17743723.030000001</v>
      </c>
      <c r="H17" s="4" t="s">
        <v>764</v>
      </c>
      <c r="I17" s="9" t="str">
        <f t="shared" si="8"/>
        <v>Landscape</v>
      </c>
      <c r="J17" s="5" t="str">
        <f t="shared" si="1"/>
        <v>1931</v>
      </c>
      <c r="K17" s="5" t="s">
        <v>597</v>
      </c>
      <c r="L17" s="19" t="str">
        <f t="shared" si="2"/>
        <v>13</v>
      </c>
      <c r="M17" s="5" t="str">
        <f t="shared" si="3"/>
        <v>November</v>
      </c>
      <c r="N17" s="5">
        <v>2011</v>
      </c>
      <c r="O17" s="5" t="str">
        <f t="shared" si="4"/>
        <v>(China Guardian BEIJING)</v>
      </c>
      <c r="P17" s="5" t="str">
        <f t="shared" si="5"/>
        <v>Beijing</v>
      </c>
      <c r="Q17" s="5" t="s">
        <v>237</v>
      </c>
      <c r="R17" s="5" t="str">
        <f t="shared" si="7"/>
        <v>Baishi Qi, Landscape (1931), sold at (China Guardian BEIJING) for $26786500</v>
      </c>
    </row>
    <row r="18" spans="1:18" s="14" customFormat="1">
      <c r="A18" s="9">
        <v>17</v>
      </c>
      <c r="B18" s="5" t="s">
        <v>765</v>
      </c>
      <c r="C18" s="5"/>
      <c r="D18" s="5" t="str">
        <f t="shared" si="0"/>
        <v>Lawrence</v>
      </c>
      <c r="E18" s="10" t="str">
        <f t="shared" si="9"/>
        <v>Alma-Tadema</v>
      </c>
      <c r="F18" s="11">
        <v>26000000</v>
      </c>
      <c r="G18" s="12">
        <v>17743723.030000001</v>
      </c>
      <c r="H18" s="1" t="s">
        <v>289</v>
      </c>
      <c r="I18" s="13" t="str">
        <f t="shared" si="8"/>
        <v>The Meeting of Antony and Cleopatra: 41 BC</v>
      </c>
      <c r="J18" s="14" t="str">
        <f t="shared" si="1"/>
        <v>1885</v>
      </c>
      <c r="K18" s="14" t="s">
        <v>656</v>
      </c>
      <c r="L18" s="15" t="str">
        <f t="shared" si="2"/>
        <v>05</v>
      </c>
      <c r="M18" s="14" t="str">
        <f t="shared" si="3"/>
        <v>May</v>
      </c>
      <c r="N18" s="14">
        <v>2011</v>
      </c>
      <c r="O18" s="14" t="str">
        <f t="shared" si="4"/>
        <v>(Sotheby's NY)</v>
      </c>
      <c r="P18" s="14" t="str">
        <f t="shared" si="5"/>
        <v>New York</v>
      </c>
      <c r="Q18" s="14" t="s">
        <v>236</v>
      </c>
      <c r="R18" s="14" t="str">
        <f t="shared" si="7"/>
        <v>Lawrence Alma-Tadema, The Meeting of Antony and Cleopatra: 41 BC (1885), sold at (Sotheby's NY) for $26000000</v>
      </c>
    </row>
    <row r="19" spans="1:18">
      <c r="A19" s="13">
        <v>18</v>
      </c>
      <c r="B19" s="14" t="s">
        <v>332</v>
      </c>
      <c r="C19" s="14"/>
      <c r="D19" s="14" t="str">
        <f t="shared" si="0"/>
        <v>Pablo</v>
      </c>
      <c r="E19" s="16" t="str">
        <f t="shared" si="9"/>
        <v>Picasso</v>
      </c>
      <c r="F19" s="17">
        <v>25872000</v>
      </c>
      <c r="G19" s="18">
        <v>17743723.030000001</v>
      </c>
      <c r="H19" s="4" t="s">
        <v>828</v>
      </c>
      <c r="I19" s="9" t="str">
        <f t="shared" si="8"/>
        <v>Femme assise, robe bleue</v>
      </c>
      <c r="J19" s="5" t="str">
        <f t="shared" si="1"/>
        <v>1939</v>
      </c>
      <c r="K19" s="5" t="s">
        <v>829</v>
      </c>
      <c r="L19" s="19" t="str">
        <f t="shared" si="2"/>
        <v>21</v>
      </c>
      <c r="M19" s="5" t="str">
        <f t="shared" si="3"/>
        <v>June</v>
      </c>
      <c r="N19" s="5">
        <v>2011</v>
      </c>
      <c r="O19" s="5" t="str">
        <f t="shared" si="4"/>
        <v>(Christie's LONDON)</v>
      </c>
      <c r="P19" s="5" t="str">
        <f t="shared" si="5"/>
        <v>London</v>
      </c>
      <c r="Q19" s="5" t="s">
        <v>235</v>
      </c>
      <c r="R19" s="5" t="str">
        <f t="shared" si="7"/>
        <v>Pablo Picasso, Femme assise, robe bleue (1939), sold at (Christie's LONDON) for $25872000</v>
      </c>
    </row>
    <row r="20" spans="1:18" s="14" customFormat="1">
      <c r="A20" s="9">
        <v>19</v>
      </c>
      <c r="B20" s="5" t="s">
        <v>755</v>
      </c>
      <c r="C20" s="5"/>
      <c r="D20" s="5" t="str">
        <f t="shared" si="0"/>
        <v>Francis</v>
      </c>
      <c r="E20" s="10" t="str">
        <f t="shared" si="9"/>
        <v>Bacon</v>
      </c>
      <c r="F20" s="11">
        <v>25536000</v>
      </c>
      <c r="G20" s="12">
        <v>17743723.030000001</v>
      </c>
      <c r="H20" s="1" t="s">
        <v>830</v>
      </c>
      <c r="I20" s="13" t="str">
        <f t="shared" si="8"/>
        <v>Study for a portrait</v>
      </c>
      <c r="J20" s="14" t="str">
        <f t="shared" si="1"/>
        <v>1953</v>
      </c>
      <c r="K20" s="14" t="s">
        <v>831</v>
      </c>
      <c r="L20" s="15" t="str">
        <f t="shared" si="2"/>
        <v>28</v>
      </c>
      <c r="M20" s="14" t="str">
        <f t="shared" si="3"/>
        <v>June</v>
      </c>
      <c r="N20" s="14">
        <v>2011</v>
      </c>
      <c r="O20" s="14" t="str">
        <f t="shared" si="4"/>
        <v>(Christie's LONDON)</v>
      </c>
      <c r="P20" s="14" t="str">
        <f t="shared" si="5"/>
        <v>London</v>
      </c>
      <c r="Q20" s="14" t="s">
        <v>192</v>
      </c>
      <c r="R20" s="14" t="str">
        <f t="shared" si="7"/>
        <v>Francis Bacon, Study for a portrait (1953), sold at (Christie's LONDON) for $25536000</v>
      </c>
    </row>
    <row r="21" spans="1:18">
      <c r="A21" s="13">
        <v>20</v>
      </c>
      <c r="B21" s="14" t="s">
        <v>752</v>
      </c>
      <c r="C21" s="14"/>
      <c r="D21" s="14" t="str">
        <f t="shared" si="0"/>
        <v>Andy</v>
      </c>
      <c r="E21" s="16" t="str">
        <f t="shared" si="9"/>
        <v>Warhol</v>
      </c>
      <c r="F21" s="17">
        <v>24500000</v>
      </c>
      <c r="G21" s="18">
        <v>17743723.030000001</v>
      </c>
      <c r="H21" s="4" t="s">
        <v>239</v>
      </c>
      <c r="I21" s="9" t="str">
        <f t="shared" si="8"/>
        <v>Self-Portrait</v>
      </c>
      <c r="J21" s="5" t="str">
        <f t="shared" si="1"/>
        <v>1986</v>
      </c>
      <c r="K21" s="5" t="s">
        <v>754</v>
      </c>
      <c r="L21" s="19" t="str">
        <f t="shared" si="2"/>
        <v>11</v>
      </c>
      <c r="M21" s="5" t="str">
        <f t="shared" si="3"/>
        <v>May</v>
      </c>
      <c r="N21" s="5">
        <v>2011</v>
      </c>
      <c r="O21" s="5" t="str">
        <f t="shared" si="4"/>
        <v>(Christie's NY)</v>
      </c>
      <c r="P21" s="5" t="str">
        <f t="shared" si="5"/>
        <v>New York</v>
      </c>
      <c r="Q21" s="5" t="s">
        <v>236</v>
      </c>
      <c r="R21" s="5" t="str">
        <f t="shared" si="7"/>
        <v>Andy Warhol, Self-Portrait (1986), sold at (Christie's NY) for $24500000</v>
      </c>
    </row>
    <row r="22" spans="1:18" s="14" customFormat="1">
      <c r="A22" s="9">
        <v>21</v>
      </c>
      <c r="B22" s="5" t="s">
        <v>752</v>
      </c>
      <c r="C22" s="5"/>
      <c r="D22" s="5" t="str">
        <f t="shared" si="0"/>
        <v>Andy</v>
      </c>
      <c r="E22" s="10" t="str">
        <f t="shared" si="9"/>
        <v>Warhol</v>
      </c>
      <c r="F22" s="11">
        <v>24000000</v>
      </c>
      <c r="G22" s="12">
        <v>17743723.030000001</v>
      </c>
      <c r="H22" s="1" t="s">
        <v>832</v>
      </c>
      <c r="I22" s="13" t="str">
        <f t="shared" si="8"/>
        <v>Liz #5 (Early Colored Liz)</v>
      </c>
      <c r="J22" s="14" t="str">
        <f t="shared" si="1"/>
        <v>1963</v>
      </c>
      <c r="K22" s="14" t="s">
        <v>833</v>
      </c>
      <c r="L22" s="15" t="str">
        <f t="shared" si="2"/>
        <v>12</v>
      </c>
      <c r="M22" s="14" t="str">
        <f t="shared" si="3"/>
        <v>May</v>
      </c>
      <c r="N22" s="14">
        <v>2011</v>
      </c>
      <c r="O22" s="14" t="str">
        <f t="shared" si="4"/>
        <v>(Phillips de Pury &amp; Co NY)</v>
      </c>
      <c r="P22" s="14" t="str">
        <f t="shared" si="5"/>
        <v>New York</v>
      </c>
      <c r="Q22" s="14" t="s">
        <v>236</v>
      </c>
      <c r="R22" s="14" t="str">
        <f t="shared" si="7"/>
        <v>Andy Warhol, Liz #5 (Early Colored Liz) (1963), sold at (Phillips de Pury &amp; Co NY) for $24000000</v>
      </c>
    </row>
    <row r="23" spans="1:18">
      <c r="A23" s="13">
        <v>22</v>
      </c>
      <c r="B23" s="14" t="s">
        <v>834</v>
      </c>
      <c r="C23" s="14"/>
      <c r="D23" s="14" t="str">
        <f t="shared" si="0"/>
        <v>Yin</v>
      </c>
      <c r="E23" s="16" t="str">
        <f t="shared" si="9"/>
        <v>Tang</v>
      </c>
      <c r="F23" s="17">
        <v>23145000</v>
      </c>
      <c r="G23" s="18">
        <v>17743723.030000001</v>
      </c>
      <c r="H23" s="4" t="s">
        <v>835</v>
      </c>
      <c r="I23" s="9" t="str">
        <f t="shared" si="8"/>
        <v>Landscape</v>
      </c>
      <c r="J23" s="5" t="str">
        <f t="shared" si="1"/>
        <v>n/a</v>
      </c>
      <c r="K23" s="5" t="s">
        <v>881</v>
      </c>
      <c r="L23" s="19" t="str">
        <f t="shared" si="2"/>
        <v>09</v>
      </c>
      <c r="M23" s="5" t="str">
        <f t="shared" si="3"/>
        <v>June</v>
      </c>
      <c r="N23" s="5">
        <v>2011</v>
      </c>
      <c r="O23" s="5" t="str">
        <f t="shared" si="4"/>
        <v>(Beijing Jiuge International)</v>
      </c>
      <c r="P23" s="5" t="str">
        <f t="shared" si="5"/>
        <v>Beijing</v>
      </c>
      <c r="Q23" s="5" t="s">
        <v>237</v>
      </c>
      <c r="R23" s="5" t="str">
        <f t="shared" si="7"/>
        <v>Yin Tang, Landscape (n/a), sold at (Beijing Jiuge International) for $23145000</v>
      </c>
    </row>
    <row r="24" spans="1:18" s="14" customFormat="1">
      <c r="A24" s="9">
        <v>23</v>
      </c>
      <c r="B24" s="5" t="s">
        <v>882</v>
      </c>
      <c r="C24" s="5"/>
      <c r="D24" s="5" t="str">
        <f t="shared" si="0"/>
        <v>Yi</v>
      </c>
      <c r="E24" s="10" t="str">
        <f t="shared" si="9"/>
        <v>Ren</v>
      </c>
      <c r="F24" s="11">
        <v>22533000</v>
      </c>
      <c r="G24" s="12">
        <v>17743723.030000001</v>
      </c>
      <c r="H24" s="1" t="s">
        <v>679</v>
      </c>
      <c r="I24" s="13" t="str">
        <f t="shared" si="8"/>
        <v>Huafeng People's Wishes to Emperor Yao</v>
      </c>
      <c r="J24" s="14" t="str">
        <f t="shared" si="1"/>
        <v>n/a</v>
      </c>
      <c r="K24" s="14" t="s">
        <v>443</v>
      </c>
      <c r="L24" s="15" t="str">
        <f t="shared" si="2"/>
        <v>16</v>
      </c>
      <c r="M24" s="14" t="str">
        <f t="shared" si="3"/>
        <v>July</v>
      </c>
      <c r="N24" s="14">
        <v>2011</v>
      </c>
      <c r="O24" s="14" t="str">
        <f t="shared" si="4"/>
        <v>(Xiling Yinshe Auction HANGZHOU)</v>
      </c>
      <c r="P24" s="14" t="str">
        <f t="shared" si="5"/>
        <v>Hangzhou</v>
      </c>
      <c r="Q24" s="14" t="s">
        <v>193</v>
      </c>
      <c r="R24" s="14" t="str">
        <f t="shared" si="7"/>
        <v>Yi Ren, Huafeng People's Wishes to Emperor Yao (n/a), sold at (Xiling Yinshe Auction HANGZHOU) for $22533000</v>
      </c>
    </row>
    <row r="25" spans="1:18">
      <c r="A25" s="13">
        <v>24</v>
      </c>
      <c r="B25" s="14" t="s">
        <v>755</v>
      </c>
      <c r="C25" s="14"/>
      <c r="D25" s="14" t="str">
        <f t="shared" si="0"/>
        <v>Francis</v>
      </c>
      <c r="E25" s="16" t="str">
        <f t="shared" si="9"/>
        <v>Bacon</v>
      </c>
      <c r="F25" s="17">
        <v>22500000</v>
      </c>
      <c r="G25" s="18">
        <v>17743723.030000001</v>
      </c>
      <c r="H25" s="4" t="s">
        <v>838</v>
      </c>
      <c r="I25" s="9" t="str">
        <f t="shared" si="8"/>
        <v>Studies for Self-Portrait</v>
      </c>
      <c r="J25" s="5" t="str">
        <f t="shared" si="1"/>
        <v>1974</v>
      </c>
      <c r="K25" s="5" t="s">
        <v>754</v>
      </c>
      <c r="L25" s="19" t="str">
        <f t="shared" si="2"/>
        <v>11</v>
      </c>
      <c r="M25" s="5" t="str">
        <f t="shared" si="3"/>
        <v>May</v>
      </c>
      <c r="N25" s="5">
        <v>2011</v>
      </c>
      <c r="O25" s="5" t="str">
        <f t="shared" si="4"/>
        <v>(Christie's NY)</v>
      </c>
      <c r="P25" s="5" t="str">
        <f t="shared" si="5"/>
        <v>New York</v>
      </c>
      <c r="Q25" s="5" t="s">
        <v>236</v>
      </c>
      <c r="R25" s="5" t="str">
        <f t="shared" si="7"/>
        <v>Francis Bacon, Studies for Self-Portrait (1974), sold at (Christie's NY) for $22500000</v>
      </c>
    </row>
    <row r="26" spans="1:18" s="14" customFormat="1">
      <c r="A26" s="9">
        <v>25</v>
      </c>
      <c r="B26" s="5" t="s">
        <v>839</v>
      </c>
      <c r="C26" s="5"/>
      <c r="D26" s="5" t="str">
        <f t="shared" si="0"/>
        <v>Daqian</v>
      </c>
      <c r="E26" s="10" t="str">
        <f t="shared" si="9"/>
        <v>Zhang</v>
      </c>
      <c r="F26" s="11">
        <v>21845000</v>
      </c>
      <c r="G26" s="12">
        <v>17743723.030000001</v>
      </c>
      <c r="H26" s="1" t="s">
        <v>840</v>
      </c>
      <c r="I26" s="13" t="str">
        <f t="shared" si="8"/>
        <v>Lotus and Mandarin Ducks</v>
      </c>
      <c r="J26" s="14" t="str">
        <f t="shared" si="1"/>
        <v>1947</v>
      </c>
      <c r="K26" s="14" t="s">
        <v>841</v>
      </c>
      <c r="L26" s="15" t="str">
        <f t="shared" si="2"/>
        <v>31</v>
      </c>
      <c r="M26" s="14" t="str">
        <f t="shared" si="3"/>
        <v>May</v>
      </c>
      <c r="N26" s="14">
        <v>2011</v>
      </c>
      <c r="O26" s="14" t="str">
        <f t="shared" si="4"/>
        <v>(Sotheby's HK)</v>
      </c>
      <c r="P26" s="14" t="str">
        <f t="shared" si="5"/>
        <v>Hong Kong</v>
      </c>
      <c r="Q26" s="14" t="s">
        <v>238</v>
      </c>
      <c r="R26" s="14" t="str">
        <f t="shared" si="7"/>
        <v>Daqian Zhang, Lotus and Mandarin Ducks (1947), sold at (Sotheby's HK) for $21845000</v>
      </c>
    </row>
    <row r="27" spans="1:18">
      <c r="A27" s="13">
        <v>26</v>
      </c>
      <c r="B27" s="14" t="s">
        <v>330</v>
      </c>
      <c r="C27" s="14"/>
      <c r="D27" s="14" t="str">
        <f t="shared" si="0"/>
        <v>Beihong</v>
      </c>
      <c r="E27" s="16" t="str">
        <f t="shared" si="9"/>
        <v>Xu</v>
      </c>
      <c r="F27" s="17">
        <v>20596270</v>
      </c>
      <c r="G27" s="18">
        <v>17743723.030000001</v>
      </c>
      <c r="H27" s="4" t="s">
        <v>842</v>
      </c>
      <c r="I27" s="9" t="str">
        <f t="shared" si="8"/>
        <v>Figure</v>
      </c>
      <c r="J27" s="5" t="str">
        <f t="shared" si="1"/>
        <v>n/a</v>
      </c>
      <c r="K27" s="5" t="s">
        <v>673</v>
      </c>
      <c r="L27" s="19" t="str">
        <f t="shared" si="2"/>
        <v>10</v>
      </c>
      <c r="M27" s="5" t="str">
        <f t="shared" si="3"/>
        <v>June</v>
      </c>
      <c r="N27" s="5">
        <v>2011</v>
      </c>
      <c r="O27" s="5" t="str">
        <f t="shared" si="4"/>
        <v>(Beijing Jiuge International)</v>
      </c>
      <c r="P27" s="5" t="str">
        <f t="shared" si="5"/>
        <v>Beijing</v>
      </c>
      <c r="Q27" s="5" t="s">
        <v>237</v>
      </c>
      <c r="R27" s="5" t="str">
        <f t="shared" si="7"/>
        <v>Beihong Xu, Figure (n/a), sold at (Beijing Jiuge International) for $20596270</v>
      </c>
    </row>
    <row r="28" spans="1:18" s="14" customFormat="1">
      <c r="A28" s="9">
        <v>27</v>
      </c>
      <c r="B28" s="5" t="s">
        <v>332</v>
      </c>
      <c r="C28" s="5"/>
      <c r="D28" s="5" t="str">
        <f t="shared" si="0"/>
        <v>Pablo</v>
      </c>
      <c r="E28" s="10" t="str">
        <f t="shared" si="9"/>
        <v>Picasso</v>
      </c>
      <c r="F28" s="11">
        <v>20500000</v>
      </c>
      <c r="G28" s="12">
        <v>17743723.030000001</v>
      </c>
      <c r="H28" s="1" t="s">
        <v>674</v>
      </c>
      <c r="I28" s="13" t="str">
        <f t="shared" si="8"/>
        <v>L'aubade</v>
      </c>
      <c r="J28" s="14" t="str">
        <f t="shared" si="1"/>
        <v>1967</v>
      </c>
      <c r="K28" s="14" t="s">
        <v>503</v>
      </c>
      <c r="L28" s="15" t="str">
        <f t="shared" si="2"/>
        <v>02</v>
      </c>
      <c r="M28" s="14" t="str">
        <f t="shared" si="3"/>
        <v>November</v>
      </c>
      <c r="N28" s="14">
        <v>2011</v>
      </c>
      <c r="O28" s="14" t="str">
        <f t="shared" si="4"/>
        <v>(Sotheby's NY)</v>
      </c>
      <c r="P28" s="14" t="str">
        <f t="shared" si="5"/>
        <v>New York</v>
      </c>
      <c r="Q28" s="14" t="s">
        <v>236</v>
      </c>
      <c r="R28" s="14" t="str">
        <f t="shared" si="7"/>
        <v>Pablo Picasso, L'aubade (1967), sold at (Sotheby's NY) for $20500000</v>
      </c>
    </row>
    <row r="29" spans="1:18">
      <c r="A29" s="13">
        <v>28</v>
      </c>
      <c r="B29" s="14" t="s">
        <v>675</v>
      </c>
      <c r="C29" s="14"/>
      <c r="D29" s="14" t="str">
        <f t="shared" si="0"/>
        <v>Claude</v>
      </c>
      <c r="E29" s="16" t="str">
        <f t="shared" si="9"/>
        <v>Monet</v>
      </c>
      <c r="F29" s="17">
        <v>20000000</v>
      </c>
      <c r="G29" s="18">
        <v>17743723.030000001</v>
      </c>
      <c r="H29" s="4" t="s">
        <v>676</v>
      </c>
      <c r="I29" s="9" t="str">
        <f t="shared" si="8"/>
        <v>Les Peupliers</v>
      </c>
      <c r="J29" s="5" t="str">
        <f t="shared" si="1"/>
        <v>1891</v>
      </c>
      <c r="K29" s="5" t="s">
        <v>650</v>
      </c>
      <c r="L29" s="19" t="str">
        <f t="shared" si="2"/>
        <v>04</v>
      </c>
      <c r="M29" s="5" t="str">
        <f t="shared" si="3"/>
        <v>May</v>
      </c>
      <c r="N29" s="5">
        <v>2011</v>
      </c>
      <c r="O29" s="5" t="str">
        <f t="shared" si="4"/>
        <v>(Christie's NY)</v>
      </c>
      <c r="P29" s="5" t="str">
        <f t="shared" si="5"/>
        <v>New York</v>
      </c>
      <c r="Q29" s="5" t="s">
        <v>236</v>
      </c>
      <c r="R29" s="5" t="str">
        <f t="shared" si="7"/>
        <v>Claude Monet, Les Peupliers (1891), sold at (Christie's NY) for $20000000</v>
      </c>
    </row>
    <row r="30" spans="1:18" s="14" customFormat="1">
      <c r="A30" s="9">
        <v>29</v>
      </c>
      <c r="B30" s="5" t="s">
        <v>293</v>
      </c>
      <c r="C30" s="5"/>
      <c r="D30" s="5" t="str">
        <f t="shared" si="0"/>
        <v>Maurice De</v>
      </c>
      <c r="E30" s="10" t="str">
        <f t="shared" si="9"/>
        <v>Vlaminck</v>
      </c>
      <c r="F30" s="11">
        <v>20000000</v>
      </c>
      <c r="G30" s="12">
        <v>17743723.030000001</v>
      </c>
      <c r="H30" s="1" t="s">
        <v>652</v>
      </c>
      <c r="I30" s="13" t="str">
        <f t="shared" si="8"/>
        <v>Paysage de banlieue</v>
      </c>
      <c r="J30" s="14" t="str">
        <f t="shared" si="1"/>
        <v>1905</v>
      </c>
      <c r="K30" s="14" t="s">
        <v>650</v>
      </c>
      <c r="L30" s="15" t="str">
        <f t="shared" si="2"/>
        <v>04</v>
      </c>
      <c r="M30" s="14" t="str">
        <f t="shared" si="3"/>
        <v>May</v>
      </c>
      <c r="N30" s="14">
        <v>2011</v>
      </c>
      <c r="O30" s="14" t="str">
        <f t="shared" si="4"/>
        <v>(Christie's NY)</v>
      </c>
      <c r="P30" s="14" t="str">
        <f t="shared" si="5"/>
        <v>New York</v>
      </c>
      <c r="Q30" s="14" t="s">
        <v>236</v>
      </c>
      <c r="R30" s="14" t="str">
        <f t="shared" si="7"/>
        <v>Maurice De Vlaminck, Paysage de banlieue (1905), sold at (Christie's NY) for $20000000</v>
      </c>
    </row>
    <row r="31" spans="1:18">
      <c r="A31" s="13">
        <v>30</v>
      </c>
      <c r="B31" s="14" t="s">
        <v>332</v>
      </c>
      <c r="C31" s="14"/>
      <c r="D31" s="14" t="str">
        <f t="shared" si="0"/>
        <v>Pablo</v>
      </c>
      <c r="E31" s="16" t="str">
        <f t="shared" si="9"/>
        <v>Picasso</v>
      </c>
      <c r="F31" s="17">
        <v>19404000</v>
      </c>
      <c r="G31" s="18">
        <v>17743723.030000001</v>
      </c>
      <c r="H31" s="4" t="s">
        <v>653</v>
      </c>
      <c r="I31" s="9" t="str">
        <f t="shared" si="8"/>
        <v>Jeune fille endormie</v>
      </c>
      <c r="J31" s="5" t="str">
        <f t="shared" si="1"/>
        <v>1935</v>
      </c>
      <c r="K31" s="5" t="s">
        <v>829</v>
      </c>
      <c r="L31" s="19" t="str">
        <f t="shared" si="2"/>
        <v>21</v>
      </c>
      <c r="M31" s="5" t="str">
        <f t="shared" si="3"/>
        <v>June</v>
      </c>
      <c r="N31" s="5">
        <v>2011</v>
      </c>
      <c r="O31" s="5" t="str">
        <f t="shared" si="4"/>
        <v>(Christie's LONDON)</v>
      </c>
      <c r="P31" s="5" t="str">
        <f t="shared" si="5"/>
        <v>London</v>
      </c>
      <c r="Q31" s="5" t="s">
        <v>235</v>
      </c>
      <c r="R31" s="5" t="str">
        <f t="shared" si="7"/>
        <v>Pablo Picasso, Jeune fille endormie (1935), sold at (Christie's LONDON) for $19404000</v>
      </c>
    </row>
    <row r="32" spans="1:18" s="14" customFormat="1">
      <c r="A32" s="9">
        <v>31</v>
      </c>
      <c r="B32" s="5" t="s">
        <v>654</v>
      </c>
      <c r="C32" s="5"/>
      <c r="D32" s="5" t="str">
        <f t="shared" si="0"/>
        <v>Salvador</v>
      </c>
      <c r="E32" s="10" t="str">
        <f t="shared" si="9"/>
        <v>Dali</v>
      </c>
      <c r="F32" s="11">
        <v>19292400</v>
      </c>
      <c r="G32" s="12">
        <v>17743723.030000001</v>
      </c>
      <c r="H32" s="1" t="s">
        <v>655</v>
      </c>
      <c r="I32" s="13" t="str">
        <f t="shared" si="8"/>
        <v>Portrait de Paul Eluard</v>
      </c>
      <c r="J32" s="14" t="str">
        <f t="shared" si="1"/>
        <v>1929</v>
      </c>
      <c r="K32" s="14" t="s">
        <v>666</v>
      </c>
      <c r="L32" s="15" t="str">
        <f t="shared" si="2"/>
        <v>10</v>
      </c>
      <c r="M32" s="14" t="str">
        <f t="shared" si="3"/>
        <v>February</v>
      </c>
      <c r="N32" s="14">
        <v>2011</v>
      </c>
      <c r="O32" s="14" t="str">
        <f t="shared" si="4"/>
        <v>(Sotheby's LONDON)</v>
      </c>
      <c r="P32" s="14" t="str">
        <f t="shared" si="5"/>
        <v>London</v>
      </c>
      <c r="Q32" s="14" t="s">
        <v>235</v>
      </c>
      <c r="R32" s="14" t="str">
        <f t="shared" si="7"/>
        <v>Salvador Dali, Portrait de Paul Eluard (1929), sold at (Sotheby's LONDON) for $19292400</v>
      </c>
    </row>
    <row r="33" spans="1:18">
      <c r="A33" s="13">
        <v>32</v>
      </c>
      <c r="B33" s="14" t="s">
        <v>332</v>
      </c>
      <c r="C33" s="14"/>
      <c r="D33" s="14" t="str">
        <f t="shared" si="0"/>
        <v>Pablo</v>
      </c>
      <c r="E33" s="16" t="str">
        <f t="shared" si="9"/>
        <v>Picasso</v>
      </c>
      <c r="F33" s="17">
        <v>19000000</v>
      </c>
      <c r="G33" s="18">
        <v>17743723.030000001</v>
      </c>
      <c r="H33" s="4" t="s">
        <v>826</v>
      </c>
      <c r="I33" s="9" t="str">
        <f t="shared" si="8"/>
        <v>Femmes lisant (deux personnages)</v>
      </c>
      <c r="J33" s="5" t="str">
        <f t="shared" si="1"/>
        <v>1934</v>
      </c>
      <c r="K33" s="5" t="s">
        <v>827</v>
      </c>
      <c r="L33" s="19" t="str">
        <f t="shared" si="2"/>
        <v>03</v>
      </c>
      <c r="M33" s="5" t="str">
        <f t="shared" si="3"/>
        <v>May</v>
      </c>
      <c r="N33" s="5">
        <v>2011</v>
      </c>
      <c r="O33" s="5" t="str">
        <f t="shared" si="4"/>
        <v>(Sotheby's NY)</v>
      </c>
      <c r="P33" s="5" t="str">
        <f t="shared" si="5"/>
        <v>New York</v>
      </c>
      <c r="Q33" s="5" t="s">
        <v>236</v>
      </c>
      <c r="R33" s="5" t="str">
        <f t="shared" si="7"/>
        <v>Pablo Picasso, Femmes lisant (deux personnages) (1934), sold at (Sotheby's NY) for $19000000</v>
      </c>
    </row>
    <row r="34" spans="1:18" s="14" customFormat="1">
      <c r="A34" s="9">
        <v>33</v>
      </c>
      <c r="B34" s="5" t="s">
        <v>332</v>
      </c>
      <c r="C34" s="5"/>
      <c r="D34" s="5" t="str">
        <f t="shared" si="0"/>
        <v>Pablo</v>
      </c>
      <c r="E34" s="10" t="str">
        <f t="shared" si="9"/>
        <v>Picasso</v>
      </c>
      <c r="F34" s="11">
        <v>19000000</v>
      </c>
      <c r="G34" s="12">
        <v>17743723.030000001</v>
      </c>
      <c r="H34" s="1" t="s">
        <v>865</v>
      </c>
      <c r="I34" s="13" t="str">
        <f t="shared" si="8"/>
        <v>Les femmes d'Alger, version L</v>
      </c>
      <c r="J34" s="14" t="str">
        <f t="shared" si="1"/>
        <v>1955</v>
      </c>
      <c r="K34" s="14" t="s">
        <v>650</v>
      </c>
      <c r="L34" s="15" t="str">
        <f t="shared" si="2"/>
        <v>04</v>
      </c>
      <c r="M34" s="14" t="str">
        <f t="shared" si="3"/>
        <v>May</v>
      </c>
      <c r="N34" s="14">
        <v>2011</v>
      </c>
      <c r="O34" s="14" t="str">
        <f t="shared" si="4"/>
        <v>(Christie's NY)</v>
      </c>
      <c r="P34" s="14" t="str">
        <f t="shared" si="5"/>
        <v>New York</v>
      </c>
      <c r="Q34" s="14" t="s">
        <v>236</v>
      </c>
      <c r="R34" s="14" t="str">
        <f t="shared" si="7"/>
        <v>Pablo Picasso, Les femmes d'Alger, version L (1955), sold at (Christie's NY) for $19000000</v>
      </c>
    </row>
    <row r="35" spans="1:18">
      <c r="A35" s="13">
        <v>34</v>
      </c>
      <c r="B35" s="14" t="s">
        <v>866</v>
      </c>
      <c r="C35" s="14"/>
      <c r="D35" s="14" t="str">
        <f t="shared" si="0"/>
        <v>Gerhard</v>
      </c>
      <c r="E35" s="16" t="str">
        <f t="shared" si="9"/>
        <v>Richter</v>
      </c>
      <c r="F35" s="17">
        <v>18500000</v>
      </c>
      <c r="G35" s="18">
        <v>17743723.030000001</v>
      </c>
      <c r="H35" s="4" t="s">
        <v>867</v>
      </c>
      <c r="I35" s="9" t="str">
        <f>IF((ISERROR(LEFT(H35,(FIND("(1",H35))-2))),IF((ISERROR(LEFT(H35,(FIND("(2",H35))-2))),H35,LEFT(H35,(FIND("(2",H35))-2)),LEFT(H35,(FIND("(1",H35))-2))</f>
        <v>Abstraktes Bild</v>
      </c>
      <c r="J35" s="5" t="str">
        <f t="shared" si="1"/>
        <v>1997</v>
      </c>
      <c r="K35" s="5" t="s">
        <v>596</v>
      </c>
      <c r="L35" s="19" t="str">
        <f t="shared" si="2"/>
        <v>09</v>
      </c>
      <c r="M35" s="5" t="str">
        <f t="shared" si="3"/>
        <v>November</v>
      </c>
      <c r="N35" s="5">
        <v>2011</v>
      </c>
      <c r="O35" s="5" t="str">
        <f t="shared" si="4"/>
        <v>(Sotheby's NY)</v>
      </c>
      <c r="P35" s="5" t="str">
        <f t="shared" si="5"/>
        <v>New York</v>
      </c>
      <c r="Q35" s="5" t="s">
        <v>236</v>
      </c>
      <c r="R35" s="5" t="str">
        <f t="shared" si="7"/>
        <v>Gerhard Richter, Abstraktes Bild (1997), sold at (Sotheby's NY) for $18500000</v>
      </c>
    </row>
    <row r="36" spans="1:18" s="14" customFormat="1">
      <c r="A36" s="9">
        <v>35</v>
      </c>
      <c r="B36" s="5" t="s">
        <v>868</v>
      </c>
      <c r="C36" s="5"/>
      <c r="D36" s="5" t="str">
        <f t="shared" si="0"/>
        <v>Tao</v>
      </c>
      <c r="E36" s="10" t="str">
        <f t="shared" si="9"/>
        <v>Shi</v>
      </c>
      <c r="F36" s="11">
        <v>18355700</v>
      </c>
      <c r="G36" s="12">
        <v>17743723.030000001</v>
      </c>
      <c r="H36" s="1" t="s">
        <v>835</v>
      </c>
      <c r="I36" s="13" t="str">
        <f>IF((ISERROR(LEFT(H36,(FIND("(1",H36))-2))),IF((ISERROR(LEFT(H36,(FIND("(2",H36))-2))),H36,LEFT(H36,(FIND("(2",H36))-2)),LEFT(H36,(FIND("(1",H36))-2))</f>
        <v>Landscape</v>
      </c>
      <c r="J36" s="14" t="str">
        <f t="shared" si="1"/>
        <v>n/a</v>
      </c>
      <c r="K36" s="14" t="s">
        <v>440</v>
      </c>
      <c r="L36" s="15" t="str">
        <f t="shared" si="2"/>
        <v>01</v>
      </c>
      <c r="M36" s="14" t="str">
        <f t="shared" si="3"/>
        <v>January</v>
      </c>
      <c r="N36" s="14">
        <v>2011</v>
      </c>
      <c r="O36" s="14" t="str">
        <f t="shared" si="4"/>
        <v>(Nanjing Jingdian BEIJING)</v>
      </c>
      <c r="P36" s="14" t="str">
        <f t="shared" si="5"/>
        <v>Beijing</v>
      </c>
      <c r="Q36" s="14" t="s">
        <v>237</v>
      </c>
      <c r="R36" s="14" t="str">
        <f t="shared" si="7"/>
        <v>Tao Shi, Landscape (n/a), sold at (Nanjing Jingdian BEIJING) for $18355700</v>
      </c>
    </row>
    <row r="37" spans="1:18">
      <c r="A37" s="13">
        <v>36</v>
      </c>
      <c r="B37" s="14" t="s">
        <v>752</v>
      </c>
      <c r="C37" s="14"/>
      <c r="D37" s="14" t="str">
        <f t="shared" si="0"/>
        <v>Andy</v>
      </c>
      <c r="E37" s="16" t="str">
        <f t="shared" si="9"/>
        <v>Warhol</v>
      </c>
      <c r="F37" s="17">
        <v>18000000</v>
      </c>
      <c r="G37" s="18">
        <v>17743723.030000001</v>
      </c>
      <c r="H37" s="4" t="s">
        <v>869</v>
      </c>
      <c r="I37" s="9" t="str">
        <f t="shared" ref="I37:I63" si="10">IF((ISERROR(LEFT(H37,(FIND("(1",H37))-2))),IF((ISERROR(LEFT(H37,(FIND("(2",H37))-2))),H37,LEFT(H37,(FIND("(2",H37))-2)),LEFT(H37,(FIND("(1",H37))-2))</f>
        <v>Sixteen Jackies</v>
      </c>
      <c r="J37" s="5" t="str">
        <f t="shared" si="1"/>
        <v>1964</v>
      </c>
      <c r="K37" s="5" t="s">
        <v>791</v>
      </c>
      <c r="L37" s="19" t="str">
        <f t="shared" si="2"/>
        <v>10</v>
      </c>
      <c r="M37" s="5" t="str">
        <f t="shared" si="3"/>
        <v>May</v>
      </c>
      <c r="N37" s="5">
        <v>2011</v>
      </c>
      <c r="O37" s="5" t="str">
        <f t="shared" si="4"/>
        <v>(Sotheby's NY)</v>
      </c>
      <c r="P37" s="5" t="str">
        <f t="shared" si="5"/>
        <v>New York</v>
      </c>
      <c r="Q37" s="5" t="s">
        <v>236</v>
      </c>
      <c r="R37" s="5" t="str">
        <f t="shared" si="7"/>
        <v>Andy Warhol, Sixteen Jackies (1964), sold at (Sotheby's NY) for $18000000</v>
      </c>
    </row>
    <row r="38" spans="1:18" s="14" customFormat="1">
      <c r="A38" s="9">
        <v>37</v>
      </c>
      <c r="B38" s="5" t="s">
        <v>755</v>
      </c>
      <c r="C38" s="5"/>
      <c r="D38" s="5" t="str">
        <f t="shared" si="0"/>
        <v>Francis</v>
      </c>
      <c r="E38" s="10" t="str">
        <f t="shared" si="9"/>
        <v>Bacon</v>
      </c>
      <c r="F38" s="11">
        <v>17500000</v>
      </c>
      <c r="G38" s="12">
        <v>17743723.030000001</v>
      </c>
      <c r="H38" s="1" t="s">
        <v>418</v>
      </c>
      <c r="I38" s="13" t="str">
        <f t="shared" si="10"/>
        <v>Three Studies for a Self-Portrait</v>
      </c>
      <c r="J38" s="14" t="str">
        <f t="shared" si="1"/>
        <v>1967</v>
      </c>
      <c r="K38" s="14" t="s">
        <v>596</v>
      </c>
      <c r="L38" s="15" t="str">
        <f t="shared" si="2"/>
        <v>09</v>
      </c>
      <c r="M38" s="14" t="str">
        <f t="shared" si="3"/>
        <v>November</v>
      </c>
      <c r="N38" s="14">
        <v>2011</v>
      </c>
      <c r="O38" s="14" t="str">
        <f t="shared" si="4"/>
        <v>(Sotheby's NY)</v>
      </c>
      <c r="P38" s="14" t="str">
        <f t="shared" si="5"/>
        <v>New York</v>
      </c>
      <c r="Q38" s="14" t="s">
        <v>236</v>
      </c>
      <c r="R38" s="14" t="str">
        <f t="shared" si="7"/>
        <v>Francis Bacon, Three Studies for a Self-Portrait (1967), sold at (Sotheby's NY) for $17500000</v>
      </c>
    </row>
    <row r="39" spans="1:18">
      <c r="A39" s="13">
        <v>38</v>
      </c>
      <c r="B39" s="14" t="s">
        <v>925</v>
      </c>
      <c r="C39" s="14"/>
      <c r="D39" s="14" t="str">
        <f t="shared" si="0"/>
        <v>Clyfford E.</v>
      </c>
      <c r="E39" s="16" t="str">
        <f t="shared" si="9"/>
        <v>Still</v>
      </c>
      <c r="F39" s="17">
        <v>17500000</v>
      </c>
      <c r="G39" s="18">
        <v>17743723.030000001</v>
      </c>
      <c r="H39" s="4" t="s">
        <v>419</v>
      </c>
      <c r="I39" s="9" t="str">
        <f t="shared" si="10"/>
        <v>Ph-1033</v>
      </c>
      <c r="J39" s="5" t="str">
        <f t="shared" si="1"/>
        <v>1976</v>
      </c>
      <c r="K39" s="5" t="s">
        <v>596</v>
      </c>
      <c r="L39" s="19" t="str">
        <f t="shared" si="2"/>
        <v>09</v>
      </c>
      <c r="M39" s="5" t="str">
        <f t="shared" si="3"/>
        <v>November</v>
      </c>
      <c r="N39" s="5">
        <v>2011</v>
      </c>
      <c r="O39" s="5" t="str">
        <f t="shared" si="4"/>
        <v>(Sotheby's NY)</v>
      </c>
      <c r="P39" s="5" t="str">
        <f t="shared" si="5"/>
        <v>New York</v>
      </c>
      <c r="Q39" s="5" t="s">
        <v>236</v>
      </c>
      <c r="R39" s="5" t="str">
        <f t="shared" si="7"/>
        <v>Clyfford E. Still, Ph-1033 (1976), sold at (Sotheby's NY) for $17500000</v>
      </c>
    </row>
    <row r="40" spans="1:18" s="14" customFormat="1">
      <c r="A40" s="9">
        <v>39</v>
      </c>
      <c r="B40" s="5" t="s">
        <v>420</v>
      </c>
      <c r="C40" s="5"/>
      <c r="D40" s="5" t="str">
        <f t="shared" si="0"/>
        <v>Hui</v>
      </c>
      <c r="E40" s="10" t="str">
        <f t="shared" si="9"/>
        <v>Wang</v>
      </c>
      <c r="F40" s="11">
        <v>17435000</v>
      </c>
      <c r="G40" s="12">
        <v>17743723.030000001</v>
      </c>
      <c r="H40" s="1" t="s">
        <v>421</v>
      </c>
      <c r="I40" s="13" t="str">
        <f t="shared" si="10"/>
        <v>Landscape inspired by tang poems</v>
      </c>
      <c r="J40" s="14" t="str">
        <f t="shared" si="1"/>
        <v>1710</v>
      </c>
      <c r="K40" s="14" t="s">
        <v>597</v>
      </c>
      <c r="L40" s="15" t="str">
        <f t="shared" si="2"/>
        <v>13</v>
      </c>
      <c r="M40" s="14" t="str">
        <f t="shared" si="3"/>
        <v>November</v>
      </c>
      <c r="N40" s="14">
        <v>2011</v>
      </c>
      <c r="O40" s="14" t="str">
        <f t="shared" si="4"/>
        <v>(China Guardian BEIJING)</v>
      </c>
      <c r="P40" s="14" t="str">
        <f t="shared" si="5"/>
        <v>Beijing</v>
      </c>
      <c r="Q40" s="14" t="s">
        <v>237</v>
      </c>
      <c r="R40" s="14" t="str">
        <f t="shared" si="7"/>
        <v>Hui Wang, Landscape inspired by tang poems (1710), sold at (China Guardian BEIJING) for $17435000</v>
      </c>
    </row>
    <row r="41" spans="1:18">
      <c r="A41" s="13">
        <v>40</v>
      </c>
      <c r="B41" s="14" t="s">
        <v>422</v>
      </c>
      <c r="C41" s="14"/>
      <c r="D41" s="14" t="str">
        <f t="shared" si="0"/>
        <v>Shimin</v>
      </c>
      <c r="E41" s="16" t="str">
        <f t="shared" si="9"/>
        <v>Wang</v>
      </c>
      <c r="F41" s="17">
        <v>16569000</v>
      </c>
      <c r="G41" s="18">
        <v>17743723.030000001</v>
      </c>
      <c r="H41" s="4" t="s">
        <v>423</v>
      </c>
      <c r="I41" s="9" t="str">
        <f t="shared" si="10"/>
        <v>Landscapes</v>
      </c>
      <c r="J41" s="5" t="str">
        <f t="shared" si="1"/>
        <v>1647</v>
      </c>
      <c r="K41" s="5" t="s">
        <v>598</v>
      </c>
      <c r="L41" s="19" t="str">
        <f t="shared" si="2"/>
        <v>05</v>
      </c>
      <c r="M41" s="5" t="str">
        <f t="shared" si="3"/>
        <v>November</v>
      </c>
      <c r="N41" s="5">
        <v>2011</v>
      </c>
      <c r="O41" s="5" t="str">
        <f t="shared" si="4"/>
        <v>(Sungari International BEIJING)</v>
      </c>
      <c r="P41" s="5" t="str">
        <f t="shared" si="5"/>
        <v>Beijing</v>
      </c>
      <c r="Q41" s="5" t="s">
        <v>237</v>
      </c>
      <c r="R41" s="5" t="str">
        <f t="shared" si="7"/>
        <v>Shimin Wang, Landscapes (1647), sold at (Sungari International BEIJING) for $16569000</v>
      </c>
    </row>
    <row r="42" spans="1:18" s="14" customFormat="1">
      <c r="A42" s="9">
        <v>41</v>
      </c>
      <c r="B42" s="5" t="s">
        <v>761</v>
      </c>
      <c r="C42" s="5"/>
      <c r="D42" s="5" t="str">
        <f t="shared" si="0"/>
        <v>Mark</v>
      </c>
      <c r="E42" s="10" t="str">
        <f t="shared" si="9"/>
        <v>Rothko</v>
      </c>
      <c r="F42" s="11">
        <v>16500000</v>
      </c>
      <c r="G42" s="12">
        <v>17743723.030000001</v>
      </c>
      <c r="H42" s="1" t="s">
        <v>424</v>
      </c>
      <c r="I42" s="13" t="str">
        <f t="shared" si="10"/>
        <v>White Cloud</v>
      </c>
      <c r="J42" s="14" t="str">
        <f t="shared" si="1"/>
        <v>1956</v>
      </c>
      <c r="K42" s="14" t="s">
        <v>502</v>
      </c>
      <c r="L42" s="15" t="str">
        <f t="shared" si="2"/>
        <v>08</v>
      </c>
      <c r="M42" s="14" t="str">
        <f t="shared" si="3"/>
        <v>November</v>
      </c>
      <c r="N42" s="14">
        <v>2011</v>
      </c>
      <c r="O42" s="14" t="str">
        <f t="shared" si="4"/>
        <v>(Christie's NY)</v>
      </c>
      <c r="P42" s="14" t="str">
        <f t="shared" si="5"/>
        <v>New York</v>
      </c>
      <c r="Q42" s="14" t="s">
        <v>236</v>
      </c>
      <c r="R42" s="14" t="str">
        <f t="shared" si="7"/>
        <v>Mark Rothko, White Cloud (1956), sold at (Christie's NY) for $16500000</v>
      </c>
    </row>
    <row r="43" spans="1:18">
      <c r="A43" s="13">
        <v>42</v>
      </c>
      <c r="B43" s="14" t="s">
        <v>407</v>
      </c>
      <c r="C43" s="14"/>
      <c r="D43" s="14" t="str">
        <f t="shared" si="0"/>
        <v>Gustave</v>
      </c>
      <c r="E43" s="16" t="str">
        <f t="shared" si="9"/>
        <v>Caillebotte</v>
      </c>
      <c r="F43" s="17">
        <v>16000000</v>
      </c>
      <c r="G43" s="18">
        <v>17743723.030000001</v>
      </c>
      <c r="H43" s="4" t="s">
        <v>73</v>
      </c>
      <c r="I43" s="9" t="str">
        <f t="shared" si="10"/>
        <v>Le pont d'Argenteuil et la Seine</v>
      </c>
      <c r="J43" s="5" t="str">
        <f t="shared" si="1"/>
        <v>1883</v>
      </c>
      <c r="K43" s="5" t="s">
        <v>503</v>
      </c>
      <c r="L43" s="19" t="str">
        <f t="shared" si="2"/>
        <v>02</v>
      </c>
      <c r="M43" s="5" t="str">
        <f t="shared" si="3"/>
        <v>November</v>
      </c>
      <c r="N43" s="5">
        <v>2011</v>
      </c>
      <c r="O43" s="5" t="str">
        <f t="shared" si="4"/>
        <v>(Sotheby's NY)</v>
      </c>
      <c r="P43" s="5" t="str">
        <f t="shared" si="5"/>
        <v>New York</v>
      </c>
      <c r="Q43" s="5" t="s">
        <v>236</v>
      </c>
      <c r="R43" s="5" t="str">
        <f t="shared" si="7"/>
        <v>Gustave Caillebotte, Le pont d'Argenteuil et la Seine (1883), sold at (Sotheby's NY) for $16000000</v>
      </c>
    </row>
    <row r="44" spans="1:18" s="14" customFormat="1">
      <c r="A44" s="9">
        <v>43</v>
      </c>
      <c r="B44" s="5" t="s">
        <v>866</v>
      </c>
      <c r="C44" s="5"/>
      <c r="D44" s="5" t="str">
        <f t="shared" si="0"/>
        <v>Gerhard</v>
      </c>
      <c r="E44" s="10" t="str">
        <f t="shared" si="9"/>
        <v>Richter</v>
      </c>
      <c r="F44" s="11">
        <v>16000000</v>
      </c>
      <c r="G44" s="12">
        <v>17743723.030000001</v>
      </c>
      <c r="H44" s="1" t="s">
        <v>409</v>
      </c>
      <c r="I44" s="13" t="str">
        <f t="shared" si="10"/>
        <v>Gudrun</v>
      </c>
      <c r="J44" s="14" t="str">
        <f t="shared" si="1"/>
        <v>1987</v>
      </c>
      <c r="K44" s="14" t="s">
        <v>596</v>
      </c>
      <c r="L44" s="15" t="str">
        <f t="shared" si="2"/>
        <v>09</v>
      </c>
      <c r="M44" s="14" t="str">
        <f t="shared" si="3"/>
        <v>November</v>
      </c>
      <c r="N44" s="14">
        <v>2011</v>
      </c>
      <c r="O44" s="14" t="str">
        <f t="shared" si="4"/>
        <v>(Sotheby's NY)</v>
      </c>
      <c r="P44" s="14" t="str">
        <f t="shared" si="5"/>
        <v>New York</v>
      </c>
      <c r="Q44" s="14" t="s">
        <v>236</v>
      </c>
      <c r="R44" s="14" t="str">
        <f t="shared" si="7"/>
        <v>Gerhard Richter, Gudrun (1987), sold at (Sotheby's NY) for $16000000</v>
      </c>
    </row>
    <row r="45" spans="1:18">
      <c r="A45" s="13">
        <v>44</v>
      </c>
      <c r="B45" s="14" t="s">
        <v>752</v>
      </c>
      <c r="C45" s="14"/>
      <c r="D45" s="14" t="str">
        <f t="shared" si="0"/>
        <v>Andy</v>
      </c>
      <c r="E45" s="16" t="str">
        <f t="shared" si="9"/>
        <v>Warhol</v>
      </c>
      <c r="F45" s="17">
        <v>15440640</v>
      </c>
      <c r="G45" s="18">
        <v>17743723.030000001</v>
      </c>
      <c r="H45" s="4" t="s">
        <v>410</v>
      </c>
      <c r="I45" s="9" t="str">
        <f t="shared" si="10"/>
        <v>Self-Portrait</v>
      </c>
      <c r="J45" s="5" t="str">
        <f t="shared" si="1"/>
        <v>1967</v>
      </c>
      <c r="K45" s="5" t="s">
        <v>667</v>
      </c>
      <c r="L45" s="19" t="str">
        <f t="shared" si="2"/>
        <v>16</v>
      </c>
      <c r="M45" s="5" t="str">
        <f t="shared" si="3"/>
        <v>February</v>
      </c>
      <c r="N45" s="5">
        <v>2011</v>
      </c>
      <c r="O45" s="5" t="str">
        <f t="shared" si="4"/>
        <v>(Christie's LONDON)</v>
      </c>
      <c r="P45" s="5" t="str">
        <f t="shared" si="5"/>
        <v>London</v>
      </c>
      <c r="Q45" s="5" t="s">
        <v>235</v>
      </c>
      <c r="R45" s="5" t="str">
        <f t="shared" si="7"/>
        <v>Andy Warhol, Self-Portrait (1967), sold at (Christie's LONDON) for $15440640</v>
      </c>
    </row>
    <row r="46" spans="1:18" s="14" customFormat="1">
      <c r="A46" s="9">
        <v>45</v>
      </c>
      <c r="B46" s="5" t="s">
        <v>411</v>
      </c>
      <c r="C46" s="5"/>
      <c r="D46" s="5" t="str">
        <f t="shared" si="0"/>
        <v>Guanzhong</v>
      </c>
      <c r="E46" s="10" t="str">
        <f t="shared" si="9"/>
        <v>Wu</v>
      </c>
      <c r="F46" s="11">
        <v>15440000</v>
      </c>
      <c r="G46" s="12">
        <v>17743723.030000001</v>
      </c>
      <c r="H46" s="1" t="s">
        <v>412</v>
      </c>
      <c r="I46" s="13" t="str">
        <f t="shared" si="10"/>
        <v>Lion Woods</v>
      </c>
      <c r="J46" s="14" t="str">
        <f t="shared" si="1"/>
        <v>1988</v>
      </c>
      <c r="K46" s="14" t="s">
        <v>426</v>
      </c>
      <c r="L46" s="15" t="str">
        <f t="shared" si="2"/>
        <v>03</v>
      </c>
      <c r="M46" s="14" t="str">
        <f t="shared" si="3"/>
        <v>June</v>
      </c>
      <c r="N46" s="14">
        <v>2011</v>
      </c>
      <c r="O46" s="14" t="str">
        <f t="shared" si="4"/>
        <v>(Poly International BEIJING)</v>
      </c>
      <c r="P46" s="14" t="str">
        <f t="shared" si="5"/>
        <v>Beijing</v>
      </c>
      <c r="Q46" s="14" t="s">
        <v>237</v>
      </c>
      <c r="R46" s="14" t="str">
        <f t="shared" si="7"/>
        <v>Guanzhong Wu, Lion Woods (1988), sold at (Poly International BEIJING) for $15440000</v>
      </c>
    </row>
    <row r="47" spans="1:18">
      <c r="A47" s="13">
        <v>46</v>
      </c>
      <c r="B47" s="14" t="s">
        <v>738</v>
      </c>
      <c r="C47" s="14"/>
      <c r="D47" s="14" t="str">
        <f t="shared" si="0"/>
        <v>Alberto</v>
      </c>
      <c r="E47" s="16" t="str">
        <f t="shared" si="9"/>
        <v>Giacometti</v>
      </c>
      <c r="F47" s="17">
        <v>15408050</v>
      </c>
      <c r="G47" s="18">
        <v>17743723.030000001</v>
      </c>
      <c r="H47" s="4" t="s">
        <v>739</v>
      </c>
      <c r="I47" s="9" t="str">
        <f t="shared" si="10"/>
        <v>Trois hommes qui marchent II</v>
      </c>
      <c r="J47" s="5" t="str">
        <f t="shared" si="1"/>
        <v>1948</v>
      </c>
      <c r="K47" s="5" t="s">
        <v>751</v>
      </c>
      <c r="L47" s="19" t="str">
        <f t="shared" si="2"/>
        <v>22</v>
      </c>
      <c r="M47" s="5" t="str">
        <f t="shared" si="3"/>
        <v>June</v>
      </c>
      <c r="N47" s="5">
        <v>2011</v>
      </c>
      <c r="O47" s="5" t="str">
        <f t="shared" si="4"/>
        <v>(Sotheby's LONDON)</v>
      </c>
      <c r="P47" s="5" t="str">
        <f t="shared" si="5"/>
        <v>London</v>
      </c>
      <c r="Q47" s="5" t="s">
        <v>235</v>
      </c>
      <c r="R47" s="5" t="str">
        <f t="shared" si="7"/>
        <v>Alberto Giacometti, Trois hommes qui marchent II (1948), sold at (Sotheby's LONDON) for $15408050</v>
      </c>
    </row>
    <row r="48" spans="1:18" s="14" customFormat="1">
      <c r="A48" s="9">
        <v>47</v>
      </c>
      <c r="B48" s="5" t="s">
        <v>332</v>
      </c>
      <c r="C48" s="5"/>
      <c r="D48" s="5" t="str">
        <f t="shared" si="0"/>
        <v>Pablo</v>
      </c>
      <c r="E48" s="10" t="str">
        <f t="shared" si="9"/>
        <v>Picasso</v>
      </c>
      <c r="F48" s="11">
        <v>15361500</v>
      </c>
      <c r="G48" s="12">
        <v>17743723.030000001</v>
      </c>
      <c r="H48" s="1" t="s">
        <v>914</v>
      </c>
      <c r="I48" s="13" t="str">
        <f t="shared" si="10"/>
        <v>Buste de Françoise</v>
      </c>
      <c r="J48" s="14" t="str">
        <f t="shared" si="1"/>
        <v>1946</v>
      </c>
      <c r="K48" s="14" t="s">
        <v>829</v>
      </c>
      <c r="L48" s="15" t="str">
        <f t="shared" si="2"/>
        <v>21</v>
      </c>
      <c r="M48" s="14" t="str">
        <f t="shared" si="3"/>
        <v>June</v>
      </c>
      <c r="N48" s="14">
        <v>2011</v>
      </c>
      <c r="O48" s="14" t="str">
        <f t="shared" si="4"/>
        <v>(Christie's LONDON)</v>
      </c>
      <c r="P48" s="14" t="str">
        <f t="shared" si="5"/>
        <v>London</v>
      </c>
      <c r="Q48" s="14" t="s">
        <v>235</v>
      </c>
      <c r="R48" s="14" t="str">
        <f t="shared" si="7"/>
        <v>Pablo Picasso, Buste de Françoise (1946), sold at (Christie's LONDON) for $15361500</v>
      </c>
    </row>
    <row r="49" spans="1:18">
      <c r="A49" s="13">
        <v>48</v>
      </c>
      <c r="B49" s="14" t="s">
        <v>740</v>
      </c>
      <c r="C49" s="14"/>
      <c r="D49" s="14" t="str">
        <f t="shared" si="0"/>
        <v>Jeff</v>
      </c>
      <c r="E49" s="16" t="str">
        <f t="shared" si="9"/>
        <v>Koons</v>
      </c>
      <c r="F49" s="17">
        <v>15000000</v>
      </c>
      <c r="G49" s="18">
        <v>17743723.030000001</v>
      </c>
      <c r="H49" s="4" t="s">
        <v>369</v>
      </c>
      <c r="I49" s="9" t="str">
        <f t="shared" si="10"/>
        <v>Pink panther</v>
      </c>
      <c r="J49" s="5" t="str">
        <f t="shared" si="1"/>
        <v>1988</v>
      </c>
      <c r="K49" s="5" t="s">
        <v>791</v>
      </c>
      <c r="L49" s="19" t="str">
        <f t="shared" si="2"/>
        <v>10</v>
      </c>
      <c r="M49" s="5" t="str">
        <f t="shared" si="3"/>
        <v>May</v>
      </c>
      <c r="N49" s="5">
        <v>2011</v>
      </c>
      <c r="O49" s="5" t="str">
        <f t="shared" si="4"/>
        <v>(Sotheby's NY)</v>
      </c>
      <c r="P49" s="5" t="str">
        <f t="shared" si="5"/>
        <v>New York</v>
      </c>
      <c r="Q49" s="5" t="s">
        <v>238</v>
      </c>
      <c r="R49" s="5" t="str">
        <f t="shared" si="7"/>
        <v>Jeff Koons, Pink panther (1988), sold at (Sotheby's NY) for $15000000</v>
      </c>
    </row>
    <row r="50" spans="1:18" s="14" customFormat="1">
      <c r="A50" s="9">
        <v>49</v>
      </c>
      <c r="B50" s="5" t="s">
        <v>370</v>
      </c>
      <c r="C50" s="5"/>
      <c r="D50" s="5" t="str">
        <f t="shared" si="0"/>
        <v>Vecellio</v>
      </c>
      <c r="E50" s="10" t="str">
        <f t="shared" si="9"/>
        <v>Tiziano</v>
      </c>
      <c r="F50" s="11">
        <v>15000000</v>
      </c>
      <c r="G50" s="12">
        <v>17743723.030000001</v>
      </c>
      <c r="H50" s="1" t="s">
        <v>279</v>
      </c>
      <c r="I50" s="13" t="str">
        <f t="shared" si="10"/>
        <v>A Sacra Conversazione: the Madonna and Child [...]</v>
      </c>
      <c r="J50" s="14" t="str">
        <f t="shared" si="1"/>
        <v>1560</v>
      </c>
      <c r="K50" s="14" t="s">
        <v>439</v>
      </c>
      <c r="L50" s="15" t="str">
        <f t="shared" si="2"/>
        <v>27</v>
      </c>
      <c r="M50" s="14" t="str">
        <f t="shared" si="3"/>
        <v>January</v>
      </c>
      <c r="N50" s="14">
        <v>2011</v>
      </c>
      <c r="O50" s="14" t="str">
        <f t="shared" si="4"/>
        <v>(Sotheby's NY)</v>
      </c>
      <c r="P50" s="14" t="str">
        <f t="shared" si="5"/>
        <v>New York</v>
      </c>
      <c r="Q50" s="14" t="s">
        <v>236</v>
      </c>
      <c r="R50" s="14" t="str">
        <f t="shared" si="7"/>
        <v>Vecellio Tiziano, A Sacra Conversazione: the Madonna and Child [...] (1560), sold at (Sotheby's NY) for $15000000</v>
      </c>
    </row>
    <row r="51" spans="1:18">
      <c r="A51" s="13">
        <v>50</v>
      </c>
      <c r="B51" s="14" t="s">
        <v>372</v>
      </c>
      <c r="C51" s="14"/>
      <c r="D51" s="14" t="str">
        <f t="shared" si="0"/>
        <v>Yu</v>
      </c>
      <c r="E51" s="16" t="str">
        <f t="shared" si="9"/>
        <v>San</v>
      </c>
      <c r="F51" s="17">
        <v>14726560</v>
      </c>
      <c r="G51" s="18">
        <v>17743723.030000001</v>
      </c>
      <c r="H51" s="4" t="s">
        <v>179</v>
      </c>
      <c r="I51" s="9" t="str">
        <f t="shared" si="10"/>
        <v>Five Nudes</v>
      </c>
      <c r="J51" s="5" t="str">
        <f t="shared" si="1"/>
        <v>1950</v>
      </c>
      <c r="K51" s="5" t="s">
        <v>464</v>
      </c>
      <c r="L51" s="19" t="str">
        <f t="shared" si="2"/>
        <v>30</v>
      </c>
      <c r="M51" s="5" t="str">
        <f t="shared" si="3"/>
        <v>May</v>
      </c>
      <c r="N51" s="5">
        <v>2011</v>
      </c>
      <c r="O51" s="5" t="str">
        <f t="shared" si="4"/>
        <v>(Ravenel Art Group HK)</v>
      </c>
      <c r="P51" s="5" t="str">
        <f t="shared" si="5"/>
        <v>Hong Kong</v>
      </c>
      <c r="Q51" s="5" t="s">
        <v>238</v>
      </c>
      <c r="R51" s="5" t="str">
        <f t="shared" si="7"/>
        <v>Yu San, Five Nudes (1950), sold at (Ravenel Art Group HK) for $14726560</v>
      </c>
    </row>
    <row r="52" spans="1:18" s="14" customFormat="1">
      <c r="A52" s="9">
        <v>51</v>
      </c>
      <c r="B52" s="5" t="s">
        <v>923</v>
      </c>
      <c r="C52" s="5"/>
      <c r="D52" s="5" t="str">
        <f t="shared" si="0"/>
        <v>Shi</v>
      </c>
      <c r="E52" s="10" t="str">
        <f t="shared" si="9"/>
        <v>Su</v>
      </c>
      <c r="F52" s="11">
        <v>14677500</v>
      </c>
      <c r="G52" s="12">
        <v>17743723.030000001</v>
      </c>
      <c r="H52" s="1" t="s">
        <v>924</v>
      </c>
      <c r="I52" s="13" t="str">
        <f t="shared" si="10"/>
        <v>Bamboo and Stone</v>
      </c>
      <c r="J52" s="14" t="str">
        <f t="shared" si="1"/>
        <v>n/a</v>
      </c>
      <c r="K52" s="14" t="s">
        <v>599</v>
      </c>
      <c r="L52" s="15" t="str">
        <f t="shared" si="2"/>
        <v>16</v>
      </c>
      <c r="M52" s="14" t="str">
        <f t="shared" si="3"/>
        <v>June</v>
      </c>
      <c r="N52" s="14">
        <v>2011</v>
      </c>
      <c r="O52" s="14" t="str">
        <f t="shared" si="4"/>
        <v>(Beijing Highest BEIJING)</v>
      </c>
      <c r="P52" s="14" t="str">
        <f t="shared" si="5"/>
        <v>Beijing</v>
      </c>
      <c r="Q52" s="14" t="s">
        <v>237</v>
      </c>
      <c r="R52" s="14" t="str">
        <f t="shared" si="7"/>
        <v>Shi Su, Bamboo and Stone (n/a), sold at (Beijing Highest BEIJING) for $14677500</v>
      </c>
    </row>
    <row r="53" spans="1:18">
      <c r="A53" s="13">
        <v>52</v>
      </c>
      <c r="B53" s="14" t="s">
        <v>866</v>
      </c>
      <c r="C53" s="14"/>
      <c r="D53" s="14" t="str">
        <f t="shared" si="0"/>
        <v>Gerhard</v>
      </c>
      <c r="E53" s="16" t="str">
        <f t="shared" si="9"/>
        <v>Richter</v>
      </c>
      <c r="F53" s="17">
        <v>14630760</v>
      </c>
      <c r="G53" s="18">
        <v>17743723.030000001</v>
      </c>
      <c r="H53" s="4" t="s">
        <v>600</v>
      </c>
      <c r="I53" s="9" t="str">
        <f t="shared" si="10"/>
        <v>Kerze (Candle)</v>
      </c>
      <c r="J53" s="5" t="str">
        <f t="shared" si="1"/>
        <v>1982</v>
      </c>
      <c r="K53" s="5" t="s">
        <v>836</v>
      </c>
      <c r="L53" s="19" t="str">
        <f t="shared" si="2"/>
        <v>14</v>
      </c>
      <c r="M53" s="5" t="str">
        <f t="shared" si="3"/>
        <v>October</v>
      </c>
      <c r="N53" s="5">
        <v>2011</v>
      </c>
      <c r="O53" s="5" t="str">
        <f t="shared" si="4"/>
        <v>(Christie's LONDON)</v>
      </c>
      <c r="P53" s="5" t="str">
        <f t="shared" si="5"/>
        <v>London</v>
      </c>
      <c r="Q53" s="5" t="s">
        <v>235</v>
      </c>
      <c r="R53" s="5" t="str">
        <f t="shared" si="7"/>
        <v>Gerhard Richter, Kerze (Candle) (1982), sold at (Christie's LONDON) for $14630760</v>
      </c>
    </row>
    <row r="54" spans="1:18" s="14" customFormat="1">
      <c r="A54" s="9">
        <v>53</v>
      </c>
      <c r="B54" s="5" t="s">
        <v>601</v>
      </c>
      <c r="C54" s="5"/>
      <c r="D54" s="5" t="str">
        <f t="shared" si="0"/>
        <v>Max</v>
      </c>
      <c r="E54" s="10" t="str">
        <f t="shared" si="9"/>
        <v>Ernst</v>
      </c>
      <c r="F54" s="11">
        <v>14500000</v>
      </c>
      <c r="G54" s="12">
        <v>17743723.030000001</v>
      </c>
      <c r="H54" s="1" t="s">
        <v>340</v>
      </c>
      <c r="I54" s="13" t="str">
        <f t="shared" si="10"/>
        <v>The Stolen Mirror</v>
      </c>
      <c r="J54" s="14" t="str">
        <f t="shared" si="1"/>
        <v>1941</v>
      </c>
      <c r="K54" s="14" t="s">
        <v>202</v>
      </c>
      <c r="L54" s="15" t="str">
        <f t="shared" si="2"/>
        <v>01</v>
      </c>
      <c r="M54" s="14" t="str">
        <f t="shared" si="3"/>
        <v>November</v>
      </c>
      <c r="N54" s="14">
        <v>2011</v>
      </c>
      <c r="O54" s="14" t="str">
        <f t="shared" si="4"/>
        <v>(Christie's NY)</v>
      </c>
      <c r="P54" s="14" t="str">
        <f t="shared" si="5"/>
        <v>New York</v>
      </c>
      <c r="Q54" s="14" t="s">
        <v>236</v>
      </c>
      <c r="R54" s="14" t="str">
        <f t="shared" si="7"/>
        <v>Max Ernst, The Stolen Mirror (1941), sold at (Christie's NY) for $14500000</v>
      </c>
    </row>
    <row r="55" spans="1:18">
      <c r="A55" s="13">
        <v>54</v>
      </c>
      <c r="B55" s="14" t="s">
        <v>752</v>
      </c>
      <c r="C55" s="14"/>
      <c r="D55" s="14" t="str">
        <f t="shared" si="0"/>
        <v>Andy</v>
      </c>
      <c r="E55" s="16" t="str">
        <f t="shared" si="9"/>
        <v>Warhol</v>
      </c>
      <c r="F55" s="17">
        <v>14500000</v>
      </c>
      <c r="G55" s="18">
        <v>17743723.030000001</v>
      </c>
      <c r="H55" s="4" t="s">
        <v>341</v>
      </c>
      <c r="I55" s="9" t="str">
        <f t="shared" si="10"/>
        <v>Silver Liz</v>
      </c>
      <c r="J55" s="5" t="str">
        <f t="shared" si="1"/>
        <v>1963</v>
      </c>
      <c r="K55" s="5" t="s">
        <v>502</v>
      </c>
      <c r="L55" s="19" t="str">
        <f t="shared" si="2"/>
        <v>08</v>
      </c>
      <c r="M55" s="5" t="str">
        <f t="shared" si="3"/>
        <v>November</v>
      </c>
      <c r="N55" s="5">
        <v>2011</v>
      </c>
      <c r="O55" s="5" t="str">
        <f t="shared" si="4"/>
        <v>(Christie's NY)</v>
      </c>
      <c r="P55" s="5" t="str">
        <f t="shared" si="5"/>
        <v>New York</v>
      </c>
      <c r="Q55" s="5" t="s">
        <v>236</v>
      </c>
      <c r="R55" s="5" t="str">
        <f t="shared" si="7"/>
        <v>Andy Warhol, Silver Liz (1963), sold at (Christie's NY) for $14500000</v>
      </c>
    </row>
    <row r="56" spans="1:18" s="14" customFormat="1">
      <c r="A56" s="9">
        <v>55</v>
      </c>
      <c r="B56" s="5" t="s">
        <v>342</v>
      </c>
      <c r="C56" s="5"/>
      <c r="D56" s="5" t="str">
        <f t="shared" si="0"/>
        <v>Ruzhuo</v>
      </c>
      <c r="E56" s="10" t="str">
        <f t="shared" si="9"/>
        <v>Cui</v>
      </c>
      <c r="F56" s="11">
        <v>14113000</v>
      </c>
      <c r="G56" s="12">
        <v>17743723.030000001</v>
      </c>
      <c r="H56" s="1" t="s">
        <v>343</v>
      </c>
      <c r="I56" s="13" t="str">
        <f t="shared" si="10"/>
        <v>Lotus</v>
      </c>
      <c r="J56" s="14" t="str">
        <f t="shared" si="1"/>
        <v>2011</v>
      </c>
      <c r="K56" s="14" t="s">
        <v>203</v>
      </c>
      <c r="L56" s="15" t="str">
        <f t="shared" si="2"/>
        <v>29</v>
      </c>
      <c r="M56" s="14" t="str">
        <f t="shared" si="3"/>
        <v>November</v>
      </c>
      <c r="N56" s="14">
        <v>2011</v>
      </c>
      <c r="O56" s="14" t="str">
        <f t="shared" si="4"/>
        <v>(Christie's HK)</v>
      </c>
      <c r="P56" s="14" t="str">
        <f t="shared" si="5"/>
        <v>Hong Kong</v>
      </c>
      <c r="Q56" s="14" t="s">
        <v>238</v>
      </c>
      <c r="R56" s="14" t="str">
        <f t="shared" si="7"/>
        <v>Ruzhuo Cui, Lotus (2011), sold at (Christie's HK) for $14113000</v>
      </c>
    </row>
    <row r="57" spans="1:18">
      <c r="A57" s="13">
        <v>56</v>
      </c>
      <c r="B57" s="14" t="s">
        <v>344</v>
      </c>
      <c r="C57" s="14"/>
      <c r="D57" s="14" t="str">
        <f t="shared" si="0"/>
        <v>Henri</v>
      </c>
      <c r="E57" s="16" t="str">
        <f t="shared" si="9"/>
        <v>Matisse</v>
      </c>
      <c r="F57" s="17">
        <v>14000000</v>
      </c>
      <c r="G57" s="18">
        <v>17743723.030000001</v>
      </c>
      <c r="H57" s="4" t="s">
        <v>916</v>
      </c>
      <c r="I57" s="9" t="str">
        <f t="shared" si="10"/>
        <v>La fenêtre ouverte</v>
      </c>
      <c r="J57" s="5" t="str">
        <f t="shared" si="1"/>
        <v>1911</v>
      </c>
      <c r="K57" s="5" t="s">
        <v>650</v>
      </c>
      <c r="L57" s="19" t="str">
        <f t="shared" si="2"/>
        <v>04</v>
      </c>
      <c r="M57" s="5" t="str">
        <f t="shared" si="3"/>
        <v>May</v>
      </c>
      <c r="N57" s="5">
        <v>2011</v>
      </c>
      <c r="O57" s="5" t="str">
        <f t="shared" si="4"/>
        <v>(Christie's NY)</v>
      </c>
      <c r="P57" s="5" t="str">
        <f t="shared" si="5"/>
        <v>New York</v>
      </c>
      <c r="Q57" s="5" t="s">
        <v>236</v>
      </c>
      <c r="R57" s="5" t="str">
        <f t="shared" si="7"/>
        <v>Henri Matisse, La fenêtre ouverte (1911), sold at (Christie's NY) for $14000000</v>
      </c>
    </row>
    <row r="58" spans="1:18" s="14" customFormat="1">
      <c r="A58" s="9">
        <v>57</v>
      </c>
      <c r="B58" s="5" t="s">
        <v>345</v>
      </c>
      <c r="C58" s="5"/>
      <c r="D58" s="5" t="str">
        <f t="shared" si="0"/>
        <v>Hufan</v>
      </c>
      <c r="E58" s="10" t="str">
        <f t="shared" si="9"/>
        <v>Wu</v>
      </c>
      <c r="F58" s="11">
        <v>13553600</v>
      </c>
      <c r="G58" s="12">
        <v>17743723.030000001</v>
      </c>
      <c r="H58" s="1" t="s">
        <v>346</v>
      </c>
      <c r="I58" s="13" t="str">
        <f t="shared" si="10"/>
        <v>Landscape</v>
      </c>
      <c r="J58" s="14" t="str">
        <f t="shared" si="1"/>
        <v>1954</v>
      </c>
      <c r="K58" s="14" t="s">
        <v>595</v>
      </c>
      <c r="L58" s="15" t="str">
        <f t="shared" si="2"/>
        <v>17</v>
      </c>
      <c r="M58" s="14" t="str">
        <f t="shared" si="3"/>
        <v>November</v>
      </c>
      <c r="N58" s="14">
        <v>2011</v>
      </c>
      <c r="O58" s="14" t="str">
        <f t="shared" si="4"/>
        <v>(Beijing Hanhai Art BEIJING)</v>
      </c>
      <c r="P58" s="14" t="str">
        <f t="shared" si="5"/>
        <v>Beijing</v>
      </c>
      <c r="Q58" s="14" t="s">
        <v>237</v>
      </c>
      <c r="R58" s="14" t="str">
        <f t="shared" si="7"/>
        <v>Hufan Wu, Landscape (1954), sold at (Beijing Hanhai Art BEIJING) for $13553600</v>
      </c>
    </row>
    <row r="59" spans="1:18">
      <c r="A59" s="13">
        <v>58</v>
      </c>
      <c r="B59" s="14" t="s">
        <v>657</v>
      </c>
      <c r="C59" s="14"/>
      <c r="D59" s="14" t="str">
        <f t="shared" si="0"/>
        <v>Cy</v>
      </c>
      <c r="E59" s="16" t="str">
        <f t="shared" si="9"/>
        <v>Twombly</v>
      </c>
      <c r="F59" s="17">
        <v>13500000</v>
      </c>
      <c r="G59" s="18">
        <v>17743723.030000001</v>
      </c>
      <c r="H59" s="4" t="s">
        <v>658</v>
      </c>
      <c r="I59" s="9" t="str">
        <f t="shared" si="10"/>
        <v>Unititled</v>
      </c>
      <c r="J59" s="5" t="str">
        <f t="shared" si="1"/>
        <v>1967</v>
      </c>
      <c r="K59" s="5" t="s">
        <v>754</v>
      </c>
      <c r="L59" s="19" t="str">
        <f t="shared" si="2"/>
        <v>11</v>
      </c>
      <c r="M59" s="5" t="str">
        <f t="shared" si="3"/>
        <v>May</v>
      </c>
      <c r="N59" s="5">
        <v>2011</v>
      </c>
      <c r="O59" s="5" t="str">
        <f t="shared" si="4"/>
        <v>(Christie's NY)</v>
      </c>
      <c r="P59" s="5" t="str">
        <f t="shared" si="5"/>
        <v>New York</v>
      </c>
      <c r="Q59" s="5" t="s">
        <v>235</v>
      </c>
      <c r="R59" s="5" t="str">
        <f t="shared" si="7"/>
        <v>Cy Twombly, Unititled (1967), sold at (Christie's NY) for $13500000</v>
      </c>
    </row>
    <row r="60" spans="1:18" s="14" customFormat="1">
      <c r="A60" s="9">
        <v>59</v>
      </c>
      <c r="B60" s="5" t="s">
        <v>659</v>
      </c>
      <c r="C60" s="5"/>
      <c r="D60" s="5" t="str">
        <f t="shared" si="0"/>
        <v>Constantin</v>
      </c>
      <c r="E60" s="10" t="str">
        <f t="shared" si="9"/>
        <v>Brancusi</v>
      </c>
      <c r="F60" s="11">
        <v>13200000</v>
      </c>
      <c r="G60" s="12">
        <v>17743723.030000001</v>
      </c>
      <c r="H60" s="1" t="s">
        <v>660</v>
      </c>
      <c r="I60" s="13" t="str">
        <f t="shared" si="10"/>
        <v>Le premier cri</v>
      </c>
      <c r="J60" s="14" t="str">
        <f t="shared" si="1"/>
        <v>1917</v>
      </c>
      <c r="K60" s="14" t="s">
        <v>202</v>
      </c>
      <c r="L60" s="15" t="str">
        <f t="shared" si="2"/>
        <v>01</v>
      </c>
      <c r="M60" s="14" t="str">
        <f t="shared" si="3"/>
        <v>November</v>
      </c>
      <c r="N60" s="14">
        <v>2011</v>
      </c>
      <c r="O60" s="14" t="str">
        <f t="shared" si="4"/>
        <v>(Christie's NY)</v>
      </c>
      <c r="P60" s="14" t="str">
        <f t="shared" si="5"/>
        <v>New York</v>
      </c>
      <c r="Q60" s="14" t="s">
        <v>236</v>
      </c>
      <c r="R60" s="14" t="str">
        <f t="shared" si="7"/>
        <v>Constantin Brancusi, Le premier cri (1917), sold at (Christie's NY) for $13200000</v>
      </c>
    </row>
    <row r="61" spans="1:18">
      <c r="A61" s="13">
        <v>60</v>
      </c>
      <c r="B61" s="14" t="s">
        <v>661</v>
      </c>
      <c r="C61" s="14"/>
      <c r="D61" s="14" t="str">
        <f t="shared" si="0"/>
        <v>Yi</v>
      </c>
      <c r="E61" s="16" t="str">
        <f t="shared" si="9"/>
        <v>Hong</v>
      </c>
      <c r="F61" s="17">
        <v>13115500</v>
      </c>
      <c r="G61" s="18">
        <v>17743723.030000001</v>
      </c>
      <c r="H61" s="4" t="s">
        <v>662</v>
      </c>
      <c r="I61" s="9" t="str">
        <f t="shared" si="10"/>
        <v>Figure</v>
      </c>
      <c r="J61" s="5" t="str">
        <f t="shared" si="1"/>
        <v>1939</v>
      </c>
      <c r="K61" s="5" t="s">
        <v>881</v>
      </c>
      <c r="L61" s="19" t="str">
        <f t="shared" si="2"/>
        <v>09</v>
      </c>
      <c r="M61" s="5" t="str">
        <f t="shared" si="3"/>
        <v>June</v>
      </c>
      <c r="N61" s="5">
        <v>2011</v>
      </c>
      <c r="O61" s="5" t="str">
        <f t="shared" si="4"/>
        <v>(Beijing Jiuge International)</v>
      </c>
      <c r="P61" s="5" t="str">
        <f t="shared" si="5"/>
        <v>Beijing</v>
      </c>
      <c r="Q61" s="5" t="s">
        <v>237</v>
      </c>
      <c r="R61" s="5" t="str">
        <f t="shared" si="7"/>
        <v>Yi Hong, Figure (1939), sold at (Beijing Jiuge International) for $13115500</v>
      </c>
    </row>
    <row r="62" spans="1:18" s="14" customFormat="1">
      <c r="A62" s="9">
        <v>61</v>
      </c>
      <c r="B62" s="5" t="s">
        <v>743</v>
      </c>
      <c r="C62" s="5"/>
      <c r="D62" s="5" t="str">
        <f t="shared" si="0"/>
        <v>Baishi</v>
      </c>
      <c r="E62" s="10" t="str">
        <f t="shared" si="9"/>
        <v>Qi</v>
      </c>
      <c r="F62" s="11">
        <v>12765600</v>
      </c>
      <c r="G62" s="12">
        <v>17743723.030000001</v>
      </c>
      <c r="H62" s="1" t="s">
        <v>663</v>
      </c>
      <c r="I62" s="13" t="str">
        <f t="shared" si="10"/>
        <v>Banana trees</v>
      </c>
      <c r="J62" s="14" t="str">
        <f t="shared" si="1"/>
        <v>n/a</v>
      </c>
      <c r="K62" s="14" t="s">
        <v>595</v>
      </c>
      <c r="L62" s="15" t="str">
        <f t="shared" si="2"/>
        <v>17</v>
      </c>
      <c r="M62" s="14" t="str">
        <f t="shared" si="3"/>
        <v>November</v>
      </c>
      <c r="N62" s="14">
        <v>2011</v>
      </c>
      <c r="O62" s="14" t="str">
        <f t="shared" si="4"/>
        <v>(Beijing Hanhai Art BEIJING)</v>
      </c>
      <c r="P62" s="14" t="str">
        <f t="shared" si="5"/>
        <v>Beijing</v>
      </c>
      <c r="Q62" s="14" t="s">
        <v>237</v>
      </c>
      <c r="R62" s="14" t="str">
        <f t="shared" si="7"/>
        <v>Baishi Qi, Banana trees (n/a), sold at (Beijing Hanhai Art BEIJING) for $12765600</v>
      </c>
    </row>
    <row r="63" spans="1:18">
      <c r="A63" s="13">
        <v>62</v>
      </c>
      <c r="B63" s="14" t="s">
        <v>866</v>
      </c>
      <c r="C63" s="14"/>
      <c r="D63" s="14" t="str">
        <f t="shared" si="0"/>
        <v>Gerhard</v>
      </c>
      <c r="E63" s="16" t="str">
        <f t="shared" si="9"/>
        <v>Richter</v>
      </c>
      <c r="F63" s="17">
        <v>12500000</v>
      </c>
      <c r="G63" s="18">
        <v>17743723.030000001</v>
      </c>
      <c r="H63" s="4" t="s">
        <v>664</v>
      </c>
      <c r="I63" s="9" t="str">
        <f t="shared" si="10"/>
        <v>Abstraktes Bild</v>
      </c>
      <c r="J63" s="5" t="str">
        <f t="shared" si="1"/>
        <v>1992</v>
      </c>
      <c r="K63" s="5" t="s">
        <v>596</v>
      </c>
      <c r="L63" s="19" t="str">
        <f t="shared" si="2"/>
        <v>09</v>
      </c>
      <c r="M63" s="5" t="str">
        <f t="shared" si="3"/>
        <v>November</v>
      </c>
      <c r="N63" s="5">
        <v>2011</v>
      </c>
      <c r="O63" s="5" t="str">
        <f t="shared" si="4"/>
        <v>(Sotheby's NY)</v>
      </c>
      <c r="P63" s="5" t="str">
        <f t="shared" si="5"/>
        <v>New York</v>
      </c>
      <c r="Q63" s="5" t="s">
        <v>236</v>
      </c>
      <c r="R63" s="5" t="str">
        <f t="shared" si="7"/>
        <v>Gerhard Richter, Abstraktes Bild (1992), sold at (Sotheby's NY) for $12500000</v>
      </c>
    </row>
    <row r="64" spans="1:18" s="14" customFormat="1">
      <c r="A64" s="9">
        <v>63</v>
      </c>
      <c r="B64" s="5" t="s">
        <v>743</v>
      </c>
      <c r="C64" s="5"/>
      <c r="D64" s="5" t="str">
        <f t="shared" si="0"/>
        <v>Baishi</v>
      </c>
      <c r="E64" s="10" t="str">
        <f t="shared" si="9"/>
        <v>Qi</v>
      </c>
      <c r="F64" s="11">
        <v>12368000</v>
      </c>
      <c r="G64" s="12">
        <v>17743723.030000001</v>
      </c>
      <c r="H64" s="1" t="s">
        <v>329</v>
      </c>
      <c r="I64" s="13" t="str">
        <f>IF((ISERROR(LEFT(H64,(FIND("(1",H64))-2))),IF((ISERROR(LEFT(H64,(FIND("(2",H64))-2))),H64,LEFT(H64,(FIND("(2",H64))-2)),LEFT(H64,(FIND("(1",H64))-2))</f>
        <v>Flowers and birds</v>
      </c>
      <c r="J64" s="14" t="str">
        <f t="shared" si="1"/>
        <v>n/a</v>
      </c>
      <c r="K64" s="14" t="s">
        <v>745</v>
      </c>
      <c r="L64" s="15" t="str">
        <f t="shared" si="2"/>
        <v>22</v>
      </c>
      <c r="M64" s="14" t="str">
        <f t="shared" si="3"/>
        <v>May</v>
      </c>
      <c r="N64" s="14">
        <v>2011</v>
      </c>
      <c r="O64" s="14" t="str">
        <f t="shared" si="4"/>
        <v>(China Guardian BEIJING)</v>
      </c>
      <c r="P64" s="14" t="str">
        <f t="shared" si="5"/>
        <v>Beijing</v>
      </c>
      <c r="Q64" s="14" t="s">
        <v>237</v>
      </c>
      <c r="R64" s="14" t="str">
        <f t="shared" si="7"/>
        <v>Baishi Qi, Flowers and birds (n/a), sold at (China Guardian BEIJING) for $12368000</v>
      </c>
    </row>
    <row r="65" spans="1:18">
      <c r="A65" s="13">
        <v>64</v>
      </c>
      <c r="B65" s="14" t="s">
        <v>755</v>
      </c>
      <c r="C65" s="14"/>
      <c r="D65" s="14" t="str">
        <f t="shared" si="0"/>
        <v>Francis</v>
      </c>
      <c r="E65" s="16" t="str">
        <f t="shared" si="9"/>
        <v>Bacon</v>
      </c>
      <c r="F65" s="17">
        <v>11825940</v>
      </c>
      <c r="G65" s="18">
        <v>17743723.030000001</v>
      </c>
      <c r="H65" s="4" t="s">
        <v>504</v>
      </c>
      <c r="I65" s="9" t="str">
        <f>IF((ISERROR(LEFT(H65,(FIND("(1",H65))-2))),IF((ISERROR(LEFT(H65,(FIND("(2",H65))-2))),H65,LEFT(H65,(FIND("(2",H65))-2)),LEFT(H65,(FIND("(1",H65))-2))</f>
        <v>Crouching Nude</v>
      </c>
      <c r="J65" s="5" t="str">
        <f t="shared" si="1"/>
        <v>1961</v>
      </c>
      <c r="K65" s="5" t="s">
        <v>505</v>
      </c>
      <c r="L65" s="19" t="str">
        <f t="shared" si="2"/>
        <v>29</v>
      </c>
      <c r="M65" s="5" t="str">
        <f t="shared" si="3"/>
        <v>June</v>
      </c>
      <c r="N65" s="5">
        <v>2011</v>
      </c>
      <c r="O65" s="5" t="str">
        <f t="shared" si="4"/>
        <v>(Sotheby's LONDON)</v>
      </c>
      <c r="P65" s="5" t="str">
        <f t="shared" si="5"/>
        <v>London</v>
      </c>
      <c r="Q65" s="5" t="s">
        <v>236</v>
      </c>
      <c r="R65" s="5" t="str">
        <f t="shared" si="7"/>
        <v>Francis Bacon, Crouching Nude (1961), sold at (Sotheby's LONDON) for $11825940</v>
      </c>
    </row>
    <row r="66" spans="1:18" s="14" customFormat="1">
      <c r="A66" s="9">
        <v>65</v>
      </c>
      <c r="B66" s="5" t="s">
        <v>759</v>
      </c>
      <c r="C66" s="5"/>
      <c r="D66" s="5" t="str">
        <f t="shared" ref="D66:D101" si="11">PROPER(LOWER(MID(B66,(FIND(" ",B66))+1,15)))</f>
        <v>Baoshi</v>
      </c>
      <c r="E66" s="10" t="str">
        <f t="shared" si="9"/>
        <v>Fu</v>
      </c>
      <c r="F66" s="11">
        <v>11412000</v>
      </c>
      <c r="G66" s="12">
        <v>17743723.030000001</v>
      </c>
      <c r="H66" s="1" t="s">
        <v>506</v>
      </c>
      <c r="I66" s="13" t="str">
        <f t="shared" ref="I66:I91" si="12">IF((ISERROR(LEFT(H66,(FIND("(1",H66))-2))),IF((ISERROR(LEFT(H66,(FIND("(2",H66))-2))),H66,LEFT(H66,(FIND("(2",H66))-2)),LEFT(H66,(FIND("(1",H66))-2))</f>
        <v>Song of a pipa player</v>
      </c>
      <c r="J66" s="14" t="str">
        <f t="shared" ref="J66:J101" si="13">IF(ISERROR(FIND("(1",H66)),IF(ISERROR(FIND("(2",H66)),"n/a",MID(H66,FIND("(2",H66)+1,4)),MID(H66,FIND("(1",H66)+1,4))</f>
        <v>n/a</v>
      </c>
      <c r="K66" s="14" t="s">
        <v>597</v>
      </c>
      <c r="L66" s="15" t="str">
        <f t="shared" ref="L66:L101" si="14">LEFT(LEFT(K66,(FIND("(",K66))-2),2)</f>
        <v>13</v>
      </c>
      <c r="M66" s="14" t="str">
        <f t="shared" ref="M66:M101" si="15">PROPER(MID(K66,4,(LEN(K66)-LEN(O66)-4)))</f>
        <v>November</v>
      </c>
      <c r="N66" s="14">
        <v>2011</v>
      </c>
      <c r="O66" s="14" t="str">
        <f t="shared" ref="O66:O101" si="16">MID(K66,FIND("(",K66),50)</f>
        <v>(China Guardian BEIJING)</v>
      </c>
      <c r="P66" s="14" t="str">
        <f t="shared" ref="P66:P101" si="17">IF(ISERROR(SEARCH("NY",O66)),IF(ISERROR(SEARCH("LONDON",O66)),IF(ISERROR(SEARCH("BEIJING",O66)),IF(ISERROR(SEARCH("HK",O66)),IF(ISERROR(SEARCH("PARIS",O66)),IF(ISERROR(SEARCH("HANGZHOU",O66)),"","Hangzhou"),"Paris"),"Hong Kong"),"Beijing"),"London"),"New York")</f>
        <v>Beijing</v>
      </c>
      <c r="Q66" s="14" t="s">
        <v>237</v>
      </c>
      <c r="R66" s="14" t="str">
        <f t="shared" si="7"/>
        <v>Baoshi Fu, Song of a pipa player (n/a), sold at (China Guardian BEIJING) for $11412000</v>
      </c>
    </row>
    <row r="67" spans="1:18">
      <c r="A67" s="13">
        <v>66</v>
      </c>
      <c r="B67" s="14" t="s">
        <v>507</v>
      </c>
      <c r="C67" s="14"/>
      <c r="D67" s="14" t="str">
        <f t="shared" si="11"/>
        <v>Yifei</v>
      </c>
      <c r="E67" s="16" t="str">
        <f t="shared" si="9"/>
        <v>Chen</v>
      </c>
      <c r="F67" s="17">
        <v>10934000</v>
      </c>
      <c r="G67" s="18">
        <v>17743723.030000001</v>
      </c>
      <c r="H67" s="4" t="s">
        <v>518</v>
      </c>
      <c r="I67" s="9" t="str">
        <f t="shared" si="12"/>
        <v>Wind of Mountain Village</v>
      </c>
      <c r="J67" s="5" t="str">
        <f t="shared" si="13"/>
        <v>1994</v>
      </c>
      <c r="K67" s="5" t="s">
        <v>519</v>
      </c>
      <c r="L67" s="19" t="str">
        <f t="shared" si="14"/>
        <v>24</v>
      </c>
      <c r="M67" s="5" t="str">
        <f t="shared" si="15"/>
        <v>May</v>
      </c>
      <c r="N67" s="5">
        <v>2011</v>
      </c>
      <c r="O67" s="5" t="str">
        <f t="shared" si="16"/>
        <v>(China Guardian BEIJING)</v>
      </c>
      <c r="P67" s="5" t="str">
        <f t="shared" si="17"/>
        <v>Beijing</v>
      </c>
      <c r="Q67" s="5" t="s">
        <v>237</v>
      </c>
      <c r="R67" s="5" t="str">
        <f t="shared" ref="R67:R101" si="18">CONCATENATE(D67," ",E67,", ",I67," (",IF(J67&lt;&gt;"",J67,"n/a"),"), sold at ",O67," for $",F67)</f>
        <v>Yifei Chen, Wind of Mountain Village (1994), sold at (China Guardian BEIJING) for $10934000</v>
      </c>
    </row>
    <row r="68" spans="1:18" s="14" customFormat="1">
      <c r="A68" s="9">
        <v>67</v>
      </c>
      <c r="B68" s="5" t="s">
        <v>520</v>
      </c>
      <c r="C68" s="5"/>
      <c r="D68" s="5" t="str">
        <f t="shared" si="11"/>
        <v>Pierre</v>
      </c>
      <c r="E68" s="10" t="str">
        <f t="shared" si="9"/>
        <v>Bonnard</v>
      </c>
      <c r="F68" s="11">
        <v>10318080</v>
      </c>
      <c r="G68" s="12">
        <v>17743723.030000001</v>
      </c>
      <c r="H68" s="1" t="s">
        <v>584</v>
      </c>
      <c r="I68" s="13" t="str">
        <f t="shared" si="12"/>
        <v>Terrasse á Vernon</v>
      </c>
      <c r="J68" s="14" t="str">
        <f t="shared" si="13"/>
        <v>1923</v>
      </c>
      <c r="K68" s="14" t="s">
        <v>444</v>
      </c>
      <c r="L68" s="15" t="str">
        <f t="shared" si="14"/>
        <v>09</v>
      </c>
      <c r="M68" s="14" t="str">
        <f t="shared" si="15"/>
        <v>February</v>
      </c>
      <c r="N68" s="14">
        <v>2011</v>
      </c>
      <c r="O68" s="14" t="str">
        <f t="shared" si="16"/>
        <v>(Christie's LONDON)</v>
      </c>
      <c r="P68" s="14" t="str">
        <f t="shared" si="17"/>
        <v>London</v>
      </c>
      <c r="Q68" s="14" t="s">
        <v>235</v>
      </c>
      <c r="R68" s="14" t="str">
        <f t="shared" si="18"/>
        <v>Pierre Bonnard, Terrasse á Vernon (1923), sold at (Christie's LONDON) for $10318080</v>
      </c>
    </row>
    <row r="69" spans="1:18">
      <c r="A69" s="13">
        <v>68</v>
      </c>
      <c r="B69" s="14" t="s">
        <v>866</v>
      </c>
      <c r="C69" s="14"/>
      <c r="D69" s="14" t="str">
        <f t="shared" si="11"/>
        <v>Gerhard</v>
      </c>
      <c r="E69" s="16" t="str">
        <f t="shared" ref="E69:E74" si="19">IF(C69&lt;&gt;"",(PROPER(CONCATENATE(LOWER(LEFT(B69,(FIND(" ",B69))-1))," ",C69))),(PROPER(CONCATENATE(LOWER(LEFT(B69,(FIND(" ",B69))-1))))))</f>
        <v>Richter</v>
      </c>
      <c r="F69" s="17">
        <v>10257920</v>
      </c>
      <c r="G69" s="18">
        <v>17743723.030000001</v>
      </c>
      <c r="H69" s="4" t="s">
        <v>521</v>
      </c>
      <c r="I69" s="9" t="str">
        <f t="shared" si="12"/>
        <v>Abstraktes Bild</v>
      </c>
      <c r="J69" s="5" t="str">
        <f t="shared" si="13"/>
        <v>1990</v>
      </c>
      <c r="K69" s="5" t="s">
        <v>445</v>
      </c>
      <c r="L69" s="19" t="str">
        <f t="shared" si="14"/>
        <v>15</v>
      </c>
      <c r="M69" s="5" t="str">
        <f t="shared" si="15"/>
        <v>February</v>
      </c>
      <c r="N69" s="5">
        <v>2011</v>
      </c>
      <c r="O69" s="5" t="str">
        <f t="shared" si="16"/>
        <v>(Sotheby's LONDON)</v>
      </c>
      <c r="P69" s="5" t="str">
        <f t="shared" si="17"/>
        <v>London</v>
      </c>
      <c r="Q69" s="5" t="s">
        <v>235</v>
      </c>
      <c r="R69" s="5" t="str">
        <f t="shared" si="18"/>
        <v>Gerhard Richter, Abstraktes Bild (1990), sold at (Sotheby's LONDON) for $10257920</v>
      </c>
    </row>
    <row r="70" spans="1:18" s="14" customFormat="1">
      <c r="A70" s="9">
        <v>69</v>
      </c>
      <c r="B70" s="5" t="s">
        <v>411</v>
      </c>
      <c r="C70" s="5"/>
      <c r="D70" s="5" t="str">
        <f t="shared" si="11"/>
        <v>Guanzhong</v>
      </c>
      <c r="E70" s="10" t="str">
        <f t="shared" si="19"/>
        <v>Wu</v>
      </c>
      <c r="F70" s="11">
        <v>10244000</v>
      </c>
      <c r="G70" s="12">
        <v>17743723.030000001</v>
      </c>
      <c r="H70" s="1" t="s">
        <v>522</v>
      </c>
      <c r="I70" s="13" t="str">
        <f t="shared" si="12"/>
        <v>Former residence of Qiu Jin</v>
      </c>
      <c r="J70" s="14" t="str">
        <f t="shared" si="13"/>
        <v>2002</v>
      </c>
      <c r="K70" s="14" t="s">
        <v>336</v>
      </c>
      <c r="L70" s="15" t="str">
        <f t="shared" si="14"/>
        <v>03</v>
      </c>
      <c r="M70" s="14" t="str">
        <f t="shared" si="15"/>
        <v>December</v>
      </c>
      <c r="N70" s="14">
        <v>2011</v>
      </c>
      <c r="O70" s="14" t="str">
        <f t="shared" si="16"/>
        <v>(Poly International BEIJING)</v>
      </c>
      <c r="P70" s="14" t="str">
        <f t="shared" si="17"/>
        <v>Beijing</v>
      </c>
      <c r="Q70" s="14" t="s">
        <v>237</v>
      </c>
      <c r="R70" s="14" t="str">
        <f t="shared" si="18"/>
        <v>Guanzhong Wu, Former residence of Qiu Jin (2002), sold at (Poly International BEIJING) for $10244000</v>
      </c>
    </row>
    <row r="71" spans="1:18">
      <c r="A71" s="13">
        <v>70</v>
      </c>
      <c r="B71" s="14" t="s">
        <v>523</v>
      </c>
      <c r="C71" s="14"/>
      <c r="D71" s="14" t="str">
        <f t="shared" si="11"/>
        <v>Da</v>
      </c>
      <c r="E71" s="16" t="str">
        <f t="shared" si="19"/>
        <v>Zhu</v>
      </c>
      <c r="F71" s="17">
        <v>10055500</v>
      </c>
      <c r="G71" s="18">
        <v>17743723.030000001</v>
      </c>
      <c r="H71" s="4" t="s">
        <v>524</v>
      </c>
      <c r="I71" s="9" t="str">
        <f t="shared" si="12"/>
        <v>Lotus</v>
      </c>
      <c r="J71" s="5" t="str">
        <f t="shared" si="13"/>
        <v>1699</v>
      </c>
      <c r="K71" s="5" t="s">
        <v>525</v>
      </c>
      <c r="L71" s="19" t="str">
        <f t="shared" si="14"/>
        <v>21</v>
      </c>
      <c r="M71" s="5" t="str">
        <f t="shared" si="15"/>
        <v>June</v>
      </c>
      <c r="N71" s="5">
        <v>2011</v>
      </c>
      <c r="O71" s="5" t="str">
        <f t="shared" si="16"/>
        <v>(Beijing Chieftown BEIJING)</v>
      </c>
      <c r="P71" s="5" t="str">
        <f t="shared" si="17"/>
        <v>Beijing</v>
      </c>
      <c r="Q71" s="5" t="s">
        <v>237</v>
      </c>
      <c r="R71" s="5" t="str">
        <f t="shared" si="18"/>
        <v>Da Zhu, Lotus (1699), sold at (Beijing Chieftown BEIJING) for $10055500</v>
      </c>
    </row>
    <row r="72" spans="1:18" s="14" customFormat="1">
      <c r="A72" s="9">
        <v>71</v>
      </c>
      <c r="B72" s="5" t="s">
        <v>526</v>
      </c>
      <c r="C72" s="5"/>
      <c r="D72" s="5" t="str">
        <f t="shared" si="11"/>
        <v>Paul</v>
      </c>
      <c r="E72" s="10" t="str">
        <f t="shared" si="19"/>
        <v>Gauguin</v>
      </c>
      <c r="F72" s="11">
        <v>10000000</v>
      </c>
      <c r="G72" s="12">
        <v>17743723.030000001</v>
      </c>
      <c r="H72" s="1" t="s">
        <v>143</v>
      </c>
      <c r="I72" s="13" t="str">
        <f t="shared" si="12"/>
        <v>Jeune tahitienne</v>
      </c>
      <c r="J72" s="14" t="str">
        <f t="shared" si="13"/>
        <v>1893</v>
      </c>
      <c r="K72" s="14" t="s">
        <v>827</v>
      </c>
      <c r="L72" s="15" t="str">
        <f t="shared" si="14"/>
        <v>03</v>
      </c>
      <c r="M72" s="14" t="str">
        <f t="shared" si="15"/>
        <v>May</v>
      </c>
      <c r="N72" s="14">
        <v>2011</v>
      </c>
      <c r="O72" s="14" t="str">
        <f t="shared" si="16"/>
        <v>(Sotheby's NY)</v>
      </c>
      <c r="P72" s="14" t="str">
        <f t="shared" si="17"/>
        <v>New York</v>
      </c>
      <c r="Q72" s="14" t="s">
        <v>236</v>
      </c>
      <c r="R72" s="14" t="str">
        <f t="shared" si="18"/>
        <v>Paul Gauguin, Jeune tahitienne (1893), sold at (Sotheby's NY) for $10000000</v>
      </c>
    </row>
    <row r="73" spans="1:18">
      <c r="A73" s="13">
        <v>72</v>
      </c>
      <c r="B73" s="14" t="s">
        <v>185</v>
      </c>
      <c r="C73" s="14"/>
      <c r="D73" s="14" t="str">
        <f t="shared" si="11"/>
        <v>Alexej Von</v>
      </c>
      <c r="E73" s="16" t="str">
        <f t="shared" si="19"/>
        <v>Jawlensky</v>
      </c>
      <c r="F73" s="17">
        <v>10000000</v>
      </c>
      <c r="G73" s="18">
        <v>17743723.030000001</v>
      </c>
      <c r="H73" s="4" t="s">
        <v>469</v>
      </c>
      <c r="I73" s="9" t="str">
        <f t="shared" si="12"/>
        <v>Frau mit grünem fächer</v>
      </c>
      <c r="J73" s="5" t="str">
        <f t="shared" si="13"/>
        <v>1912</v>
      </c>
      <c r="K73" s="5" t="s">
        <v>827</v>
      </c>
      <c r="L73" s="19" t="str">
        <f t="shared" si="14"/>
        <v>03</v>
      </c>
      <c r="M73" s="5" t="str">
        <f t="shared" si="15"/>
        <v>May</v>
      </c>
      <c r="N73" s="5">
        <v>2011</v>
      </c>
      <c r="O73" s="5" t="str">
        <f t="shared" si="16"/>
        <v>(Sotheby's NY)</v>
      </c>
      <c r="P73" s="5" t="str">
        <f t="shared" si="17"/>
        <v>New York</v>
      </c>
      <c r="Q73" s="5" t="s">
        <v>236</v>
      </c>
      <c r="R73" s="5" t="str">
        <f t="shared" si="18"/>
        <v>Alexej Von Jawlensky, Frau mit grünem fächer (1912), sold at (Sotheby's NY) for $10000000</v>
      </c>
    </row>
    <row r="74" spans="1:18" s="14" customFormat="1">
      <c r="A74" s="9">
        <v>73</v>
      </c>
      <c r="B74" s="5" t="s">
        <v>752</v>
      </c>
      <c r="C74" s="5"/>
      <c r="D74" s="5" t="str">
        <f t="shared" si="11"/>
        <v>Andy</v>
      </c>
      <c r="E74" s="10" t="str">
        <f t="shared" si="19"/>
        <v>Warhol</v>
      </c>
      <c r="F74" s="11">
        <v>9895200</v>
      </c>
      <c r="G74" s="12">
        <v>17743723.030000001</v>
      </c>
      <c r="H74" s="1" t="s">
        <v>529</v>
      </c>
      <c r="I74" s="13" t="str">
        <f t="shared" si="12"/>
        <v>Mao</v>
      </c>
      <c r="J74" s="14" t="str">
        <f t="shared" si="13"/>
        <v>1973</v>
      </c>
      <c r="K74" s="14" t="s">
        <v>831</v>
      </c>
      <c r="L74" s="15" t="str">
        <f t="shared" si="14"/>
        <v>28</v>
      </c>
      <c r="M74" s="14" t="str">
        <f t="shared" si="15"/>
        <v>June</v>
      </c>
      <c r="N74" s="14">
        <v>2011</v>
      </c>
      <c r="O74" s="14" t="str">
        <f t="shared" si="16"/>
        <v>(Christie's LONDON)</v>
      </c>
      <c r="P74" s="14" t="str">
        <f t="shared" si="17"/>
        <v>London</v>
      </c>
      <c r="Q74" s="14" t="s">
        <v>235</v>
      </c>
      <c r="R74" s="14" t="str">
        <f t="shared" si="18"/>
        <v>Andy Warhol, Mao (1973), sold at (Christie's LONDON) for $9895200</v>
      </c>
    </row>
    <row r="75" spans="1:18">
      <c r="A75" s="13">
        <v>74</v>
      </c>
      <c r="B75" s="14" t="s">
        <v>188</v>
      </c>
      <c r="C75" s="14" t="s">
        <v>190</v>
      </c>
      <c r="D75" s="14" t="str">
        <f t="shared" si="11"/>
        <v>Pieter</v>
      </c>
      <c r="E75" s="16" t="str">
        <f>IF(C75&lt;&gt;"",(PROPER(CONCATENATE(LOWER(LEFT(B75,(FIND(" ",B75))-1))," ",C75))),(PROPER(CONCATENATE(LOWER(LEFT(B75,(FIND(" ",B75))-1))))))</f>
        <v>Brueghel The Younger</v>
      </c>
      <c r="F75" s="17">
        <v>9517830</v>
      </c>
      <c r="G75" s="18">
        <v>17743723.030000001</v>
      </c>
      <c r="H75" s="4" t="s">
        <v>3</v>
      </c>
      <c r="I75" s="9" t="str">
        <f t="shared" si="12"/>
        <v>The Battle between Carnival and Lent</v>
      </c>
      <c r="J75" s="5" t="str">
        <f t="shared" si="13"/>
        <v>1559</v>
      </c>
      <c r="K75" s="5" t="s">
        <v>337</v>
      </c>
      <c r="L75" s="19" t="str">
        <f t="shared" si="14"/>
        <v>06</v>
      </c>
      <c r="M75" s="5" t="str">
        <f t="shared" si="15"/>
        <v>December</v>
      </c>
      <c r="N75" s="5">
        <v>2011</v>
      </c>
      <c r="O75" s="5" t="str">
        <f t="shared" si="16"/>
        <v>(Christie's LONDON)</v>
      </c>
      <c r="P75" s="5" t="str">
        <f t="shared" si="17"/>
        <v>London</v>
      </c>
      <c r="Q75" s="5" t="s">
        <v>235</v>
      </c>
      <c r="R75" s="5" t="str">
        <f t="shared" si="18"/>
        <v>Pieter Brueghel The Younger, The Battle between Carnival and Lent (1559), sold at (Christie's LONDON) for $9517830</v>
      </c>
    </row>
    <row r="76" spans="1:18" s="14" customFormat="1">
      <c r="A76" s="9">
        <v>75</v>
      </c>
      <c r="B76" s="5" t="s">
        <v>532</v>
      </c>
      <c r="C76" s="5"/>
      <c r="D76" s="5" t="str">
        <f t="shared" si="11"/>
        <v>Louise</v>
      </c>
      <c r="E76" s="10" t="str">
        <f t="shared" ref="E76:E101" si="20">IF(C76&lt;&gt;"",(PROPER(CONCATENATE(LOWER(LEFT(B76,(FIND(" ",B76))-1))," ",C76))),(PROPER(CONCATENATE(LOWER(LEFT(B76,(FIND(" ",B76))-1))))))</f>
        <v>Bourgeois</v>
      </c>
      <c r="F76" s="11">
        <v>9500000</v>
      </c>
      <c r="G76" s="12">
        <v>17743723.030000001</v>
      </c>
      <c r="H76" s="1" t="s">
        <v>533</v>
      </c>
      <c r="I76" s="13" t="str">
        <f t="shared" si="12"/>
        <v>Spider</v>
      </c>
      <c r="J76" s="14" t="str">
        <f t="shared" si="13"/>
        <v>1996</v>
      </c>
      <c r="K76" s="14" t="s">
        <v>502</v>
      </c>
      <c r="L76" s="15" t="str">
        <f t="shared" si="14"/>
        <v>08</v>
      </c>
      <c r="M76" s="14" t="str">
        <f t="shared" si="15"/>
        <v>November</v>
      </c>
      <c r="N76" s="14">
        <v>2011</v>
      </c>
      <c r="O76" s="14" t="str">
        <f t="shared" si="16"/>
        <v>(Christie's NY)</v>
      </c>
      <c r="P76" s="14" t="str">
        <f t="shared" si="17"/>
        <v>New York</v>
      </c>
      <c r="Q76" s="14" t="s">
        <v>236</v>
      </c>
      <c r="R76" s="14" t="str">
        <f t="shared" si="18"/>
        <v>Louise Bourgeois, Spider (1996), sold at (Christie's NY) for $9500000</v>
      </c>
    </row>
    <row r="77" spans="1:18">
      <c r="A77" s="13">
        <v>76</v>
      </c>
      <c r="B77" s="14" t="s">
        <v>839</v>
      </c>
      <c r="C77" s="14"/>
      <c r="D77" s="14" t="str">
        <f t="shared" si="11"/>
        <v>Daqian</v>
      </c>
      <c r="E77" s="16" t="str">
        <f t="shared" si="20"/>
        <v>Zhang</v>
      </c>
      <c r="F77" s="17">
        <v>9412300</v>
      </c>
      <c r="G77" s="18">
        <v>17743723.030000001</v>
      </c>
      <c r="H77" s="4" t="s">
        <v>534</v>
      </c>
      <c r="I77" s="9" t="str">
        <f t="shared" si="12"/>
        <v>Flowers</v>
      </c>
      <c r="J77" s="5" t="str">
        <f t="shared" si="13"/>
        <v>1944</v>
      </c>
      <c r="K77" s="5" t="s">
        <v>881</v>
      </c>
      <c r="L77" s="19" t="str">
        <f t="shared" si="14"/>
        <v>09</v>
      </c>
      <c r="M77" s="5" t="str">
        <f t="shared" si="15"/>
        <v>June</v>
      </c>
      <c r="N77" s="5">
        <v>2011</v>
      </c>
      <c r="O77" s="5" t="str">
        <f t="shared" si="16"/>
        <v>(Beijing Jiuge International)</v>
      </c>
      <c r="P77" s="5" t="str">
        <f t="shared" si="17"/>
        <v>Beijing</v>
      </c>
      <c r="Q77" s="5" t="s">
        <v>237</v>
      </c>
      <c r="R77" s="5" t="str">
        <f t="shared" si="18"/>
        <v>Daqian Zhang, Flowers (1944), sold at (Beijing Jiuge International) for $9412300</v>
      </c>
    </row>
    <row r="78" spans="1:18" s="14" customFormat="1">
      <c r="A78" s="9">
        <v>77</v>
      </c>
      <c r="B78" s="5" t="s">
        <v>332</v>
      </c>
      <c r="C78" s="5"/>
      <c r="D78" s="5" t="str">
        <f t="shared" si="11"/>
        <v>Pablo</v>
      </c>
      <c r="E78" s="10" t="str">
        <f t="shared" si="20"/>
        <v>Picasso</v>
      </c>
      <c r="F78" s="11">
        <v>9407020</v>
      </c>
      <c r="G78" s="12">
        <v>17743723.030000001</v>
      </c>
      <c r="H78" s="1" t="s">
        <v>535</v>
      </c>
      <c r="I78" s="13" t="str">
        <f t="shared" si="12"/>
        <v>Couple, le baiser</v>
      </c>
      <c r="J78" s="14" t="str">
        <f t="shared" si="13"/>
        <v>1969</v>
      </c>
      <c r="K78" s="14" t="s">
        <v>751</v>
      </c>
      <c r="L78" s="15" t="str">
        <f t="shared" si="14"/>
        <v>22</v>
      </c>
      <c r="M78" s="14" t="str">
        <f t="shared" si="15"/>
        <v>June</v>
      </c>
      <c r="N78" s="14">
        <v>2011</v>
      </c>
      <c r="O78" s="14" t="str">
        <f t="shared" si="16"/>
        <v>(Sotheby's LONDON)</v>
      </c>
      <c r="P78" s="14" t="str">
        <f t="shared" si="17"/>
        <v>London</v>
      </c>
      <c r="Q78" s="14" t="s">
        <v>235</v>
      </c>
      <c r="R78" s="14" t="str">
        <f t="shared" si="18"/>
        <v>Pablo Picasso, Couple, le baiser (1969), sold at (Sotheby's LONDON) for $9407020</v>
      </c>
    </row>
    <row r="79" spans="1:18">
      <c r="A79" s="13">
        <v>78</v>
      </c>
      <c r="B79" s="14" t="s">
        <v>536</v>
      </c>
      <c r="C79" s="14"/>
      <c r="D79" s="14" t="str">
        <f t="shared" si="11"/>
        <v>Johan Joseph</v>
      </c>
      <c r="E79" s="16" t="str">
        <f t="shared" si="20"/>
        <v>Zoffany</v>
      </c>
      <c r="F79" s="17">
        <v>9373200</v>
      </c>
      <c r="G79" s="18">
        <v>17743723.030000001</v>
      </c>
      <c r="H79" s="4" t="s">
        <v>13</v>
      </c>
      <c r="I79" s="9" t="str">
        <f t="shared" si="12"/>
        <v>The Garden at Hampton House, with Mr and Mrs [...]</v>
      </c>
      <c r="J79" s="5" t="str">
        <f t="shared" si="13"/>
        <v>1762</v>
      </c>
      <c r="K79" s="5" t="s">
        <v>338</v>
      </c>
      <c r="L79" s="19" t="str">
        <f t="shared" si="14"/>
        <v>07</v>
      </c>
      <c r="M79" s="5" t="str">
        <f t="shared" si="15"/>
        <v>December</v>
      </c>
      <c r="N79" s="5">
        <v>2011</v>
      </c>
      <c r="O79" s="5" t="str">
        <f t="shared" si="16"/>
        <v>(Sotheby's LONDON)</v>
      </c>
      <c r="P79" s="5" t="str">
        <f t="shared" si="17"/>
        <v>London</v>
      </c>
      <c r="Q79" s="5" t="s">
        <v>235</v>
      </c>
      <c r="R79" s="5" t="str">
        <f t="shared" si="18"/>
        <v>Johan Joseph Zoffany, The Garden at Hampton House, with Mr and Mrs [...] (1762), sold at (Sotheby's LONDON) for $9373200</v>
      </c>
    </row>
    <row r="80" spans="1:18" s="14" customFormat="1">
      <c r="A80" s="9">
        <v>79</v>
      </c>
      <c r="B80" s="5" t="s">
        <v>197</v>
      </c>
      <c r="C80" s="5"/>
      <c r="D80" s="5" t="str">
        <f t="shared" si="11"/>
        <v>Thomas</v>
      </c>
      <c r="E80" s="10" t="str">
        <f t="shared" si="20"/>
        <v>Gainsborough</v>
      </c>
      <c r="F80" s="11">
        <v>9325820</v>
      </c>
      <c r="G80" s="12">
        <v>17743723.030000001</v>
      </c>
      <c r="H80" s="1" t="s">
        <v>15</v>
      </c>
      <c r="I80" s="13" t="str">
        <f t="shared" si="12"/>
        <v>Portrait of Mrs. William Villebois, full-length [...]</v>
      </c>
      <c r="J80" s="14" t="str">
        <f t="shared" si="13"/>
        <v>1777</v>
      </c>
      <c r="K80" s="14" t="s">
        <v>441</v>
      </c>
      <c r="L80" s="15" t="str">
        <f t="shared" si="14"/>
        <v>05</v>
      </c>
      <c r="M80" s="14" t="str">
        <f t="shared" si="15"/>
        <v>July</v>
      </c>
      <c r="N80" s="14">
        <v>2011</v>
      </c>
      <c r="O80" s="14" t="str">
        <f t="shared" si="16"/>
        <v>(Christie's LONDON)</v>
      </c>
      <c r="P80" s="14" t="str">
        <f t="shared" si="17"/>
        <v>London</v>
      </c>
      <c r="Q80" s="14" t="s">
        <v>235</v>
      </c>
      <c r="R80" s="14" t="str">
        <f t="shared" si="18"/>
        <v>Thomas Gainsborough, Portrait of Mrs. William Villebois, full-length [...] (1777), sold at (Christie's LONDON) for $9325820</v>
      </c>
    </row>
    <row r="81" spans="1:18">
      <c r="A81" s="13">
        <v>80</v>
      </c>
      <c r="B81" s="14" t="s">
        <v>260</v>
      </c>
      <c r="C81" s="14"/>
      <c r="D81" s="14" t="str">
        <f t="shared" si="11"/>
        <v>Zeng</v>
      </c>
      <c r="E81" s="16" t="str">
        <f t="shared" si="20"/>
        <v>Fan</v>
      </c>
      <c r="F81" s="17">
        <v>9258000</v>
      </c>
      <c r="G81" s="18">
        <v>17743723.030000001</v>
      </c>
      <c r="H81" s="4" t="s">
        <v>261</v>
      </c>
      <c r="I81" s="9" t="str">
        <f t="shared" si="12"/>
        <v>Figure</v>
      </c>
      <c r="J81" s="5" t="str">
        <f t="shared" si="13"/>
        <v>1997</v>
      </c>
      <c r="K81" s="5" t="s">
        <v>881</v>
      </c>
      <c r="L81" s="19" t="str">
        <f t="shared" si="14"/>
        <v>09</v>
      </c>
      <c r="M81" s="5" t="str">
        <f t="shared" si="15"/>
        <v>June</v>
      </c>
      <c r="N81" s="5">
        <v>2011</v>
      </c>
      <c r="O81" s="5" t="str">
        <f t="shared" si="16"/>
        <v>(Beijing Jiuge International)</v>
      </c>
      <c r="P81" s="5" t="str">
        <f t="shared" si="17"/>
        <v>Beijing</v>
      </c>
      <c r="Q81" s="5" t="s">
        <v>237</v>
      </c>
      <c r="R81" s="5" t="str">
        <f t="shared" si="18"/>
        <v>Zeng Fan, Figure (1997), sold at (Beijing Jiuge International) for $9258000</v>
      </c>
    </row>
    <row r="82" spans="1:18" s="14" customFormat="1">
      <c r="A82" s="9">
        <v>81</v>
      </c>
      <c r="B82" s="5" t="s">
        <v>526</v>
      </c>
      <c r="C82" s="5"/>
      <c r="D82" s="5" t="str">
        <f t="shared" si="11"/>
        <v>Paul</v>
      </c>
      <c r="E82" s="10" t="str">
        <f t="shared" si="20"/>
        <v>Gauguin</v>
      </c>
      <c r="F82" s="11">
        <v>9216900</v>
      </c>
      <c r="G82" s="12">
        <v>17743723.030000001</v>
      </c>
      <c r="H82" s="1" t="s">
        <v>262</v>
      </c>
      <c r="I82" s="13" t="str">
        <f t="shared" si="12"/>
        <v>Le vallon</v>
      </c>
      <c r="J82" s="14" t="str">
        <f t="shared" si="13"/>
        <v>1892</v>
      </c>
      <c r="K82" s="14" t="s">
        <v>829</v>
      </c>
      <c r="L82" s="15" t="str">
        <f t="shared" si="14"/>
        <v>21</v>
      </c>
      <c r="M82" s="14" t="str">
        <f t="shared" si="15"/>
        <v>June</v>
      </c>
      <c r="N82" s="14">
        <v>2011</v>
      </c>
      <c r="O82" s="14" t="str">
        <f t="shared" si="16"/>
        <v>(Christie's LONDON)</v>
      </c>
      <c r="P82" s="14" t="str">
        <f t="shared" si="17"/>
        <v>London</v>
      </c>
      <c r="Q82" s="14" t="s">
        <v>235</v>
      </c>
      <c r="R82" s="14" t="str">
        <f t="shared" si="18"/>
        <v>Paul Gauguin, Le vallon (1892), sold at (Christie's LONDON) for $9216900</v>
      </c>
    </row>
    <row r="83" spans="1:18">
      <c r="A83" s="13">
        <v>82</v>
      </c>
      <c r="B83" s="14" t="s">
        <v>868</v>
      </c>
      <c r="C83" s="14"/>
      <c r="D83" s="14" t="str">
        <f t="shared" si="11"/>
        <v>Tao</v>
      </c>
      <c r="E83" s="16" t="str">
        <f t="shared" si="20"/>
        <v>Shi</v>
      </c>
      <c r="F83" s="17">
        <v>9169800</v>
      </c>
      <c r="G83" s="18">
        <v>17743723.030000001</v>
      </c>
      <c r="H83" s="4" t="s">
        <v>263</v>
      </c>
      <c r="I83" s="9" t="str">
        <f t="shared" si="12"/>
        <v>Arhat</v>
      </c>
      <c r="J83" s="5" t="str">
        <f t="shared" si="13"/>
        <v>n/a</v>
      </c>
      <c r="K83" s="5" t="s">
        <v>335</v>
      </c>
      <c r="L83" s="19" t="str">
        <f t="shared" si="14"/>
        <v>05</v>
      </c>
      <c r="M83" s="5" t="str">
        <f t="shared" si="15"/>
        <v>December</v>
      </c>
      <c r="N83" s="5">
        <v>2011</v>
      </c>
      <c r="O83" s="5" t="str">
        <f t="shared" si="16"/>
        <v>(Poly International BEIJING)</v>
      </c>
      <c r="P83" s="5" t="str">
        <f t="shared" si="17"/>
        <v>Beijing</v>
      </c>
      <c r="Q83" s="5" t="s">
        <v>237</v>
      </c>
      <c r="R83" s="5" t="str">
        <f t="shared" si="18"/>
        <v>Tao Shi, Arhat (n/a), sold at (Poly International BEIJING) for $9169800</v>
      </c>
    </row>
    <row r="84" spans="1:18" s="14" customFormat="1">
      <c r="A84" s="9">
        <v>83</v>
      </c>
      <c r="B84" s="5" t="s">
        <v>264</v>
      </c>
      <c r="C84" s="5"/>
      <c r="D84" s="5" t="str">
        <f t="shared" si="11"/>
        <v>Xiaogang</v>
      </c>
      <c r="E84" s="10" t="str">
        <f t="shared" si="20"/>
        <v>Zhang</v>
      </c>
      <c r="F84" s="11">
        <v>9002000</v>
      </c>
      <c r="G84" s="12">
        <v>17743723.030000001</v>
      </c>
      <c r="H84" s="1" t="s">
        <v>427</v>
      </c>
      <c r="I84" s="13" t="str">
        <f t="shared" si="12"/>
        <v>Forever Lasting Love</v>
      </c>
      <c r="J84" s="14" t="str">
        <f t="shared" si="13"/>
        <v>1988</v>
      </c>
      <c r="K84" s="14" t="s">
        <v>266</v>
      </c>
      <c r="L84" s="15" t="str">
        <f t="shared" si="14"/>
        <v>03</v>
      </c>
      <c r="M84" s="14" t="str">
        <f t="shared" si="15"/>
        <v>April</v>
      </c>
      <c r="N84" s="14">
        <v>2011</v>
      </c>
      <c r="O84" s="14" t="str">
        <f t="shared" si="16"/>
        <v>(Sotheby's HK)</v>
      </c>
      <c r="P84" s="14" t="str">
        <f t="shared" si="17"/>
        <v>Hong Kong</v>
      </c>
      <c r="Q84" s="14" t="s">
        <v>236</v>
      </c>
      <c r="R84" s="14" t="str">
        <f t="shared" si="18"/>
        <v>Xiaogang Zhang, Forever Lasting Love (1988), sold at (Sotheby's HK) for $9002000</v>
      </c>
    </row>
    <row r="85" spans="1:18">
      <c r="A85" s="13">
        <v>84</v>
      </c>
      <c r="B85" s="14" t="s">
        <v>381</v>
      </c>
      <c r="C85" s="14"/>
      <c r="D85" s="14" t="str">
        <f t="shared" si="11"/>
        <v>René</v>
      </c>
      <c r="E85" s="16" t="str">
        <f t="shared" si="20"/>
        <v>Magritte</v>
      </c>
      <c r="F85" s="17">
        <v>9000000</v>
      </c>
      <c r="G85" s="18">
        <v>17743723.030000001</v>
      </c>
      <c r="H85" s="4" t="s">
        <v>414</v>
      </c>
      <c r="I85" s="9" t="str">
        <f t="shared" si="12"/>
        <v>Les vacances de Hegel</v>
      </c>
      <c r="J85" s="5" t="str">
        <f t="shared" si="13"/>
        <v>1958</v>
      </c>
      <c r="K85" s="5" t="s">
        <v>202</v>
      </c>
      <c r="L85" s="19" t="str">
        <f t="shared" si="14"/>
        <v>01</v>
      </c>
      <c r="M85" s="5" t="str">
        <f t="shared" si="15"/>
        <v>November</v>
      </c>
      <c r="N85" s="5">
        <v>2011</v>
      </c>
      <c r="O85" s="5" t="str">
        <f t="shared" si="16"/>
        <v>(Christie's NY)</v>
      </c>
      <c r="P85" s="5" t="str">
        <f t="shared" si="17"/>
        <v>New York</v>
      </c>
      <c r="Q85" s="5" t="s">
        <v>236</v>
      </c>
      <c r="R85" s="5" t="str">
        <f t="shared" si="18"/>
        <v>René Magritte, Les vacances de Hegel (1958), sold at (Christie's NY) for $9000000</v>
      </c>
    </row>
    <row r="86" spans="1:18" s="14" customFormat="1">
      <c r="A86" s="9">
        <v>85</v>
      </c>
      <c r="B86" s="5" t="s">
        <v>415</v>
      </c>
      <c r="C86" s="5"/>
      <c r="D86" s="5" t="str">
        <f t="shared" si="11"/>
        <v>Peter</v>
      </c>
      <c r="E86" s="10" t="str">
        <f t="shared" si="20"/>
        <v>Doig</v>
      </c>
      <c r="F86" s="11">
        <v>8778000</v>
      </c>
      <c r="G86" s="12">
        <v>17743723.030000001</v>
      </c>
      <c r="H86" s="1" t="s">
        <v>175</v>
      </c>
      <c r="I86" s="13" t="str">
        <f t="shared" si="12"/>
        <v>Red boat (Imaginary boys)</v>
      </c>
      <c r="J86" s="14" t="str">
        <f t="shared" si="13"/>
        <v>2003</v>
      </c>
      <c r="K86" s="14" t="s">
        <v>831</v>
      </c>
      <c r="L86" s="15" t="str">
        <f t="shared" si="14"/>
        <v>28</v>
      </c>
      <c r="M86" s="14" t="str">
        <f t="shared" si="15"/>
        <v>June</v>
      </c>
      <c r="N86" s="14">
        <v>2011</v>
      </c>
      <c r="O86" s="14" t="str">
        <f t="shared" si="16"/>
        <v>(Christie's LONDON)</v>
      </c>
      <c r="P86" s="14" t="str">
        <f t="shared" si="17"/>
        <v>London</v>
      </c>
      <c r="Q86" s="14" t="s">
        <v>235</v>
      </c>
      <c r="R86" s="14" t="str">
        <f t="shared" si="18"/>
        <v>Peter Doig, Red boat (Imaginary boys) (2003), sold at (Christie's LONDON) for $8778000</v>
      </c>
    </row>
    <row r="87" spans="1:18">
      <c r="A87" s="13">
        <v>86</v>
      </c>
      <c r="B87" s="14" t="s">
        <v>752</v>
      </c>
      <c r="C87" s="14"/>
      <c r="D87" s="14" t="str">
        <f t="shared" si="11"/>
        <v>Andy</v>
      </c>
      <c r="E87" s="16" t="str">
        <f t="shared" si="20"/>
        <v>Warhol</v>
      </c>
      <c r="F87" s="17">
        <v>8700000</v>
      </c>
      <c r="G87" s="18">
        <v>17743723.030000001</v>
      </c>
      <c r="H87" s="4" t="s">
        <v>417</v>
      </c>
      <c r="I87" s="9" t="str">
        <f t="shared" si="12"/>
        <v>Four Campbell's Soup Cans</v>
      </c>
      <c r="J87" s="5" t="str">
        <f t="shared" si="13"/>
        <v>1962</v>
      </c>
      <c r="K87" s="5" t="s">
        <v>502</v>
      </c>
      <c r="L87" s="19" t="str">
        <f t="shared" si="14"/>
        <v>08</v>
      </c>
      <c r="M87" s="5" t="str">
        <f t="shared" si="15"/>
        <v>November</v>
      </c>
      <c r="N87" s="5">
        <v>2011</v>
      </c>
      <c r="O87" s="5" t="str">
        <f t="shared" si="16"/>
        <v>(Christie's NY)</v>
      </c>
      <c r="P87" s="5" t="str">
        <f t="shared" si="17"/>
        <v>New York</v>
      </c>
      <c r="Q87" s="5" t="s">
        <v>236</v>
      </c>
      <c r="R87" s="5" t="str">
        <f t="shared" si="18"/>
        <v>Andy Warhol, Four Campbell's Soup Cans (1962), sold at (Christie's NY) for $8700000</v>
      </c>
    </row>
    <row r="88" spans="1:18" s="14" customFormat="1">
      <c r="A88" s="9">
        <v>87</v>
      </c>
      <c r="B88" s="5" t="s">
        <v>743</v>
      </c>
      <c r="C88" s="5"/>
      <c r="D88" s="5" t="str">
        <f t="shared" si="11"/>
        <v>Baishi</v>
      </c>
      <c r="E88" s="10" t="str">
        <f t="shared" si="20"/>
        <v>Qi</v>
      </c>
      <c r="F88" s="11">
        <v>8695500</v>
      </c>
      <c r="G88" s="12">
        <v>17743723.030000001</v>
      </c>
      <c r="H88" s="1" t="s">
        <v>835</v>
      </c>
      <c r="I88" s="13" t="str">
        <f t="shared" si="12"/>
        <v>Landscape</v>
      </c>
      <c r="J88" s="14" t="str">
        <f t="shared" si="13"/>
        <v>n/a</v>
      </c>
      <c r="K88" s="14" t="s">
        <v>334</v>
      </c>
      <c r="L88" s="15" t="str">
        <f t="shared" si="14"/>
        <v>20</v>
      </c>
      <c r="M88" s="14" t="str">
        <f t="shared" si="15"/>
        <v>November</v>
      </c>
      <c r="N88" s="14">
        <v>2011</v>
      </c>
      <c r="O88" s="14" t="str">
        <f t="shared" si="16"/>
        <v>(Beijing Highest BEIJING)</v>
      </c>
      <c r="P88" s="14" t="str">
        <f t="shared" si="17"/>
        <v>Beijing</v>
      </c>
      <c r="Q88" s="14" t="s">
        <v>237</v>
      </c>
      <c r="R88" s="14" t="str">
        <f t="shared" si="18"/>
        <v>Baishi Qi, Landscape (n/a), sold at (Beijing Highest BEIJING) for $8695500</v>
      </c>
    </row>
    <row r="89" spans="1:18">
      <c r="A89" s="13">
        <v>88</v>
      </c>
      <c r="B89" s="14" t="s">
        <v>755</v>
      </c>
      <c r="C89" s="14"/>
      <c r="D89" s="14" t="str">
        <f t="shared" si="11"/>
        <v>Francis</v>
      </c>
      <c r="E89" s="16" t="str">
        <f t="shared" si="20"/>
        <v>Bacon</v>
      </c>
      <c r="F89" s="17">
        <v>8500000</v>
      </c>
      <c r="G89" s="18">
        <v>17743723.030000001</v>
      </c>
      <c r="H89" s="4" t="s">
        <v>837</v>
      </c>
      <c r="I89" s="9" t="str">
        <f t="shared" si="12"/>
        <v>Untitled (Crouching Nude on Rail)</v>
      </c>
      <c r="J89" s="5" t="str">
        <f t="shared" si="13"/>
        <v>1952</v>
      </c>
      <c r="K89" s="5" t="s">
        <v>754</v>
      </c>
      <c r="L89" s="19" t="str">
        <f t="shared" si="14"/>
        <v>11</v>
      </c>
      <c r="M89" s="5" t="str">
        <f t="shared" si="15"/>
        <v>May</v>
      </c>
      <c r="N89" s="5">
        <v>2011</v>
      </c>
      <c r="O89" s="5" t="str">
        <f t="shared" si="16"/>
        <v>(Christie's NY)</v>
      </c>
      <c r="P89" s="5" t="str">
        <f t="shared" si="17"/>
        <v>New York</v>
      </c>
      <c r="Q89" s="5" t="s">
        <v>236</v>
      </c>
      <c r="R89" s="5" t="str">
        <f t="shared" si="18"/>
        <v>Francis Bacon, Untitled (Crouching Nude on Rail) (1952), sold at (Christie's NY) for $8500000</v>
      </c>
    </row>
    <row r="90" spans="1:18" s="14" customFormat="1">
      <c r="A90" s="9">
        <v>89</v>
      </c>
      <c r="B90" s="5" t="s">
        <v>332</v>
      </c>
      <c r="C90" s="5"/>
      <c r="D90" s="5" t="str">
        <f t="shared" si="11"/>
        <v>Pablo</v>
      </c>
      <c r="E90" s="10" t="str">
        <f t="shared" si="20"/>
        <v>Picasso</v>
      </c>
      <c r="F90" s="11">
        <v>8500000</v>
      </c>
      <c r="G90" s="12">
        <v>17743723.030000001</v>
      </c>
      <c r="H90" s="1" t="s">
        <v>470</v>
      </c>
      <c r="I90" s="13" t="str">
        <f t="shared" si="12"/>
        <v>Couple á la guitare</v>
      </c>
      <c r="J90" s="14" t="str">
        <f t="shared" si="13"/>
        <v>1970</v>
      </c>
      <c r="K90" s="14" t="s">
        <v>827</v>
      </c>
      <c r="L90" s="15" t="str">
        <f t="shared" si="14"/>
        <v>03</v>
      </c>
      <c r="M90" s="14" t="str">
        <f t="shared" si="15"/>
        <v>May</v>
      </c>
      <c r="N90" s="14">
        <v>2011</v>
      </c>
      <c r="O90" s="14" t="str">
        <f t="shared" si="16"/>
        <v>(Sotheby's NY)</v>
      </c>
      <c r="P90" s="14" t="str">
        <f t="shared" si="17"/>
        <v>New York</v>
      </c>
      <c r="Q90" s="14" t="s">
        <v>236</v>
      </c>
      <c r="R90" s="14" t="str">
        <f t="shared" si="18"/>
        <v>Pablo Picasso, Couple á la guitare (1970), sold at (Sotheby's NY) for $8500000</v>
      </c>
    </row>
    <row r="91" spans="1:18">
      <c r="A91" s="13">
        <v>90</v>
      </c>
      <c r="B91" s="14" t="s">
        <v>411</v>
      </c>
      <c r="C91" s="14"/>
      <c r="D91" s="14" t="str">
        <f t="shared" si="11"/>
        <v>Guanzhong</v>
      </c>
      <c r="E91" s="16" t="str">
        <f t="shared" si="20"/>
        <v>Wu</v>
      </c>
      <c r="F91" s="17">
        <v>8492000</v>
      </c>
      <c r="G91" s="18">
        <v>17743723.030000001</v>
      </c>
      <c r="H91" s="4" t="s">
        <v>668</v>
      </c>
      <c r="I91" s="9" t="str">
        <f t="shared" si="12"/>
        <v>Shrubalthea</v>
      </c>
      <c r="J91" s="5" t="str">
        <f t="shared" si="13"/>
        <v>1975</v>
      </c>
      <c r="K91" s="5" t="s">
        <v>426</v>
      </c>
      <c r="L91" s="19" t="str">
        <f t="shared" si="14"/>
        <v>03</v>
      </c>
      <c r="M91" s="5" t="str">
        <f t="shared" si="15"/>
        <v>June</v>
      </c>
      <c r="N91" s="5">
        <v>2011</v>
      </c>
      <c r="O91" s="5" t="str">
        <f t="shared" si="16"/>
        <v>(Poly International BEIJING)</v>
      </c>
      <c r="P91" s="5" t="str">
        <f t="shared" si="17"/>
        <v>Beijing</v>
      </c>
      <c r="Q91" s="5" t="s">
        <v>237</v>
      </c>
      <c r="R91" s="5" t="str">
        <f t="shared" si="18"/>
        <v>Guanzhong Wu, Shrubalthea (1975), sold at (Poly International BEIJING) for $8492000</v>
      </c>
    </row>
    <row r="92" spans="1:18" s="14" customFormat="1">
      <c r="A92" s="9">
        <v>91</v>
      </c>
      <c r="B92" s="5" t="s">
        <v>839</v>
      </c>
      <c r="C92" s="5"/>
      <c r="D92" s="5" t="str">
        <f t="shared" si="11"/>
        <v>Daqian</v>
      </c>
      <c r="E92" s="10" t="str">
        <f t="shared" si="20"/>
        <v>Zhang</v>
      </c>
      <c r="F92" s="11">
        <v>8481000</v>
      </c>
      <c r="G92" s="12">
        <v>17743723.030000001</v>
      </c>
      <c r="H92" s="1" t="s">
        <v>669</v>
      </c>
      <c r="I92" s="13" t="str">
        <f>IF((ISERROR(LEFT(H92,(FIND("(1",H92))-2))),IF((ISERROR(LEFT(H92,(FIND("(2",H92))-2))),H92,LEFT(H92,(FIND("(2",H92))-2)),LEFT(H92,(FIND("(1",H92))-2))</f>
        <v>Children Playing under a Pomegranate Tree</v>
      </c>
      <c r="J92" s="14" t="str">
        <f t="shared" si="13"/>
        <v>1948</v>
      </c>
      <c r="K92" s="14" t="s">
        <v>841</v>
      </c>
      <c r="L92" s="15" t="str">
        <f t="shared" si="14"/>
        <v>31</v>
      </c>
      <c r="M92" s="14" t="str">
        <f t="shared" si="15"/>
        <v>May</v>
      </c>
      <c r="N92" s="14">
        <v>2011</v>
      </c>
      <c r="O92" s="14" t="str">
        <f t="shared" si="16"/>
        <v>(Sotheby's HK)</v>
      </c>
      <c r="P92" s="14" t="str">
        <f t="shared" si="17"/>
        <v>Hong Kong</v>
      </c>
      <c r="Q92" s="14" t="s">
        <v>238</v>
      </c>
      <c r="R92" s="14" t="str">
        <f t="shared" si="18"/>
        <v>Daqian Zhang, Children Playing under a Pomegranate Tree (1948), sold at (Sotheby's HK) for $8481000</v>
      </c>
    </row>
    <row r="93" spans="1:18">
      <c r="A93" s="13">
        <v>92</v>
      </c>
      <c r="B93" s="14" t="s">
        <v>688</v>
      </c>
      <c r="C93" s="14"/>
      <c r="D93" s="14" t="str">
        <f t="shared" si="11"/>
        <v>André</v>
      </c>
      <c r="E93" s="16" t="str">
        <f t="shared" si="20"/>
        <v>Derain</v>
      </c>
      <c r="F93" s="17">
        <v>8383440</v>
      </c>
      <c r="G93" s="18">
        <v>17743723.030000001</v>
      </c>
      <c r="H93" s="4" t="s">
        <v>737</v>
      </c>
      <c r="I93" s="9" t="str">
        <f>IF((ISERROR(LEFT(H93,(FIND("(1",H93))-2))),IF((ISERROR(LEFT(H93,(FIND("(2",H93))-2))),H93,LEFT(H93,(FIND("(2",H93))-2)),LEFT(H93,(FIND("(1",H93))-2))</f>
        <v>Bateaux á Collioure</v>
      </c>
      <c r="J93" s="5" t="str">
        <f t="shared" si="13"/>
        <v>1905</v>
      </c>
      <c r="K93" s="5" t="s">
        <v>444</v>
      </c>
      <c r="L93" s="19" t="str">
        <f t="shared" si="14"/>
        <v>09</v>
      </c>
      <c r="M93" s="5" t="str">
        <f t="shared" si="15"/>
        <v>February</v>
      </c>
      <c r="N93" s="5">
        <v>2011</v>
      </c>
      <c r="O93" s="5" t="str">
        <f t="shared" si="16"/>
        <v>(Christie's LONDON)</v>
      </c>
      <c r="P93" s="5" t="str">
        <f t="shared" si="17"/>
        <v>London</v>
      </c>
      <c r="Q93" s="5" t="s">
        <v>235</v>
      </c>
      <c r="R93" s="5" t="str">
        <f t="shared" si="18"/>
        <v>André Derain, Bateaux á Collioure (1905), sold at (Christie's LONDON) for $8383440</v>
      </c>
    </row>
    <row r="94" spans="1:18" s="14" customFormat="1">
      <c r="A94" s="9">
        <v>93</v>
      </c>
      <c r="B94" s="5" t="s">
        <v>743</v>
      </c>
      <c r="C94" s="5"/>
      <c r="D94" s="5" t="str">
        <f t="shared" si="11"/>
        <v>Baishi</v>
      </c>
      <c r="E94" s="10" t="str">
        <f t="shared" si="20"/>
        <v>Qi</v>
      </c>
      <c r="F94" s="11">
        <v>8337600</v>
      </c>
      <c r="G94" s="12">
        <v>17743723.030000001</v>
      </c>
      <c r="H94" s="1" t="s">
        <v>670</v>
      </c>
      <c r="I94" s="13" t="str">
        <f t="shared" ref="I94:I101" si="21">IF((ISERROR(LEFT(H94,(FIND("(1",H94))-2))),IF((ISERROR(LEFT(H94,(FIND("(2",H94))-2))),H94,LEFT(H94,(FIND("(2",H94))-2)),LEFT(H94,(FIND("(1",H94))-2))</f>
        <v>Grass and insects</v>
      </c>
      <c r="J94" s="14" t="str">
        <f t="shared" si="13"/>
        <v>n/a</v>
      </c>
      <c r="K94" s="14" t="s">
        <v>426</v>
      </c>
      <c r="L94" s="15" t="str">
        <f t="shared" si="14"/>
        <v>03</v>
      </c>
      <c r="M94" s="14" t="str">
        <f t="shared" si="15"/>
        <v>June</v>
      </c>
      <c r="N94" s="14">
        <v>2011</v>
      </c>
      <c r="O94" s="14" t="str">
        <f t="shared" si="16"/>
        <v>(Poly International BEIJING)</v>
      </c>
      <c r="P94" s="14" t="str">
        <f t="shared" si="17"/>
        <v>Beijing</v>
      </c>
      <c r="Q94" s="14" t="s">
        <v>237</v>
      </c>
      <c r="R94" s="14" t="str">
        <f t="shared" si="18"/>
        <v>Baishi Qi, Grass and insects (n/a), sold at (Poly International BEIJING) for $8337600</v>
      </c>
    </row>
    <row r="95" spans="1:18">
      <c r="A95" s="13">
        <v>94</v>
      </c>
      <c r="B95" s="14" t="s">
        <v>671</v>
      </c>
      <c r="C95" s="14"/>
      <c r="D95" s="14" t="str">
        <f t="shared" si="11"/>
        <v>Joan</v>
      </c>
      <c r="E95" s="16" t="str">
        <f t="shared" si="20"/>
        <v>Mitchell</v>
      </c>
      <c r="F95" s="17">
        <v>8250000</v>
      </c>
      <c r="G95" s="18">
        <v>17743723.030000001</v>
      </c>
      <c r="H95" s="4" t="s">
        <v>52</v>
      </c>
      <c r="I95" s="9" t="str">
        <f t="shared" si="21"/>
        <v>Untitled</v>
      </c>
      <c r="J95" s="5" t="str">
        <f t="shared" si="13"/>
        <v>1960</v>
      </c>
      <c r="K95" s="5" t="s">
        <v>596</v>
      </c>
      <c r="L95" s="19" t="str">
        <f t="shared" si="14"/>
        <v>09</v>
      </c>
      <c r="M95" s="5" t="str">
        <f t="shared" si="15"/>
        <v>November</v>
      </c>
      <c r="N95" s="5">
        <v>2011</v>
      </c>
      <c r="O95" s="5" t="str">
        <f t="shared" si="16"/>
        <v>(Sotheby's NY)</v>
      </c>
      <c r="P95" s="5" t="str">
        <f t="shared" si="17"/>
        <v>New York</v>
      </c>
      <c r="Q95" s="5" t="s">
        <v>236</v>
      </c>
      <c r="R95" s="5" t="str">
        <f t="shared" si="18"/>
        <v>Joan Mitchell, Untitled (1960), sold at (Sotheby's NY) for $8250000</v>
      </c>
    </row>
    <row r="96" spans="1:18" s="14" customFormat="1">
      <c r="A96" s="9">
        <v>95</v>
      </c>
      <c r="B96" s="5" t="s">
        <v>675</v>
      </c>
      <c r="C96" s="5"/>
      <c r="D96" s="5" t="str">
        <f t="shared" si="11"/>
        <v>Claude</v>
      </c>
      <c r="E96" s="10" t="str">
        <f t="shared" si="20"/>
        <v>Monet</v>
      </c>
      <c r="F96" s="11">
        <v>8200000</v>
      </c>
      <c r="G96" s="12">
        <v>17743723.030000001</v>
      </c>
      <c r="H96" s="1" t="s">
        <v>516</v>
      </c>
      <c r="I96" s="13" t="str">
        <f t="shared" si="21"/>
        <v>Antibes, Le Fort</v>
      </c>
      <c r="J96" s="14" t="str">
        <f t="shared" si="13"/>
        <v>1888</v>
      </c>
      <c r="K96" s="14" t="s">
        <v>503</v>
      </c>
      <c r="L96" s="15" t="str">
        <f t="shared" si="14"/>
        <v>02</v>
      </c>
      <c r="M96" s="14" t="str">
        <f t="shared" si="15"/>
        <v>November</v>
      </c>
      <c r="N96" s="14">
        <v>2011</v>
      </c>
      <c r="O96" s="14" t="str">
        <f t="shared" si="16"/>
        <v>(Sotheby's NY)</v>
      </c>
      <c r="P96" s="14" t="str">
        <f t="shared" si="17"/>
        <v>New York</v>
      </c>
      <c r="Q96" s="14" t="s">
        <v>236</v>
      </c>
      <c r="R96" s="14" t="str">
        <f t="shared" si="18"/>
        <v>Claude Monet, Antibes, Le Fort (1888), sold at (Sotheby's NY) for $8200000</v>
      </c>
    </row>
    <row r="97" spans="1:18">
      <c r="A97" s="13">
        <v>96</v>
      </c>
      <c r="B97" s="14" t="s">
        <v>186</v>
      </c>
      <c r="C97" s="14" t="s">
        <v>190</v>
      </c>
      <c r="D97" s="14" t="str">
        <f t="shared" si="11"/>
        <v>Willem Van De</v>
      </c>
      <c r="E97" s="16" t="str">
        <f t="shared" si="20"/>
        <v>Velde The Younger</v>
      </c>
      <c r="F97" s="17">
        <v>8191575</v>
      </c>
      <c r="G97" s="18">
        <v>17743723.030000001</v>
      </c>
      <c r="H97" s="4" t="s">
        <v>35</v>
      </c>
      <c r="I97" s="9" t="str">
        <f t="shared" si="21"/>
        <v>Dutch men-o'-war and other shipping in a calm</v>
      </c>
      <c r="J97" s="5" t="str">
        <f t="shared" si="13"/>
        <v>1665</v>
      </c>
      <c r="K97" s="5" t="s">
        <v>337</v>
      </c>
      <c r="L97" s="19" t="str">
        <f t="shared" si="14"/>
        <v>06</v>
      </c>
      <c r="M97" s="5" t="str">
        <f t="shared" si="15"/>
        <v>December</v>
      </c>
      <c r="N97" s="5">
        <v>2011</v>
      </c>
      <c r="O97" s="5" t="str">
        <f t="shared" si="16"/>
        <v>(Christie's LONDON)</v>
      </c>
      <c r="P97" s="5" t="str">
        <f t="shared" si="17"/>
        <v>London</v>
      </c>
      <c r="Q97" s="5" t="s">
        <v>235</v>
      </c>
      <c r="R97" s="5" t="str">
        <f t="shared" si="18"/>
        <v>Willem Van De Velde The Younger, Dutch men-o'-war and other shipping in a calm (1665), sold at (Christie's LONDON) for $8191575</v>
      </c>
    </row>
    <row r="98" spans="1:18" s="14" customFormat="1">
      <c r="A98" s="9">
        <v>97</v>
      </c>
      <c r="B98" s="5" t="s">
        <v>376</v>
      </c>
      <c r="C98" s="5"/>
      <c r="D98" s="5" t="str">
        <f t="shared" si="11"/>
        <v>De Nicolas</v>
      </c>
      <c r="E98" s="10" t="str">
        <f t="shared" si="20"/>
        <v>Staël</v>
      </c>
      <c r="F98" s="11">
        <v>8171320</v>
      </c>
      <c r="G98" s="12">
        <v>17743723.030000001</v>
      </c>
      <c r="H98" s="1" t="s">
        <v>128</v>
      </c>
      <c r="I98" s="13" t="str">
        <f t="shared" si="21"/>
        <v>Nu couché, (Nu)</v>
      </c>
      <c r="J98" s="14" t="str">
        <f t="shared" si="13"/>
        <v>1953</v>
      </c>
      <c r="K98" s="14" t="s">
        <v>339</v>
      </c>
      <c r="L98" s="15" t="str">
        <f t="shared" si="14"/>
        <v>06</v>
      </c>
      <c r="M98" s="14" t="str">
        <f t="shared" si="15"/>
        <v>December</v>
      </c>
      <c r="N98" s="14">
        <v>2011</v>
      </c>
      <c r="O98" s="14" t="str">
        <f t="shared" si="16"/>
        <v>(Artcurial (S.V.V.) PARIS)</v>
      </c>
      <c r="P98" s="14" t="str">
        <f t="shared" si="17"/>
        <v>Paris</v>
      </c>
      <c r="Q98" s="14" t="s">
        <v>235</v>
      </c>
      <c r="R98" s="14" t="str">
        <f t="shared" si="18"/>
        <v>De Nicolas Staël, Nu couché, (Nu) (1953), sold at (Artcurial (S.V.V.) PARIS) for $8171320</v>
      </c>
    </row>
    <row r="99" spans="1:18">
      <c r="A99" s="13">
        <v>98</v>
      </c>
      <c r="B99" s="14" t="s">
        <v>501</v>
      </c>
      <c r="C99" s="14"/>
      <c r="D99" s="14" t="str">
        <f t="shared" si="11"/>
        <v>Sigmar</v>
      </c>
      <c r="E99" s="16" t="str">
        <f t="shared" si="20"/>
        <v>Polke</v>
      </c>
      <c r="F99" s="17">
        <v>8150310</v>
      </c>
      <c r="G99" s="18">
        <v>17743723.030000001</v>
      </c>
      <c r="H99" s="4" t="s">
        <v>594</v>
      </c>
      <c r="I99" s="9" t="str">
        <f t="shared" si="21"/>
        <v>Dschungel (Jungle)</v>
      </c>
      <c r="J99" s="5" t="str">
        <f t="shared" si="13"/>
        <v>1967</v>
      </c>
      <c r="K99" s="5" t="s">
        <v>505</v>
      </c>
      <c r="L99" s="19" t="str">
        <f t="shared" si="14"/>
        <v>29</v>
      </c>
      <c r="M99" s="5" t="str">
        <f t="shared" si="15"/>
        <v>June</v>
      </c>
      <c r="N99" s="5">
        <v>2011</v>
      </c>
      <c r="O99" s="5" t="str">
        <f t="shared" si="16"/>
        <v>(Sotheby's LONDON)</v>
      </c>
      <c r="P99" s="5" t="str">
        <f t="shared" si="17"/>
        <v>London</v>
      </c>
      <c r="Q99" s="5" t="s">
        <v>236</v>
      </c>
      <c r="R99" s="5" t="str">
        <f t="shared" si="18"/>
        <v>Sigmar Polke, Dschungel (Jungle) (1967), sold at (Sotheby's LONDON) for $8150310</v>
      </c>
    </row>
    <row r="100" spans="1:18" s="14" customFormat="1">
      <c r="A100" s="9">
        <v>99</v>
      </c>
      <c r="B100" s="5" t="s">
        <v>919</v>
      </c>
      <c r="C100" s="5"/>
      <c r="D100" s="5" t="str">
        <f t="shared" si="11"/>
        <v>Zhou</v>
      </c>
      <c r="E100" s="10" t="str">
        <f t="shared" si="20"/>
        <v>Huang</v>
      </c>
      <c r="F100" s="11">
        <v>8116499</v>
      </c>
      <c r="G100" s="12">
        <v>17743723.030000001</v>
      </c>
      <c r="H100" s="1" t="s">
        <v>920</v>
      </c>
      <c r="I100" s="13" t="str">
        <f t="shared" si="21"/>
        <v>Horse training</v>
      </c>
      <c r="J100" s="14" t="str">
        <f t="shared" si="13"/>
        <v>1976</v>
      </c>
      <c r="K100" s="14" t="s">
        <v>745</v>
      </c>
      <c r="L100" s="15" t="str">
        <f t="shared" si="14"/>
        <v>22</v>
      </c>
      <c r="M100" s="14" t="str">
        <f t="shared" si="15"/>
        <v>May</v>
      </c>
      <c r="N100" s="14">
        <v>2011</v>
      </c>
      <c r="O100" s="14" t="str">
        <f t="shared" si="16"/>
        <v>(China Guardian BEIJING)</v>
      </c>
      <c r="P100" s="14" t="str">
        <f t="shared" si="17"/>
        <v>Beijing</v>
      </c>
      <c r="Q100" s="14" t="s">
        <v>237</v>
      </c>
      <c r="R100" s="14" t="str">
        <f t="shared" si="18"/>
        <v>Zhou Huang, Horse training (1976), sold at (China Guardian BEIJING) for $8116499</v>
      </c>
    </row>
    <row r="101" spans="1:18">
      <c r="A101" s="13">
        <v>100</v>
      </c>
      <c r="B101" s="14" t="s">
        <v>187</v>
      </c>
      <c r="C101" s="14"/>
      <c r="D101" s="14" t="str">
        <f t="shared" si="11"/>
        <v>Henri De</v>
      </c>
      <c r="E101" s="16" t="str">
        <f t="shared" si="20"/>
        <v>Toulouse-Lautrec</v>
      </c>
      <c r="F101" s="17">
        <v>8109499</v>
      </c>
      <c r="G101" s="18">
        <v>17743723.030000001</v>
      </c>
      <c r="H101" s="4" t="s">
        <v>922</v>
      </c>
      <c r="I101" s="9" t="str">
        <f t="shared" si="21"/>
        <v>La liseuse</v>
      </c>
      <c r="J101" s="5" t="str">
        <f t="shared" si="13"/>
        <v>1889</v>
      </c>
      <c r="K101" s="5" t="s">
        <v>751</v>
      </c>
      <c r="L101" s="19" t="str">
        <f t="shared" si="14"/>
        <v>22</v>
      </c>
      <c r="M101" s="5" t="str">
        <f t="shared" si="15"/>
        <v>June</v>
      </c>
      <c r="N101" s="5">
        <v>2011</v>
      </c>
      <c r="O101" s="5" t="str">
        <f t="shared" si="16"/>
        <v>(Sotheby's LONDON)</v>
      </c>
      <c r="P101" s="5" t="str">
        <f t="shared" si="17"/>
        <v>London</v>
      </c>
      <c r="Q101" s="5" t="s">
        <v>235</v>
      </c>
      <c r="R101" s="5" t="str">
        <f t="shared" si="18"/>
        <v>Henri De Toulouse-Lautrec, La liseuse (1889), sold at (Sotheby's LONDON) for $8109499</v>
      </c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1"/>
  <sheetViews>
    <sheetView workbookViewId="0">
      <pane ySplit="1" topLeftCell="A2" activePane="bottomLeft" state="frozen"/>
      <selection pane="bottomLeft" activeCell="T101" sqref="A1:T101"/>
    </sheetView>
  </sheetViews>
  <sheetFormatPr baseColWidth="10" defaultRowHeight="13"/>
  <cols>
    <col min="1" max="1" width="4.28515625" style="9" customWidth="1"/>
    <col min="2" max="2" width="16.85546875" style="5" customWidth="1"/>
    <col min="3" max="3" width="12.28515625" style="5" customWidth="1"/>
    <col min="4" max="4" width="11.28515625" style="5" customWidth="1"/>
    <col min="5" max="5" width="11.140625" style="5" customWidth="1"/>
    <col min="6" max="6" width="15" style="36" customWidth="1"/>
    <col min="7" max="7" width="14.85546875" style="11" customWidth="1"/>
    <col min="8" max="8" width="14.7109375" style="39" customWidth="1"/>
    <col min="9" max="9" width="13.5703125" style="11" customWidth="1"/>
    <col min="10" max="10" width="34.140625" style="23" customWidth="1"/>
    <col min="11" max="11" width="37.7109375" style="5" customWidth="1"/>
    <col min="12" max="12" width="11" style="20" customWidth="1"/>
    <col min="13" max="13" width="9.85546875" style="23" customWidth="1"/>
    <col min="14" max="14" width="4.5703125" style="5" customWidth="1"/>
    <col min="15" max="15" width="9.28515625" style="5" customWidth="1"/>
    <col min="16" max="16" width="10.140625" style="9" customWidth="1"/>
    <col min="17" max="17" width="26.28515625" style="5" customWidth="1"/>
    <col min="18" max="18" width="9.140625" style="5" customWidth="1"/>
    <col min="19" max="19" width="19.140625" style="5" customWidth="1"/>
    <col min="20" max="20" width="97.5703125" style="5" customWidth="1"/>
    <col min="21" max="16384" width="10.7109375" style="5"/>
  </cols>
  <sheetData>
    <row r="1" spans="1:20" s="2" customFormat="1">
      <c r="A1" s="2" t="s">
        <v>83</v>
      </c>
      <c r="B1" s="2" t="s">
        <v>741</v>
      </c>
      <c r="C1" s="2" t="s">
        <v>84</v>
      </c>
      <c r="D1" s="2" t="s">
        <v>85</v>
      </c>
      <c r="E1" s="2" t="s">
        <v>86</v>
      </c>
      <c r="F1" s="27" t="s">
        <v>174</v>
      </c>
      <c r="G1" s="7" t="s">
        <v>87</v>
      </c>
      <c r="H1" s="37" t="s">
        <v>173</v>
      </c>
      <c r="I1" s="7" t="s">
        <v>88</v>
      </c>
      <c r="J1" s="21" t="s">
        <v>89</v>
      </c>
      <c r="K1" s="3" t="s">
        <v>90</v>
      </c>
      <c r="L1" s="22" t="s">
        <v>91</v>
      </c>
      <c r="M1" s="21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3" t="s">
        <v>97</v>
      </c>
      <c r="S1" s="3" t="s">
        <v>98</v>
      </c>
      <c r="T1" s="3" t="s">
        <v>99</v>
      </c>
    </row>
    <row r="2" spans="1:20">
      <c r="A2" s="13">
        <v>74</v>
      </c>
      <c r="B2" s="14" t="s">
        <v>81</v>
      </c>
      <c r="C2" s="14" t="s">
        <v>82</v>
      </c>
      <c r="D2" s="14" t="str">
        <f t="shared" ref="D2:D33" si="0">PROPER(LOWER(MID(B2,(FIND(" ",B2))+1,15)))</f>
        <v>Pieter</v>
      </c>
      <c r="E2" s="14" t="str">
        <f t="shared" ref="E2:E40" si="1">IF(C2&lt;&gt;"",(PROPER(CONCATENATE(LOWER(LEFT(B2,(FIND(" ",B2))-1))," ",C2))),(PROPER(CONCATENATE(LOWER(LEFT(B2,(FIND(" ",B2))-1))))))</f>
        <v>Brueghel The Younger</v>
      </c>
      <c r="F2" s="32" t="str">
        <f>CONCATENATE(D2," ",E2)</f>
        <v>Pieter Brueghel The Younger</v>
      </c>
      <c r="G2" s="17">
        <v>9517830</v>
      </c>
      <c r="H2" s="38" t="str">
        <f t="shared" ref="H2:H65" si="2">IF(G2&gt;50000000,"+50",IF(G2&gt;40000000,"40-50",IF(G2&gt;30000000,"30-40",IF(G2&gt;20000000,"20-30",IF(G2&gt;10000000,"10-20",IF(G2&gt;8000000,"8-10",""))))))</f>
        <v>8-10</v>
      </c>
      <c r="I2" s="17">
        <v>17743723.030000001</v>
      </c>
      <c r="J2" s="25" t="s">
        <v>165</v>
      </c>
      <c r="K2" s="4" t="str">
        <f t="shared" ref="K2:K33" si="3">IF((ISERROR(LEFT(J2,(FIND("(1",J2))-2))),IF((ISERROR(LEFT(J2,(FIND("(2",J2))-2))),J2,LEFT(J2,(FIND("(2",J2))-2)),LEFT(J2,(FIND("(1",J2))-2))</f>
        <v>The Battle between Carnival and Lent</v>
      </c>
      <c r="L2" s="20" t="str">
        <f t="shared" ref="L2:L33" si="4">IF(ISERROR(FIND("(1",J2)),IF(ISERROR(FIND("(2",J2)),"n/a",MID(J2,FIND("(2",J2)+1,4)),MID(J2,FIND("(1",J2)+1,4))</f>
        <v>1559</v>
      </c>
      <c r="M2" s="23" t="s">
        <v>337</v>
      </c>
      <c r="N2" s="19" t="str">
        <f t="shared" ref="N2:N33" si="5">LEFT(LEFT(M2,(FIND("(",M2))-2),2)</f>
        <v>06</v>
      </c>
      <c r="O2" s="5" t="str">
        <f t="shared" ref="O2:O33" si="6">PROPER(MID(M2,4,(LEN(M2)-LEN(Q2)-4)))</f>
        <v>December</v>
      </c>
      <c r="P2" s="20">
        <v>2011</v>
      </c>
      <c r="Q2" s="5" t="str">
        <f t="shared" ref="Q2:Q33" si="7">MID(M2,FIND("(",M2),50)</f>
        <v>(Christie's LONDON)</v>
      </c>
      <c r="R2" s="5" t="str">
        <f t="shared" ref="R2:R33" si="8">IF(ISERROR(SEARCH("NY",Q2)),IF(ISERROR(SEARCH("LONDON",Q2)),IF(ISERROR(SEARCH("BEIJING",Q2)),IF(ISERROR(SEARCH("HK",Q2)),IF(ISERROR(SEARCH("PARIS",Q2)),IF(ISERROR(SEARCH("HANGZHOU",Q2)),"","Hangzhou"),"Paris"),"Hong Kong"),"Beijing"),"London"),"New York")</f>
        <v>London</v>
      </c>
      <c r="S2" s="5" t="s">
        <v>235</v>
      </c>
      <c r="T2" s="5" t="str">
        <f t="shared" ref="T2:T40" si="9">CONCATENATE(D2," ",E2,", ",K2," (",IF(L2&lt;&gt;"",L2,"n/a"),"), sold at ",Q2," for $",G2)</f>
        <v>Pieter Brueghel The Younger, The Battle between Carnival and Lent (1559), sold at (Christie's LONDON) for $9517830</v>
      </c>
    </row>
    <row r="3" spans="1:20" s="14" customFormat="1">
      <c r="A3" s="9">
        <v>49</v>
      </c>
      <c r="B3" s="5" t="s">
        <v>370</v>
      </c>
      <c r="C3" s="5"/>
      <c r="D3" s="5" t="str">
        <f t="shared" si="0"/>
        <v>Vecellio</v>
      </c>
      <c r="E3" s="5" t="str">
        <f t="shared" si="1"/>
        <v>Tiziano</v>
      </c>
      <c r="F3" s="32" t="str">
        <f t="shared" ref="F3:F66" si="10">CONCATENATE(D3," ",E3)</f>
        <v>Vecellio Tiziano</v>
      </c>
      <c r="G3" s="11">
        <v>15000000</v>
      </c>
      <c r="H3" s="38" t="str">
        <f t="shared" si="2"/>
        <v>10-20</v>
      </c>
      <c r="I3" s="11">
        <v>17743723.030000001</v>
      </c>
      <c r="J3" s="23" t="s">
        <v>170</v>
      </c>
      <c r="K3" s="1" t="str">
        <f t="shared" si="3"/>
        <v>A Sacra Conversazione: the Madonna and Child [...]</v>
      </c>
      <c r="L3" s="24" t="str">
        <f t="shared" si="4"/>
        <v>1560</v>
      </c>
      <c r="M3" s="25" t="s">
        <v>439</v>
      </c>
      <c r="N3" s="15" t="str">
        <f t="shared" si="5"/>
        <v>27</v>
      </c>
      <c r="O3" s="14" t="str">
        <f t="shared" si="6"/>
        <v>January</v>
      </c>
      <c r="P3" s="24">
        <v>2011</v>
      </c>
      <c r="Q3" s="14" t="str">
        <f t="shared" si="7"/>
        <v>(Sotheby's NY)</v>
      </c>
      <c r="R3" s="14" t="str">
        <f t="shared" si="8"/>
        <v>New York</v>
      </c>
      <c r="S3" s="14" t="s">
        <v>236</v>
      </c>
      <c r="T3" s="14" t="str">
        <f t="shared" si="9"/>
        <v>Vecellio Tiziano, A Sacra Conversazione: the Madonna and Child [...] (1560), sold at (Sotheby's NY) for $15000000</v>
      </c>
    </row>
    <row r="4" spans="1:20">
      <c r="A4" s="13">
        <v>40</v>
      </c>
      <c r="B4" s="14" t="s">
        <v>422</v>
      </c>
      <c r="C4" s="14"/>
      <c r="D4" s="14" t="str">
        <f t="shared" si="0"/>
        <v>Shimin</v>
      </c>
      <c r="E4" s="14" t="str">
        <f t="shared" si="1"/>
        <v>Wang</v>
      </c>
      <c r="F4" s="32" t="str">
        <f t="shared" si="10"/>
        <v>Shimin Wang</v>
      </c>
      <c r="G4" s="17">
        <v>16569000</v>
      </c>
      <c r="H4" s="38" t="str">
        <f t="shared" si="2"/>
        <v>10-20</v>
      </c>
      <c r="I4" s="17">
        <v>17743723.030000001</v>
      </c>
      <c r="J4" s="25" t="s">
        <v>423</v>
      </c>
      <c r="K4" s="4" t="str">
        <f t="shared" si="3"/>
        <v>Landscapes</v>
      </c>
      <c r="L4" s="20" t="str">
        <f t="shared" si="4"/>
        <v>1647</v>
      </c>
      <c r="M4" s="23" t="s">
        <v>598</v>
      </c>
      <c r="N4" s="19" t="str">
        <f t="shared" si="5"/>
        <v>05</v>
      </c>
      <c r="O4" s="5" t="str">
        <f t="shared" si="6"/>
        <v>November</v>
      </c>
      <c r="P4" s="20">
        <v>2011</v>
      </c>
      <c r="Q4" s="5" t="str">
        <f t="shared" si="7"/>
        <v>(Sungari International BEIJING)</v>
      </c>
      <c r="R4" s="5" t="str">
        <f t="shared" si="8"/>
        <v>Beijing</v>
      </c>
      <c r="S4" s="5" t="s">
        <v>237</v>
      </c>
      <c r="T4" s="5" t="str">
        <f t="shared" si="9"/>
        <v>Shimin Wang, Landscapes (1647), sold at (Sungari International BEIJING) for $16569000</v>
      </c>
    </row>
    <row r="5" spans="1:20">
      <c r="A5" s="13">
        <v>96</v>
      </c>
      <c r="B5" s="14" t="s">
        <v>40</v>
      </c>
      <c r="C5" s="14" t="s">
        <v>41</v>
      </c>
      <c r="D5" s="14" t="str">
        <f t="shared" si="0"/>
        <v>Willem Van De</v>
      </c>
      <c r="E5" s="14" t="str">
        <f t="shared" si="1"/>
        <v>Velde The Younger</v>
      </c>
      <c r="F5" s="32" t="str">
        <f t="shared" si="10"/>
        <v>Willem Van De Velde The Younger</v>
      </c>
      <c r="G5" s="17">
        <v>8191575</v>
      </c>
      <c r="H5" s="38" t="str">
        <f t="shared" si="2"/>
        <v>8-10</v>
      </c>
      <c r="I5" s="17">
        <v>17743723.030000001</v>
      </c>
      <c r="J5" s="25" t="s">
        <v>42</v>
      </c>
      <c r="K5" s="4" t="str">
        <f t="shared" si="3"/>
        <v>Dutch men-o'-war and other shipping in a calm</v>
      </c>
      <c r="L5" s="20" t="str">
        <f t="shared" si="4"/>
        <v>1665</v>
      </c>
      <c r="M5" s="23" t="s">
        <v>337</v>
      </c>
      <c r="N5" s="19" t="str">
        <f t="shared" si="5"/>
        <v>06</v>
      </c>
      <c r="O5" s="5" t="str">
        <f t="shared" si="6"/>
        <v>December</v>
      </c>
      <c r="P5" s="20">
        <v>2011</v>
      </c>
      <c r="Q5" s="5" t="str">
        <f t="shared" si="7"/>
        <v>(Christie's LONDON)</v>
      </c>
      <c r="R5" s="5" t="str">
        <f t="shared" si="8"/>
        <v>London</v>
      </c>
      <c r="S5" s="5" t="s">
        <v>235</v>
      </c>
      <c r="T5" s="5" t="str">
        <f t="shared" si="9"/>
        <v>Willem Van De Velde The Younger, Dutch men-o'-war and other shipping in a calm (1665), sold at (Christie's LONDON) for $8191575</v>
      </c>
    </row>
    <row r="6" spans="1:20">
      <c r="A6" s="13">
        <v>82</v>
      </c>
      <c r="B6" s="14" t="s">
        <v>868</v>
      </c>
      <c r="C6" s="14"/>
      <c r="D6" s="14" t="str">
        <f t="shared" si="0"/>
        <v>Tao</v>
      </c>
      <c r="E6" s="14" t="str">
        <f t="shared" si="1"/>
        <v>Shi</v>
      </c>
      <c r="F6" s="32" t="str">
        <f t="shared" si="10"/>
        <v>Tao Shi</v>
      </c>
      <c r="G6" s="17">
        <v>9169800</v>
      </c>
      <c r="H6" s="38" t="str">
        <f t="shared" si="2"/>
        <v>8-10</v>
      </c>
      <c r="I6" s="17">
        <v>17743723.030000001</v>
      </c>
      <c r="J6" s="25" t="s">
        <v>713</v>
      </c>
      <c r="K6" s="4" t="str">
        <f t="shared" si="3"/>
        <v>Arhat</v>
      </c>
      <c r="L6" s="20" t="str">
        <f t="shared" si="4"/>
        <v>1666</v>
      </c>
      <c r="M6" s="23" t="s">
        <v>335</v>
      </c>
      <c r="N6" s="19" t="str">
        <f t="shared" si="5"/>
        <v>05</v>
      </c>
      <c r="O6" s="5" t="str">
        <f t="shared" si="6"/>
        <v>December</v>
      </c>
      <c r="P6" s="20">
        <v>2011</v>
      </c>
      <c r="Q6" s="5" t="str">
        <f t="shared" si="7"/>
        <v>(Poly International BEIJING)</v>
      </c>
      <c r="R6" s="5" t="str">
        <f t="shared" si="8"/>
        <v>Beijing</v>
      </c>
      <c r="S6" s="5" t="s">
        <v>237</v>
      </c>
      <c r="T6" s="5" t="str">
        <f t="shared" si="9"/>
        <v>Tao Shi, Arhat (1666), sold at (Poly International BEIJING) for $9169800</v>
      </c>
    </row>
    <row r="7" spans="1:20">
      <c r="A7" s="13">
        <v>70</v>
      </c>
      <c r="B7" s="14" t="s">
        <v>523</v>
      </c>
      <c r="C7" s="14"/>
      <c r="D7" s="14" t="str">
        <f t="shared" si="0"/>
        <v>Da</v>
      </c>
      <c r="E7" s="14" t="str">
        <f t="shared" si="1"/>
        <v>Zhu</v>
      </c>
      <c r="F7" s="32" t="str">
        <f t="shared" si="10"/>
        <v>Da Zhu</v>
      </c>
      <c r="G7" s="17">
        <v>10055500</v>
      </c>
      <c r="H7" s="38" t="str">
        <f t="shared" si="2"/>
        <v>10-20</v>
      </c>
      <c r="I7" s="17">
        <v>17743723.030000001</v>
      </c>
      <c r="J7" s="25" t="s">
        <v>524</v>
      </c>
      <c r="K7" s="4" t="str">
        <f t="shared" si="3"/>
        <v>Lotus</v>
      </c>
      <c r="L7" s="20" t="str">
        <f t="shared" si="4"/>
        <v>1699</v>
      </c>
      <c r="M7" s="23" t="s">
        <v>525</v>
      </c>
      <c r="N7" s="19" t="str">
        <f t="shared" si="5"/>
        <v>21</v>
      </c>
      <c r="O7" s="5" t="str">
        <f t="shared" si="6"/>
        <v>June</v>
      </c>
      <c r="P7" s="20">
        <v>2011</v>
      </c>
      <c r="Q7" s="5" t="str">
        <f t="shared" si="7"/>
        <v>(Beijing Chieftown BEIJING)</v>
      </c>
      <c r="R7" s="5" t="str">
        <f t="shared" si="8"/>
        <v>Beijing</v>
      </c>
      <c r="S7" s="5" t="s">
        <v>237</v>
      </c>
      <c r="T7" s="5" t="str">
        <f t="shared" si="9"/>
        <v>Da Zhu, Lotus (1699), sold at (Beijing Chieftown BEIJING) for $10055500</v>
      </c>
    </row>
    <row r="8" spans="1:20" s="14" customFormat="1">
      <c r="A8" s="9">
        <v>39</v>
      </c>
      <c r="B8" s="5" t="s">
        <v>420</v>
      </c>
      <c r="C8" s="5"/>
      <c r="D8" s="5" t="str">
        <f t="shared" si="0"/>
        <v>Hui</v>
      </c>
      <c r="E8" s="5" t="str">
        <f t="shared" si="1"/>
        <v>Wang</v>
      </c>
      <c r="F8" s="32" t="str">
        <f t="shared" si="10"/>
        <v>Hui Wang</v>
      </c>
      <c r="G8" s="11">
        <v>17435000</v>
      </c>
      <c r="H8" s="38" t="str">
        <f t="shared" si="2"/>
        <v>10-20</v>
      </c>
      <c r="I8" s="11">
        <v>17743723.030000001</v>
      </c>
      <c r="J8" s="23" t="s">
        <v>421</v>
      </c>
      <c r="K8" s="1" t="str">
        <f t="shared" si="3"/>
        <v>Landscape inspired by tang poems</v>
      </c>
      <c r="L8" s="24" t="str">
        <f t="shared" si="4"/>
        <v>1710</v>
      </c>
      <c r="M8" s="25" t="s">
        <v>597</v>
      </c>
      <c r="N8" s="15" t="str">
        <f t="shared" si="5"/>
        <v>13</v>
      </c>
      <c r="O8" s="14" t="str">
        <f t="shared" si="6"/>
        <v>November</v>
      </c>
      <c r="P8" s="24">
        <v>2011</v>
      </c>
      <c r="Q8" s="14" t="str">
        <f t="shared" si="7"/>
        <v>(China Guardian BEIJING)</v>
      </c>
      <c r="R8" s="14" t="str">
        <f t="shared" si="8"/>
        <v>Beijing</v>
      </c>
      <c r="S8" s="14" t="s">
        <v>237</v>
      </c>
      <c r="T8" s="14" t="str">
        <f t="shared" si="9"/>
        <v>Hui Wang, Landscape inspired by tang poems (1710), sold at (China Guardian BEIJING) for $17435000</v>
      </c>
    </row>
    <row r="9" spans="1:20" s="14" customFormat="1">
      <c r="A9" s="9">
        <v>5</v>
      </c>
      <c r="B9" s="5" t="s">
        <v>592</v>
      </c>
      <c r="C9" s="5"/>
      <c r="D9" s="5" t="str">
        <f t="shared" si="0"/>
        <v>Francesco</v>
      </c>
      <c r="E9" s="5" t="str">
        <f t="shared" si="1"/>
        <v>Guardi</v>
      </c>
      <c r="F9" s="32" t="str">
        <f t="shared" si="10"/>
        <v>Francesco Guardi</v>
      </c>
      <c r="G9" s="11">
        <v>38256120</v>
      </c>
      <c r="H9" s="38" t="str">
        <f t="shared" si="2"/>
        <v>30-40</v>
      </c>
      <c r="I9" s="11">
        <v>17743723.030000001</v>
      </c>
      <c r="J9" s="23" t="s">
        <v>100</v>
      </c>
      <c r="K9" s="1" t="str">
        <f t="shared" si="3"/>
        <v>Venice, a View of the Rialto Bridge, Looking [...]</v>
      </c>
      <c r="L9" s="24" t="str">
        <f t="shared" si="4"/>
        <v>1760</v>
      </c>
      <c r="M9" s="25" t="s">
        <v>442</v>
      </c>
      <c r="N9" s="15" t="str">
        <f t="shared" si="5"/>
        <v>06</v>
      </c>
      <c r="O9" s="14" t="str">
        <f t="shared" si="6"/>
        <v>July</v>
      </c>
      <c r="P9" s="24">
        <v>2011</v>
      </c>
      <c r="Q9" s="14" t="str">
        <f t="shared" si="7"/>
        <v>(Sotheby's LONDON)</v>
      </c>
      <c r="R9" s="14" t="str">
        <f t="shared" si="8"/>
        <v>London</v>
      </c>
      <c r="S9" s="14" t="s">
        <v>235</v>
      </c>
      <c r="T9" s="14" t="str">
        <f t="shared" si="9"/>
        <v>Francesco Guardi, Venice, a View of the Rialto Bridge, Looking [...] (1760), sold at (Sotheby's LONDON) for $38256120</v>
      </c>
    </row>
    <row r="10" spans="1:20">
      <c r="A10" s="13">
        <v>78</v>
      </c>
      <c r="B10" s="14" t="s">
        <v>536</v>
      </c>
      <c r="C10" s="14"/>
      <c r="D10" s="14" t="str">
        <f t="shared" si="0"/>
        <v>Johan Joseph</v>
      </c>
      <c r="E10" s="14" t="str">
        <f t="shared" si="1"/>
        <v>Zoffany</v>
      </c>
      <c r="F10" s="32" t="str">
        <f t="shared" si="10"/>
        <v>Johan Joseph Zoffany</v>
      </c>
      <c r="G10" s="17">
        <v>9373200</v>
      </c>
      <c r="H10" s="38" t="str">
        <f t="shared" si="2"/>
        <v>8-10</v>
      </c>
      <c r="I10" s="17">
        <v>17743723.030000001</v>
      </c>
      <c r="J10" s="25" t="s">
        <v>275</v>
      </c>
      <c r="K10" s="4" t="str">
        <f t="shared" si="3"/>
        <v>The Garden at Hampton House, with Mr and Mrs [...]</v>
      </c>
      <c r="L10" s="20" t="str">
        <f t="shared" si="4"/>
        <v>1762</v>
      </c>
      <c r="M10" s="23" t="s">
        <v>338</v>
      </c>
      <c r="N10" s="19" t="str">
        <f t="shared" si="5"/>
        <v>07</v>
      </c>
      <c r="O10" s="5" t="str">
        <f t="shared" si="6"/>
        <v>December</v>
      </c>
      <c r="P10" s="20">
        <v>2011</v>
      </c>
      <c r="Q10" s="5" t="str">
        <f t="shared" si="7"/>
        <v>(Sotheby's LONDON)</v>
      </c>
      <c r="R10" s="5" t="str">
        <f t="shared" si="8"/>
        <v>London</v>
      </c>
      <c r="S10" s="5" t="s">
        <v>235</v>
      </c>
      <c r="T10" s="5" t="str">
        <f t="shared" si="9"/>
        <v>Johan Joseph Zoffany, The Garden at Hampton House, with Mr and Mrs [...] (1762), sold at (Sotheby's LONDON) for $9373200</v>
      </c>
    </row>
    <row r="11" spans="1:20">
      <c r="A11" s="13">
        <v>12</v>
      </c>
      <c r="B11" s="14" t="s">
        <v>757</v>
      </c>
      <c r="C11" s="14"/>
      <c r="D11" s="14" t="str">
        <f t="shared" si="0"/>
        <v>George</v>
      </c>
      <c r="E11" s="14" t="str">
        <f t="shared" si="1"/>
        <v>Stubbs</v>
      </c>
      <c r="F11" s="32" t="str">
        <f t="shared" si="10"/>
        <v>George Stubbs</v>
      </c>
      <c r="G11" s="17">
        <v>32158000</v>
      </c>
      <c r="H11" s="38" t="str">
        <f t="shared" si="2"/>
        <v>30-40</v>
      </c>
      <c r="I11" s="17">
        <v>17743723.030000001</v>
      </c>
      <c r="J11" s="25" t="s">
        <v>17</v>
      </c>
      <c r="K11" s="4" t="str">
        <f t="shared" si="3"/>
        <v>Gimcrack on Newmarket Heath, with a trainer […]</v>
      </c>
      <c r="L11" s="20" t="str">
        <f t="shared" si="4"/>
        <v>1765</v>
      </c>
      <c r="M11" s="23" t="s">
        <v>441</v>
      </c>
      <c r="N11" s="19" t="str">
        <f t="shared" si="5"/>
        <v>05</v>
      </c>
      <c r="O11" s="5" t="str">
        <f t="shared" si="6"/>
        <v>July</v>
      </c>
      <c r="P11" s="20">
        <v>2011</v>
      </c>
      <c r="Q11" s="5" t="str">
        <f t="shared" si="7"/>
        <v>(Christie's LONDON)</v>
      </c>
      <c r="R11" s="5" t="str">
        <f t="shared" si="8"/>
        <v>London</v>
      </c>
      <c r="S11" s="5" t="s">
        <v>235</v>
      </c>
      <c r="T11" s="5" t="str">
        <f t="shared" si="9"/>
        <v>George Stubbs, Gimcrack on Newmarket Heath, with a trainer […] (1765), sold at (Christie's LONDON) for $32158000</v>
      </c>
    </row>
    <row r="12" spans="1:20" s="14" customFormat="1">
      <c r="A12" s="9">
        <v>79</v>
      </c>
      <c r="B12" s="5" t="s">
        <v>197</v>
      </c>
      <c r="C12" s="5"/>
      <c r="D12" s="5" t="str">
        <f t="shared" si="0"/>
        <v>Thomas</v>
      </c>
      <c r="E12" s="5" t="str">
        <f t="shared" si="1"/>
        <v>Gainsborough</v>
      </c>
      <c r="F12" s="32" t="str">
        <f t="shared" si="10"/>
        <v>Thomas Gainsborough</v>
      </c>
      <c r="G12" s="11">
        <v>9325820</v>
      </c>
      <c r="H12" s="38" t="str">
        <f t="shared" si="2"/>
        <v>8-10</v>
      </c>
      <c r="I12" s="11">
        <v>17743723.030000001</v>
      </c>
      <c r="J12" s="23" t="s">
        <v>276</v>
      </c>
      <c r="K12" s="1" t="str">
        <f t="shared" si="3"/>
        <v>Portrait of Mrs. William Villebois, full-length [...]</v>
      </c>
      <c r="L12" s="24" t="str">
        <f t="shared" si="4"/>
        <v>1777</v>
      </c>
      <c r="M12" s="25" t="s">
        <v>441</v>
      </c>
      <c r="N12" s="15" t="str">
        <f t="shared" si="5"/>
        <v>05</v>
      </c>
      <c r="O12" s="14" t="str">
        <f t="shared" si="6"/>
        <v>July</v>
      </c>
      <c r="P12" s="24">
        <v>2011</v>
      </c>
      <c r="Q12" s="14" t="str">
        <f t="shared" si="7"/>
        <v>(Christie's LONDON)</v>
      </c>
      <c r="R12" s="14" t="str">
        <f t="shared" si="8"/>
        <v>London</v>
      </c>
      <c r="S12" s="14" t="s">
        <v>235</v>
      </c>
      <c r="T12" s="14" t="str">
        <f t="shared" si="9"/>
        <v>Thomas Gainsborough, Portrait of Mrs. William Villebois, full-length [...] (1777), sold at (Christie's LONDON) for $9325820</v>
      </c>
    </row>
    <row r="13" spans="1:20">
      <c r="A13" s="13">
        <v>42</v>
      </c>
      <c r="B13" s="14" t="s">
        <v>407</v>
      </c>
      <c r="C13" s="14"/>
      <c r="D13" s="14" t="str">
        <f t="shared" si="0"/>
        <v>Gustave</v>
      </c>
      <c r="E13" s="14" t="str">
        <f t="shared" si="1"/>
        <v>Caillebotte</v>
      </c>
      <c r="F13" s="32" t="str">
        <f t="shared" si="10"/>
        <v>Gustave Caillebotte</v>
      </c>
      <c r="G13" s="17">
        <v>16000000</v>
      </c>
      <c r="H13" s="38" t="str">
        <f t="shared" si="2"/>
        <v>10-20</v>
      </c>
      <c r="I13" s="17">
        <v>17743723.030000001</v>
      </c>
      <c r="J13" s="25" t="s">
        <v>168</v>
      </c>
      <c r="K13" s="4" t="str">
        <f t="shared" si="3"/>
        <v>Le pont d'Argenteuil et la Seine</v>
      </c>
      <c r="L13" s="20" t="str">
        <f t="shared" si="4"/>
        <v>1883</v>
      </c>
      <c r="M13" s="23" t="s">
        <v>503</v>
      </c>
      <c r="N13" s="19" t="str">
        <f t="shared" si="5"/>
        <v>02</v>
      </c>
      <c r="O13" s="5" t="str">
        <f t="shared" si="6"/>
        <v>November</v>
      </c>
      <c r="P13" s="20">
        <v>2011</v>
      </c>
      <c r="Q13" s="5" t="str">
        <f t="shared" si="7"/>
        <v>(Sotheby's NY)</v>
      </c>
      <c r="R13" s="5" t="str">
        <f t="shared" si="8"/>
        <v>New York</v>
      </c>
      <c r="S13" s="5" t="s">
        <v>236</v>
      </c>
      <c r="T13" s="5" t="str">
        <f t="shared" si="9"/>
        <v>Gustave Caillebotte, Le pont d'Argenteuil et la Seine (1883), sold at (Sotheby's NY) for $16000000</v>
      </c>
    </row>
    <row r="14" spans="1:20" s="14" customFormat="1">
      <c r="A14" s="9">
        <v>17</v>
      </c>
      <c r="B14" s="5" t="s">
        <v>765</v>
      </c>
      <c r="C14" s="5"/>
      <c r="D14" s="5" t="str">
        <f t="shared" si="0"/>
        <v>Lawrence</v>
      </c>
      <c r="E14" s="5" t="str">
        <f t="shared" si="1"/>
        <v>Alma-Tadema</v>
      </c>
      <c r="F14" s="32" t="str">
        <f t="shared" si="10"/>
        <v>Lawrence Alma-Tadema</v>
      </c>
      <c r="G14" s="11">
        <v>26000000</v>
      </c>
      <c r="H14" s="38" t="str">
        <f t="shared" si="2"/>
        <v>20-30</v>
      </c>
      <c r="I14" s="11">
        <v>17743723.030000001</v>
      </c>
      <c r="J14" s="23" t="s">
        <v>19</v>
      </c>
      <c r="K14" s="1" t="str">
        <f t="shared" si="3"/>
        <v>The Meeting of Antony and Cleopatra: 41 BC</v>
      </c>
      <c r="L14" s="24" t="str">
        <f t="shared" si="4"/>
        <v>1885</v>
      </c>
      <c r="M14" s="25" t="s">
        <v>656</v>
      </c>
      <c r="N14" s="15" t="str">
        <f t="shared" si="5"/>
        <v>05</v>
      </c>
      <c r="O14" s="14" t="str">
        <f t="shared" si="6"/>
        <v>May</v>
      </c>
      <c r="P14" s="24">
        <v>2011</v>
      </c>
      <c r="Q14" s="14" t="str">
        <f t="shared" si="7"/>
        <v>(Sotheby's NY)</v>
      </c>
      <c r="R14" s="14" t="str">
        <f t="shared" si="8"/>
        <v>New York</v>
      </c>
      <c r="S14" s="14" t="s">
        <v>236</v>
      </c>
      <c r="T14" s="14" t="str">
        <f t="shared" si="9"/>
        <v>Lawrence Alma-Tadema, The Meeting of Antony and Cleopatra: 41 BC (1885), sold at (Sotheby's NY) for $26000000</v>
      </c>
    </row>
    <row r="15" spans="1:20" s="14" customFormat="1">
      <c r="A15" s="9">
        <v>95</v>
      </c>
      <c r="B15" s="5" t="s">
        <v>675</v>
      </c>
      <c r="C15" s="5"/>
      <c r="D15" s="5" t="str">
        <f t="shared" si="0"/>
        <v>Claude</v>
      </c>
      <c r="E15" s="5" t="str">
        <f t="shared" si="1"/>
        <v>Monet</v>
      </c>
      <c r="F15" s="32" t="str">
        <f t="shared" si="10"/>
        <v>Claude Monet</v>
      </c>
      <c r="G15" s="11">
        <v>8200000</v>
      </c>
      <c r="H15" s="38" t="str">
        <f t="shared" si="2"/>
        <v>8-10</v>
      </c>
      <c r="I15" s="11">
        <v>17743723.030000001</v>
      </c>
      <c r="J15" s="23" t="s">
        <v>516</v>
      </c>
      <c r="K15" s="1" t="str">
        <f t="shared" si="3"/>
        <v>Antibes, Le Fort</v>
      </c>
      <c r="L15" s="24" t="str">
        <f t="shared" si="4"/>
        <v>1888</v>
      </c>
      <c r="M15" s="25" t="s">
        <v>503</v>
      </c>
      <c r="N15" s="15" t="str">
        <f t="shared" si="5"/>
        <v>02</v>
      </c>
      <c r="O15" s="14" t="str">
        <f t="shared" si="6"/>
        <v>November</v>
      </c>
      <c r="P15" s="24">
        <v>2011</v>
      </c>
      <c r="Q15" s="14" t="str">
        <f t="shared" si="7"/>
        <v>(Sotheby's NY)</v>
      </c>
      <c r="R15" s="14" t="str">
        <f t="shared" si="8"/>
        <v>New York</v>
      </c>
      <c r="S15" s="14" t="s">
        <v>236</v>
      </c>
      <c r="T15" s="14" t="str">
        <f t="shared" si="9"/>
        <v>Claude Monet, Antibes, Le Fort (1888), sold at (Sotheby's NY) for $8200000</v>
      </c>
    </row>
    <row r="16" spans="1:20">
      <c r="A16" s="13">
        <v>100</v>
      </c>
      <c r="B16" s="14" t="s">
        <v>212</v>
      </c>
      <c r="C16" s="14"/>
      <c r="D16" s="14" t="str">
        <f t="shared" si="0"/>
        <v>Henri De</v>
      </c>
      <c r="E16" s="14" t="str">
        <f t="shared" si="1"/>
        <v>Toulouse-Lautrec</v>
      </c>
      <c r="F16" s="32" t="str">
        <f t="shared" si="10"/>
        <v>Henri De Toulouse-Lautrec</v>
      </c>
      <c r="G16" s="17">
        <v>8109499</v>
      </c>
      <c r="H16" s="38" t="str">
        <f t="shared" si="2"/>
        <v>8-10</v>
      </c>
      <c r="I16" s="17">
        <v>17743723.030000001</v>
      </c>
      <c r="J16" s="25" t="s">
        <v>922</v>
      </c>
      <c r="K16" s="4" t="str">
        <f t="shared" si="3"/>
        <v>La liseuse</v>
      </c>
      <c r="L16" s="20" t="str">
        <f t="shared" si="4"/>
        <v>1889</v>
      </c>
      <c r="M16" s="23" t="s">
        <v>751</v>
      </c>
      <c r="N16" s="19" t="str">
        <f t="shared" si="5"/>
        <v>22</v>
      </c>
      <c r="O16" s="5" t="str">
        <f t="shared" si="6"/>
        <v>June</v>
      </c>
      <c r="P16" s="20">
        <v>2011</v>
      </c>
      <c r="Q16" s="5" t="str">
        <f t="shared" si="7"/>
        <v>(Sotheby's LONDON)</v>
      </c>
      <c r="R16" s="5" t="str">
        <f t="shared" si="8"/>
        <v>London</v>
      </c>
      <c r="S16" s="5" t="s">
        <v>235</v>
      </c>
      <c r="T16" s="5" t="str">
        <f t="shared" si="9"/>
        <v>Henri De Toulouse-Lautrec, La liseuse (1889), sold at (Sotheby's LONDON) for $8109499</v>
      </c>
    </row>
    <row r="17" spans="1:20">
      <c r="A17" s="13">
        <v>28</v>
      </c>
      <c r="B17" s="14" t="s">
        <v>675</v>
      </c>
      <c r="C17" s="14"/>
      <c r="D17" s="14" t="str">
        <f t="shared" si="0"/>
        <v>Claude</v>
      </c>
      <c r="E17" s="14" t="str">
        <f t="shared" si="1"/>
        <v>Monet</v>
      </c>
      <c r="F17" s="32" t="str">
        <f t="shared" si="10"/>
        <v>Claude Monet</v>
      </c>
      <c r="G17" s="17">
        <v>20000000</v>
      </c>
      <c r="H17" s="38" t="str">
        <f t="shared" si="2"/>
        <v>10-20</v>
      </c>
      <c r="I17" s="17">
        <v>17743723.030000001</v>
      </c>
      <c r="J17" s="25" t="s">
        <v>676</v>
      </c>
      <c r="K17" s="4" t="str">
        <f t="shared" si="3"/>
        <v>Les Peupliers</v>
      </c>
      <c r="L17" s="20" t="str">
        <f t="shared" si="4"/>
        <v>1891</v>
      </c>
      <c r="M17" s="23" t="s">
        <v>650</v>
      </c>
      <c r="N17" s="19" t="str">
        <f t="shared" si="5"/>
        <v>04</v>
      </c>
      <c r="O17" s="5" t="str">
        <f t="shared" si="6"/>
        <v>May</v>
      </c>
      <c r="P17" s="20">
        <v>2011</v>
      </c>
      <c r="Q17" s="5" t="str">
        <f t="shared" si="7"/>
        <v>(Christie's NY)</v>
      </c>
      <c r="R17" s="5" t="str">
        <f t="shared" si="8"/>
        <v>New York</v>
      </c>
      <c r="S17" s="5" t="s">
        <v>236</v>
      </c>
      <c r="T17" s="5" t="str">
        <f t="shared" si="9"/>
        <v>Claude Monet, Les Peupliers (1891), sold at (Christie's NY) for $20000000</v>
      </c>
    </row>
    <row r="18" spans="1:20" s="14" customFormat="1">
      <c r="A18" s="9">
        <v>81</v>
      </c>
      <c r="B18" s="5" t="s">
        <v>526</v>
      </c>
      <c r="C18" s="5"/>
      <c r="D18" s="5" t="str">
        <f t="shared" si="0"/>
        <v>Paul</v>
      </c>
      <c r="E18" s="5" t="str">
        <f t="shared" si="1"/>
        <v>Gauguin</v>
      </c>
      <c r="F18" s="32" t="str">
        <f t="shared" si="10"/>
        <v>Paul Gauguin</v>
      </c>
      <c r="G18" s="11">
        <v>9216900</v>
      </c>
      <c r="H18" s="38" t="str">
        <f t="shared" si="2"/>
        <v>8-10</v>
      </c>
      <c r="I18" s="11">
        <v>17743723.030000001</v>
      </c>
      <c r="J18" s="23" t="s">
        <v>262</v>
      </c>
      <c r="K18" s="1" t="str">
        <f t="shared" si="3"/>
        <v>Le vallon</v>
      </c>
      <c r="L18" s="24" t="str">
        <f t="shared" si="4"/>
        <v>1892</v>
      </c>
      <c r="M18" s="25" t="s">
        <v>829</v>
      </c>
      <c r="N18" s="15" t="str">
        <f t="shared" si="5"/>
        <v>21</v>
      </c>
      <c r="O18" s="14" t="str">
        <f t="shared" si="6"/>
        <v>June</v>
      </c>
      <c r="P18" s="24">
        <v>2011</v>
      </c>
      <c r="Q18" s="14" t="str">
        <f t="shared" si="7"/>
        <v>(Christie's LONDON)</v>
      </c>
      <c r="R18" s="14" t="str">
        <f t="shared" si="8"/>
        <v>London</v>
      </c>
      <c r="S18" s="14" t="s">
        <v>235</v>
      </c>
      <c r="T18" s="14" t="str">
        <f t="shared" si="9"/>
        <v>Paul Gauguin, Le vallon (1892), sold at (Christie's LONDON) for $9216900</v>
      </c>
    </row>
    <row r="19" spans="1:20" s="14" customFormat="1">
      <c r="A19" s="9">
        <v>71</v>
      </c>
      <c r="B19" s="5" t="s">
        <v>526</v>
      </c>
      <c r="C19" s="5"/>
      <c r="D19" s="5" t="str">
        <f t="shared" si="0"/>
        <v>Paul</v>
      </c>
      <c r="E19" s="5" t="str">
        <f t="shared" si="1"/>
        <v>Gauguin</v>
      </c>
      <c r="F19" s="32" t="str">
        <f t="shared" si="10"/>
        <v>Paul Gauguin</v>
      </c>
      <c r="G19" s="11">
        <v>10000000</v>
      </c>
      <c r="H19" s="38" t="str">
        <f t="shared" si="2"/>
        <v>8-10</v>
      </c>
      <c r="I19" s="11">
        <v>17743723.030000001</v>
      </c>
      <c r="J19" s="23" t="s">
        <v>78</v>
      </c>
      <c r="K19" s="1" t="str">
        <f t="shared" si="3"/>
        <v>Jeune tahitienne</v>
      </c>
      <c r="L19" s="24" t="str">
        <f t="shared" si="4"/>
        <v>1893</v>
      </c>
      <c r="M19" s="25" t="s">
        <v>827</v>
      </c>
      <c r="N19" s="15" t="str">
        <f t="shared" si="5"/>
        <v>03</v>
      </c>
      <c r="O19" s="14" t="str">
        <f t="shared" si="6"/>
        <v>May</v>
      </c>
      <c r="P19" s="24">
        <v>2011</v>
      </c>
      <c r="Q19" s="14" t="str">
        <f t="shared" si="7"/>
        <v>(Sotheby's NY)</v>
      </c>
      <c r="R19" s="14" t="str">
        <f t="shared" si="8"/>
        <v>New York</v>
      </c>
      <c r="S19" s="14" t="s">
        <v>236</v>
      </c>
      <c r="T19" s="14" t="str">
        <f t="shared" si="9"/>
        <v>Paul Gauguin, Jeune tahitienne (1893), sold at (Sotheby's NY) for $10000000</v>
      </c>
    </row>
    <row r="20" spans="1:20" s="14" customFormat="1">
      <c r="A20" s="9">
        <v>29</v>
      </c>
      <c r="B20" s="5" t="s">
        <v>167</v>
      </c>
      <c r="C20" s="5"/>
      <c r="D20" s="5" t="str">
        <f t="shared" si="0"/>
        <v>Maurice De</v>
      </c>
      <c r="E20" s="5" t="str">
        <f t="shared" si="1"/>
        <v>Vlaminck</v>
      </c>
      <c r="F20" s="32" t="str">
        <f t="shared" si="10"/>
        <v>Maurice De Vlaminck</v>
      </c>
      <c r="G20" s="11">
        <v>20000000</v>
      </c>
      <c r="H20" s="38" t="str">
        <f t="shared" si="2"/>
        <v>10-20</v>
      </c>
      <c r="I20" s="11">
        <v>17743723.030000001</v>
      </c>
      <c r="J20" s="23" t="s">
        <v>652</v>
      </c>
      <c r="K20" s="1" t="str">
        <f t="shared" si="3"/>
        <v>Paysage de banlieue</v>
      </c>
      <c r="L20" s="24" t="str">
        <f t="shared" si="4"/>
        <v>1905</v>
      </c>
      <c r="M20" s="25" t="s">
        <v>650</v>
      </c>
      <c r="N20" s="15" t="str">
        <f t="shared" si="5"/>
        <v>04</v>
      </c>
      <c r="O20" s="14" t="str">
        <f t="shared" si="6"/>
        <v>May</v>
      </c>
      <c r="P20" s="24">
        <v>2011</v>
      </c>
      <c r="Q20" s="14" t="str">
        <f t="shared" si="7"/>
        <v>(Christie's NY)</v>
      </c>
      <c r="R20" s="14" t="str">
        <f t="shared" si="8"/>
        <v>New York</v>
      </c>
      <c r="S20" s="14" t="s">
        <v>236</v>
      </c>
      <c r="T20" s="14" t="str">
        <f t="shared" si="9"/>
        <v>Maurice De Vlaminck, Paysage de banlieue (1905), sold at (Christie's NY) for $20000000</v>
      </c>
    </row>
    <row r="21" spans="1:20">
      <c r="A21" s="13">
        <v>92</v>
      </c>
      <c r="B21" s="14" t="s">
        <v>37</v>
      </c>
      <c r="C21" s="14"/>
      <c r="D21" s="14" t="str">
        <f t="shared" si="0"/>
        <v>André</v>
      </c>
      <c r="E21" s="14" t="str">
        <f t="shared" si="1"/>
        <v>Derain</v>
      </c>
      <c r="F21" s="32" t="str">
        <f t="shared" si="10"/>
        <v>André Derain</v>
      </c>
      <c r="G21" s="17">
        <v>8383440</v>
      </c>
      <c r="H21" s="38" t="str">
        <f t="shared" si="2"/>
        <v>8-10</v>
      </c>
      <c r="I21" s="17">
        <v>17743723.030000001</v>
      </c>
      <c r="J21" s="25" t="s">
        <v>38</v>
      </c>
      <c r="K21" s="4" t="str">
        <f t="shared" si="3"/>
        <v>Bateaux á Collioure</v>
      </c>
      <c r="L21" s="20" t="str">
        <f t="shared" si="4"/>
        <v>1905</v>
      </c>
      <c r="M21" s="23" t="s">
        <v>444</v>
      </c>
      <c r="N21" s="19" t="str">
        <f t="shared" si="5"/>
        <v>09</v>
      </c>
      <c r="O21" s="5" t="str">
        <f t="shared" si="6"/>
        <v>February</v>
      </c>
      <c r="P21" s="20">
        <v>2011</v>
      </c>
      <c r="Q21" s="5" t="str">
        <f t="shared" si="7"/>
        <v>(Christie's LONDON)</v>
      </c>
      <c r="R21" s="5" t="str">
        <f t="shared" si="8"/>
        <v>London</v>
      </c>
      <c r="S21" s="5" t="s">
        <v>235</v>
      </c>
      <c r="T21" s="5" t="str">
        <f t="shared" si="9"/>
        <v>André Derain, Bateaux á Collioure (1905), sold at (Christie's LONDON) for $8383440</v>
      </c>
    </row>
    <row r="22" spans="1:20">
      <c r="A22" s="13">
        <v>56</v>
      </c>
      <c r="B22" s="14" t="s">
        <v>344</v>
      </c>
      <c r="C22" s="14"/>
      <c r="D22" s="14" t="str">
        <f t="shared" si="0"/>
        <v>Henri</v>
      </c>
      <c r="E22" s="14" t="str">
        <f t="shared" si="1"/>
        <v>Matisse</v>
      </c>
      <c r="F22" s="32" t="str">
        <f t="shared" si="10"/>
        <v>Henri Matisse</v>
      </c>
      <c r="G22" s="17">
        <v>14000000</v>
      </c>
      <c r="H22" s="38" t="str">
        <f t="shared" si="2"/>
        <v>10-20</v>
      </c>
      <c r="I22" s="17">
        <v>17743723.030000001</v>
      </c>
      <c r="J22" s="25" t="s">
        <v>76</v>
      </c>
      <c r="K22" s="4" t="str">
        <f t="shared" si="3"/>
        <v>La fenêtre ouverte</v>
      </c>
      <c r="L22" s="20" t="str">
        <f t="shared" si="4"/>
        <v>1911</v>
      </c>
      <c r="M22" s="23" t="s">
        <v>650</v>
      </c>
      <c r="N22" s="19" t="str">
        <f t="shared" si="5"/>
        <v>04</v>
      </c>
      <c r="O22" s="5" t="str">
        <f t="shared" si="6"/>
        <v>May</v>
      </c>
      <c r="P22" s="20">
        <v>2011</v>
      </c>
      <c r="Q22" s="5" t="str">
        <f t="shared" si="7"/>
        <v>(Christie's NY)</v>
      </c>
      <c r="R22" s="5" t="str">
        <f t="shared" si="8"/>
        <v>New York</v>
      </c>
      <c r="S22" s="5" t="s">
        <v>236</v>
      </c>
      <c r="T22" s="5" t="str">
        <f t="shared" si="9"/>
        <v>Henri Matisse, La fenêtre ouverte (1911), sold at (Christie's NY) for $14000000</v>
      </c>
    </row>
    <row r="23" spans="1:20">
      <c r="A23" s="13">
        <v>72</v>
      </c>
      <c r="B23" s="14" t="s">
        <v>79</v>
      </c>
      <c r="C23" s="14"/>
      <c r="D23" s="14" t="str">
        <f t="shared" si="0"/>
        <v>Alexej Von</v>
      </c>
      <c r="E23" s="14" t="str">
        <f t="shared" si="1"/>
        <v>Jawlensky</v>
      </c>
      <c r="F23" s="32" t="str">
        <f t="shared" si="10"/>
        <v>Alexej Von Jawlensky</v>
      </c>
      <c r="G23" s="17">
        <v>10000000</v>
      </c>
      <c r="H23" s="38" t="str">
        <f t="shared" si="2"/>
        <v>8-10</v>
      </c>
      <c r="I23" s="17">
        <v>17743723.030000001</v>
      </c>
      <c r="J23" s="25" t="s">
        <v>80</v>
      </c>
      <c r="K23" s="4" t="str">
        <f t="shared" si="3"/>
        <v>Frau mit grünem fächer</v>
      </c>
      <c r="L23" s="20" t="str">
        <f t="shared" si="4"/>
        <v>1912</v>
      </c>
      <c r="M23" s="23" t="s">
        <v>827</v>
      </c>
      <c r="N23" s="19" t="str">
        <f t="shared" si="5"/>
        <v>03</v>
      </c>
      <c r="O23" s="5" t="str">
        <f t="shared" si="6"/>
        <v>May</v>
      </c>
      <c r="P23" s="20">
        <v>2011</v>
      </c>
      <c r="Q23" s="5" t="str">
        <f t="shared" si="7"/>
        <v>(Sotheby's NY)</v>
      </c>
      <c r="R23" s="5" t="str">
        <f t="shared" si="8"/>
        <v>New York</v>
      </c>
      <c r="S23" s="5" t="s">
        <v>236</v>
      </c>
      <c r="T23" s="5" t="str">
        <f t="shared" si="9"/>
        <v>Alexej Von Jawlensky, Frau mit grünem fächer (1912), sold at (Sotheby's NY) for $10000000</v>
      </c>
    </row>
    <row r="24" spans="1:20">
      <c r="A24" s="13">
        <v>8</v>
      </c>
      <c r="B24" s="14" t="s">
        <v>498</v>
      </c>
      <c r="C24" s="14"/>
      <c r="D24" s="14" t="str">
        <f t="shared" si="0"/>
        <v>Gustav</v>
      </c>
      <c r="E24" s="14" t="str">
        <f t="shared" si="1"/>
        <v>Klimt</v>
      </c>
      <c r="F24" s="32" t="str">
        <f t="shared" si="10"/>
        <v>Gustav Klimt</v>
      </c>
      <c r="G24" s="17">
        <v>36000000</v>
      </c>
      <c r="H24" s="38" t="str">
        <f t="shared" si="2"/>
        <v>30-40</v>
      </c>
      <c r="I24" s="17">
        <v>17743723.030000001</v>
      </c>
      <c r="J24" s="25" t="s">
        <v>101</v>
      </c>
      <c r="K24" s="4" t="str">
        <f t="shared" si="3"/>
        <v>Litzlberg Am Attersee</v>
      </c>
      <c r="L24" s="20" t="str">
        <f t="shared" si="4"/>
        <v>1914</v>
      </c>
      <c r="M24" s="23" t="s">
        <v>503</v>
      </c>
      <c r="N24" s="19" t="str">
        <f t="shared" si="5"/>
        <v>02</v>
      </c>
      <c r="O24" s="5" t="str">
        <f t="shared" si="6"/>
        <v>November</v>
      </c>
      <c r="P24" s="20">
        <v>2011</v>
      </c>
      <c r="Q24" s="5" t="str">
        <f t="shared" si="7"/>
        <v>(Sotheby's NY)</v>
      </c>
      <c r="R24" s="5" t="str">
        <f t="shared" si="8"/>
        <v>New York</v>
      </c>
      <c r="S24" s="5" t="s">
        <v>236</v>
      </c>
      <c r="T24" s="5" t="str">
        <f t="shared" si="9"/>
        <v>Gustav Klimt, Litzlberg Am Attersee (1914), sold at (Sotheby's NY) for $36000000</v>
      </c>
    </row>
    <row r="25" spans="1:20" s="14" customFormat="1">
      <c r="A25" s="9">
        <v>9</v>
      </c>
      <c r="B25" s="5" t="s">
        <v>936</v>
      </c>
      <c r="C25" s="5"/>
      <c r="D25" s="5" t="str">
        <f t="shared" si="0"/>
        <v>Egon</v>
      </c>
      <c r="E25" s="5" t="str">
        <f t="shared" si="1"/>
        <v>Schiele</v>
      </c>
      <c r="F25" s="32" t="str">
        <f t="shared" si="10"/>
        <v>Egon Schiele</v>
      </c>
      <c r="G25" s="11">
        <v>35681800</v>
      </c>
      <c r="H25" s="38" t="str">
        <f t="shared" si="2"/>
        <v>30-40</v>
      </c>
      <c r="I25" s="11">
        <v>17743723.030000001</v>
      </c>
      <c r="J25" s="23" t="s">
        <v>102</v>
      </c>
      <c r="K25" s="1" t="str">
        <f t="shared" si="3"/>
        <v>Häuser mit bunter wäsche (Vordatdt II) [...]</v>
      </c>
      <c r="L25" s="24" t="str">
        <f t="shared" si="4"/>
        <v>1914</v>
      </c>
      <c r="M25" s="25" t="s">
        <v>751</v>
      </c>
      <c r="N25" s="15" t="str">
        <f t="shared" si="5"/>
        <v>22</v>
      </c>
      <c r="O25" s="14" t="str">
        <f t="shared" si="6"/>
        <v>June</v>
      </c>
      <c r="P25" s="24">
        <v>2011</v>
      </c>
      <c r="Q25" s="14" t="str">
        <f t="shared" si="7"/>
        <v>(Sotheby's LONDON)</v>
      </c>
      <c r="R25" s="14" t="str">
        <f t="shared" si="8"/>
        <v>London</v>
      </c>
      <c r="S25" s="14" t="s">
        <v>235</v>
      </c>
      <c r="T25" s="14" t="str">
        <f t="shared" si="9"/>
        <v>Egon Schiele, Häuser mit bunter wäsche (Vordatdt II) [...] (1914), sold at (Sotheby's LONDON) for $35681800</v>
      </c>
    </row>
    <row r="26" spans="1:20" s="14" customFormat="1">
      <c r="A26" s="9">
        <v>59</v>
      </c>
      <c r="B26" s="5" t="s">
        <v>659</v>
      </c>
      <c r="C26" s="5"/>
      <c r="D26" s="5" t="str">
        <f t="shared" si="0"/>
        <v>Constantin</v>
      </c>
      <c r="E26" s="5" t="str">
        <f t="shared" si="1"/>
        <v>Brancusi</v>
      </c>
      <c r="F26" s="32" t="str">
        <f t="shared" si="10"/>
        <v>Constantin Brancusi</v>
      </c>
      <c r="G26" s="11">
        <v>13200000</v>
      </c>
      <c r="H26" s="38" t="str">
        <f t="shared" si="2"/>
        <v>10-20</v>
      </c>
      <c r="I26" s="11">
        <v>17743723.030000001</v>
      </c>
      <c r="J26" s="23" t="s">
        <v>660</v>
      </c>
      <c r="K26" s="1" t="str">
        <f t="shared" si="3"/>
        <v>Le premier cri</v>
      </c>
      <c r="L26" s="24" t="str">
        <f t="shared" si="4"/>
        <v>1917</v>
      </c>
      <c r="M26" s="25" t="s">
        <v>202</v>
      </c>
      <c r="N26" s="15" t="str">
        <f t="shared" si="5"/>
        <v>01</v>
      </c>
      <c r="O26" s="14" t="str">
        <f t="shared" si="6"/>
        <v>November</v>
      </c>
      <c r="P26" s="24">
        <v>2011</v>
      </c>
      <c r="Q26" s="14" t="str">
        <f t="shared" si="7"/>
        <v>(Christie's NY)</v>
      </c>
      <c r="R26" s="14" t="str">
        <f t="shared" si="8"/>
        <v>New York</v>
      </c>
      <c r="S26" s="14" t="s">
        <v>236</v>
      </c>
      <c r="T26" s="14" t="str">
        <f t="shared" si="9"/>
        <v>Constantin Brancusi, Le premier cri (1917), sold at (Christie's NY) for $13200000</v>
      </c>
    </row>
    <row r="27" spans="1:20" s="14" customFormat="1">
      <c r="A27" s="9">
        <v>67</v>
      </c>
      <c r="B27" s="5" t="s">
        <v>520</v>
      </c>
      <c r="C27" s="5"/>
      <c r="D27" s="5" t="str">
        <f t="shared" si="0"/>
        <v>Pierre</v>
      </c>
      <c r="E27" s="5" t="str">
        <f t="shared" si="1"/>
        <v>Bonnard</v>
      </c>
      <c r="F27" s="32" t="str">
        <f t="shared" si="10"/>
        <v>Pierre Bonnard</v>
      </c>
      <c r="G27" s="11">
        <v>10318080</v>
      </c>
      <c r="H27" s="38" t="str">
        <f t="shared" si="2"/>
        <v>10-20</v>
      </c>
      <c r="I27" s="11">
        <v>17743723.030000001</v>
      </c>
      <c r="J27" s="23" t="s">
        <v>77</v>
      </c>
      <c r="K27" s="1" t="str">
        <f t="shared" si="3"/>
        <v>Terrasse á Vernon</v>
      </c>
      <c r="L27" s="24" t="str">
        <f t="shared" si="4"/>
        <v>1923</v>
      </c>
      <c r="M27" s="25" t="s">
        <v>444</v>
      </c>
      <c r="N27" s="15" t="str">
        <f t="shared" si="5"/>
        <v>09</v>
      </c>
      <c r="O27" s="14" t="str">
        <f t="shared" si="6"/>
        <v>February</v>
      </c>
      <c r="P27" s="24">
        <v>2011</v>
      </c>
      <c r="Q27" s="14" t="str">
        <f t="shared" si="7"/>
        <v>(Christie's LONDON)</v>
      </c>
      <c r="R27" s="14" t="str">
        <f t="shared" si="8"/>
        <v>London</v>
      </c>
      <c r="S27" s="14" t="s">
        <v>235</v>
      </c>
      <c r="T27" s="14" t="str">
        <f t="shared" si="9"/>
        <v>Pierre Bonnard, Terrasse á Vernon (1923), sold at (Christie's LONDON) for $10318080</v>
      </c>
    </row>
    <row r="28" spans="1:20" s="14" customFormat="1">
      <c r="A28" s="9">
        <v>93</v>
      </c>
      <c r="B28" s="5" t="s">
        <v>743</v>
      </c>
      <c r="C28" s="5"/>
      <c r="D28" s="5" t="str">
        <f t="shared" si="0"/>
        <v>Baishi</v>
      </c>
      <c r="E28" s="5" t="str">
        <f t="shared" si="1"/>
        <v>Qi</v>
      </c>
      <c r="F28" s="32" t="str">
        <f t="shared" si="10"/>
        <v>Baishi Qi</v>
      </c>
      <c r="G28" s="11">
        <v>8337600</v>
      </c>
      <c r="H28" s="38" t="str">
        <f t="shared" si="2"/>
        <v>8-10</v>
      </c>
      <c r="I28" s="11">
        <v>17743723.030000001</v>
      </c>
      <c r="J28" s="23" t="s">
        <v>715</v>
      </c>
      <c r="K28" s="1" t="str">
        <f t="shared" si="3"/>
        <v>Grass and insects</v>
      </c>
      <c r="L28" s="24" t="str">
        <f t="shared" si="4"/>
        <v>1924</v>
      </c>
      <c r="M28" s="25" t="s">
        <v>426</v>
      </c>
      <c r="N28" s="15" t="str">
        <f t="shared" si="5"/>
        <v>03</v>
      </c>
      <c r="O28" s="14" t="str">
        <f t="shared" si="6"/>
        <v>June</v>
      </c>
      <c r="P28" s="24">
        <v>2011</v>
      </c>
      <c r="Q28" s="14" t="str">
        <f t="shared" si="7"/>
        <v>(Poly International BEIJING)</v>
      </c>
      <c r="R28" s="14" t="str">
        <f t="shared" si="8"/>
        <v>Beijing</v>
      </c>
      <c r="S28" s="14" t="s">
        <v>237</v>
      </c>
      <c r="T28" s="14" t="str">
        <f t="shared" si="9"/>
        <v>Baishi Qi, Grass and insects (1924), sold at (Poly International BEIJING) for $8337600</v>
      </c>
    </row>
    <row r="29" spans="1:20" s="14" customFormat="1">
      <c r="A29" s="9">
        <v>31</v>
      </c>
      <c r="B29" s="5" t="s">
        <v>654</v>
      </c>
      <c r="C29" s="5"/>
      <c r="D29" s="5" t="str">
        <f t="shared" si="0"/>
        <v>Salvador</v>
      </c>
      <c r="E29" s="5" t="str">
        <f t="shared" si="1"/>
        <v>Dali</v>
      </c>
      <c r="F29" s="32" t="str">
        <f t="shared" si="10"/>
        <v>Salvador Dali</v>
      </c>
      <c r="G29" s="11">
        <v>19292400</v>
      </c>
      <c r="H29" s="38" t="str">
        <f t="shared" si="2"/>
        <v>10-20</v>
      </c>
      <c r="I29" s="11">
        <v>17743723.030000001</v>
      </c>
      <c r="J29" s="23" t="s">
        <v>655</v>
      </c>
      <c r="K29" s="1" t="str">
        <f t="shared" si="3"/>
        <v>Portrait de Paul Eluard</v>
      </c>
      <c r="L29" s="24" t="str">
        <f t="shared" si="4"/>
        <v>1929</v>
      </c>
      <c r="M29" s="25" t="s">
        <v>666</v>
      </c>
      <c r="N29" s="15" t="str">
        <f t="shared" si="5"/>
        <v>10</v>
      </c>
      <c r="O29" s="14" t="str">
        <f t="shared" si="6"/>
        <v>February</v>
      </c>
      <c r="P29" s="24">
        <v>2011</v>
      </c>
      <c r="Q29" s="14" t="str">
        <f t="shared" si="7"/>
        <v>(Sotheby's LONDON)</v>
      </c>
      <c r="R29" s="14" t="str">
        <f t="shared" si="8"/>
        <v>London</v>
      </c>
      <c r="S29" s="14" t="s">
        <v>235</v>
      </c>
      <c r="T29" s="14" t="str">
        <f t="shared" si="9"/>
        <v>Salvador Dali, Portrait de Paul Eluard (1929), sold at (Sotheby's LONDON) for $19292400</v>
      </c>
    </row>
    <row r="30" spans="1:20">
      <c r="A30" s="13">
        <v>16</v>
      </c>
      <c r="B30" s="14" t="s">
        <v>743</v>
      </c>
      <c r="C30" s="14"/>
      <c r="D30" s="14" t="str">
        <f t="shared" si="0"/>
        <v>Baishi</v>
      </c>
      <c r="E30" s="14" t="str">
        <f t="shared" si="1"/>
        <v>Qi</v>
      </c>
      <c r="F30" s="32" t="str">
        <f t="shared" si="10"/>
        <v>Baishi Qi</v>
      </c>
      <c r="G30" s="17">
        <v>26786500</v>
      </c>
      <c r="H30" s="38" t="str">
        <f t="shared" si="2"/>
        <v>20-30</v>
      </c>
      <c r="I30" s="17">
        <v>17743723.030000001</v>
      </c>
      <c r="J30" s="25" t="s">
        <v>764</v>
      </c>
      <c r="K30" s="4" t="str">
        <f t="shared" si="3"/>
        <v>Landscape</v>
      </c>
      <c r="L30" s="20" t="str">
        <f t="shared" si="4"/>
        <v>1931</v>
      </c>
      <c r="M30" s="23" t="s">
        <v>597</v>
      </c>
      <c r="N30" s="19" t="str">
        <f t="shared" si="5"/>
        <v>13</v>
      </c>
      <c r="O30" s="5" t="str">
        <f t="shared" si="6"/>
        <v>November</v>
      </c>
      <c r="P30" s="20">
        <v>2011</v>
      </c>
      <c r="Q30" s="5" t="str">
        <f t="shared" si="7"/>
        <v>(China Guardian BEIJING)</v>
      </c>
      <c r="R30" s="5" t="str">
        <f t="shared" si="8"/>
        <v>Beijing</v>
      </c>
      <c r="S30" s="5" t="s">
        <v>237</v>
      </c>
      <c r="T30" s="5" t="str">
        <f t="shared" si="9"/>
        <v>Baishi Qi, Landscape (1931), sold at (China Guardian BEIJING) for $26786500</v>
      </c>
    </row>
    <row r="31" spans="1:20" s="14" customFormat="1">
      <c r="A31" s="9">
        <v>7</v>
      </c>
      <c r="B31" s="5" t="s">
        <v>332</v>
      </c>
      <c r="C31" s="5"/>
      <c r="D31" s="5" t="str">
        <f t="shared" si="0"/>
        <v>Pablo</v>
      </c>
      <c r="E31" s="5" t="str">
        <f t="shared" si="1"/>
        <v>Picasso</v>
      </c>
      <c r="F31" s="32" t="str">
        <f t="shared" si="10"/>
        <v>Pablo Picasso</v>
      </c>
      <c r="G31" s="11">
        <v>36274500</v>
      </c>
      <c r="H31" s="38" t="str">
        <f t="shared" si="2"/>
        <v>30-40</v>
      </c>
      <c r="I31" s="11">
        <v>17743723.030000001</v>
      </c>
      <c r="J31" s="23" t="s">
        <v>333</v>
      </c>
      <c r="K31" s="1" t="str">
        <f t="shared" si="3"/>
        <v>La lecture</v>
      </c>
      <c r="L31" s="24" t="str">
        <f t="shared" si="4"/>
        <v>1932</v>
      </c>
      <c r="M31" s="25" t="s">
        <v>665</v>
      </c>
      <c r="N31" s="15" t="str">
        <f t="shared" si="5"/>
        <v>08</v>
      </c>
      <c r="O31" s="14" t="str">
        <f t="shared" si="6"/>
        <v>February</v>
      </c>
      <c r="P31" s="24">
        <v>2011</v>
      </c>
      <c r="Q31" s="14" t="str">
        <f t="shared" si="7"/>
        <v>(Sotheby's LONDON)</v>
      </c>
      <c r="R31" s="14" t="str">
        <f t="shared" si="8"/>
        <v>London</v>
      </c>
      <c r="S31" s="14" t="s">
        <v>235</v>
      </c>
      <c r="T31" s="14" t="str">
        <f t="shared" si="9"/>
        <v>Pablo Picasso, La lecture (1932), sold at (Sotheby's LONDON) for $36274500</v>
      </c>
    </row>
    <row r="32" spans="1:20" s="14" customFormat="1">
      <c r="A32" s="9">
        <v>61</v>
      </c>
      <c r="B32" s="5" t="s">
        <v>743</v>
      </c>
      <c r="C32" s="5"/>
      <c r="D32" s="5" t="str">
        <f t="shared" si="0"/>
        <v>Baishi</v>
      </c>
      <c r="E32" s="5" t="str">
        <f t="shared" si="1"/>
        <v>Qi</v>
      </c>
      <c r="F32" s="32" t="str">
        <f t="shared" si="10"/>
        <v>Baishi Qi</v>
      </c>
      <c r="G32" s="11">
        <v>12765600</v>
      </c>
      <c r="H32" s="38" t="str">
        <f t="shared" si="2"/>
        <v>10-20</v>
      </c>
      <c r="I32" s="11">
        <v>17743723.030000001</v>
      </c>
      <c r="J32" s="23" t="s">
        <v>645</v>
      </c>
      <c r="K32" s="1" t="str">
        <f t="shared" si="3"/>
        <v>Banana trees</v>
      </c>
      <c r="L32" s="24" t="str">
        <f t="shared" si="4"/>
        <v>1933</v>
      </c>
      <c r="M32" s="25" t="s">
        <v>595</v>
      </c>
      <c r="N32" s="15" t="str">
        <f t="shared" si="5"/>
        <v>17</v>
      </c>
      <c r="O32" s="14" t="str">
        <f t="shared" si="6"/>
        <v>November</v>
      </c>
      <c r="P32" s="24">
        <v>2011</v>
      </c>
      <c r="Q32" s="14" t="str">
        <f t="shared" si="7"/>
        <v>(Beijing Hanhai Art BEIJING)</v>
      </c>
      <c r="R32" s="14" t="str">
        <f t="shared" si="8"/>
        <v>Beijing</v>
      </c>
      <c r="S32" s="14" t="s">
        <v>237</v>
      </c>
      <c r="T32" s="14" t="str">
        <f t="shared" si="9"/>
        <v>Baishi Qi, Banana trees (1933), sold at (Beijing Hanhai Art BEIJING) for $12765600</v>
      </c>
    </row>
    <row r="33" spans="1:20">
      <c r="A33" s="13">
        <v>32</v>
      </c>
      <c r="B33" s="14" t="s">
        <v>332</v>
      </c>
      <c r="C33" s="14"/>
      <c r="D33" s="14" t="str">
        <f t="shared" si="0"/>
        <v>Pablo</v>
      </c>
      <c r="E33" s="14" t="str">
        <f t="shared" si="1"/>
        <v>Picasso</v>
      </c>
      <c r="F33" s="32" t="str">
        <f t="shared" si="10"/>
        <v>Pablo Picasso</v>
      </c>
      <c r="G33" s="17">
        <v>19000000</v>
      </c>
      <c r="H33" s="38" t="str">
        <f t="shared" si="2"/>
        <v>10-20</v>
      </c>
      <c r="I33" s="17">
        <v>17743723.030000001</v>
      </c>
      <c r="J33" s="25" t="s">
        <v>826</v>
      </c>
      <c r="K33" s="4" t="str">
        <f t="shared" si="3"/>
        <v>Femmes lisant (deux personnages)</v>
      </c>
      <c r="L33" s="20" t="str">
        <f t="shared" si="4"/>
        <v>1934</v>
      </c>
      <c r="M33" s="23" t="s">
        <v>827</v>
      </c>
      <c r="N33" s="19" t="str">
        <f t="shared" si="5"/>
        <v>03</v>
      </c>
      <c r="O33" s="5" t="str">
        <f t="shared" si="6"/>
        <v>May</v>
      </c>
      <c r="P33" s="20">
        <v>2011</v>
      </c>
      <c r="Q33" s="5" t="str">
        <f t="shared" si="7"/>
        <v>(Sotheby's NY)</v>
      </c>
      <c r="R33" s="5" t="str">
        <f t="shared" si="8"/>
        <v>New York</v>
      </c>
      <c r="S33" s="5" t="s">
        <v>236</v>
      </c>
      <c r="T33" s="5" t="str">
        <f t="shared" si="9"/>
        <v>Pablo Picasso, Femmes lisant (deux personnages) (1934), sold at (Sotheby's NY) for $19000000</v>
      </c>
    </row>
    <row r="34" spans="1:20">
      <c r="A34" s="13">
        <v>30</v>
      </c>
      <c r="B34" s="14" t="s">
        <v>332</v>
      </c>
      <c r="C34" s="14"/>
      <c r="D34" s="14" t="str">
        <f t="shared" ref="D34:D65" si="11">PROPER(LOWER(MID(B34,(FIND(" ",B34))+1,15)))</f>
        <v>Pablo</v>
      </c>
      <c r="E34" s="14" t="str">
        <f t="shared" si="1"/>
        <v>Picasso</v>
      </c>
      <c r="F34" s="32" t="str">
        <f t="shared" si="10"/>
        <v>Pablo Picasso</v>
      </c>
      <c r="G34" s="17">
        <v>19404000</v>
      </c>
      <c r="H34" s="38" t="str">
        <f t="shared" si="2"/>
        <v>10-20</v>
      </c>
      <c r="I34" s="17">
        <v>17743723.030000001</v>
      </c>
      <c r="J34" s="25" t="s">
        <v>653</v>
      </c>
      <c r="K34" s="4" t="str">
        <f t="shared" ref="K34:K65" si="12">IF((ISERROR(LEFT(J34,(FIND("(1",J34))-2))),IF((ISERROR(LEFT(J34,(FIND("(2",J34))-2))),J34,LEFT(J34,(FIND("(2",J34))-2)),LEFT(J34,(FIND("(1",J34))-2))</f>
        <v>Jeune fille endormie</v>
      </c>
      <c r="L34" s="20" t="str">
        <f t="shared" ref="L34:L65" si="13">IF(ISERROR(FIND("(1",J34)),IF(ISERROR(FIND("(2",J34)),"n/a",MID(J34,FIND("(2",J34)+1,4)),MID(J34,FIND("(1",J34)+1,4))</f>
        <v>1935</v>
      </c>
      <c r="M34" s="23" t="s">
        <v>829</v>
      </c>
      <c r="N34" s="19" t="str">
        <f t="shared" ref="N34:N65" si="14">LEFT(LEFT(M34,(FIND("(",M34))-2),2)</f>
        <v>21</v>
      </c>
      <c r="O34" s="5" t="str">
        <f t="shared" ref="O34:O65" si="15">PROPER(MID(M34,4,(LEN(M34)-LEN(Q34)-4)))</f>
        <v>June</v>
      </c>
      <c r="P34" s="20">
        <v>2011</v>
      </c>
      <c r="Q34" s="5" t="str">
        <f t="shared" ref="Q34:Q65" si="16">MID(M34,FIND("(",M34),50)</f>
        <v>(Christie's LONDON)</v>
      </c>
      <c r="R34" s="5" t="str">
        <f t="shared" ref="R34:R65" si="17">IF(ISERROR(SEARCH("NY",Q34)),IF(ISERROR(SEARCH("LONDON",Q34)),IF(ISERROR(SEARCH("BEIJING",Q34)),IF(ISERROR(SEARCH("HK",Q34)),IF(ISERROR(SEARCH("PARIS",Q34)),IF(ISERROR(SEARCH("HANGZHOU",Q34)),"","Hangzhou"),"Paris"),"Hong Kong"),"Beijing"),"London"),"New York")</f>
        <v>London</v>
      </c>
      <c r="S34" s="5" t="s">
        <v>235</v>
      </c>
      <c r="T34" s="5" t="str">
        <f t="shared" si="9"/>
        <v>Pablo Picasso, Jeune fille endormie (1935), sold at (Christie's LONDON) for $19404000</v>
      </c>
    </row>
    <row r="35" spans="1:20">
      <c r="A35" s="13">
        <v>18</v>
      </c>
      <c r="B35" s="14" t="s">
        <v>332</v>
      </c>
      <c r="C35" s="14"/>
      <c r="D35" s="14" t="str">
        <f t="shared" si="11"/>
        <v>Pablo</v>
      </c>
      <c r="E35" s="14" t="str">
        <f t="shared" si="1"/>
        <v>Picasso</v>
      </c>
      <c r="F35" s="32" t="str">
        <f t="shared" si="10"/>
        <v>Pablo Picasso</v>
      </c>
      <c r="G35" s="17">
        <v>25872000</v>
      </c>
      <c r="H35" s="38" t="str">
        <f t="shared" si="2"/>
        <v>20-30</v>
      </c>
      <c r="I35" s="17">
        <v>17743723.030000001</v>
      </c>
      <c r="J35" s="25" t="s">
        <v>828</v>
      </c>
      <c r="K35" s="4" t="str">
        <f t="shared" si="12"/>
        <v>Femme assise, robe bleue</v>
      </c>
      <c r="L35" s="20" t="str">
        <f t="shared" si="13"/>
        <v>1939</v>
      </c>
      <c r="M35" s="23" t="s">
        <v>829</v>
      </c>
      <c r="N35" s="19" t="str">
        <f t="shared" si="14"/>
        <v>21</v>
      </c>
      <c r="O35" s="5" t="str">
        <f t="shared" si="15"/>
        <v>June</v>
      </c>
      <c r="P35" s="20">
        <v>2011</v>
      </c>
      <c r="Q35" s="5" t="str">
        <f t="shared" si="16"/>
        <v>(Christie's LONDON)</v>
      </c>
      <c r="R35" s="5" t="str">
        <f t="shared" si="17"/>
        <v>London</v>
      </c>
      <c r="S35" s="5" t="s">
        <v>235</v>
      </c>
      <c r="T35" s="5" t="str">
        <f t="shared" si="9"/>
        <v>Pablo Picasso, Femme assise, robe bleue (1939), sold at (Christie's LONDON) for $25872000</v>
      </c>
    </row>
    <row r="36" spans="1:20">
      <c r="A36" s="13">
        <v>60</v>
      </c>
      <c r="B36" s="14" t="s">
        <v>661</v>
      </c>
      <c r="C36" s="14"/>
      <c r="D36" s="14" t="str">
        <f t="shared" si="11"/>
        <v>Yi</v>
      </c>
      <c r="E36" s="14" t="str">
        <f t="shared" si="1"/>
        <v>Hong</v>
      </c>
      <c r="F36" s="32" t="str">
        <f t="shared" si="10"/>
        <v>Yi Hong</v>
      </c>
      <c r="G36" s="17">
        <v>13115500</v>
      </c>
      <c r="H36" s="38" t="str">
        <f t="shared" si="2"/>
        <v>10-20</v>
      </c>
      <c r="I36" s="17">
        <v>17743723.030000001</v>
      </c>
      <c r="J36" s="25" t="s">
        <v>662</v>
      </c>
      <c r="K36" s="4" t="str">
        <f t="shared" si="12"/>
        <v>Figure</v>
      </c>
      <c r="L36" s="20" t="str">
        <f t="shared" si="13"/>
        <v>1939</v>
      </c>
      <c r="M36" s="23" t="s">
        <v>881</v>
      </c>
      <c r="N36" s="19" t="str">
        <f t="shared" si="14"/>
        <v>09</v>
      </c>
      <c r="O36" s="5" t="str">
        <f t="shared" si="15"/>
        <v>June</v>
      </c>
      <c r="P36" s="20">
        <v>2011</v>
      </c>
      <c r="Q36" s="5" t="str">
        <f t="shared" si="16"/>
        <v>(Beijing Jiuge International)</v>
      </c>
      <c r="R36" s="5" t="str">
        <f t="shared" si="17"/>
        <v>Beijing</v>
      </c>
      <c r="S36" s="5" t="s">
        <v>237</v>
      </c>
      <c r="T36" s="5" t="str">
        <f t="shared" si="9"/>
        <v>Yi Hong, Figure (1939), sold at (Beijing Jiuge International) for $13115500</v>
      </c>
    </row>
    <row r="37" spans="1:20" s="14" customFormat="1">
      <c r="A37" s="9">
        <v>53</v>
      </c>
      <c r="B37" s="5" t="s">
        <v>601</v>
      </c>
      <c r="C37" s="5"/>
      <c r="D37" s="5" t="str">
        <f t="shared" si="11"/>
        <v>Max</v>
      </c>
      <c r="E37" s="5" t="str">
        <f t="shared" si="1"/>
        <v>Ernst</v>
      </c>
      <c r="F37" s="32" t="str">
        <f t="shared" si="10"/>
        <v>Max Ernst</v>
      </c>
      <c r="G37" s="11">
        <v>14500000</v>
      </c>
      <c r="H37" s="38" t="str">
        <f t="shared" si="2"/>
        <v>10-20</v>
      </c>
      <c r="I37" s="11">
        <v>17743723.030000001</v>
      </c>
      <c r="J37" s="23" t="s">
        <v>340</v>
      </c>
      <c r="K37" s="1" t="str">
        <f t="shared" si="12"/>
        <v>The Stolen Mirror</v>
      </c>
      <c r="L37" s="24" t="str">
        <f t="shared" si="13"/>
        <v>1941</v>
      </c>
      <c r="M37" s="25" t="s">
        <v>202</v>
      </c>
      <c r="N37" s="15" t="str">
        <f t="shared" si="14"/>
        <v>01</v>
      </c>
      <c r="O37" s="14" t="str">
        <f t="shared" si="15"/>
        <v>November</v>
      </c>
      <c r="P37" s="24">
        <v>2011</v>
      </c>
      <c r="Q37" s="14" t="str">
        <f t="shared" si="16"/>
        <v>(Christie's NY)</v>
      </c>
      <c r="R37" s="14" t="str">
        <f t="shared" si="17"/>
        <v>New York</v>
      </c>
      <c r="S37" s="14" t="s">
        <v>236</v>
      </c>
      <c r="T37" s="14" t="str">
        <f t="shared" si="9"/>
        <v>Max Ernst, The Stolen Mirror (1941), sold at (Christie's NY) for $14500000</v>
      </c>
    </row>
    <row r="38" spans="1:20">
      <c r="A38" s="13">
        <v>76</v>
      </c>
      <c r="B38" s="14" t="s">
        <v>839</v>
      </c>
      <c r="C38" s="14"/>
      <c r="D38" s="14" t="str">
        <f t="shared" si="11"/>
        <v>Daqian</v>
      </c>
      <c r="E38" s="14" t="str">
        <f t="shared" si="1"/>
        <v>Zhang</v>
      </c>
      <c r="F38" s="32" t="str">
        <f t="shared" si="10"/>
        <v>Daqian Zhang</v>
      </c>
      <c r="G38" s="17">
        <v>9412300</v>
      </c>
      <c r="H38" s="38" t="str">
        <f t="shared" si="2"/>
        <v>8-10</v>
      </c>
      <c r="I38" s="17">
        <v>17743723.030000001</v>
      </c>
      <c r="J38" s="25" t="s">
        <v>534</v>
      </c>
      <c r="K38" s="4" t="str">
        <f t="shared" si="12"/>
        <v>Flowers</v>
      </c>
      <c r="L38" s="20" t="str">
        <f t="shared" si="13"/>
        <v>1944</v>
      </c>
      <c r="M38" s="23" t="s">
        <v>881</v>
      </c>
      <c r="N38" s="19" t="str">
        <f t="shared" si="14"/>
        <v>09</v>
      </c>
      <c r="O38" s="5" t="str">
        <f t="shared" si="15"/>
        <v>June</v>
      </c>
      <c r="P38" s="20">
        <v>2011</v>
      </c>
      <c r="Q38" s="5" t="str">
        <f t="shared" si="16"/>
        <v>(Beijing Jiuge International)</v>
      </c>
      <c r="R38" s="5" t="str">
        <f t="shared" si="17"/>
        <v>Beijing</v>
      </c>
      <c r="S38" s="5" t="s">
        <v>237</v>
      </c>
      <c r="T38" s="5" t="str">
        <f t="shared" si="9"/>
        <v>Daqian Zhang, Flowers (1944), sold at (Beijing Jiuge International) for $9412300</v>
      </c>
    </row>
    <row r="39" spans="1:20" s="14" customFormat="1">
      <c r="A39" s="9">
        <v>65</v>
      </c>
      <c r="B39" s="5" t="s">
        <v>759</v>
      </c>
      <c r="C39" s="5"/>
      <c r="D39" s="5" t="str">
        <f t="shared" si="11"/>
        <v>Baoshi</v>
      </c>
      <c r="E39" s="5" t="str">
        <f t="shared" si="1"/>
        <v>Fu</v>
      </c>
      <c r="F39" s="32" t="str">
        <f t="shared" si="10"/>
        <v>Baoshi Fu</v>
      </c>
      <c r="G39" s="11">
        <v>11412000</v>
      </c>
      <c r="H39" s="38" t="str">
        <f t="shared" si="2"/>
        <v>10-20</v>
      </c>
      <c r="I39" s="11">
        <v>17743723.030000001</v>
      </c>
      <c r="J39" s="23" t="s">
        <v>711</v>
      </c>
      <c r="K39" s="1" t="str">
        <f t="shared" si="12"/>
        <v>Song of a pipa player</v>
      </c>
      <c r="L39" s="24" t="str">
        <f t="shared" si="13"/>
        <v>1945</v>
      </c>
      <c r="M39" s="25" t="s">
        <v>597</v>
      </c>
      <c r="N39" s="15" t="str">
        <f t="shared" si="14"/>
        <v>13</v>
      </c>
      <c r="O39" s="14" t="str">
        <f t="shared" si="15"/>
        <v>November</v>
      </c>
      <c r="P39" s="24">
        <v>2011</v>
      </c>
      <c r="Q39" s="14" t="str">
        <f t="shared" si="16"/>
        <v>(China Guardian BEIJING)</v>
      </c>
      <c r="R39" s="14" t="str">
        <f t="shared" si="17"/>
        <v>Beijing</v>
      </c>
      <c r="S39" s="14" t="s">
        <v>237</v>
      </c>
      <c r="T39" s="14" t="str">
        <f t="shared" si="9"/>
        <v>Baoshi Fu, Song of a pipa player (1945), sold at (China Guardian BEIJING) for $11412000</v>
      </c>
    </row>
    <row r="40" spans="1:20" s="14" customFormat="1">
      <c r="A40" s="9">
        <v>47</v>
      </c>
      <c r="B40" s="5" t="s">
        <v>332</v>
      </c>
      <c r="C40" s="5"/>
      <c r="D40" s="5" t="str">
        <f t="shared" si="11"/>
        <v>Pablo</v>
      </c>
      <c r="E40" s="5" t="str">
        <f t="shared" si="1"/>
        <v>Picasso</v>
      </c>
      <c r="F40" s="32" t="str">
        <f t="shared" si="10"/>
        <v>Pablo Picasso</v>
      </c>
      <c r="G40" s="11">
        <v>15361500</v>
      </c>
      <c r="H40" s="38" t="str">
        <f t="shared" si="2"/>
        <v>10-20</v>
      </c>
      <c r="I40" s="11">
        <v>17743723.030000001</v>
      </c>
      <c r="J40" s="23" t="s">
        <v>169</v>
      </c>
      <c r="K40" s="1" t="str">
        <f t="shared" si="12"/>
        <v>Buste de Françoise</v>
      </c>
      <c r="L40" s="24" t="str">
        <f t="shared" si="13"/>
        <v>1946</v>
      </c>
      <c r="M40" s="25" t="s">
        <v>829</v>
      </c>
      <c r="N40" s="15" t="str">
        <f t="shared" si="14"/>
        <v>21</v>
      </c>
      <c r="O40" s="14" t="str">
        <f t="shared" si="15"/>
        <v>June</v>
      </c>
      <c r="P40" s="24">
        <v>2011</v>
      </c>
      <c r="Q40" s="14" t="str">
        <f t="shared" si="16"/>
        <v>(Christie's LONDON)</v>
      </c>
      <c r="R40" s="14" t="str">
        <f t="shared" si="17"/>
        <v>London</v>
      </c>
      <c r="S40" s="14" t="s">
        <v>235</v>
      </c>
      <c r="T40" s="14" t="str">
        <f t="shared" si="9"/>
        <v>Pablo Picasso, Buste de Françoise (1946), sold at (Christie's LONDON) for $15361500</v>
      </c>
    </row>
    <row r="41" spans="1:20" s="14" customFormat="1">
      <c r="A41" s="9">
        <v>1</v>
      </c>
      <c r="B41" s="5" t="s">
        <v>743</v>
      </c>
      <c r="C41" s="5"/>
      <c r="D41" s="5" t="str">
        <f t="shared" si="11"/>
        <v>Baishi</v>
      </c>
      <c r="E41" s="5" t="str">
        <f>PROPER(CONCATENATE(LOWER(LEFT(B41,(FIND(" ",B41))-1)),IF(C41&lt;&gt;""," "+C41,"")))</f>
        <v>Qi</v>
      </c>
      <c r="F41" s="32" t="str">
        <f t="shared" si="10"/>
        <v>Baishi Qi</v>
      </c>
      <c r="G41" s="11">
        <v>57202000</v>
      </c>
      <c r="H41" s="38" t="str">
        <f t="shared" si="2"/>
        <v>+50</v>
      </c>
      <c r="I41" s="11">
        <v>17743723.030000001</v>
      </c>
      <c r="J41" s="23" t="s">
        <v>643</v>
      </c>
      <c r="K41" s="1" t="str">
        <f t="shared" si="12"/>
        <v>Eagle Standing on Pine Tree; Four-Character Couplet in Seal Script</v>
      </c>
      <c r="L41" s="24" t="str">
        <f t="shared" si="13"/>
        <v>1946</v>
      </c>
      <c r="M41" s="25" t="s">
        <v>745</v>
      </c>
      <c r="N41" s="15" t="str">
        <f t="shared" si="14"/>
        <v>22</v>
      </c>
      <c r="O41" s="14" t="str">
        <f t="shared" si="15"/>
        <v>May</v>
      </c>
      <c r="P41" s="24">
        <v>2011</v>
      </c>
      <c r="Q41" s="14" t="str">
        <f t="shared" si="16"/>
        <v>(China Guardian BEIJING)</v>
      </c>
      <c r="R41" s="14" t="str">
        <f t="shared" si="17"/>
        <v>Beijing</v>
      </c>
      <c r="S41" s="14" t="s">
        <v>237</v>
      </c>
      <c r="T41" s="14" t="str">
        <f>CONCATENATE(D41," ",E41,", ",K41," (",IF(L41&lt;&gt;"",L41,"n/a"),"), sold at ",PROPER(Q41)," for $",G41)</f>
        <v>Baishi Qi, Eagle Standing on Pine Tree; Four-Character Couplet in Seal Script (1946), sold at (China Guardian Beijing) for $57202000</v>
      </c>
    </row>
    <row r="42" spans="1:20" s="14" customFormat="1">
      <c r="A42" s="9">
        <v>15</v>
      </c>
      <c r="B42" s="5" t="s">
        <v>925</v>
      </c>
      <c r="C42" s="5"/>
      <c r="D42" s="5" t="str">
        <f t="shared" si="11"/>
        <v>Clyfford E.</v>
      </c>
      <c r="E42" s="5" t="str">
        <f>IF(C42&lt;&gt;"",(PROPER(CONCATENATE(LOWER(LEFT(B42,(FIND(" ",B42))-1))," ",C42))),(PROPER(CONCATENATE(LOWER(LEFT(B42,(FIND(" ",B42))-1))))))</f>
        <v>Still</v>
      </c>
      <c r="F42" s="32" t="str">
        <f t="shared" si="10"/>
        <v>Clyfford E. Still</v>
      </c>
      <c r="G42" s="11">
        <v>28000000</v>
      </c>
      <c r="H42" s="38" t="str">
        <f t="shared" si="2"/>
        <v>20-30</v>
      </c>
      <c r="I42" s="11">
        <v>17743723.030000001</v>
      </c>
      <c r="J42" s="23" t="s">
        <v>763</v>
      </c>
      <c r="K42" s="1" t="str">
        <f t="shared" si="12"/>
        <v>1947-Y-No. 2</v>
      </c>
      <c r="L42" s="24" t="str">
        <f t="shared" si="13"/>
        <v>1947</v>
      </c>
      <c r="M42" s="25" t="s">
        <v>596</v>
      </c>
      <c r="N42" s="15" t="str">
        <f t="shared" si="14"/>
        <v>09</v>
      </c>
      <c r="O42" s="14" t="str">
        <f t="shared" si="15"/>
        <v>November</v>
      </c>
      <c r="P42" s="24">
        <v>2011</v>
      </c>
      <c r="Q42" s="14" t="str">
        <f t="shared" si="16"/>
        <v>(Sotheby's NY)</v>
      </c>
      <c r="R42" s="14" t="str">
        <f t="shared" si="17"/>
        <v>New York</v>
      </c>
      <c r="S42" s="14" t="s">
        <v>236</v>
      </c>
      <c r="T42" s="14" t="str">
        <f t="shared" ref="T42:T73" si="18">CONCATENATE(D42," ",E42,", ",K42," (",IF(L42&lt;&gt;"",L42,"n/a"),"), sold at ",Q42," for $",G42)</f>
        <v>Clyfford E. Still, 1947-Y-No. 2 (1947), sold at (Sotheby's NY) for $28000000</v>
      </c>
    </row>
    <row r="43" spans="1:20" s="14" customFormat="1">
      <c r="A43" s="9">
        <v>25</v>
      </c>
      <c r="B43" s="5" t="s">
        <v>839</v>
      </c>
      <c r="C43" s="5"/>
      <c r="D43" s="5" t="str">
        <f t="shared" si="11"/>
        <v>Daqian</v>
      </c>
      <c r="E43" s="5" t="str">
        <f>IF(C43&lt;&gt;"",(PROPER(CONCATENATE(LOWER(LEFT(B43,(FIND(" ",B43))-1))," ",C43))),(PROPER(CONCATENATE(LOWER(LEFT(B43,(FIND(" ",B43))-1))))))</f>
        <v>Zhang</v>
      </c>
      <c r="F43" s="32" t="str">
        <f t="shared" si="10"/>
        <v>Daqian Zhang</v>
      </c>
      <c r="G43" s="11">
        <v>21845000</v>
      </c>
      <c r="H43" s="38" t="str">
        <f t="shared" si="2"/>
        <v>20-30</v>
      </c>
      <c r="I43" s="11">
        <v>17743723.030000001</v>
      </c>
      <c r="J43" s="23" t="s">
        <v>840</v>
      </c>
      <c r="K43" s="1" t="str">
        <f t="shared" si="12"/>
        <v>Lotus and Mandarin Ducks</v>
      </c>
      <c r="L43" s="24" t="str">
        <f t="shared" si="13"/>
        <v>1947</v>
      </c>
      <c r="M43" s="25" t="s">
        <v>841</v>
      </c>
      <c r="N43" s="15" t="str">
        <f t="shared" si="14"/>
        <v>31</v>
      </c>
      <c r="O43" s="14" t="str">
        <f t="shared" si="15"/>
        <v>May</v>
      </c>
      <c r="P43" s="24">
        <v>2011</v>
      </c>
      <c r="Q43" s="14" t="str">
        <f t="shared" si="16"/>
        <v>(Sotheby's HK)</v>
      </c>
      <c r="R43" s="14" t="str">
        <f t="shared" si="17"/>
        <v>Hong Kong</v>
      </c>
      <c r="S43" s="14" t="s">
        <v>238</v>
      </c>
      <c r="T43" s="14" t="str">
        <f t="shared" si="18"/>
        <v>Daqian Zhang, Lotus and Mandarin Ducks (1947), sold at (Sotheby's HK) for $21845000</v>
      </c>
    </row>
    <row r="44" spans="1:20">
      <c r="A44" s="13">
        <v>46</v>
      </c>
      <c r="B44" s="14" t="s">
        <v>738</v>
      </c>
      <c r="C44" s="14"/>
      <c r="D44" s="14" t="str">
        <f t="shared" si="11"/>
        <v>Alberto</v>
      </c>
      <c r="E44" s="14" t="str">
        <f>IF(C44&lt;&gt;"",(PROPER(CONCATENATE(LOWER(LEFT(B44,(FIND(" ",B44))-1))," ",C44))),(PROPER(CONCATENATE(LOWER(LEFT(B44,(FIND(" ",B44))-1))))))</f>
        <v>Giacometti</v>
      </c>
      <c r="F44" s="32" t="str">
        <f t="shared" si="10"/>
        <v>Alberto Giacometti</v>
      </c>
      <c r="G44" s="17">
        <v>15408050</v>
      </c>
      <c r="H44" s="38" t="str">
        <f t="shared" si="2"/>
        <v>10-20</v>
      </c>
      <c r="I44" s="17">
        <v>17743723.030000001</v>
      </c>
      <c r="J44" s="25" t="s">
        <v>739</v>
      </c>
      <c r="K44" s="4" t="str">
        <f t="shared" si="12"/>
        <v>Trois hommes qui marchent II</v>
      </c>
      <c r="L44" s="20" t="str">
        <f t="shared" si="13"/>
        <v>1948</v>
      </c>
      <c r="M44" s="23" t="s">
        <v>751</v>
      </c>
      <c r="N44" s="19" t="str">
        <f t="shared" si="14"/>
        <v>22</v>
      </c>
      <c r="O44" s="5" t="str">
        <f t="shared" si="15"/>
        <v>June</v>
      </c>
      <c r="P44" s="20">
        <v>2011</v>
      </c>
      <c r="Q44" s="5" t="str">
        <f t="shared" si="16"/>
        <v>(Sotheby's LONDON)</v>
      </c>
      <c r="R44" s="5" t="str">
        <f t="shared" si="17"/>
        <v>London</v>
      </c>
      <c r="S44" s="5" t="s">
        <v>235</v>
      </c>
      <c r="T44" s="5" t="str">
        <f t="shared" si="18"/>
        <v>Alberto Giacometti, Trois hommes qui marchent II (1948), sold at (Sotheby's LONDON) for $15408050</v>
      </c>
    </row>
    <row r="45" spans="1:20" s="14" customFormat="1">
      <c r="A45" s="9">
        <v>91</v>
      </c>
      <c r="B45" s="5" t="s">
        <v>839</v>
      </c>
      <c r="C45" s="5"/>
      <c r="D45" s="5" t="str">
        <f t="shared" si="11"/>
        <v>Daqian</v>
      </c>
      <c r="E45" s="5" t="str">
        <f>IF(C45&lt;&gt;"",(PROPER(CONCATENATE(LOWER(LEFT(B45,(FIND(" ",B45))-1))," ",C45))),(PROPER(CONCATENATE(LOWER(LEFT(B45,(FIND(" ",B45))-1))))))</f>
        <v>Zhang</v>
      </c>
      <c r="F45" s="32" t="str">
        <f t="shared" si="10"/>
        <v>Daqian Zhang</v>
      </c>
      <c r="G45" s="11">
        <v>8481000</v>
      </c>
      <c r="H45" s="38" t="str">
        <f t="shared" si="2"/>
        <v>8-10</v>
      </c>
      <c r="I45" s="11">
        <v>17743723.030000001</v>
      </c>
      <c r="J45" s="23" t="s">
        <v>669</v>
      </c>
      <c r="K45" s="1" t="str">
        <f t="shared" si="12"/>
        <v>Children Playing under a Pomegranate Tree</v>
      </c>
      <c r="L45" s="24" t="str">
        <f t="shared" si="13"/>
        <v>1948</v>
      </c>
      <c r="M45" s="25" t="s">
        <v>841</v>
      </c>
      <c r="N45" s="15" t="str">
        <f t="shared" si="14"/>
        <v>31</v>
      </c>
      <c r="O45" s="14" t="str">
        <f t="shared" si="15"/>
        <v>May</v>
      </c>
      <c r="P45" s="24">
        <v>2011</v>
      </c>
      <c r="Q45" s="14" t="str">
        <f t="shared" si="16"/>
        <v>(Sotheby's HK)</v>
      </c>
      <c r="R45" s="14" t="str">
        <f t="shared" si="17"/>
        <v>Hong Kong</v>
      </c>
      <c r="S45" s="14" t="s">
        <v>238</v>
      </c>
      <c r="T45" s="14" t="str">
        <f t="shared" si="18"/>
        <v>Daqian Zhang, Children Playing under a Pomegranate Tree (1948), sold at (Sotheby's HK) for $8481000</v>
      </c>
    </row>
    <row r="46" spans="1:20">
      <c r="A46" s="13">
        <v>2</v>
      </c>
      <c r="B46" s="14" t="s">
        <v>925</v>
      </c>
      <c r="C46" s="14"/>
      <c r="D46" s="14" t="str">
        <f t="shared" si="11"/>
        <v>Clyfford E.</v>
      </c>
      <c r="E46" s="14" t="str">
        <f>PROPER(CONCATENATE(LOWER(LEFT(B46,(FIND(" ",B46))-1)),IF(C46&lt;&gt;""," "+C46,"")))</f>
        <v>Still</v>
      </c>
      <c r="F46" s="32" t="str">
        <f t="shared" si="10"/>
        <v>Clyfford E. Still</v>
      </c>
      <c r="G46" s="17">
        <v>55000000</v>
      </c>
      <c r="H46" s="38" t="str">
        <f t="shared" si="2"/>
        <v>+50</v>
      </c>
      <c r="I46" s="17">
        <v>17743723.030000001</v>
      </c>
      <c r="J46" s="25" t="s">
        <v>926</v>
      </c>
      <c r="K46" s="4" t="str">
        <f t="shared" si="12"/>
        <v>1949-A-No . 1</v>
      </c>
      <c r="L46" s="20" t="str">
        <f t="shared" si="13"/>
        <v>1949</v>
      </c>
      <c r="M46" s="23" t="s">
        <v>596</v>
      </c>
      <c r="N46" s="19" t="str">
        <f t="shared" si="14"/>
        <v>09</v>
      </c>
      <c r="O46" s="5" t="str">
        <f t="shared" si="15"/>
        <v>November</v>
      </c>
      <c r="P46" s="20">
        <v>2011</v>
      </c>
      <c r="Q46" s="5" t="str">
        <f t="shared" si="16"/>
        <v>(Sotheby's NY)</v>
      </c>
      <c r="R46" s="5" t="str">
        <f t="shared" si="17"/>
        <v>New York</v>
      </c>
      <c r="S46" s="5" t="s">
        <v>236</v>
      </c>
      <c r="T46" s="5" t="str">
        <f t="shared" si="18"/>
        <v>Clyfford E. Still, 1949-A-No . 1 (1949), sold at (Sotheby's NY) for $55000000</v>
      </c>
    </row>
    <row r="47" spans="1:20">
      <c r="A47" s="13">
        <v>50</v>
      </c>
      <c r="B47" s="14" t="s">
        <v>171</v>
      </c>
      <c r="C47" s="14"/>
      <c r="D47" s="14" t="str">
        <f t="shared" si="11"/>
        <v>Yu</v>
      </c>
      <c r="E47" s="14" t="str">
        <f t="shared" ref="E47:E93" si="19">IF(C47&lt;&gt;"",(PROPER(CONCATENATE(LOWER(LEFT(B47,(FIND(" ",B47))-1))," ",C47))),(PROPER(CONCATENATE(LOWER(LEFT(B47,(FIND(" ",B47))-1))))))</f>
        <v>San</v>
      </c>
      <c r="F47" s="32" t="str">
        <f t="shared" si="10"/>
        <v>Yu San</v>
      </c>
      <c r="G47" s="17">
        <v>14726560</v>
      </c>
      <c r="H47" s="38" t="str">
        <f t="shared" si="2"/>
        <v>10-20</v>
      </c>
      <c r="I47" s="17">
        <v>17743723.030000001</v>
      </c>
      <c r="J47" s="25" t="s">
        <v>172</v>
      </c>
      <c r="K47" s="4" t="str">
        <f t="shared" si="12"/>
        <v>Five Nudes</v>
      </c>
      <c r="L47" s="20" t="str">
        <f t="shared" si="13"/>
        <v>1950</v>
      </c>
      <c r="M47" s="23" t="s">
        <v>75</v>
      </c>
      <c r="N47" s="19" t="str">
        <f t="shared" si="14"/>
        <v>30</v>
      </c>
      <c r="O47" s="5" t="str">
        <f t="shared" si="15"/>
        <v>May</v>
      </c>
      <c r="P47" s="20">
        <v>2011</v>
      </c>
      <c r="Q47" s="5" t="str">
        <f t="shared" si="16"/>
        <v>(Ravenel Art Group HK)</v>
      </c>
      <c r="R47" s="5" t="str">
        <f t="shared" si="17"/>
        <v>Hong Kong</v>
      </c>
      <c r="S47" s="5" t="s">
        <v>238</v>
      </c>
      <c r="T47" s="5" t="str">
        <f t="shared" si="18"/>
        <v>Yu San, Five Nudes (1950), sold at (Ravenel Art Group HK) for $14726560</v>
      </c>
    </row>
    <row r="48" spans="1:20">
      <c r="A48" s="13">
        <v>6</v>
      </c>
      <c r="B48" s="14" t="s">
        <v>330</v>
      </c>
      <c r="C48" s="14"/>
      <c r="D48" s="14" t="str">
        <f t="shared" si="11"/>
        <v>Beihong</v>
      </c>
      <c r="E48" s="14" t="str">
        <f t="shared" si="19"/>
        <v>Xu</v>
      </c>
      <c r="F48" s="32" t="str">
        <f t="shared" si="10"/>
        <v>Beihong Xu</v>
      </c>
      <c r="G48" s="17">
        <v>36679200</v>
      </c>
      <c r="H48" s="38" t="str">
        <f t="shared" si="2"/>
        <v>30-40</v>
      </c>
      <c r="I48" s="17">
        <v>17743723.030000001</v>
      </c>
      <c r="J48" s="25" t="s">
        <v>331</v>
      </c>
      <c r="K48" s="4" t="str">
        <f t="shared" si="12"/>
        <v>Cultivation on the peaceful land</v>
      </c>
      <c r="L48" s="20" t="str">
        <f t="shared" si="13"/>
        <v>1951</v>
      </c>
      <c r="M48" s="23" t="s">
        <v>335</v>
      </c>
      <c r="N48" s="19" t="str">
        <f t="shared" si="14"/>
        <v>05</v>
      </c>
      <c r="O48" s="5" t="str">
        <f t="shared" si="15"/>
        <v>December</v>
      </c>
      <c r="P48" s="20">
        <v>2011</v>
      </c>
      <c r="Q48" s="5" t="str">
        <f t="shared" si="16"/>
        <v>(Poly International BEIJING)</v>
      </c>
      <c r="R48" s="5" t="str">
        <f t="shared" si="17"/>
        <v>Beijing</v>
      </c>
      <c r="S48" s="5" t="s">
        <v>237</v>
      </c>
      <c r="T48" s="5" t="str">
        <f t="shared" si="18"/>
        <v>Beihong Xu, Cultivation on the peaceful land (1951), sold at (Poly International BEIJING) for $36679200</v>
      </c>
    </row>
    <row r="49" spans="1:20">
      <c r="A49" s="13">
        <v>88</v>
      </c>
      <c r="B49" s="14" t="s">
        <v>755</v>
      </c>
      <c r="C49" s="14"/>
      <c r="D49" s="14" t="str">
        <f t="shared" si="11"/>
        <v>Francis</v>
      </c>
      <c r="E49" s="14" t="str">
        <f t="shared" si="19"/>
        <v>Bacon</v>
      </c>
      <c r="F49" s="32" t="str">
        <f t="shared" si="10"/>
        <v>Francis Bacon</v>
      </c>
      <c r="G49" s="17">
        <v>8500000</v>
      </c>
      <c r="H49" s="38" t="str">
        <f t="shared" si="2"/>
        <v>8-10</v>
      </c>
      <c r="I49" s="17">
        <v>17743723.030000001</v>
      </c>
      <c r="J49" s="25" t="s">
        <v>837</v>
      </c>
      <c r="K49" s="4" t="str">
        <f t="shared" si="12"/>
        <v>Untitled (Crouching Nude on Rail)</v>
      </c>
      <c r="L49" s="20" t="str">
        <f t="shared" si="13"/>
        <v>1952</v>
      </c>
      <c r="M49" s="23" t="s">
        <v>754</v>
      </c>
      <c r="N49" s="19" t="str">
        <f t="shared" si="14"/>
        <v>11</v>
      </c>
      <c r="O49" s="5" t="str">
        <f t="shared" si="15"/>
        <v>May</v>
      </c>
      <c r="P49" s="20">
        <v>2011</v>
      </c>
      <c r="Q49" s="5" t="str">
        <f t="shared" si="16"/>
        <v>(Christie's NY)</v>
      </c>
      <c r="R49" s="5" t="str">
        <f t="shared" si="17"/>
        <v>New York</v>
      </c>
      <c r="S49" s="5" t="s">
        <v>236</v>
      </c>
      <c r="T49" s="5" t="str">
        <f t="shared" si="18"/>
        <v>Francis Bacon, Untitled (Crouching Nude on Rail) (1952), sold at (Christie's NY) for $8500000</v>
      </c>
    </row>
    <row r="50" spans="1:20" s="14" customFormat="1">
      <c r="A50" s="9">
        <v>19</v>
      </c>
      <c r="B50" s="5" t="s">
        <v>755</v>
      </c>
      <c r="C50" s="5"/>
      <c r="D50" s="5" t="str">
        <f t="shared" si="11"/>
        <v>Francis</v>
      </c>
      <c r="E50" s="5" t="str">
        <f t="shared" si="19"/>
        <v>Bacon</v>
      </c>
      <c r="F50" s="32" t="str">
        <f t="shared" si="10"/>
        <v>Francis Bacon</v>
      </c>
      <c r="G50" s="11">
        <v>25536000</v>
      </c>
      <c r="H50" s="38" t="str">
        <f t="shared" si="2"/>
        <v>20-30</v>
      </c>
      <c r="I50" s="11">
        <v>17743723.030000001</v>
      </c>
      <c r="J50" s="23" t="s">
        <v>830</v>
      </c>
      <c r="K50" s="1" t="str">
        <f t="shared" si="12"/>
        <v>Study for a portrait</v>
      </c>
      <c r="L50" s="24" t="str">
        <f t="shared" si="13"/>
        <v>1953</v>
      </c>
      <c r="M50" s="25" t="s">
        <v>831</v>
      </c>
      <c r="N50" s="15" t="str">
        <f t="shared" si="14"/>
        <v>28</v>
      </c>
      <c r="O50" s="14" t="str">
        <f t="shared" si="15"/>
        <v>June</v>
      </c>
      <c r="P50" s="24">
        <v>2011</v>
      </c>
      <c r="Q50" s="14" t="str">
        <f t="shared" si="16"/>
        <v>(Christie's LONDON)</v>
      </c>
      <c r="R50" s="14" t="str">
        <f t="shared" si="17"/>
        <v>London</v>
      </c>
      <c r="S50" s="14" t="s">
        <v>192</v>
      </c>
      <c r="T50" s="14" t="str">
        <f t="shared" si="18"/>
        <v>Francis Bacon, Study for a portrait (1953), sold at (Christie's LONDON) for $25536000</v>
      </c>
    </row>
    <row r="51" spans="1:20" s="14" customFormat="1">
      <c r="A51" s="9">
        <v>97</v>
      </c>
      <c r="B51" s="5" t="s">
        <v>43</v>
      </c>
      <c r="C51" s="5"/>
      <c r="D51" s="5" t="str">
        <f t="shared" si="11"/>
        <v>De Nicolas</v>
      </c>
      <c r="E51" s="5" t="str">
        <f t="shared" si="19"/>
        <v>Staël</v>
      </c>
      <c r="F51" s="32" t="str">
        <f t="shared" si="10"/>
        <v>De Nicolas Staël</v>
      </c>
      <c r="G51" s="11">
        <v>8171320</v>
      </c>
      <c r="H51" s="38" t="str">
        <f t="shared" si="2"/>
        <v>8-10</v>
      </c>
      <c r="I51" s="11">
        <v>17743723.030000001</v>
      </c>
      <c r="J51" s="23" t="s">
        <v>211</v>
      </c>
      <c r="K51" s="1" t="str">
        <f t="shared" si="12"/>
        <v>Nu couché, (Nu)</v>
      </c>
      <c r="L51" s="24" t="str">
        <f t="shared" si="13"/>
        <v>1953</v>
      </c>
      <c r="M51" s="25" t="s">
        <v>339</v>
      </c>
      <c r="N51" s="15" t="str">
        <f t="shared" si="14"/>
        <v>06</v>
      </c>
      <c r="O51" s="14" t="str">
        <f t="shared" si="15"/>
        <v>December</v>
      </c>
      <c r="P51" s="24">
        <v>2011</v>
      </c>
      <c r="Q51" s="14" t="str">
        <f t="shared" si="16"/>
        <v>(Artcurial (S.V.V.) PARIS)</v>
      </c>
      <c r="R51" s="14" t="str">
        <f t="shared" si="17"/>
        <v>Paris</v>
      </c>
      <c r="S51" s="14" t="s">
        <v>235</v>
      </c>
      <c r="T51" s="14" t="str">
        <f t="shared" si="18"/>
        <v>De Nicolas Staël, Nu couché, (Nu) (1953), sold at (Artcurial (S.V.V.) PARIS) for $8171320</v>
      </c>
    </row>
    <row r="52" spans="1:20" s="14" customFormat="1">
      <c r="A52" s="9">
        <v>57</v>
      </c>
      <c r="B52" s="5" t="s">
        <v>345</v>
      </c>
      <c r="C52" s="5"/>
      <c r="D52" s="5" t="str">
        <f t="shared" si="11"/>
        <v>Hufan</v>
      </c>
      <c r="E52" s="5" t="str">
        <f t="shared" si="19"/>
        <v>Wu</v>
      </c>
      <c r="F52" s="32" t="str">
        <f t="shared" si="10"/>
        <v>Hufan Wu</v>
      </c>
      <c r="G52" s="11">
        <v>13553600</v>
      </c>
      <c r="H52" s="38" t="str">
        <f t="shared" si="2"/>
        <v>10-20</v>
      </c>
      <c r="I52" s="11">
        <v>17743723.030000001</v>
      </c>
      <c r="J52" s="23" t="s">
        <v>346</v>
      </c>
      <c r="K52" s="1" t="str">
        <f t="shared" si="12"/>
        <v>Landscape</v>
      </c>
      <c r="L52" s="24" t="str">
        <f t="shared" si="13"/>
        <v>1954</v>
      </c>
      <c r="M52" s="25" t="s">
        <v>595</v>
      </c>
      <c r="N52" s="15" t="str">
        <f t="shared" si="14"/>
        <v>17</v>
      </c>
      <c r="O52" s="14" t="str">
        <f t="shared" si="15"/>
        <v>November</v>
      </c>
      <c r="P52" s="24">
        <v>2011</v>
      </c>
      <c r="Q52" s="14" t="str">
        <f t="shared" si="16"/>
        <v>(Beijing Hanhai Art BEIJING)</v>
      </c>
      <c r="R52" s="14" t="str">
        <f t="shared" si="17"/>
        <v>Beijing</v>
      </c>
      <c r="S52" s="14" t="s">
        <v>237</v>
      </c>
      <c r="T52" s="14" t="str">
        <f t="shared" si="18"/>
        <v>Hufan Wu, Landscape (1954), sold at (Beijing Hanhai Art BEIJING) for $13553600</v>
      </c>
    </row>
    <row r="53" spans="1:20" s="14" customFormat="1">
      <c r="A53" s="9">
        <v>33</v>
      </c>
      <c r="B53" s="5" t="s">
        <v>332</v>
      </c>
      <c r="C53" s="5"/>
      <c r="D53" s="5" t="str">
        <f t="shared" si="11"/>
        <v>Pablo</v>
      </c>
      <c r="E53" s="5" t="str">
        <f t="shared" si="19"/>
        <v>Picasso</v>
      </c>
      <c r="F53" s="32" t="str">
        <f t="shared" si="10"/>
        <v>Pablo Picasso</v>
      </c>
      <c r="G53" s="11">
        <v>19000000</v>
      </c>
      <c r="H53" s="38" t="str">
        <f t="shared" si="2"/>
        <v>10-20</v>
      </c>
      <c r="I53" s="11">
        <v>17743723.030000001</v>
      </c>
      <c r="J53" s="23" t="s">
        <v>865</v>
      </c>
      <c r="K53" s="1" t="str">
        <f t="shared" si="12"/>
        <v>Les femmes d'Alger, version L</v>
      </c>
      <c r="L53" s="24" t="str">
        <f t="shared" si="13"/>
        <v>1955</v>
      </c>
      <c r="M53" s="25" t="s">
        <v>650</v>
      </c>
      <c r="N53" s="15" t="str">
        <f t="shared" si="14"/>
        <v>04</v>
      </c>
      <c r="O53" s="14" t="str">
        <f t="shared" si="15"/>
        <v>May</v>
      </c>
      <c r="P53" s="24">
        <v>2011</v>
      </c>
      <c r="Q53" s="14" t="str">
        <f t="shared" si="16"/>
        <v>(Christie's NY)</v>
      </c>
      <c r="R53" s="14" t="str">
        <f t="shared" si="17"/>
        <v>New York</v>
      </c>
      <c r="S53" s="14" t="s">
        <v>236</v>
      </c>
      <c r="T53" s="14" t="str">
        <f t="shared" si="18"/>
        <v>Pablo Picasso, Les femmes d'Alger, version L (1955), sold at (Christie's NY) for $19000000</v>
      </c>
    </row>
    <row r="54" spans="1:20" s="14" customFormat="1">
      <c r="A54" s="9">
        <v>41</v>
      </c>
      <c r="B54" s="5" t="s">
        <v>761</v>
      </c>
      <c r="C54" s="5"/>
      <c r="D54" s="5" t="str">
        <f t="shared" si="11"/>
        <v>Mark</v>
      </c>
      <c r="E54" s="5" t="str">
        <f t="shared" si="19"/>
        <v>Rothko</v>
      </c>
      <c r="F54" s="32" t="str">
        <f t="shared" si="10"/>
        <v>Mark Rothko</v>
      </c>
      <c r="G54" s="11">
        <v>16500000</v>
      </c>
      <c r="H54" s="38" t="str">
        <f t="shared" si="2"/>
        <v>10-20</v>
      </c>
      <c r="I54" s="11">
        <v>17743723.030000001</v>
      </c>
      <c r="J54" s="23" t="s">
        <v>424</v>
      </c>
      <c r="K54" s="1" t="str">
        <f t="shared" si="12"/>
        <v>White Cloud</v>
      </c>
      <c r="L54" s="24" t="str">
        <f t="shared" si="13"/>
        <v>1956</v>
      </c>
      <c r="M54" s="25" t="s">
        <v>502</v>
      </c>
      <c r="N54" s="15" t="str">
        <f t="shared" si="14"/>
        <v>08</v>
      </c>
      <c r="O54" s="14" t="str">
        <f t="shared" si="15"/>
        <v>November</v>
      </c>
      <c r="P54" s="24">
        <v>2011</v>
      </c>
      <c r="Q54" s="14" t="str">
        <f t="shared" si="16"/>
        <v>(Christie's NY)</v>
      </c>
      <c r="R54" s="14" t="str">
        <f t="shared" si="17"/>
        <v>New York</v>
      </c>
      <c r="S54" s="14" t="s">
        <v>236</v>
      </c>
      <c r="T54" s="14" t="str">
        <f t="shared" si="18"/>
        <v>Mark Rothko, White Cloud (1956), sold at (Christie's NY) for $16500000</v>
      </c>
    </row>
    <row r="55" spans="1:20">
      <c r="A55" s="13">
        <v>84</v>
      </c>
      <c r="B55" s="14" t="s">
        <v>59</v>
      </c>
      <c r="C55" s="14"/>
      <c r="D55" s="14" t="str">
        <f t="shared" si="11"/>
        <v>René</v>
      </c>
      <c r="E55" s="14" t="str">
        <f t="shared" si="19"/>
        <v>Magritte</v>
      </c>
      <c r="F55" s="32" t="str">
        <f t="shared" si="10"/>
        <v>René Magritte</v>
      </c>
      <c r="G55" s="17">
        <v>9000000</v>
      </c>
      <c r="H55" s="38" t="str">
        <f t="shared" si="2"/>
        <v>8-10</v>
      </c>
      <c r="I55" s="17">
        <v>17743723.030000001</v>
      </c>
      <c r="J55" s="25" t="s">
        <v>414</v>
      </c>
      <c r="K55" s="4" t="str">
        <f t="shared" si="12"/>
        <v>Les vacances de Hegel</v>
      </c>
      <c r="L55" s="20" t="str">
        <f t="shared" si="13"/>
        <v>1958</v>
      </c>
      <c r="M55" s="23" t="s">
        <v>202</v>
      </c>
      <c r="N55" s="19" t="str">
        <f t="shared" si="14"/>
        <v>01</v>
      </c>
      <c r="O55" s="5" t="str">
        <f t="shared" si="15"/>
        <v>November</v>
      </c>
      <c r="P55" s="20">
        <v>2011</v>
      </c>
      <c r="Q55" s="5" t="str">
        <f t="shared" si="16"/>
        <v>(Christie's NY)</v>
      </c>
      <c r="R55" s="5" t="str">
        <f t="shared" si="17"/>
        <v>New York</v>
      </c>
      <c r="S55" s="5" t="s">
        <v>236</v>
      </c>
      <c r="T55" s="5" t="str">
        <f t="shared" si="18"/>
        <v>René Magritte, Les vacances de Hegel (1958), sold at (Christie's NY) for $9000000</v>
      </c>
    </row>
    <row r="56" spans="1:20">
      <c r="A56" s="13">
        <v>94</v>
      </c>
      <c r="B56" s="14" t="s">
        <v>671</v>
      </c>
      <c r="C56" s="14"/>
      <c r="D56" s="14" t="str">
        <f t="shared" si="11"/>
        <v>Joan</v>
      </c>
      <c r="E56" s="14" t="str">
        <f t="shared" si="19"/>
        <v>Mitchell</v>
      </c>
      <c r="F56" s="32" t="str">
        <f t="shared" si="10"/>
        <v>Joan Mitchell</v>
      </c>
      <c r="G56" s="17">
        <v>8250000</v>
      </c>
      <c r="H56" s="38" t="str">
        <f t="shared" si="2"/>
        <v>8-10</v>
      </c>
      <c r="I56" s="17">
        <v>17743723.030000001</v>
      </c>
      <c r="J56" s="25" t="s">
        <v>39</v>
      </c>
      <c r="K56" s="4" t="str">
        <f t="shared" si="12"/>
        <v>Untitled</v>
      </c>
      <c r="L56" s="20" t="str">
        <f t="shared" si="13"/>
        <v>1960</v>
      </c>
      <c r="M56" s="23" t="s">
        <v>596</v>
      </c>
      <c r="N56" s="19" t="str">
        <f t="shared" si="14"/>
        <v>09</v>
      </c>
      <c r="O56" s="5" t="str">
        <f t="shared" si="15"/>
        <v>November</v>
      </c>
      <c r="P56" s="20">
        <v>2011</v>
      </c>
      <c r="Q56" s="5" t="str">
        <f t="shared" si="16"/>
        <v>(Sotheby's NY)</v>
      </c>
      <c r="R56" s="5" t="str">
        <f t="shared" si="17"/>
        <v>New York</v>
      </c>
      <c r="S56" s="5" t="s">
        <v>236</v>
      </c>
      <c r="T56" s="5" t="str">
        <f t="shared" si="18"/>
        <v>Joan Mitchell, Untitled (1960), sold at (Sotheby's NY) for $8250000</v>
      </c>
    </row>
    <row r="57" spans="1:20">
      <c r="A57" s="13">
        <v>4</v>
      </c>
      <c r="B57" s="14" t="s">
        <v>749</v>
      </c>
      <c r="C57" s="14"/>
      <c r="D57" s="14" t="str">
        <f t="shared" si="11"/>
        <v>Roy</v>
      </c>
      <c r="E57" s="14" t="str">
        <f t="shared" si="19"/>
        <v>Lichtenstein</v>
      </c>
      <c r="F57" s="32" t="str">
        <f t="shared" si="10"/>
        <v>Roy Lichtenstein</v>
      </c>
      <c r="G57" s="17">
        <v>38500000</v>
      </c>
      <c r="H57" s="38" t="str">
        <f t="shared" si="2"/>
        <v>30-40</v>
      </c>
      <c r="I57" s="17">
        <v>17743723.030000001</v>
      </c>
      <c r="J57" s="25" t="s">
        <v>750</v>
      </c>
      <c r="K57" s="4" t="str">
        <f t="shared" si="12"/>
        <v>I Can See the Whole Room!...and [...]</v>
      </c>
      <c r="L57" s="20" t="str">
        <f t="shared" si="13"/>
        <v>1961</v>
      </c>
      <c r="M57" s="23" t="s">
        <v>502</v>
      </c>
      <c r="N57" s="19" t="str">
        <f t="shared" si="14"/>
        <v>08</v>
      </c>
      <c r="O57" s="5" t="str">
        <f t="shared" si="15"/>
        <v>November</v>
      </c>
      <c r="P57" s="20">
        <v>2011</v>
      </c>
      <c r="Q57" s="5" t="str">
        <f t="shared" si="16"/>
        <v>(Christie's NY)</v>
      </c>
      <c r="R57" s="5" t="str">
        <f t="shared" si="17"/>
        <v>New York</v>
      </c>
      <c r="S57" s="5" t="s">
        <v>236</v>
      </c>
      <c r="T57" s="5" t="str">
        <f t="shared" si="18"/>
        <v>Roy Lichtenstein, I Can See the Whole Room!...and [...] (1961), sold at (Christie's NY) for $38500000</v>
      </c>
    </row>
    <row r="58" spans="1:20">
      <c r="A58" s="13">
        <v>14</v>
      </c>
      <c r="B58" s="14" t="s">
        <v>761</v>
      </c>
      <c r="C58" s="14"/>
      <c r="D58" s="14" t="str">
        <f t="shared" si="11"/>
        <v>Mark</v>
      </c>
      <c r="E58" s="14" t="str">
        <f t="shared" si="19"/>
        <v>Rothko</v>
      </c>
      <c r="F58" s="32" t="str">
        <f t="shared" si="10"/>
        <v>Mark Rothko</v>
      </c>
      <c r="G58" s="17">
        <v>30000000</v>
      </c>
      <c r="H58" s="38" t="str">
        <f t="shared" si="2"/>
        <v>20-30</v>
      </c>
      <c r="I58" s="17">
        <v>17743723.030000001</v>
      </c>
      <c r="J58" s="25" t="s">
        <v>762</v>
      </c>
      <c r="K58" s="4" t="str">
        <f t="shared" si="12"/>
        <v>Untitled No. 17</v>
      </c>
      <c r="L58" s="20" t="str">
        <f t="shared" si="13"/>
        <v>1961</v>
      </c>
      <c r="M58" s="23" t="s">
        <v>754</v>
      </c>
      <c r="N58" s="19" t="str">
        <f t="shared" si="14"/>
        <v>11</v>
      </c>
      <c r="O58" s="5" t="str">
        <f t="shared" si="15"/>
        <v>May</v>
      </c>
      <c r="P58" s="20">
        <v>2011</v>
      </c>
      <c r="Q58" s="5" t="str">
        <f t="shared" si="16"/>
        <v>(Christie's NY)</v>
      </c>
      <c r="R58" s="5" t="str">
        <f t="shared" si="17"/>
        <v>New York</v>
      </c>
      <c r="S58" s="5" t="s">
        <v>235</v>
      </c>
      <c r="T58" s="5" t="str">
        <f t="shared" si="18"/>
        <v>Mark Rothko, Untitled No. 17 (1961), sold at (Christie's NY) for $30000000</v>
      </c>
    </row>
    <row r="59" spans="1:20">
      <c r="A59" s="13">
        <v>64</v>
      </c>
      <c r="B59" s="14" t="s">
        <v>755</v>
      </c>
      <c r="C59" s="14"/>
      <c r="D59" s="14" t="str">
        <f t="shared" si="11"/>
        <v>Francis</v>
      </c>
      <c r="E59" s="14" t="str">
        <f t="shared" si="19"/>
        <v>Bacon</v>
      </c>
      <c r="F59" s="32" t="str">
        <f t="shared" si="10"/>
        <v>Francis Bacon</v>
      </c>
      <c r="G59" s="17">
        <v>11825940</v>
      </c>
      <c r="H59" s="38" t="str">
        <f t="shared" si="2"/>
        <v>10-20</v>
      </c>
      <c r="I59" s="17">
        <v>17743723.030000001</v>
      </c>
      <c r="J59" s="25" t="s">
        <v>504</v>
      </c>
      <c r="K59" s="4" t="str">
        <f t="shared" si="12"/>
        <v>Crouching Nude</v>
      </c>
      <c r="L59" s="20" t="str">
        <f t="shared" si="13"/>
        <v>1961</v>
      </c>
      <c r="M59" s="23" t="s">
        <v>505</v>
      </c>
      <c r="N59" s="19" t="str">
        <f t="shared" si="14"/>
        <v>29</v>
      </c>
      <c r="O59" s="5" t="str">
        <f t="shared" si="15"/>
        <v>June</v>
      </c>
      <c r="P59" s="20">
        <v>2011</v>
      </c>
      <c r="Q59" s="5" t="str">
        <f t="shared" si="16"/>
        <v>(Sotheby's LONDON)</v>
      </c>
      <c r="R59" s="5" t="str">
        <f t="shared" si="17"/>
        <v>London</v>
      </c>
      <c r="S59" s="5" t="s">
        <v>236</v>
      </c>
      <c r="T59" s="5" t="str">
        <f t="shared" si="18"/>
        <v>Francis Bacon, Crouching Nude (1961), sold at (Sotheby's LONDON) for $11825940</v>
      </c>
    </row>
    <row r="60" spans="1:20">
      <c r="A60" s="13">
        <v>86</v>
      </c>
      <c r="B60" s="14" t="s">
        <v>752</v>
      </c>
      <c r="C60" s="14"/>
      <c r="D60" s="14" t="str">
        <f t="shared" si="11"/>
        <v>Andy</v>
      </c>
      <c r="E60" s="14" t="str">
        <f t="shared" si="19"/>
        <v>Warhol</v>
      </c>
      <c r="F60" s="32" t="str">
        <f t="shared" si="10"/>
        <v>Andy Warhol</v>
      </c>
      <c r="G60" s="17">
        <v>8700000</v>
      </c>
      <c r="H60" s="38" t="str">
        <f t="shared" si="2"/>
        <v>8-10</v>
      </c>
      <c r="I60" s="17">
        <v>17743723.030000001</v>
      </c>
      <c r="J60" s="25" t="s">
        <v>417</v>
      </c>
      <c r="K60" s="4" t="str">
        <f t="shared" si="12"/>
        <v>Four Campbell's Soup Cans</v>
      </c>
      <c r="L60" s="20" t="str">
        <f t="shared" si="13"/>
        <v>1962</v>
      </c>
      <c r="M60" s="23" t="s">
        <v>502</v>
      </c>
      <c r="N60" s="19" t="str">
        <f t="shared" si="14"/>
        <v>08</v>
      </c>
      <c r="O60" s="5" t="str">
        <f t="shared" si="15"/>
        <v>November</v>
      </c>
      <c r="P60" s="20">
        <v>2011</v>
      </c>
      <c r="Q60" s="5" t="str">
        <f t="shared" si="16"/>
        <v>(Christie's NY)</v>
      </c>
      <c r="R60" s="5" t="str">
        <f t="shared" si="17"/>
        <v>New York</v>
      </c>
      <c r="S60" s="5" t="s">
        <v>236</v>
      </c>
      <c r="T60" s="5" t="str">
        <f t="shared" si="18"/>
        <v>Andy Warhol, Four Campbell's Soup Cans (1962), sold at (Christie's NY) for $8700000</v>
      </c>
    </row>
    <row r="61" spans="1:20">
      <c r="A61" s="13">
        <v>10</v>
      </c>
      <c r="B61" s="14" t="s">
        <v>752</v>
      </c>
      <c r="C61" s="14"/>
      <c r="D61" s="14" t="str">
        <f t="shared" si="11"/>
        <v>Andy</v>
      </c>
      <c r="E61" s="14" t="str">
        <f t="shared" si="19"/>
        <v>Warhol</v>
      </c>
      <c r="F61" s="32" t="str">
        <f t="shared" si="10"/>
        <v>Andy Warhol</v>
      </c>
      <c r="G61" s="17">
        <v>34250000</v>
      </c>
      <c r="H61" s="38" t="str">
        <f t="shared" si="2"/>
        <v>30-40</v>
      </c>
      <c r="I61" s="17">
        <v>17743723.030000001</v>
      </c>
      <c r="J61" s="25" t="s">
        <v>103</v>
      </c>
      <c r="K61" s="4" t="str">
        <f t="shared" si="12"/>
        <v>Self-Portrait</v>
      </c>
      <c r="L61" s="20" t="str">
        <f t="shared" si="13"/>
        <v>1963</v>
      </c>
      <c r="M61" s="23" t="s">
        <v>754</v>
      </c>
      <c r="N61" s="19" t="str">
        <f t="shared" si="14"/>
        <v>11</v>
      </c>
      <c r="O61" s="5" t="str">
        <f t="shared" si="15"/>
        <v>May</v>
      </c>
      <c r="P61" s="20">
        <v>2011</v>
      </c>
      <c r="Q61" s="5" t="str">
        <f t="shared" si="16"/>
        <v>(Christie's NY)</v>
      </c>
      <c r="R61" s="5" t="str">
        <f t="shared" si="17"/>
        <v>New York</v>
      </c>
      <c r="S61" s="5" t="s">
        <v>236</v>
      </c>
      <c r="T61" s="5" t="str">
        <f t="shared" si="18"/>
        <v>Andy Warhol, Self-Portrait (1963), sold at (Christie's NY) for $34250000</v>
      </c>
    </row>
    <row r="62" spans="1:20" s="14" customFormat="1">
      <c r="A62" s="9">
        <v>21</v>
      </c>
      <c r="B62" s="5" t="s">
        <v>752</v>
      </c>
      <c r="C62" s="5"/>
      <c r="D62" s="5" t="str">
        <f t="shared" si="11"/>
        <v>Andy</v>
      </c>
      <c r="E62" s="5" t="str">
        <f t="shared" si="19"/>
        <v>Warhol</v>
      </c>
      <c r="F62" s="32" t="str">
        <f t="shared" si="10"/>
        <v>Andy Warhol</v>
      </c>
      <c r="G62" s="11">
        <v>24000000</v>
      </c>
      <c r="H62" s="38" t="str">
        <f t="shared" si="2"/>
        <v>20-30</v>
      </c>
      <c r="I62" s="11">
        <v>17743723.030000001</v>
      </c>
      <c r="J62" s="23" t="s">
        <v>832</v>
      </c>
      <c r="K62" s="1" t="str">
        <f t="shared" si="12"/>
        <v>Liz #5 (Early Colored Liz)</v>
      </c>
      <c r="L62" s="24" t="str">
        <f t="shared" si="13"/>
        <v>1963</v>
      </c>
      <c r="M62" s="25" t="s">
        <v>833</v>
      </c>
      <c r="N62" s="15" t="str">
        <f t="shared" si="14"/>
        <v>12</v>
      </c>
      <c r="O62" s="14" t="str">
        <f t="shared" si="15"/>
        <v>May</v>
      </c>
      <c r="P62" s="24">
        <v>2011</v>
      </c>
      <c r="Q62" s="14" t="str">
        <f t="shared" si="16"/>
        <v>(Phillips de Pury &amp; Co NY)</v>
      </c>
      <c r="R62" s="14" t="str">
        <f t="shared" si="17"/>
        <v>New York</v>
      </c>
      <c r="S62" s="14" t="s">
        <v>236</v>
      </c>
      <c r="T62" s="14" t="str">
        <f t="shared" si="18"/>
        <v>Andy Warhol, Liz #5 (Early Colored Liz) (1963), sold at (Phillips de Pury &amp; Co NY) for $24000000</v>
      </c>
    </row>
    <row r="63" spans="1:20">
      <c r="A63" s="13">
        <v>54</v>
      </c>
      <c r="B63" s="14" t="s">
        <v>752</v>
      </c>
      <c r="C63" s="14"/>
      <c r="D63" s="14" t="str">
        <f t="shared" si="11"/>
        <v>Andy</v>
      </c>
      <c r="E63" s="14" t="str">
        <f t="shared" si="19"/>
        <v>Warhol</v>
      </c>
      <c r="F63" s="32" t="str">
        <f t="shared" si="10"/>
        <v>Andy Warhol</v>
      </c>
      <c r="G63" s="17">
        <v>14500000</v>
      </c>
      <c r="H63" s="38" t="str">
        <f t="shared" si="2"/>
        <v>10-20</v>
      </c>
      <c r="I63" s="17">
        <v>17743723.030000001</v>
      </c>
      <c r="J63" s="25" t="s">
        <v>341</v>
      </c>
      <c r="K63" s="4" t="str">
        <f t="shared" si="12"/>
        <v>Silver Liz</v>
      </c>
      <c r="L63" s="20" t="str">
        <f t="shared" si="13"/>
        <v>1963</v>
      </c>
      <c r="M63" s="23" t="s">
        <v>502</v>
      </c>
      <c r="N63" s="19" t="str">
        <f t="shared" si="14"/>
        <v>08</v>
      </c>
      <c r="O63" s="5" t="str">
        <f t="shared" si="15"/>
        <v>November</v>
      </c>
      <c r="P63" s="20">
        <v>2011</v>
      </c>
      <c r="Q63" s="5" t="str">
        <f t="shared" si="16"/>
        <v>(Christie's NY)</v>
      </c>
      <c r="R63" s="5" t="str">
        <f t="shared" si="17"/>
        <v>New York</v>
      </c>
      <c r="S63" s="5" t="s">
        <v>236</v>
      </c>
      <c r="T63" s="5" t="str">
        <f t="shared" si="18"/>
        <v>Andy Warhol, Silver Liz (1963), sold at (Christie's NY) for $14500000</v>
      </c>
    </row>
    <row r="64" spans="1:20" s="14" customFormat="1">
      <c r="A64" s="9">
        <v>13</v>
      </c>
      <c r="B64" s="5" t="s">
        <v>759</v>
      </c>
      <c r="C64" s="5"/>
      <c r="D64" s="5" t="str">
        <f t="shared" si="11"/>
        <v>Baoshi</v>
      </c>
      <c r="E64" s="5" t="str">
        <f t="shared" si="19"/>
        <v>Fu</v>
      </c>
      <c r="F64" s="32" t="str">
        <f t="shared" si="10"/>
        <v>Baoshi Fu</v>
      </c>
      <c r="G64" s="11">
        <v>31520000</v>
      </c>
      <c r="H64" s="38" t="str">
        <f t="shared" si="2"/>
        <v>30-40</v>
      </c>
      <c r="I64" s="11">
        <v>17743723.030000001</v>
      </c>
      <c r="J64" s="23" t="s">
        <v>18</v>
      </c>
      <c r="K64" s="1" t="str">
        <f t="shared" si="12"/>
        <v>Landscapes</v>
      </c>
      <c r="L64" s="24" t="str">
        <f t="shared" si="13"/>
        <v>1964</v>
      </c>
      <c r="M64" s="25" t="s">
        <v>595</v>
      </c>
      <c r="N64" s="15" t="str">
        <f t="shared" si="14"/>
        <v>17</v>
      </c>
      <c r="O64" s="14" t="str">
        <f t="shared" si="15"/>
        <v>November</v>
      </c>
      <c r="P64" s="24">
        <v>2011</v>
      </c>
      <c r="Q64" s="14" t="str">
        <f t="shared" si="16"/>
        <v>(Beijing Hanhai Art BEIJING)</v>
      </c>
      <c r="R64" s="14" t="str">
        <f t="shared" si="17"/>
        <v>Beijing</v>
      </c>
      <c r="S64" s="14" t="s">
        <v>237</v>
      </c>
      <c r="T64" s="14" t="str">
        <f t="shared" si="18"/>
        <v>Baoshi Fu, Landscapes (1964), sold at (Beijing Hanhai Art BEIJING) for $31520000</v>
      </c>
    </row>
    <row r="65" spans="1:20">
      <c r="A65" s="13">
        <v>36</v>
      </c>
      <c r="B65" s="14" t="s">
        <v>752</v>
      </c>
      <c r="C65" s="14"/>
      <c r="D65" s="14" t="str">
        <f t="shared" si="11"/>
        <v>Andy</v>
      </c>
      <c r="E65" s="14" t="str">
        <f t="shared" si="19"/>
        <v>Warhol</v>
      </c>
      <c r="F65" s="32" t="str">
        <f t="shared" si="10"/>
        <v>Andy Warhol</v>
      </c>
      <c r="G65" s="17">
        <v>18000000</v>
      </c>
      <c r="H65" s="38" t="str">
        <f t="shared" si="2"/>
        <v>10-20</v>
      </c>
      <c r="I65" s="17">
        <v>17743723.030000001</v>
      </c>
      <c r="J65" s="25" t="s">
        <v>869</v>
      </c>
      <c r="K65" s="4" t="str">
        <f t="shared" si="12"/>
        <v>Sixteen Jackies</v>
      </c>
      <c r="L65" s="20" t="str">
        <f t="shared" si="13"/>
        <v>1964</v>
      </c>
      <c r="M65" s="23" t="s">
        <v>791</v>
      </c>
      <c r="N65" s="19" t="str">
        <f t="shared" si="14"/>
        <v>10</v>
      </c>
      <c r="O65" s="5" t="str">
        <f t="shared" si="15"/>
        <v>May</v>
      </c>
      <c r="P65" s="20">
        <v>2011</v>
      </c>
      <c r="Q65" s="5" t="str">
        <f t="shared" si="16"/>
        <v>(Sotheby's NY)</v>
      </c>
      <c r="R65" s="5" t="str">
        <f t="shared" si="17"/>
        <v>New York</v>
      </c>
      <c r="S65" s="5" t="s">
        <v>236</v>
      </c>
      <c r="T65" s="5" t="str">
        <f t="shared" si="18"/>
        <v>Andy Warhol, Sixteen Jackies (1964), sold at (Sotheby's NY) for $18000000</v>
      </c>
    </row>
    <row r="66" spans="1:20" s="14" customFormat="1">
      <c r="A66" s="9">
        <v>27</v>
      </c>
      <c r="B66" s="5" t="s">
        <v>332</v>
      </c>
      <c r="C66" s="5"/>
      <c r="D66" s="5" t="str">
        <f t="shared" ref="D66:D101" si="20">PROPER(LOWER(MID(B66,(FIND(" ",B66))+1,15)))</f>
        <v>Pablo</v>
      </c>
      <c r="E66" s="5" t="str">
        <f t="shared" si="19"/>
        <v>Picasso</v>
      </c>
      <c r="F66" s="32" t="str">
        <f t="shared" si="10"/>
        <v>Pablo Picasso</v>
      </c>
      <c r="G66" s="11">
        <v>20500000</v>
      </c>
      <c r="H66" s="38" t="str">
        <f t="shared" ref="H66:H101" si="21">IF(G66&gt;50000000,"+50",IF(G66&gt;40000000,"40-50",IF(G66&gt;30000000,"30-40",IF(G66&gt;20000000,"20-30",IF(G66&gt;10000000,"10-20",IF(G66&gt;8000000,"8-10",""))))))</f>
        <v>20-30</v>
      </c>
      <c r="I66" s="11">
        <v>17743723.030000001</v>
      </c>
      <c r="J66" s="23" t="s">
        <v>674</v>
      </c>
      <c r="K66" s="1" t="str">
        <f t="shared" ref="K66:K97" si="22">IF((ISERROR(LEFT(J66,(FIND("(1",J66))-2))),IF((ISERROR(LEFT(J66,(FIND("(2",J66))-2))),J66,LEFT(J66,(FIND("(2",J66))-2)),LEFT(J66,(FIND("(1",J66))-2))</f>
        <v>L'aubade</v>
      </c>
      <c r="L66" s="24" t="str">
        <f t="shared" ref="L66:L101" si="23">IF(ISERROR(FIND("(1",J66)),IF(ISERROR(FIND("(2",J66)),"n/a",MID(J66,FIND("(2",J66)+1,4)),MID(J66,FIND("(1",J66)+1,4))</f>
        <v>1967</v>
      </c>
      <c r="M66" s="25" t="s">
        <v>503</v>
      </c>
      <c r="N66" s="15" t="str">
        <f t="shared" ref="N66:N97" si="24">LEFT(LEFT(M66,(FIND("(",M66))-2),2)</f>
        <v>02</v>
      </c>
      <c r="O66" s="14" t="str">
        <f t="shared" ref="O66:O101" si="25">PROPER(MID(M66,4,(LEN(M66)-LEN(Q66)-4)))</f>
        <v>November</v>
      </c>
      <c r="P66" s="24">
        <v>2011</v>
      </c>
      <c r="Q66" s="14" t="str">
        <f t="shared" ref="Q66:Q101" si="26">MID(M66,FIND("(",M66),50)</f>
        <v>(Sotheby's NY)</v>
      </c>
      <c r="R66" s="14" t="str">
        <f t="shared" ref="R66:R97" si="27">IF(ISERROR(SEARCH("NY",Q66)),IF(ISERROR(SEARCH("LONDON",Q66)),IF(ISERROR(SEARCH("BEIJING",Q66)),IF(ISERROR(SEARCH("HK",Q66)),IF(ISERROR(SEARCH("PARIS",Q66)),IF(ISERROR(SEARCH("HANGZHOU",Q66)),"","Hangzhou"),"Paris"),"Hong Kong"),"Beijing"),"London"),"New York")</f>
        <v>New York</v>
      </c>
      <c r="S66" s="14" t="s">
        <v>236</v>
      </c>
      <c r="T66" s="14" t="str">
        <f t="shared" si="18"/>
        <v>Pablo Picasso, L'aubade (1967), sold at (Sotheby's NY) for $20500000</v>
      </c>
    </row>
    <row r="67" spans="1:20" s="14" customFormat="1">
      <c r="A67" s="9">
        <v>37</v>
      </c>
      <c r="B67" s="5" t="s">
        <v>755</v>
      </c>
      <c r="C67" s="5"/>
      <c r="D67" s="5" t="str">
        <f t="shared" si="20"/>
        <v>Francis</v>
      </c>
      <c r="E67" s="5" t="str">
        <f t="shared" si="19"/>
        <v>Bacon</v>
      </c>
      <c r="F67" s="32" t="str">
        <f t="shared" ref="F67:F101" si="28">CONCATENATE(D67," ",E67)</f>
        <v>Francis Bacon</v>
      </c>
      <c r="G67" s="11">
        <v>17500000</v>
      </c>
      <c r="H67" s="38" t="str">
        <f t="shared" si="21"/>
        <v>10-20</v>
      </c>
      <c r="I67" s="11">
        <v>17743723.030000001</v>
      </c>
      <c r="J67" s="23" t="s">
        <v>418</v>
      </c>
      <c r="K67" s="1" t="str">
        <f t="shared" si="22"/>
        <v>Three Studies for a Self-Portrait</v>
      </c>
      <c r="L67" s="24" t="str">
        <f t="shared" si="23"/>
        <v>1967</v>
      </c>
      <c r="M67" s="25" t="s">
        <v>596</v>
      </c>
      <c r="N67" s="15" t="str">
        <f t="shared" si="24"/>
        <v>09</v>
      </c>
      <c r="O67" s="14" t="str">
        <f t="shared" si="25"/>
        <v>November</v>
      </c>
      <c r="P67" s="24">
        <v>2011</v>
      </c>
      <c r="Q67" s="14" t="str">
        <f t="shared" si="26"/>
        <v>(Sotheby's NY)</v>
      </c>
      <c r="R67" s="14" t="str">
        <f t="shared" si="27"/>
        <v>New York</v>
      </c>
      <c r="S67" s="14" t="s">
        <v>236</v>
      </c>
      <c r="T67" s="14" t="str">
        <f t="shared" si="18"/>
        <v>Francis Bacon, Three Studies for a Self-Portrait (1967), sold at (Sotheby's NY) for $17500000</v>
      </c>
    </row>
    <row r="68" spans="1:20">
      <c r="A68" s="13">
        <v>44</v>
      </c>
      <c r="B68" s="14" t="s">
        <v>752</v>
      </c>
      <c r="C68" s="14"/>
      <c r="D68" s="14" t="str">
        <f t="shared" si="20"/>
        <v>Andy</v>
      </c>
      <c r="E68" s="14" t="str">
        <f t="shared" si="19"/>
        <v>Warhol</v>
      </c>
      <c r="F68" s="32" t="str">
        <f t="shared" si="28"/>
        <v>Andy Warhol</v>
      </c>
      <c r="G68" s="17">
        <v>15440640</v>
      </c>
      <c r="H68" s="38" t="str">
        <f t="shared" si="21"/>
        <v>10-20</v>
      </c>
      <c r="I68" s="17">
        <v>17743723.030000001</v>
      </c>
      <c r="J68" s="25" t="s">
        <v>410</v>
      </c>
      <c r="K68" s="4" t="str">
        <f t="shared" si="22"/>
        <v>Self-Portrait</v>
      </c>
      <c r="L68" s="20" t="str">
        <f t="shared" si="23"/>
        <v>1967</v>
      </c>
      <c r="M68" s="23" t="s">
        <v>667</v>
      </c>
      <c r="N68" s="19" t="str">
        <f t="shared" si="24"/>
        <v>16</v>
      </c>
      <c r="O68" s="5" t="str">
        <f t="shared" si="25"/>
        <v>February</v>
      </c>
      <c r="P68" s="20">
        <v>2011</v>
      </c>
      <c r="Q68" s="5" t="str">
        <f t="shared" si="26"/>
        <v>(Christie's LONDON)</v>
      </c>
      <c r="R68" s="5" t="str">
        <f t="shared" si="27"/>
        <v>London</v>
      </c>
      <c r="S68" s="5" t="s">
        <v>235</v>
      </c>
      <c r="T68" s="5" t="str">
        <f t="shared" si="18"/>
        <v>Andy Warhol, Self-Portrait (1967), sold at (Christie's LONDON) for $15440640</v>
      </c>
    </row>
    <row r="69" spans="1:20">
      <c r="A69" s="13">
        <v>58</v>
      </c>
      <c r="B69" s="14" t="s">
        <v>657</v>
      </c>
      <c r="C69" s="14"/>
      <c r="D69" s="14" t="str">
        <f t="shared" si="20"/>
        <v>Cy</v>
      </c>
      <c r="E69" s="14" t="str">
        <f t="shared" si="19"/>
        <v>Twombly</v>
      </c>
      <c r="F69" s="32" t="str">
        <f t="shared" si="28"/>
        <v>Cy Twombly</v>
      </c>
      <c r="G69" s="17">
        <v>13500000</v>
      </c>
      <c r="H69" s="38" t="str">
        <f t="shared" si="21"/>
        <v>10-20</v>
      </c>
      <c r="I69" s="17">
        <v>17743723.030000001</v>
      </c>
      <c r="J69" s="25" t="s">
        <v>658</v>
      </c>
      <c r="K69" s="4" t="str">
        <f t="shared" si="22"/>
        <v>Unititled</v>
      </c>
      <c r="L69" s="20" t="str">
        <f t="shared" si="23"/>
        <v>1967</v>
      </c>
      <c r="M69" s="23" t="s">
        <v>754</v>
      </c>
      <c r="N69" s="19" t="str">
        <f t="shared" si="24"/>
        <v>11</v>
      </c>
      <c r="O69" s="5" t="str">
        <f t="shared" si="25"/>
        <v>May</v>
      </c>
      <c r="P69" s="20">
        <v>2011</v>
      </c>
      <c r="Q69" s="5" t="str">
        <f t="shared" si="26"/>
        <v>(Christie's NY)</v>
      </c>
      <c r="R69" s="5" t="str">
        <f t="shared" si="27"/>
        <v>New York</v>
      </c>
      <c r="S69" s="5" t="s">
        <v>235</v>
      </c>
      <c r="T69" s="5" t="str">
        <f t="shared" si="18"/>
        <v>Cy Twombly, Unititled (1967), sold at (Christie's NY) for $13500000</v>
      </c>
    </row>
    <row r="70" spans="1:20">
      <c r="A70" s="13">
        <v>98</v>
      </c>
      <c r="B70" s="14" t="s">
        <v>501</v>
      </c>
      <c r="C70" s="14"/>
      <c r="D70" s="14" t="str">
        <f t="shared" si="20"/>
        <v>Sigmar</v>
      </c>
      <c r="E70" s="14" t="str">
        <f t="shared" si="19"/>
        <v>Polke</v>
      </c>
      <c r="F70" s="32" t="str">
        <f t="shared" si="28"/>
        <v>Sigmar Polke</v>
      </c>
      <c r="G70" s="17">
        <v>8150310</v>
      </c>
      <c r="H70" s="38" t="str">
        <f t="shared" si="21"/>
        <v>8-10</v>
      </c>
      <c r="I70" s="17">
        <v>17743723.030000001</v>
      </c>
      <c r="J70" s="25" t="s">
        <v>594</v>
      </c>
      <c r="K70" s="4" t="str">
        <f t="shared" si="22"/>
        <v>Dschungel (Jungle)</v>
      </c>
      <c r="L70" s="20" t="str">
        <f t="shared" si="23"/>
        <v>1967</v>
      </c>
      <c r="M70" s="23" t="s">
        <v>505</v>
      </c>
      <c r="N70" s="19" t="str">
        <f t="shared" si="24"/>
        <v>29</v>
      </c>
      <c r="O70" s="5" t="str">
        <f t="shared" si="25"/>
        <v>June</v>
      </c>
      <c r="P70" s="20">
        <v>2011</v>
      </c>
      <c r="Q70" s="5" t="str">
        <f t="shared" si="26"/>
        <v>(Sotheby's LONDON)</v>
      </c>
      <c r="R70" s="5" t="str">
        <f t="shared" si="27"/>
        <v>London</v>
      </c>
      <c r="S70" s="5" t="s">
        <v>236</v>
      </c>
      <c r="T70" s="5" t="str">
        <f t="shared" si="18"/>
        <v>Sigmar Polke, Dschungel (Jungle) (1967), sold at (Sotheby's LONDON) for $8150310</v>
      </c>
    </row>
    <row r="71" spans="1:20" s="14" customFormat="1">
      <c r="A71" s="9">
        <v>11</v>
      </c>
      <c r="B71" s="5" t="s">
        <v>755</v>
      </c>
      <c r="C71" s="5"/>
      <c r="D71" s="5" t="str">
        <f t="shared" si="20"/>
        <v>Francis</v>
      </c>
      <c r="E71" s="5" t="str">
        <f t="shared" si="19"/>
        <v>Bacon</v>
      </c>
      <c r="F71" s="32" t="str">
        <f t="shared" si="28"/>
        <v>Francis Bacon</v>
      </c>
      <c r="G71" s="11">
        <v>32957850</v>
      </c>
      <c r="H71" s="38" t="str">
        <f t="shared" si="21"/>
        <v>30-40</v>
      </c>
      <c r="I71" s="11">
        <v>17743723.030000001</v>
      </c>
      <c r="J71" s="23" t="s">
        <v>16</v>
      </c>
      <c r="K71" s="1" t="str">
        <f t="shared" si="22"/>
        <v>Three studies for portrait of Lucian Freud</v>
      </c>
      <c r="L71" s="24" t="str">
        <f t="shared" si="23"/>
        <v>1969</v>
      </c>
      <c r="M71" s="25" t="s">
        <v>666</v>
      </c>
      <c r="N71" s="15" t="str">
        <f t="shared" si="24"/>
        <v>10</v>
      </c>
      <c r="O71" s="14" t="str">
        <f t="shared" si="25"/>
        <v>February</v>
      </c>
      <c r="P71" s="24">
        <v>2011</v>
      </c>
      <c r="Q71" s="14" t="str">
        <f t="shared" si="26"/>
        <v>(Sotheby's LONDON)</v>
      </c>
      <c r="R71" s="14" t="str">
        <f t="shared" si="27"/>
        <v>London</v>
      </c>
      <c r="S71" s="14" t="s">
        <v>235</v>
      </c>
      <c r="T71" s="14" t="str">
        <f t="shared" si="18"/>
        <v>Francis Bacon, Three studies for portrait of Lucian Freud (1969), sold at (Sotheby's LONDON) for $32957850</v>
      </c>
    </row>
    <row r="72" spans="1:20" s="14" customFormat="1">
      <c r="A72" s="9">
        <v>77</v>
      </c>
      <c r="B72" s="5" t="s">
        <v>332</v>
      </c>
      <c r="C72" s="5"/>
      <c r="D72" s="5" t="str">
        <f t="shared" si="20"/>
        <v>Pablo</v>
      </c>
      <c r="E72" s="5" t="str">
        <f t="shared" si="19"/>
        <v>Picasso</v>
      </c>
      <c r="F72" s="32" t="str">
        <f t="shared" si="28"/>
        <v>Pablo Picasso</v>
      </c>
      <c r="G72" s="11">
        <v>9407020</v>
      </c>
      <c r="H72" s="38" t="str">
        <f t="shared" si="21"/>
        <v>8-10</v>
      </c>
      <c r="I72" s="11">
        <v>17743723.030000001</v>
      </c>
      <c r="J72" s="23" t="s">
        <v>535</v>
      </c>
      <c r="K72" s="1" t="str">
        <f t="shared" si="22"/>
        <v>Couple, le baiser</v>
      </c>
      <c r="L72" s="24" t="str">
        <f t="shared" si="23"/>
        <v>1969</v>
      </c>
      <c r="M72" s="25" t="s">
        <v>751</v>
      </c>
      <c r="N72" s="15" t="str">
        <f t="shared" si="24"/>
        <v>22</v>
      </c>
      <c r="O72" s="14" t="str">
        <f t="shared" si="25"/>
        <v>June</v>
      </c>
      <c r="P72" s="24">
        <v>2011</v>
      </c>
      <c r="Q72" s="14" t="str">
        <f t="shared" si="26"/>
        <v>(Sotheby's LONDON)</v>
      </c>
      <c r="R72" s="14" t="str">
        <f t="shared" si="27"/>
        <v>London</v>
      </c>
      <c r="S72" s="14" t="s">
        <v>235</v>
      </c>
      <c r="T72" s="14" t="str">
        <f t="shared" si="18"/>
        <v>Pablo Picasso, Couple, le baiser (1969), sold at (Sotheby's LONDON) for $9407020</v>
      </c>
    </row>
    <row r="73" spans="1:20" s="14" customFormat="1">
      <c r="A73" s="9">
        <v>89</v>
      </c>
      <c r="B73" s="5" t="s">
        <v>332</v>
      </c>
      <c r="C73" s="5"/>
      <c r="D73" s="5" t="str">
        <f t="shared" si="20"/>
        <v>Pablo</v>
      </c>
      <c r="E73" s="5" t="str">
        <f t="shared" si="19"/>
        <v>Picasso</v>
      </c>
      <c r="F73" s="32" t="str">
        <f t="shared" si="28"/>
        <v>Pablo Picasso</v>
      </c>
      <c r="G73" s="11">
        <v>8500000</v>
      </c>
      <c r="H73" s="38" t="str">
        <f t="shared" si="21"/>
        <v>8-10</v>
      </c>
      <c r="I73" s="11">
        <v>17743723.030000001</v>
      </c>
      <c r="J73" s="23" t="s">
        <v>36</v>
      </c>
      <c r="K73" s="1" t="str">
        <f t="shared" si="22"/>
        <v>Couple á la guitare</v>
      </c>
      <c r="L73" s="24" t="str">
        <f t="shared" si="23"/>
        <v>1970</v>
      </c>
      <c r="M73" s="25" t="s">
        <v>827</v>
      </c>
      <c r="N73" s="15" t="str">
        <f t="shared" si="24"/>
        <v>03</v>
      </c>
      <c r="O73" s="14" t="str">
        <f t="shared" si="25"/>
        <v>May</v>
      </c>
      <c r="P73" s="24">
        <v>2011</v>
      </c>
      <c r="Q73" s="14" t="str">
        <f t="shared" si="26"/>
        <v>(Sotheby's NY)</v>
      </c>
      <c r="R73" s="14" t="str">
        <f t="shared" si="27"/>
        <v>New York</v>
      </c>
      <c r="S73" s="14" t="s">
        <v>236</v>
      </c>
      <c r="T73" s="14" t="str">
        <f t="shared" si="18"/>
        <v>Pablo Picasso, Couple á la guitare (1970), sold at (Sotheby's NY) for $8500000</v>
      </c>
    </row>
    <row r="74" spans="1:20" s="14" customFormat="1">
      <c r="A74" s="9">
        <v>73</v>
      </c>
      <c r="B74" s="5" t="s">
        <v>752</v>
      </c>
      <c r="C74" s="5"/>
      <c r="D74" s="5" t="str">
        <f t="shared" si="20"/>
        <v>Andy</v>
      </c>
      <c r="E74" s="5" t="str">
        <f t="shared" si="19"/>
        <v>Warhol</v>
      </c>
      <c r="F74" s="32" t="str">
        <f t="shared" si="28"/>
        <v>Andy Warhol</v>
      </c>
      <c r="G74" s="11">
        <v>9895200</v>
      </c>
      <c r="H74" s="38" t="str">
        <f t="shared" si="21"/>
        <v>8-10</v>
      </c>
      <c r="I74" s="11">
        <v>17743723.030000001</v>
      </c>
      <c r="J74" s="23" t="s">
        <v>529</v>
      </c>
      <c r="K74" s="1" t="str">
        <f t="shared" si="22"/>
        <v>Mao</v>
      </c>
      <c r="L74" s="24" t="str">
        <f t="shared" si="23"/>
        <v>1973</v>
      </c>
      <c r="M74" s="25" t="s">
        <v>831</v>
      </c>
      <c r="N74" s="15" t="str">
        <f t="shared" si="24"/>
        <v>28</v>
      </c>
      <c r="O74" s="14" t="str">
        <f t="shared" si="25"/>
        <v>June</v>
      </c>
      <c r="P74" s="24">
        <v>2011</v>
      </c>
      <c r="Q74" s="14" t="str">
        <f t="shared" si="26"/>
        <v>(Christie's LONDON)</v>
      </c>
      <c r="R74" s="14" t="str">
        <f t="shared" si="27"/>
        <v>London</v>
      </c>
      <c r="S74" s="14" t="s">
        <v>235</v>
      </c>
      <c r="T74" s="14" t="str">
        <f t="shared" ref="T74:T101" si="29">CONCATENATE(D74," ",E74,", ",K74," (",IF(L74&lt;&gt;"",L74,"n/a"),"), sold at ",Q74," for $",G74)</f>
        <v>Andy Warhol, Mao (1973), sold at (Christie's LONDON) for $9895200</v>
      </c>
    </row>
    <row r="75" spans="1:20">
      <c r="A75" s="13">
        <v>24</v>
      </c>
      <c r="B75" s="14" t="s">
        <v>755</v>
      </c>
      <c r="C75" s="14"/>
      <c r="D75" s="14" t="str">
        <f t="shared" si="20"/>
        <v>Francis</v>
      </c>
      <c r="E75" s="14" t="str">
        <f t="shared" si="19"/>
        <v>Bacon</v>
      </c>
      <c r="F75" s="32" t="str">
        <f t="shared" si="28"/>
        <v>Francis Bacon</v>
      </c>
      <c r="G75" s="17">
        <v>22500000</v>
      </c>
      <c r="H75" s="38" t="str">
        <f t="shared" si="21"/>
        <v>20-30</v>
      </c>
      <c r="I75" s="17">
        <v>17743723.030000001</v>
      </c>
      <c r="J75" s="25" t="s">
        <v>838</v>
      </c>
      <c r="K75" s="4" t="str">
        <f t="shared" si="22"/>
        <v>Studies for Self-Portrait</v>
      </c>
      <c r="L75" s="20" t="str">
        <f t="shared" si="23"/>
        <v>1974</v>
      </c>
      <c r="M75" s="23" t="s">
        <v>754</v>
      </c>
      <c r="N75" s="19" t="str">
        <f t="shared" si="24"/>
        <v>11</v>
      </c>
      <c r="O75" s="5" t="str">
        <f t="shared" si="25"/>
        <v>May</v>
      </c>
      <c r="P75" s="20">
        <v>2011</v>
      </c>
      <c r="Q75" s="5" t="str">
        <f t="shared" si="26"/>
        <v>(Christie's NY)</v>
      </c>
      <c r="R75" s="5" t="str">
        <f t="shared" si="27"/>
        <v>New York</v>
      </c>
      <c r="S75" s="5" t="s">
        <v>236</v>
      </c>
      <c r="T75" s="5" t="str">
        <f t="shared" si="29"/>
        <v>Francis Bacon, Studies for Self-Portrait (1974), sold at (Christie's NY) for $22500000</v>
      </c>
    </row>
    <row r="76" spans="1:20">
      <c r="A76" s="13">
        <v>90</v>
      </c>
      <c r="B76" s="14" t="s">
        <v>411</v>
      </c>
      <c r="C76" s="14"/>
      <c r="D76" s="14" t="str">
        <f t="shared" si="20"/>
        <v>Guanzhong</v>
      </c>
      <c r="E76" s="14" t="str">
        <f t="shared" si="19"/>
        <v>Wu</v>
      </c>
      <c r="F76" s="32" t="str">
        <f t="shared" si="28"/>
        <v>Guanzhong Wu</v>
      </c>
      <c r="G76" s="17">
        <v>8492000</v>
      </c>
      <c r="H76" s="38" t="str">
        <f t="shared" si="21"/>
        <v>8-10</v>
      </c>
      <c r="I76" s="17">
        <v>17743723.030000001</v>
      </c>
      <c r="J76" s="25" t="s">
        <v>668</v>
      </c>
      <c r="K76" s="4" t="str">
        <f t="shared" si="22"/>
        <v>Shrubalthea</v>
      </c>
      <c r="L76" s="20" t="str">
        <f t="shared" si="23"/>
        <v>1975</v>
      </c>
      <c r="M76" s="23" t="s">
        <v>426</v>
      </c>
      <c r="N76" s="19" t="str">
        <f t="shared" si="24"/>
        <v>03</v>
      </c>
      <c r="O76" s="5" t="str">
        <f t="shared" si="25"/>
        <v>June</v>
      </c>
      <c r="P76" s="20">
        <v>2011</v>
      </c>
      <c r="Q76" s="5" t="str">
        <f t="shared" si="26"/>
        <v>(Poly International BEIJING)</v>
      </c>
      <c r="R76" s="5" t="str">
        <f t="shared" si="27"/>
        <v>Beijing</v>
      </c>
      <c r="S76" s="5" t="s">
        <v>237</v>
      </c>
      <c r="T76" s="5" t="str">
        <f t="shared" si="29"/>
        <v>Guanzhong Wu, Shrubalthea (1975), sold at (Poly International BEIJING) for $8492000</v>
      </c>
    </row>
    <row r="77" spans="1:20">
      <c r="A77" s="13">
        <v>38</v>
      </c>
      <c r="B77" s="14" t="s">
        <v>925</v>
      </c>
      <c r="C77" s="14"/>
      <c r="D77" s="14" t="str">
        <f t="shared" si="20"/>
        <v>Clyfford E.</v>
      </c>
      <c r="E77" s="14" t="str">
        <f t="shared" si="19"/>
        <v>Still</v>
      </c>
      <c r="F77" s="32" t="str">
        <f t="shared" si="28"/>
        <v>Clyfford E. Still</v>
      </c>
      <c r="G77" s="17">
        <v>17500000</v>
      </c>
      <c r="H77" s="38" t="str">
        <f t="shared" si="21"/>
        <v>10-20</v>
      </c>
      <c r="I77" s="17">
        <v>17743723.030000001</v>
      </c>
      <c r="J77" s="25" t="s">
        <v>419</v>
      </c>
      <c r="K77" s="4" t="str">
        <f t="shared" si="22"/>
        <v>Ph-1033</v>
      </c>
      <c r="L77" s="20" t="str">
        <f t="shared" si="23"/>
        <v>1976</v>
      </c>
      <c r="M77" s="23" t="s">
        <v>596</v>
      </c>
      <c r="N77" s="19" t="str">
        <f t="shared" si="24"/>
        <v>09</v>
      </c>
      <c r="O77" s="5" t="str">
        <f t="shared" si="25"/>
        <v>November</v>
      </c>
      <c r="P77" s="20">
        <v>2011</v>
      </c>
      <c r="Q77" s="5" t="str">
        <f t="shared" si="26"/>
        <v>(Sotheby's NY)</v>
      </c>
      <c r="R77" s="5" t="str">
        <f t="shared" si="27"/>
        <v>New York</v>
      </c>
      <c r="S77" s="5" t="s">
        <v>236</v>
      </c>
      <c r="T77" s="5" t="str">
        <f t="shared" si="29"/>
        <v>Clyfford E. Still, Ph-1033 (1976), sold at (Sotheby's NY) for $17500000</v>
      </c>
    </row>
    <row r="78" spans="1:20" s="14" customFormat="1">
      <c r="A78" s="9">
        <v>99</v>
      </c>
      <c r="B78" s="5" t="s">
        <v>919</v>
      </c>
      <c r="C78" s="5"/>
      <c r="D78" s="5" t="str">
        <f t="shared" si="20"/>
        <v>Zhou</v>
      </c>
      <c r="E78" s="5" t="str">
        <f t="shared" si="19"/>
        <v>Huang</v>
      </c>
      <c r="F78" s="32" t="str">
        <f t="shared" si="28"/>
        <v>Zhou Huang</v>
      </c>
      <c r="G78" s="11">
        <v>8116499</v>
      </c>
      <c r="H78" s="38" t="str">
        <f t="shared" si="21"/>
        <v>8-10</v>
      </c>
      <c r="I78" s="11">
        <v>17743723.030000001</v>
      </c>
      <c r="J78" s="23" t="s">
        <v>920</v>
      </c>
      <c r="K78" s="1" t="str">
        <f t="shared" si="22"/>
        <v>Horse training</v>
      </c>
      <c r="L78" s="24" t="str">
        <f t="shared" si="23"/>
        <v>1976</v>
      </c>
      <c r="M78" s="25" t="s">
        <v>745</v>
      </c>
      <c r="N78" s="15" t="str">
        <f t="shared" si="24"/>
        <v>22</v>
      </c>
      <c r="O78" s="14" t="str">
        <f t="shared" si="25"/>
        <v>May</v>
      </c>
      <c r="P78" s="24">
        <v>2011</v>
      </c>
      <c r="Q78" s="14" t="str">
        <f t="shared" si="26"/>
        <v>(China Guardian BEIJING)</v>
      </c>
      <c r="R78" s="14" t="str">
        <f t="shared" si="27"/>
        <v>Beijing</v>
      </c>
      <c r="S78" s="14" t="s">
        <v>237</v>
      </c>
      <c r="T78" s="14" t="str">
        <f t="shared" si="29"/>
        <v>Zhou Huang, Horse training (1976), sold at (China Guardian BEIJING) for $8116499</v>
      </c>
    </row>
    <row r="79" spans="1:20">
      <c r="A79" s="13">
        <v>52</v>
      </c>
      <c r="B79" s="14" t="s">
        <v>866</v>
      </c>
      <c r="C79" s="14"/>
      <c r="D79" s="14" t="str">
        <f t="shared" si="20"/>
        <v>Gerhard</v>
      </c>
      <c r="E79" s="14" t="str">
        <f t="shared" si="19"/>
        <v>Richter</v>
      </c>
      <c r="F79" s="32" t="str">
        <f t="shared" si="28"/>
        <v>Gerhard Richter</v>
      </c>
      <c r="G79" s="17">
        <v>14630760</v>
      </c>
      <c r="H79" s="38" t="str">
        <f t="shared" si="21"/>
        <v>10-20</v>
      </c>
      <c r="I79" s="17">
        <v>17743723.030000001</v>
      </c>
      <c r="J79" s="25" t="s">
        <v>600</v>
      </c>
      <c r="K79" s="4" t="str">
        <f t="shared" si="22"/>
        <v>Kerze (Candle)</v>
      </c>
      <c r="L79" s="20" t="str">
        <f t="shared" si="23"/>
        <v>1982</v>
      </c>
      <c r="M79" s="23" t="s">
        <v>836</v>
      </c>
      <c r="N79" s="19" t="str">
        <f t="shared" si="24"/>
        <v>14</v>
      </c>
      <c r="O79" s="5" t="str">
        <f t="shared" si="25"/>
        <v>October</v>
      </c>
      <c r="P79" s="20">
        <v>2011</v>
      </c>
      <c r="Q79" s="5" t="str">
        <f t="shared" si="26"/>
        <v>(Christie's LONDON)</v>
      </c>
      <c r="R79" s="5" t="str">
        <f t="shared" si="27"/>
        <v>London</v>
      </c>
      <c r="S79" s="5" t="s">
        <v>235</v>
      </c>
      <c r="T79" s="5" t="str">
        <f t="shared" si="29"/>
        <v>Gerhard Richter, Kerze (Candle) (1982), sold at (Christie's LONDON) for $14630760</v>
      </c>
    </row>
    <row r="80" spans="1:20">
      <c r="A80" s="13">
        <v>20</v>
      </c>
      <c r="B80" s="14" t="s">
        <v>752</v>
      </c>
      <c r="C80" s="14"/>
      <c r="D80" s="14" t="str">
        <f t="shared" si="20"/>
        <v>Andy</v>
      </c>
      <c r="E80" s="14" t="str">
        <f t="shared" si="19"/>
        <v>Warhol</v>
      </c>
      <c r="F80" s="32" t="str">
        <f t="shared" si="28"/>
        <v>Andy Warhol</v>
      </c>
      <c r="G80" s="17">
        <v>24500000</v>
      </c>
      <c r="H80" s="38" t="str">
        <f t="shared" si="21"/>
        <v>20-30</v>
      </c>
      <c r="I80" s="17">
        <v>17743723.030000001</v>
      </c>
      <c r="J80" s="25" t="s">
        <v>239</v>
      </c>
      <c r="K80" s="4" t="str">
        <f t="shared" si="22"/>
        <v>Self-Portrait</v>
      </c>
      <c r="L80" s="20" t="str">
        <f t="shared" si="23"/>
        <v>1986</v>
      </c>
      <c r="M80" s="23" t="s">
        <v>754</v>
      </c>
      <c r="N80" s="19" t="str">
        <f t="shared" si="24"/>
        <v>11</v>
      </c>
      <c r="O80" s="5" t="str">
        <f t="shared" si="25"/>
        <v>May</v>
      </c>
      <c r="P80" s="20">
        <v>2011</v>
      </c>
      <c r="Q80" s="5" t="str">
        <f t="shared" si="26"/>
        <v>(Christie's NY)</v>
      </c>
      <c r="R80" s="5" t="str">
        <f t="shared" si="27"/>
        <v>New York</v>
      </c>
      <c r="S80" s="5" t="s">
        <v>236</v>
      </c>
      <c r="T80" s="5" t="str">
        <f t="shared" si="29"/>
        <v>Andy Warhol, Self-Portrait (1986), sold at (Christie's NY) for $24500000</v>
      </c>
    </row>
    <row r="81" spans="1:20" s="14" customFormat="1">
      <c r="A81" s="9">
        <v>43</v>
      </c>
      <c r="B81" s="5" t="s">
        <v>866</v>
      </c>
      <c r="C81" s="5"/>
      <c r="D81" s="5" t="str">
        <f t="shared" si="20"/>
        <v>Gerhard</v>
      </c>
      <c r="E81" s="5" t="str">
        <f t="shared" si="19"/>
        <v>Richter</v>
      </c>
      <c r="F81" s="32" t="str">
        <f t="shared" si="28"/>
        <v>Gerhard Richter</v>
      </c>
      <c r="G81" s="11">
        <v>16000000</v>
      </c>
      <c r="H81" s="38" t="str">
        <f t="shared" si="21"/>
        <v>10-20</v>
      </c>
      <c r="I81" s="11">
        <v>17743723.030000001</v>
      </c>
      <c r="J81" s="23" t="s">
        <v>409</v>
      </c>
      <c r="K81" s="1" t="str">
        <f t="shared" si="22"/>
        <v>Gudrun</v>
      </c>
      <c r="L81" s="24" t="str">
        <f t="shared" si="23"/>
        <v>1987</v>
      </c>
      <c r="M81" s="25" t="s">
        <v>596</v>
      </c>
      <c r="N81" s="15" t="str">
        <f t="shared" si="24"/>
        <v>09</v>
      </c>
      <c r="O81" s="14" t="str">
        <f t="shared" si="25"/>
        <v>November</v>
      </c>
      <c r="P81" s="24">
        <v>2011</v>
      </c>
      <c r="Q81" s="14" t="str">
        <f t="shared" si="26"/>
        <v>(Sotheby's NY)</v>
      </c>
      <c r="R81" s="14" t="str">
        <f t="shared" si="27"/>
        <v>New York</v>
      </c>
      <c r="S81" s="14" t="s">
        <v>236</v>
      </c>
      <c r="T81" s="14" t="str">
        <f t="shared" si="29"/>
        <v>Gerhard Richter, Gudrun (1987), sold at (Sotheby's NY) for $16000000</v>
      </c>
    </row>
    <row r="82" spans="1:20" s="14" customFormat="1">
      <c r="A82" s="9">
        <v>45</v>
      </c>
      <c r="B82" s="5" t="s">
        <v>411</v>
      </c>
      <c r="C82" s="5"/>
      <c r="D82" s="5" t="str">
        <f t="shared" si="20"/>
        <v>Guanzhong</v>
      </c>
      <c r="E82" s="5" t="str">
        <f t="shared" si="19"/>
        <v>Wu</v>
      </c>
      <c r="F82" s="32" t="str">
        <f t="shared" si="28"/>
        <v>Guanzhong Wu</v>
      </c>
      <c r="G82" s="11">
        <v>15440000</v>
      </c>
      <c r="H82" s="38" t="str">
        <f t="shared" si="21"/>
        <v>10-20</v>
      </c>
      <c r="I82" s="11">
        <v>17743723.030000001</v>
      </c>
      <c r="J82" s="23" t="s">
        <v>412</v>
      </c>
      <c r="K82" s="1" t="str">
        <f t="shared" si="22"/>
        <v>Lion Woods</v>
      </c>
      <c r="L82" s="24" t="str">
        <f t="shared" si="23"/>
        <v>1988</v>
      </c>
      <c r="M82" s="25" t="s">
        <v>426</v>
      </c>
      <c r="N82" s="15" t="str">
        <f t="shared" si="24"/>
        <v>03</v>
      </c>
      <c r="O82" s="14" t="str">
        <f t="shared" si="25"/>
        <v>June</v>
      </c>
      <c r="P82" s="24">
        <v>2011</v>
      </c>
      <c r="Q82" s="14" t="str">
        <f t="shared" si="26"/>
        <v>(Poly International BEIJING)</v>
      </c>
      <c r="R82" s="14" t="str">
        <f t="shared" si="27"/>
        <v>Beijing</v>
      </c>
      <c r="S82" s="14" t="s">
        <v>237</v>
      </c>
      <c r="T82" s="14" t="str">
        <f t="shared" si="29"/>
        <v>Guanzhong Wu, Lion Woods (1988), sold at (Poly International BEIJING) for $15440000</v>
      </c>
    </row>
    <row r="83" spans="1:20">
      <c r="A83" s="13">
        <v>48</v>
      </c>
      <c r="B83" s="14" t="s">
        <v>740</v>
      </c>
      <c r="C83" s="14"/>
      <c r="D83" s="14" t="str">
        <f t="shared" si="20"/>
        <v>Jeff</v>
      </c>
      <c r="E83" s="14" t="str">
        <f t="shared" si="19"/>
        <v>Koons</v>
      </c>
      <c r="F83" s="32" t="str">
        <f t="shared" si="28"/>
        <v>Jeff Koons</v>
      </c>
      <c r="G83" s="17">
        <v>15000000</v>
      </c>
      <c r="H83" s="38" t="str">
        <f t="shared" si="21"/>
        <v>10-20</v>
      </c>
      <c r="I83" s="17">
        <v>17743723.030000001</v>
      </c>
      <c r="J83" s="25" t="s">
        <v>369</v>
      </c>
      <c r="K83" s="4" t="str">
        <f t="shared" si="22"/>
        <v>Pink panther</v>
      </c>
      <c r="L83" s="20" t="str">
        <f t="shared" si="23"/>
        <v>1988</v>
      </c>
      <c r="M83" s="23" t="s">
        <v>791</v>
      </c>
      <c r="N83" s="19" t="str">
        <f t="shared" si="24"/>
        <v>10</v>
      </c>
      <c r="O83" s="5" t="str">
        <f t="shared" si="25"/>
        <v>May</v>
      </c>
      <c r="P83" s="20">
        <v>2011</v>
      </c>
      <c r="Q83" s="5" t="str">
        <f t="shared" si="26"/>
        <v>(Sotheby's NY)</v>
      </c>
      <c r="R83" s="5" t="str">
        <f t="shared" si="27"/>
        <v>New York</v>
      </c>
      <c r="S83" s="5" t="s">
        <v>238</v>
      </c>
      <c r="T83" s="5" t="str">
        <f t="shared" si="29"/>
        <v>Jeff Koons, Pink panther (1988), sold at (Sotheby's NY) for $15000000</v>
      </c>
    </row>
    <row r="84" spans="1:20" s="14" customFormat="1">
      <c r="A84" s="9">
        <v>83</v>
      </c>
      <c r="B84" s="5" t="s">
        <v>264</v>
      </c>
      <c r="C84" s="5"/>
      <c r="D84" s="5" t="str">
        <f t="shared" si="20"/>
        <v>Xiaogang</v>
      </c>
      <c r="E84" s="5" t="str">
        <f t="shared" si="19"/>
        <v>Zhang</v>
      </c>
      <c r="F84" s="32" t="str">
        <f t="shared" si="28"/>
        <v>Xiaogang Zhang</v>
      </c>
      <c r="G84" s="11">
        <v>9002000</v>
      </c>
      <c r="H84" s="38" t="str">
        <f t="shared" si="21"/>
        <v>8-10</v>
      </c>
      <c r="I84" s="11">
        <v>17743723.030000001</v>
      </c>
      <c r="J84" s="23" t="s">
        <v>58</v>
      </c>
      <c r="K84" s="1" t="str">
        <f t="shared" si="22"/>
        <v>Forever Lasting Love</v>
      </c>
      <c r="L84" s="24" t="str">
        <f t="shared" si="23"/>
        <v>1988</v>
      </c>
      <c r="M84" s="25" t="s">
        <v>266</v>
      </c>
      <c r="N84" s="15" t="str">
        <f t="shared" si="24"/>
        <v>03</v>
      </c>
      <c r="O84" s="14" t="str">
        <f t="shared" si="25"/>
        <v>April</v>
      </c>
      <c r="P84" s="24">
        <v>2011</v>
      </c>
      <c r="Q84" s="14" t="str">
        <f t="shared" si="26"/>
        <v>(Sotheby's HK)</v>
      </c>
      <c r="R84" s="14" t="str">
        <f t="shared" si="27"/>
        <v>Hong Kong</v>
      </c>
      <c r="S84" s="14" t="s">
        <v>236</v>
      </c>
      <c r="T84" s="14" t="str">
        <f t="shared" si="29"/>
        <v>Xiaogang Zhang, Forever Lasting Love (1988), sold at (Sotheby's HK) for $9002000</v>
      </c>
    </row>
    <row r="85" spans="1:20">
      <c r="A85" s="13">
        <v>68</v>
      </c>
      <c r="B85" s="14" t="s">
        <v>866</v>
      </c>
      <c r="C85" s="14"/>
      <c r="D85" s="14" t="str">
        <f t="shared" si="20"/>
        <v>Gerhard</v>
      </c>
      <c r="E85" s="14" t="str">
        <f t="shared" si="19"/>
        <v>Richter</v>
      </c>
      <c r="F85" s="32" t="str">
        <f t="shared" si="28"/>
        <v>Gerhard Richter</v>
      </c>
      <c r="G85" s="17">
        <v>10257920</v>
      </c>
      <c r="H85" s="38" t="str">
        <f t="shared" si="21"/>
        <v>10-20</v>
      </c>
      <c r="I85" s="17">
        <v>17743723.030000001</v>
      </c>
      <c r="J85" s="25" t="s">
        <v>521</v>
      </c>
      <c r="K85" s="4" t="str">
        <f t="shared" si="22"/>
        <v>Abstraktes Bild</v>
      </c>
      <c r="L85" s="20" t="str">
        <f t="shared" si="23"/>
        <v>1990</v>
      </c>
      <c r="M85" s="23" t="s">
        <v>445</v>
      </c>
      <c r="N85" s="19" t="str">
        <f t="shared" si="24"/>
        <v>15</v>
      </c>
      <c r="O85" s="5" t="str">
        <f t="shared" si="25"/>
        <v>February</v>
      </c>
      <c r="P85" s="20">
        <v>2011</v>
      </c>
      <c r="Q85" s="5" t="str">
        <f t="shared" si="26"/>
        <v>(Sotheby's LONDON)</v>
      </c>
      <c r="R85" s="5" t="str">
        <f t="shared" si="27"/>
        <v>London</v>
      </c>
      <c r="S85" s="5" t="s">
        <v>235</v>
      </c>
      <c r="T85" s="5" t="str">
        <f t="shared" si="29"/>
        <v>Gerhard Richter, Abstraktes Bild (1990), sold at (Sotheby's LONDON) for $10257920</v>
      </c>
    </row>
    <row r="86" spans="1:20">
      <c r="A86" s="13">
        <v>62</v>
      </c>
      <c r="B86" s="14" t="s">
        <v>866</v>
      </c>
      <c r="C86" s="14"/>
      <c r="D86" s="14" t="str">
        <f t="shared" si="20"/>
        <v>Gerhard</v>
      </c>
      <c r="E86" s="14" t="str">
        <f t="shared" si="19"/>
        <v>Richter</v>
      </c>
      <c r="F86" s="32" t="str">
        <f t="shared" si="28"/>
        <v>Gerhard Richter</v>
      </c>
      <c r="G86" s="17">
        <v>12500000</v>
      </c>
      <c r="H86" s="38" t="str">
        <f t="shared" si="21"/>
        <v>10-20</v>
      </c>
      <c r="I86" s="17">
        <v>17743723.030000001</v>
      </c>
      <c r="J86" s="25" t="s">
        <v>664</v>
      </c>
      <c r="K86" s="4" t="str">
        <f t="shared" si="22"/>
        <v>Abstraktes Bild</v>
      </c>
      <c r="L86" s="20" t="str">
        <f t="shared" si="23"/>
        <v>1992</v>
      </c>
      <c r="M86" s="23" t="s">
        <v>596</v>
      </c>
      <c r="N86" s="19" t="str">
        <f t="shared" si="24"/>
        <v>09</v>
      </c>
      <c r="O86" s="5" t="str">
        <f t="shared" si="25"/>
        <v>November</v>
      </c>
      <c r="P86" s="20">
        <v>2011</v>
      </c>
      <c r="Q86" s="5" t="str">
        <f t="shared" si="26"/>
        <v>(Sotheby's NY)</v>
      </c>
      <c r="R86" s="5" t="str">
        <f t="shared" si="27"/>
        <v>New York</v>
      </c>
      <c r="S86" s="5" t="s">
        <v>236</v>
      </c>
      <c r="T86" s="5" t="str">
        <f t="shared" si="29"/>
        <v>Gerhard Richter, Abstraktes Bild (1992), sold at (Sotheby's NY) for $12500000</v>
      </c>
    </row>
    <row r="87" spans="1:20">
      <c r="A87" s="13">
        <v>66</v>
      </c>
      <c r="B87" s="14" t="s">
        <v>507</v>
      </c>
      <c r="C87" s="14"/>
      <c r="D87" s="14" t="str">
        <f t="shared" si="20"/>
        <v>Yifei</v>
      </c>
      <c r="E87" s="14" t="str">
        <f t="shared" si="19"/>
        <v>Chen</v>
      </c>
      <c r="F87" s="32" t="str">
        <f t="shared" si="28"/>
        <v>Yifei Chen</v>
      </c>
      <c r="G87" s="17">
        <v>10934000</v>
      </c>
      <c r="H87" s="38" t="str">
        <f t="shared" si="21"/>
        <v>10-20</v>
      </c>
      <c r="I87" s="17">
        <v>17743723.030000001</v>
      </c>
      <c r="J87" s="25" t="s">
        <v>518</v>
      </c>
      <c r="K87" s="4" t="str">
        <f t="shared" si="22"/>
        <v>Wind of Mountain Village</v>
      </c>
      <c r="L87" s="20" t="str">
        <f t="shared" si="23"/>
        <v>1994</v>
      </c>
      <c r="M87" s="23" t="s">
        <v>519</v>
      </c>
      <c r="N87" s="19" t="str">
        <f t="shared" si="24"/>
        <v>24</v>
      </c>
      <c r="O87" s="5" t="str">
        <f t="shared" si="25"/>
        <v>May</v>
      </c>
      <c r="P87" s="20">
        <v>2011</v>
      </c>
      <c r="Q87" s="5" t="str">
        <f t="shared" si="26"/>
        <v>(China Guardian BEIJING)</v>
      </c>
      <c r="R87" s="5" t="str">
        <f t="shared" si="27"/>
        <v>Beijing</v>
      </c>
      <c r="S87" s="5" t="s">
        <v>237</v>
      </c>
      <c r="T87" s="5" t="str">
        <f t="shared" si="29"/>
        <v>Yifei Chen, Wind of Mountain Village (1994), sold at (China Guardian BEIJING) for $10934000</v>
      </c>
    </row>
    <row r="88" spans="1:20" s="14" customFormat="1">
      <c r="A88" s="9">
        <v>75</v>
      </c>
      <c r="B88" s="5" t="s">
        <v>532</v>
      </c>
      <c r="C88" s="5"/>
      <c r="D88" s="5" t="str">
        <f t="shared" si="20"/>
        <v>Louise</v>
      </c>
      <c r="E88" s="5" t="str">
        <f t="shared" si="19"/>
        <v>Bourgeois</v>
      </c>
      <c r="F88" s="32" t="str">
        <f t="shared" si="28"/>
        <v>Louise Bourgeois</v>
      </c>
      <c r="G88" s="11">
        <v>9500000</v>
      </c>
      <c r="H88" s="38" t="str">
        <f t="shared" si="21"/>
        <v>8-10</v>
      </c>
      <c r="I88" s="11">
        <v>17743723.030000001</v>
      </c>
      <c r="J88" s="23" t="s">
        <v>533</v>
      </c>
      <c r="K88" s="1" t="str">
        <f t="shared" si="22"/>
        <v>Spider</v>
      </c>
      <c r="L88" s="24" t="str">
        <f t="shared" si="23"/>
        <v>1996</v>
      </c>
      <c r="M88" s="25" t="s">
        <v>502</v>
      </c>
      <c r="N88" s="15" t="str">
        <f t="shared" si="24"/>
        <v>08</v>
      </c>
      <c r="O88" s="14" t="str">
        <f t="shared" si="25"/>
        <v>November</v>
      </c>
      <c r="P88" s="24">
        <v>2011</v>
      </c>
      <c r="Q88" s="14" t="str">
        <f t="shared" si="26"/>
        <v>(Christie's NY)</v>
      </c>
      <c r="R88" s="14" t="str">
        <f t="shared" si="27"/>
        <v>New York</v>
      </c>
      <c r="S88" s="14" t="s">
        <v>236</v>
      </c>
      <c r="T88" s="14" t="str">
        <f t="shared" si="29"/>
        <v>Louise Bourgeois, Spider (1996), sold at (Christie's NY) for $9500000</v>
      </c>
    </row>
    <row r="89" spans="1:20">
      <c r="A89" s="13">
        <v>34</v>
      </c>
      <c r="B89" s="14" t="s">
        <v>866</v>
      </c>
      <c r="C89" s="14"/>
      <c r="D89" s="14" t="str">
        <f t="shared" si="20"/>
        <v>Gerhard</v>
      </c>
      <c r="E89" s="14" t="str">
        <f t="shared" si="19"/>
        <v>Richter</v>
      </c>
      <c r="F89" s="32" t="str">
        <f t="shared" si="28"/>
        <v>Gerhard Richter</v>
      </c>
      <c r="G89" s="17">
        <v>18500000</v>
      </c>
      <c r="H89" s="38" t="str">
        <f t="shared" si="21"/>
        <v>10-20</v>
      </c>
      <c r="I89" s="17">
        <v>17743723.030000001</v>
      </c>
      <c r="J89" s="25" t="s">
        <v>867</v>
      </c>
      <c r="K89" s="4" t="str">
        <f t="shared" si="22"/>
        <v>Abstraktes Bild</v>
      </c>
      <c r="L89" s="20" t="str">
        <f t="shared" si="23"/>
        <v>1997</v>
      </c>
      <c r="M89" s="23" t="s">
        <v>596</v>
      </c>
      <c r="N89" s="19" t="str">
        <f t="shared" si="24"/>
        <v>09</v>
      </c>
      <c r="O89" s="5" t="str">
        <f t="shared" si="25"/>
        <v>November</v>
      </c>
      <c r="P89" s="20">
        <v>2011</v>
      </c>
      <c r="Q89" s="5" t="str">
        <f t="shared" si="26"/>
        <v>(Sotheby's NY)</v>
      </c>
      <c r="R89" s="5" t="str">
        <f t="shared" si="27"/>
        <v>New York</v>
      </c>
      <c r="S89" s="5" t="s">
        <v>236</v>
      </c>
      <c r="T89" s="5" t="str">
        <f t="shared" si="29"/>
        <v>Gerhard Richter, Abstraktes Bild (1997), sold at (Sotheby's NY) for $18500000</v>
      </c>
    </row>
    <row r="90" spans="1:20">
      <c r="A90" s="13">
        <v>80</v>
      </c>
      <c r="B90" s="14" t="s">
        <v>260</v>
      </c>
      <c r="C90" s="14"/>
      <c r="D90" s="14" t="str">
        <f t="shared" si="20"/>
        <v>Zeng</v>
      </c>
      <c r="E90" s="14" t="str">
        <f t="shared" si="19"/>
        <v>Fan</v>
      </c>
      <c r="F90" s="32" t="str">
        <f t="shared" si="28"/>
        <v>Zeng Fan</v>
      </c>
      <c r="G90" s="17">
        <v>9258000</v>
      </c>
      <c r="H90" s="38" t="str">
        <f t="shared" si="21"/>
        <v>8-10</v>
      </c>
      <c r="I90" s="17">
        <v>17743723.030000001</v>
      </c>
      <c r="J90" s="25" t="s">
        <v>261</v>
      </c>
      <c r="K90" s="4" t="str">
        <f t="shared" si="22"/>
        <v>Figure</v>
      </c>
      <c r="L90" s="20" t="str">
        <f t="shared" si="23"/>
        <v>1997</v>
      </c>
      <c r="M90" s="23" t="s">
        <v>881</v>
      </c>
      <c r="N90" s="19" t="str">
        <f t="shared" si="24"/>
        <v>09</v>
      </c>
      <c r="O90" s="5" t="str">
        <f t="shared" si="25"/>
        <v>June</v>
      </c>
      <c r="P90" s="20">
        <v>2011</v>
      </c>
      <c r="Q90" s="5" t="str">
        <f t="shared" si="26"/>
        <v>(Beijing Jiuge International)</v>
      </c>
      <c r="R90" s="5" t="str">
        <f t="shared" si="27"/>
        <v>Beijing</v>
      </c>
      <c r="S90" s="5" t="s">
        <v>237</v>
      </c>
      <c r="T90" s="5" t="str">
        <f t="shared" si="29"/>
        <v>Zeng Fan, Figure (1997), sold at (Beijing Jiuge International) for $9258000</v>
      </c>
    </row>
    <row r="91" spans="1:20" s="14" customFormat="1">
      <c r="A91" s="9">
        <v>69</v>
      </c>
      <c r="B91" s="5" t="s">
        <v>411</v>
      </c>
      <c r="C91" s="5"/>
      <c r="D91" s="5" t="str">
        <f t="shared" si="20"/>
        <v>Guanzhong</v>
      </c>
      <c r="E91" s="5" t="str">
        <f t="shared" si="19"/>
        <v>Wu</v>
      </c>
      <c r="F91" s="32" t="str">
        <f t="shared" si="28"/>
        <v>Guanzhong Wu</v>
      </c>
      <c r="G91" s="11">
        <v>10244000</v>
      </c>
      <c r="H91" s="38" t="str">
        <f t="shared" si="21"/>
        <v>10-20</v>
      </c>
      <c r="I91" s="11">
        <v>17743723.030000001</v>
      </c>
      <c r="J91" s="23" t="s">
        <v>522</v>
      </c>
      <c r="K91" s="1" t="str">
        <f t="shared" si="22"/>
        <v>Former residence of Qiu Jin</v>
      </c>
      <c r="L91" s="24" t="str">
        <f t="shared" si="23"/>
        <v>2002</v>
      </c>
      <c r="M91" s="25" t="s">
        <v>336</v>
      </c>
      <c r="N91" s="15" t="str">
        <f t="shared" si="24"/>
        <v>03</v>
      </c>
      <c r="O91" s="14" t="str">
        <f t="shared" si="25"/>
        <v>December</v>
      </c>
      <c r="P91" s="24">
        <v>2011</v>
      </c>
      <c r="Q91" s="14" t="str">
        <f t="shared" si="26"/>
        <v>(Poly International BEIJING)</v>
      </c>
      <c r="R91" s="14" t="str">
        <f t="shared" si="27"/>
        <v>Beijing</v>
      </c>
      <c r="S91" s="14" t="s">
        <v>237</v>
      </c>
      <c r="T91" s="14" t="str">
        <f t="shared" si="29"/>
        <v>Guanzhong Wu, Former residence of Qiu Jin (2002), sold at (Poly International BEIJING) for $10244000</v>
      </c>
    </row>
    <row r="92" spans="1:20" s="14" customFormat="1">
      <c r="A92" s="9">
        <v>85</v>
      </c>
      <c r="B92" s="5" t="s">
        <v>415</v>
      </c>
      <c r="C92" s="5"/>
      <c r="D92" s="5" t="str">
        <f t="shared" si="20"/>
        <v>Peter</v>
      </c>
      <c r="E92" s="5" t="str">
        <f t="shared" si="19"/>
        <v>Doig</v>
      </c>
      <c r="F92" s="32" t="str">
        <f t="shared" si="28"/>
        <v>Peter Doig</v>
      </c>
      <c r="G92" s="11">
        <v>8778000</v>
      </c>
      <c r="H92" s="38" t="str">
        <f t="shared" si="21"/>
        <v>8-10</v>
      </c>
      <c r="I92" s="11">
        <v>17743723.030000001</v>
      </c>
      <c r="J92" s="23" t="s">
        <v>60</v>
      </c>
      <c r="K92" s="1" t="str">
        <f t="shared" si="22"/>
        <v>Red boat (Imaginary boys)</v>
      </c>
      <c r="L92" s="24" t="str">
        <f t="shared" si="23"/>
        <v>2003</v>
      </c>
      <c r="M92" s="25" t="s">
        <v>831</v>
      </c>
      <c r="N92" s="15" t="str">
        <f t="shared" si="24"/>
        <v>28</v>
      </c>
      <c r="O92" s="14" t="str">
        <f t="shared" si="25"/>
        <v>June</v>
      </c>
      <c r="P92" s="24">
        <v>2011</v>
      </c>
      <c r="Q92" s="14" t="str">
        <f t="shared" si="26"/>
        <v>(Christie's LONDON)</v>
      </c>
      <c r="R92" s="14" t="str">
        <f t="shared" si="27"/>
        <v>London</v>
      </c>
      <c r="S92" s="14" t="s">
        <v>235</v>
      </c>
      <c r="T92" s="14" t="str">
        <f t="shared" si="29"/>
        <v>Peter Doig, Red boat (Imaginary boys) (2003), sold at (Christie's LONDON) for $8778000</v>
      </c>
    </row>
    <row r="93" spans="1:20" s="14" customFormat="1">
      <c r="A93" s="9">
        <v>55</v>
      </c>
      <c r="B93" s="5" t="s">
        <v>342</v>
      </c>
      <c r="C93" s="5"/>
      <c r="D93" s="5" t="str">
        <f t="shared" si="20"/>
        <v>Ruzhuo</v>
      </c>
      <c r="E93" s="5" t="str">
        <f t="shared" si="19"/>
        <v>Cui</v>
      </c>
      <c r="F93" s="32" t="str">
        <f t="shared" si="28"/>
        <v>Ruzhuo Cui</v>
      </c>
      <c r="G93" s="11">
        <v>14113000</v>
      </c>
      <c r="H93" s="38" t="str">
        <f t="shared" si="21"/>
        <v>10-20</v>
      </c>
      <c r="I93" s="11">
        <v>17743723.030000001</v>
      </c>
      <c r="J93" s="23" t="s">
        <v>343</v>
      </c>
      <c r="K93" s="1" t="str">
        <f t="shared" si="22"/>
        <v>Lotus</v>
      </c>
      <c r="L93" s="24" t="str">
        <f t="shared" si="23"/>
        <v>2011</v>
      </c>
      <c r="M93" s="25" t="s">
        <v>203</v>
      </c>
      <c r="N93" s="15" t="str">
        <f t="shared" si="24"/>
        <v>29</v>
      </c>
      <c r="O93" s="14" t="str">
        <f t="shared" si="25"/>
        <v>November</v>
      </c>
      <c r="P93" s="24">
        <v>2011</v>
      </c>
      <c r="Q93" s="14" t="str">
        <f t="shared" si="26"/>
        <v>(Christie's HK)</v>
      </c>
      <c r="R93" s="14" t="str">
        <f t="shared" si="27"/>
        <v>Hong Kong</v>
      </c>
      <c r="S93" s="14" t="s">
        <v>238</v>
      </c>
      <c r="T93" s="14" t="str">
        <f t="shared" si="29"/>
        <v>Ruzhuo Cui, Lotus (2011), sold at (Christie's HK) for $14113000</v>
      </c>
    </row>
    <row r="94" spans="1:20" s="14" customFormat="1">
      <c r="A94" s="9">
        <v>3</v>
      </c>
      <c r="B94" s="5" t="s">
        <v>927</v>
      </c>
      <c r="C94" s="5"/>
      <c r="D94" s="5" t="str">
        <f t="shared" si="20"/>
        <v>Meng</v>
      </c>
      <c r="E94" s="5" t="str">
        <f>PROPER(CONCATENATE(LOWER(LEFT(B94,(FIND(" ",B94))-1)),IF(C94&lt;&gt;""," "+C94,"")))</f>
        <v>Wang</v>
      </c>
      <c r="F94" s="32" t="str">
        <f t="shared" si="28"/>
        <v>Meng Wang</v>
      </c>
      <c r="G94" s="11">
        <v>54040000</v>
      </c>
      <c r="H94" s="38" t="str">
        <f t="shared" si="21"/>
        <v>+50</v>
      </c>
      <c r="I94" s="11">
        <v>17743723.030000001</v>
      </c>
      <c r="J94" s="23" t="s">
        <v>747</v>
      </c>
      <c r="K94" s="1" t="str">
        <f t="shared" si="22"/>
        <v>Zhi Chuan moving to Mountain</v>
      </c>
      <c r="L94" s="24" t="str">
        <f t="shared" si="23"/>
        <v>n/a</v>
      </c>
      <c r="M94" s="25" t="s">
        <v>748</v>
      </c>
      <c r="N94" s="15" t="str">
        <f t="shared" si="24"/>
        <v>04</v>
      </c>
      <c r="O94" s="14" t="str">
        <f t="shared" si="25"/>
        <v>June</v>
      </c>
      <c r="P94" s="24">
        <v>2011</v>
      </c>
      <c r="Q94" s="14" t="str">
        <f t="shared" si="26"/>
        <v>(Poly International BEIJING)</v>
      </c>
      <c r="R94" s="14" t="str">
        <f t="shared" si="27"/>
        <v>Beijing</v>
      </c>
      <c r="S94" s="14" t="s">
        <v>237</v>
      </c>
      <c r="T94" s="14" t="str">
        <f t="shared" si="29"/>
        <v>Meng Wang, Zhi Chuan moving to Mountain (n/a), sold at (Poly International BEIJING) for $54040000</v>
      </c>
    </row>
    <row r="95" spans="1:20">
      <c r="A95" s="13">
        <v>22</v>
      </c>
      <c r="B95" s="14" t="s">
        <v>834</v>
      </c>
      <c r="C95" s="14"/>
      <c r="D95" s="14" t="str">
        <f t="shared" si="20"/>
        <v>Yin</v>
      </c>
      <c r="E95" s="14" t="str">
        <f t="shared" ref="E95:E101" si="30">IF(C95&lt;&gt;"",(PROPER(CONCATENATE(LOWER(LEFT(B95,(FIND(" ",B95))-1))," ",C95))),(PROPER(CONCATENATE(LOWER(LEFT(B95,(FIND(" ",B95))-1))))))</f>
        <v>Tang</v>
      </c>
      <c r="F95" s="32" t="str">
        <f t="shared" si="28"/>
        <v>Yin Tang</v>
      </c>
      <c r="G95" s="17">
        <v>23145000</v>
      </c>
      <c r="H95" s="38" t="str">
        <f t="shared" si="21"/>
        <v>20-30</v>
      </c>
      <c r="I95" s="17">
        <v>17743723.030000001</v>
      </c>
      <c r="J95" s="25" t="s">
        <v>835</v>
      </c>
      <c r="K95" s="4" t="str">
        <f t="shared" si="22"/>
        <v>Landscape</v>
      </c>
      <c r="L95" s="20" t="str">
        <f t="shared" si="23"/>
        <v>n/a</v>
      </c>
      <c r="M95" s="23" t="s">
        <v>881</v>
      </c>
      <c r="N95" s="19" t="str">
        <f t="shared" si="24"/>
        <v>09</v>
      </c>
      <c r="O95" s="5" t="str">
        <f t="shared" si="25"/>
        <v>June</v>
      </c>
      <c r="P95" s="20">
        <v>2011</v>
      </c>
      <c r="Q95" s="5" t="str">
        <f t="shared" si="26"/>
        <v>(Beijing Jiuge International)</v>
      </c>
      <c r="R95" s="5" t="str">
        <f t="shared" si="27"/>
        <v>Beijing</v>
      </c>
      <c r="S95" s="5" t="s">
        <v>237</v>
      </c>
      <c r="T95" s="5" t="str">
        <f t="shared" si="29"/>
        <v>Yin Tang, Landscape (n/a), sold at (Beijing Jiuge International) for $23145000</v>
      </c>
    </row>
    <row r="96" spans="1:20" s="14" customFormat="1">
      <c r="A96" s="9">
        <v>23</v>
      </c>
      <c r="B96" s="5" t="s">
        <v>882</v>
      </c>
      <c r="C96" s="5"/>
      <c r="D96" s="5" t="str">
        <f t="shared" si="20"/>
        <v>Yi</v>
      </c>
      <c r="E96" s="5" t="str">
        <f t="shared" si="30"/>
        <v>Ren</v>
      </c>
      <c r="F96" s="32" t="str">
        <f t="shared" si="28"/>
        <v>Yi Ren</v>
      </c>
      <c r="G96" s="11">
        <v>22533000</v>
      </c>
      <c r="H96" s="38" t="str">
        <f t="shared" si="21"/>
        <v>20-30</v>
      </c>
      <c r="I96" s="11">
        <v>17743723.030000001</v>
      </c>
      <c r="J96" s="23" t="s">
        <v>166</v>
      </c>
      <c r="K96" s="1" t="str">
        <f t="shared" si="22"/>
        <v>Huafeng People's Wishes to Emperor Yao</v>
      </c>
      <c r="L96" s="24" t="str">
        <f t="shared" si="23"/>
        <v>n/a</v>
      </c>
      <c r="M96" s="25" t="s">
        <v>443</v>
      </c>
      <c r="N96" s="15" t="str">
        <f t="shared" si="24"/>
        <v>16</v>
      </c>
      <c r="O96" s="14" t="str">
        <f t="shared" si="25"/>
        <v>July</v>
      </c>
      <c r="P96" s="24">
        <v>2011</v>
      </c>
      <c r="Q96" s="14" t="str">
        <f t="shared" si="26"/>
        <v>(Xiling Yinshe Auction HANGZHOU)</v>
      </c>
      <c r="R96" s="14" t="str">
        <f t="shared" si="27"/>
        <v>Hangzhou</v>
      </c>
      <c r="S96" s="14" t="s">
        <v>193</v>
      </c>
      <c r="T96" s="14" t="str">
        <f t="shared" si="29"/>
        <v>Yi Ren, Huafeng People's Wishes to Emperor Yao (n/a), sold at (Xiling Yinshe Auction HANGZHOU) for $22533000</v>
      </c>
    </row>
    <row r="97" spans="1:20">
      <c r="A97" s="13">
        <v>26</v>
      </c>
      <c r="B97" s="14" t="s">
        <v>330</v>
      </c>
      <c r="C97" s="14"/>
      <c r="D97" s="14" t="str">
        <f t="shared" si="20"/>
        <v>Beihong</v>
      </c>
      <c r="E97" s="14" t="str">
        <f t="shared" si="30"/>
        <v>Xu</v>
      </c>
      <c r="F97" s="32" t="str">
        <f t="shared" si="28"/>
        <v>Beihong Xu</v>
      </c>
      <c r="G97" s="17">
        <v>20596270</v>
      </c>
      <c r="H97" s="38" t="str">
        <f t="shared" si="21"/>
        <v>20-30</v>
      </c>
      <c r="I97" s="17">
        <v>17743723.030000001</v>
      </c>
      <c r="J97" s="25" t="s">
        <v>842</v>
      </c>
      <c r="K97" s="4" t="str">
        <f t="shared" si="22"/>
        <v>Figure</v>
      </c>
      <c r="L97" s="20" t="str">
        <f t="shared" si="23"/>
        <v>n/a</v>
      </c>
      <c r="M97" s="23" t="s">
        <v>673</v>
      </c>
      <c r="N97" s="19" t="str">
        <f t="shared" si="24"/>
        <v>10</v>
      </c>
      <c r="O97" s="5" t="str">
        <f t="shared" si="25"/>
        <v>June</v>
      </c>
      <c r="P97" s="20">
        <v>2011</v>
      </c>
      <c r="Q97" s="5" t="str">
        <f t="shared" si="26"/>
        <v>(Beijing Jiuge International)</v>
      </c>
      <c r="R97" s="5" t="str">
        <f t="shared" si="27"/>
        <v>Beijing</v>
      </c>
      <c r="S97" s="5" t="s">
        <v>237</v>
      </c>
      <c r="T97" s="5" t="str">
        <f t="shared" si="29"/>
        <v>Beihong Xu, Figure (n/a), sold at (Beijing Jiuge International) for $20596270</v>
      </c>
    </row>
    <row r="98" spans="1:20" s="14" customFormat="1">
      <c r="A98" s="9">
        <v>35</v>
      </c>
      <c r="B98" s="5" t="s">
        <v>868</v>
      </c>
      <c r="C98" s="5"/>
      <c r="D98" s="5" t="str">
        <f t="shared" si="20"/>
        <v>Tao</v>
      </c>
      <c r="E98" s="5" t="str">
        <f t="shared" si="30"/>
        <v>Shi</v>
      </c>
      <c r="F98" s="32" t="str">
        <f t="shared" si="28"/>
        <v>Tao Shi</v>
      </c>
      <c r="G98" s="11">
        <v>18355700</v>
      </c>
      <c r="H98" s="38" t="str">
        <f t="shared" si="21"/>
        <v>10-20</v>
      </c>
      <c r="I98" s="11">
        <v>17743723.030000001</v>
      </c>
      <c r="J98" s="23" t="s">
        <v>835</v>
      </c>
      <c r="K98" s="1" t="str">
        <f t="shared" ref="K98:K101" si="31">IF((ISERROR(LEFT(J98,(FIND("(1",J98))-2))),IF((ISERROR(LEFT(J98,(FIND("(2",J98))-2))),J98,LEFT(J98,(FIND("(2",J98))-2)),LEFT(J98,(FIND("(1",J98))-2))</f>
        <v>Landscape</v>
      </c>
      <c r="L98" s="24" t="str">
        <f t="shared" si="23"/>
        <v>n/a</v>
      </c>
      <c r="M98" s="25" t="s">
        <v>440</v>
      </c>
      <c r="N98" s="15" t="str">
        <f t="shared" ref="N98:N101" si="32">LEFT(LEFT(M98,(FIND("(",M98))-2),2)</f>
        <v>01</v>
      </c>
      <c r="O98" s="14" t="str">
        <f t="shared" si="25"/>
        <v>January</v>
      </c>
      <c r="P98" s="24">
        <v>2011</v>
      </c>
      <c r="Q98" s="14" t="str">
        <f t="shared" si="26"/>
        <v>(Nanjing Jingdian BEIJING)</v>
      </c>
      <c r="R98" s="14" t="str">
        <f t="shared" ref="R98:R101" si="33">IF(ISERROR(SEARCH("NY",Q98)),IF(ISERROR(SEARCH("LONDON",Q98)),IF(ISERROR(SEARCH("BEIJING",Q98)),IF(ISERROR(SEARCH("HK",Q98)),IF(ISERROR(SEARCH("PARIS",Q98)),IF(ISERROR(SEARCH("HANGZHOU",Q98)),"","Hangzhou"),"Paris"),"Hong Kong"),"Beijing"),"London"),"New York")</f>
        <v>Beijing</v>
      </c>
      <c r="S98" s="14" t="s">
        <v>237</v>
      </c>
      <c r="T98" s="14" t="str">
        <f t="shared" si="29"/>
        <v>Tao Shi, Landscape (n/a), sold at (Nanjing Jingdian BEIJING) for $18355700</v>
      </c>
    </row>
    <row r="99" spans="1:20" s="14" customFormat="1">
      <c r="A99" s="9">
        <v>51</v>
      </c>
      <c r="B99" s="5" t="s">
        <v>923</v>
      </c>
      <c r="C99" s="5"/>
      <c r="D99" s="5" t="str">
        <f t="shared" si="20"/>
        <v>Shi</v>
      </c>
      <c r="E99" s="5" t="str">
        <f t="shared" si="30"/>
        <v>Su</v>
      </c>
      <c r="F99" s="32" t="str">
        <f t="shared" si="28"/>
        <v>Shi Su</v>
      </c>
      <c r="G99" s="11">
        <v>14677500</v>
      </c>
      <c r="H99" s="38" t="str">
        <f t="shared" si="21"/>
        <v>10-20</v>
      </c>
      <c r="I99" s="11">
        <v>17743723.030000001</v>
      </c>
      <c r="J99" s="23" t="s">
        <v>924</v>
      </c>
      <c r="K99" s="1" t="str">
        <f t="shared" si="31"/>
        <v>Bamboo and Stone</v>
      </c>
      <c r="L99" s="24" t="str">
        <f t="shared" si="23"/>
        <v>n/a</v>
      </c>
      <c r="M99" s="25" t="s">
        <v>599</v>
      </c>
      <c r="N99" s="15" t="str">
        <f t="shared" si="32"/>
        <v>16</v>
      </c>
      <c r="O99" s="14" t="str">
        <f t="shared" si="25"/>
        <v>June</v>
      </c>
      <c r="P99" s="24">
        <v>2011</v>
      </c>
      <c r="Q99" s="14" t="str">
        <f t="shared" si="26"/>
        <v>(Beijing Highest BEIJING)</v>
      </c>
      <c r="R99" s="14" t="str">
        <f t="shared" si="33"/>
        <v>Beijing</v>
      </c>
      <c r="S99" s="14" t="s">
        <v>237</v>
      </c>
      <c r="T99" s="14" t="str">
        <f t="shared" si="29"/>
        <v>Shi Su, Bamboo and Stone (n/a), sold at (Beijing Highest BEIJING) for $14677500</v>
      </c>
    </row>
    <row r="100" spans="1:20" s="14" customFormat="1">
      <c r="A100" s="9">
        <v>63</v>
      </c>
      <c r="B100" s="5" t="s">
        <v>743</v>
      </c>
      <c r="C100" s="5"/>
      <c r="D100" s="5" t="str">
        <f t="shared" si="20"/>
        <v>Baishi</v>
      </c>
      <c r="E100" s="5" t="str">
        <f t="shared" si="30"/>
        <v>Qi</v>
      </c>
      <c r="F100" s="32" t="str">
        <f t="shared" si="28"/>
        <v>Baishi Qi</v>
      </c>
      <c r="G100" s="11">
        <v>12368000</v>
      </c>
      <c r="H100" s="38" t="str">
        <f t="shared" si="21"/>
        <v>10-20</v>
      </c>
      <c r="I100" s="11">
        <v>17743723.030000001</v>
      </c>
      <c r="J100" s="23" t="s">
        <v>709</v>
      </c>
      <c r="K100" s="1" t="str">
        <f t="shared" si="31"/>
        <v>Flowers and birds</v>
      </c>
      <c r="L100" s="24" t="str">
        <f t="shared" si="23"/>
        <v>n/a</v>
      </c>
      <c r="M100" s="25" t="s">
        <v>745</v>
      </c>
      <c r="N100" s="15" t="str">
        <f t="shared" si="32"/>
        <v>22</v>
      </c>
      <c r="O100" s="14" t="str">
        <f t="shared" si="25"/>
        <v>May</v>
      </c>
      <c r="P100" s="24">
        <v>2011</v>
      </c>
      <c r="Q100" s="14" t="str">
        <f t="shared" si="26"/>
        <v>(China Guardian BEIJING)</v>
      </c>
      <c r="R100" s="14" t="str">
        <f t="shared" si="33"/>
        <v>Beijing</v>
      </c>
      <c r="S100" s="14" t="s">
        <v>237</v>
      </c>
      <c r="T100" s="14" t="str">
        <f t="shared" si="29"/>
        <v>Baishi Qi, Flowers and birds (n/a), sold at (China Guardian BEIJING) for $12368000</v>
      </c>
    </row>
    <row r="101" spans="1:20" s="14" customFormat="1">
      <c r="A101" s="9">
        <v>87</v>
      </c>
      <c r="B101" s="5" t="s">
        <v>743</v>
      </c>
      <c r="C101" s="5"/>
      <c r="D101" s="5" t="str">
        <f t="shared" si="20"/>
        <v>Baishi</v>
      </c>
      <c r="E101" s="5" t="str">
        <f t="shared" si="30"/>
        <v>Qi</v>
      </c>
      <c r="F101" s="32" t="str">
        <f t="shared" si="28"/>
        <v>Baishi Qi</v>
      </c>
      <c r="G101" s="11">
        <v>8695500</v>
      </c>
      <c r="H101" s="38" t="str">
        <f t="shared" si="21"/>
        <v>8-10</v>
      </c>
      <c r="I101" s="11">
        <v>17743723.030000001</v>
      </c>
      <c r="J101" s="23" t="s">
        <v>835</v>
      </c>
      <c r="K101" s="1" t="str">
        <f t="shared" si="31"/>
        <v>Landscape</v>
      </c>
      <c r="L101" s="24" t="str">
        <f t="shared" si="23"/>
        <v>n/a</v>
      </c>
      <c r="M101" s="25" t="s">
        <v>334</v>
      </c>
      <c r="N101" s="15" t="str">
        <f t="shared" si="32"/>
        <v>20</v>
      </c>
      <c r="O101" s="14" t="str">
        <f t="shared" si="25"/>
        <v>November</v>
      </c>
      <c r="P101" s="24">
        <v>2011</v>
      </c>
      <c r="Q101" s="14" t="str">
        <f t="shared" si="26"/>
        <v>(Beijing Highest BEIJING)</v>
      </c>
      <c r="R101" s="14" t="str">
        <f t="shared" si="33"/>
        <v>Beijing</v>
      </c>
      <c r="S101" s="14" t="s">
        <v>237</v>
      </c>
      <c r="T101" s="14" t="str">
        <f t="shared" si="29"/>
        <v>Baishi Qi, Landscape (n/a), sold at (Beijing Highest BEIJING) for $8695500</v>
      </c>
    </row>
  </sheetData>
  <sortState ref="A2:XFD1048576">
    <sortCondition ref="J3:J1048576"/>
  </sortState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1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RowHeight="13"/>
  <cols>
    <col min="1" max="1" width="4.140625" style="31" customWidth="1"/>
    <col min="2" max="2" width="23.140625" style="31" customWidth="1"/>
    <col min="3" max="3" width="13.140625" style="31" customWidth="1"/>
    <col min="4" max="4" width="17.140625" style="31" customWidth="1"/>
    <col min="5" max="6" width="15" style="36" customWidth="1"/>
    <col min="7" max="8" width="14.7109375" style="39" customWidth="1"/>
    <col min="9" max="9" width="13.85546875" style="39" customWidth="1"/>
    <col min="10" max="10" width="39.28515625" style="31" customWidth="1"/>
    <col min="11" max="11" width="46.85546875" style="31" customWidth="1"/>
    <col min="12" max="13" width="14.42578125" style="31" customWidth="1"/>
    <col min="14" max="14" width="9.42578125" style="31" customWidth="1"/>
    <col min="15" max="15" width="12" style="31" customWidth="1"/>
    <col min="16" max="16" width="7.7109375" style="31" customWidth="1"/>
    <col min="17" max="17" width="19.42578125" style="31" customWidth="1"/>
    <col min="18" max="18" width="20.5703125" style="31" customWidth="1"/>
    <col min="19" max="16384" width="10.7109375" style="31"/>
  </cols>
  <sheetData>
    <row r="1" spans="1:20" s="30" customFormat="1">
      <c r="A1" s="26" t="s">
        <v>245</v>
      </c>
      <c r="B1" s="26" t="s">
        <v>741</v>
      </c>
      <c r="C1" s="26" t="s">
        <v>189</v>
      </c>
      <c r="D1" s="26" t="s">
        <v>241</v>
      </c>
      <c r="E1" s="27" t="s">
        <v>792</v>
      </c>
      <c r="F1" s="27" t="s">
        <v>888</v>
      </c>
      <c r="G1" s="40" t="s">
        <v>928</v>
      </c>
      <c r="H1" s="37" t="s">
        <v>889</v>
      </c>
      <c r="I1" s="41" t="s">
        <v>244</v>
      </c>
      <c r="J1" s="28" t="s">
        <v>191</v>
      </c>
      <c r="K1" s="26" t="s">
        <v>21</v>
      </c>
      <c r="L1" s="29" t="s">
        <v>242</v>
      </c>
      <c r="M1" s="26" t="s">
        <v>243</v>
      </c>
      <c r="N1" s="26" t="s">
        <v>929</v>
      </c>
      <c r="O1" s="26" t="s">
        <v>930</v>
      </c>
      <c r="P1" s="26" t="s">
        <v>361</v>
      </c>
      <c r="Q1" s="28" t="s">
        <v>240</v>
      </c>
      <c r="R1" s="28" t="s">
        <v>194</v>
      </c>
      <c r="S1" s="28" t="s">
        <v>371</v>
      </c>
      <c r="T1" s="30" t="s">
        <v>406</v>
      </c>
    </row>
    <row r="2" spans="1:20">
      <c r="A2" s="31">
        <v>1</v>
      </c>
      <c r="B2" s="31" t="s">
        <v>743</v>
      </c>
      <c r="D2" s="31" t="s">
        <v>474</v>
      </c>
      <c r="E2" s="32" t="s">
        <v>475</v>
      </c>
      <c r="F2" s="32" t="s">
        <v>798</v>
      </c>
      <c r="G2" s="42">
        <v>57202000</v>
      </c>
      <c r="H2" s="38" t="s">
        <v>805</v>
      </c>
      <c r="I2" s="43">
        <v>17743723.030000001</v>
      </c>
      <c r="J2" s="33" t="s">
        <v>642</v>
      </c>
      <c r="K2" s="46" t="s">
        <v>641</v>
      </c>
      <c r="L2" s="34" t="s">
        <v>538</v>
      </c>
      <c r="M2" s="31" t="s">
        <v>745</v>
      </c>
      <c r="N2" s="35" t="s">
        <v>313</v>
      </c>
      <c r="O2" s="31" t="s">
        <v>363</v>
      </c>
      <c r="P2" s="31">
        <v>2011</v>
      </c>
      <c r="Q2" s="31" t="s">
        <v>580</v>
      </c>
      <c r="R2" s="31" t="s">
        <v>195</v>
      </c>
      <c r="S2" s="31" t="s">
        <v>237</v>
      </c>
      <c r="T2" s="31" t="s">
        <v>937</v>
      </c>
    </row>
    <row r="3" spans="1:20">
      <c r="A3" s="31">
        <v>2</v>
      </c>
      <c r="B3" s="31" t="s">
        <v>925</v>
      </c>
      <c r="D3" s="31" t="s">
        <v>486</v>
      </c>
      <c r="E3" s="32" t="s">
        <v>487</v>
      </c>
      <c r="F3" s="32" t="s">
        <v>806</v>
      </c>
      <c r="G3" s="42">
        <v>55000000</v>
      </c>
      <c r="H3" s="38" t="s">
        <v>805</v>
      </c>
      <c r="I3" s="43">
        <v>17743723.030000001</v>
      </c>
      <c r="J3" s="33" t="s">
        <v>926</v>
      </c>
      <c r="K3" s="46" t="s">
        <v>364</v>
      </c>
      <c r="L3" s="34" t="s">
        <v>541</v>
      </c>
      <c r="M3" s="31" t="s">
        <v>596</v>
      </c>
      <c r="N3" s="35" t="s">
        <v>320</v>
      </c>
      <c r="O3" s="31" t="s">
        <v>365</v>
      </c>
      <c r="P3" s="31">
        <v>2011</v>
      </c>
      <c r="Q3" s="31" t="s">
        <v>468</v>
      </c>
      <c r="R3" s="31" t="s">
        <v>425</v>
      </c>
      <c r="S3" s="31" t="s">
        <v>236</v>
      </c>
      <c r="T3" s="31" t="s">
        <v>366</v>
      </c>
    </row>
    <row r="4" spans="1:20">
      <c r="A4" s="31">
        <v>3</v>
      </c>
      <c r="B4" s="31" t="s">
        <v>927</v>
      </c>
      <c r="D4" s="31" t="s">
        <v>301</v>
      </c>
      <c r="E4" s="32" t="s">
        <v>251</v>
      </c>
      <c r="F4" s="32" t="s">
        <v>624</v>
      </c>
      <c r="G4" s="42">
        <v>54040000</v>
      </c>
      <c r="H4" s="38" t="s">
        <v>805</v>
      </c>
      <c r="I4" s="43">
        <v>17743723.030000001</v>
      </c>
      <c r="J4" s="33" t="s">
        <v>747</v>
      </c>
      <c r="K4" s="46" t="s">
        <v>747</v>
      </c>
      <c r="L4" s="34" t="s">
        <v>362</v>
      </c>
      <c r="M4" s="31" t="s">
        <v>748</v>
      </c>
      <c r="N4" s="35" t="s">
        <v>314</v>
      </c>
      <c r="O4" s="31" t="s">
        <v>367</v>
      </c>
      <c r="P4" s="31">
        <v>2011</v>
      </c>
      <c r="Q4" s="31" t="s">
        <v>463</v>
      </c>
      <c r="R4" s="31" t="s">
        <v>195</v>
      </c>
      <c r="S4" s="31" t="s">
        <v>237</v>
      </c>
      <c r="T4" s="31" t="s">
        <v>150</v>
      </c>
    </row>
    <row r="5" spans="1:20">
      <c r="A5" s="31">
        <v>4</v>
      </c>
      <c r="B5" s="31" t="s">
        <v>749</v>
      </c>
      <c r="D5" s="31" t="s">
        <v>615</v>
      </c>
      <c r="E5" s="32" t="s">
        <v>458</v>
      </c>
      <c r="F5" s="32" t="s">
        <v>816</v>
      </c>
      <c r="G5" s="42">
        <v>38500000</v>
      </c>
      <c r="H5" s="38" t="s">
        <v>900</v>
      </c>
      <c r="I5" s="43">
        <v>17743723.030000001</v>
      </c>
      <c r="J5" s="33" t="s">
        <v>750</v>
      </c>
      <c r="K5" s="46" t="s">
        <v>151</v>
      </c>
      <c r="L5" s="34" t="s">
        <v>383</v>
      </c>
      <c r="M5" s="31" t="s">
        <v>502</v>
      </c>
      <c r="N5" s="35" t="s">
        <v>478</v>
      </c>
      <c r="O5" s="31" t="s">
        <v>365</v>
      </c>
      <c r="P5" s="31">
        <v>2011</v>
      </c>
      <c r="Q5" s="31" t="s">
        <v>915</v>
      </c>
      <c r="R5" s="31" t="s">
        <v>425</v>
      </c>
      <c r="S5" s="31" t="s">
        <v>236</v>
      </c>
      <c r="T5" s="31" t="s">
        <v>152</v>
      </c>
    </row>
    <row r="6" spans="1:20">
      <c r="A6" s="31">
        <v>5</v>
      </c>
      <c r="B6" s="31" t="s">
        <v>592</v>
      </c>
      <c r="D6" s="31" t="s">
        <v>258</v>
      </c>
      <c r="E6" s="32" t="s">
        <v>259</v>
      </c>
      <c r="F6" s="32" t="s">
        <v>899</v>
      </c>
      <c r="G6" s="42">
        <v>38256120</v>
      </c>
      <c r="H6" s="38" t="s">
        <v>900</v>
      </c>
      <c r="I6" s="43">
        <v>17743723.030000001</v>
      </c>
      <c r="J6" s="33" t="s">
        <v>153</v>
      </c>
      <c r="K6" s="46" t="s">
        <v>593</v>
      </c>
      <c r="L6" s="34" t="s">
        <v>217</v>
      </c>
      <c r="M6" s="31" t="s">
        <v>442</v>
      </c>
      <c r="N6" s="35" t="s">
        <v>246</v>
      </c>
      <c r="O6" s="31" t="s">
        <v>154</v>
      </c>
      <c r="P6" s="31">
        <v>2011</v>
      </c>
      <c r="Q6" s="31" t="s">
        <v>467</v>
      </c>
      <c r="R6" s="31" t="s">
        <v>201</v>
      </c>
      <c r="S6" s="31" t="s">
        <v>235</v>
      </c>
      <c r="T6" s="31" t="s">
        <v>155</v>
      </c>
    </row>
    <row r="7" spans="1:20">
      <c r="A7" s="31">
        <v>6</v>
      </c>
      <c r="B7" s="31" t="s">
        <v>330</v>
      </c>
      <c r="D7" s="31" t="s">
        <v>492</v>
      </c>
      <c r="E7" s="32" t="s">
        <v>493</v>
      </c>
      <c r="F7" s="32" t="s">
        <v>809</v>
      </c>
      <c r="G7" s="42">
        <v>36679200</v>
      </c>
      <c r="H7" s="38" t="s">
        <v>900</v>
      </c>
      <c r="I7" s="43">
        <v>17743723.030000001</v>
      </c>
      <c r="J7" s="33" t="s">
        <v>331</v>
      </c>
      <c r="K7" s="46" t="s">
        <v>156</v>
      </c>
      <c r="L7" s="34" t="s">
        <v>374</v>
      </c>
      <c r="M7" s="31" t="s">
        <v>335</v>
      </c>
      <c r="N7" s="35" t="s">
        <v>252</v>
      </c>
      <c r="O7" s="31" t="s">
        <v>157</v>
      </c>
      <c r="P7" s="31">
        <v>2011</v>
      </c>
      <c r="Q7" s="31" t="s">
        <v>463</v>
      </c>
      <c r="R7" s="31" t="s">
        <v>195</v>
      </c>
      <c r="S7" s="31" t="s">
        <v>237</v>
      </c>
      <c r="T7" s="31" t="s">
        <v>267</v>
      </c>
    </row>
    <row r="8" spans="1:20">
      <c r="A8" s="31">
        <v>7</v>
      </c>
      <c r="B8" s="31" t="s">
        <v>332</v>
      </c>
      <c r="D8" s="31" t="s">
        <v>476</v>
      </c>
      <c r="E8" s="32" t="s">
        <v>477</v>
      </c>
      <c r="F8" s="32" t="s">
        <v>800</v>
      </c>
      <c r="G8" s="42">
        <v>36274500</v>
      </c>
      <c r="H8" s="38" t="s">
        <v>900</v>
      </c>
      <c r="I8" s="43">
        <v>17743723.030000001</v>
      </c>
      <c r="J8" s="33" t="s">
        <v>333</v>
      </c>
      <c r="K8" s="46" t="s">
        <v>268</v>
      </c>
      <c r="L8" s="34" t="s">
        <v>697</v>
      </c>
      <c r="M8" s="31" t="s">
        <v>665</v>
      </c>
      <c r="N8" s="35" t="s">
        <v>478</v>
      </c>
      <c r="O8" s="31" t="s">
        <v>269</v>
      </c>
      <c r="P8" s="31">
        <v>2011</v>
      </c>
      <c r="Q8" s="31" t="s">
        <v>467</v>
      </c>
      <c r="R8" s="31" t="s">
        <v>201</v>
      </c>
      <c r="S8" s="31" t="s">
        <v>235</v>
      </c>
      <c r="T8" s="31" t="s">
        <v>270</v>
      </c>
    </row>
    <row r="9" spans="1:20">
      <c r="A9" s="31">
        <v>8</v>
      </c>
      <c r="B9" s="31" t="s">
        <v>498</v>
      </c>
      <c r="D9" s="31" t="s">
        <v>327</v>
      </c>
      <c r="E9" s="32" t="s">
        <v>328</v>
      </c>
      <c r="F9" s="32" t="s">
        <v>546</v>
      </c>
      <c r="G9" s="42">
        <v>36000000</v>
      </c>
      <c r="H9" s="38" t="s">
        <v>900</v>
      </c>
      <c r="I9" s="43">
        <v>17743723.030000001</v>
      </c>
      <c r="J9" s="33" t="s">
        <v>271</v>
      </c>
      <c r="K9" s="46" t="s">
        <v>272</v>
      </c>
      <c r="L9" s="34" t="s">
        <v>692</v>
      </c>
      <c r="M9" s="31" t="s">
        <v>503</v>
      </c>
      <c r="N9" s="35" t="s">
        <v>307</v>
      </c>
      <c r="O9" s="31" t="s">
        <v>365</v>
      </c>
      <c r="P9" s="31">
        <v>2011</v>
      </c>
      <c r="Q9" s="31" t="s">
        <v>468</v>
      </c>
      <c r="R9" s="31" t="s">
        <v>425</v>
      </c>
      <c r="S9" s="31" t="s">
        <v>236</v>
      </c>
      <c r="T9" s="31" t="s">
        <v>273</v>
      </c>
    </row>
    <row r="10" spans="1:20">
      <c r="A10" s="31">
        <v>9</v>
      </c>
      <c r="B10" s="31" t="s">
        <v>936</v>
      </c>
      <c r="D10" s="31" t="s">
        <v>325</v>
      </c>
      <c r="E10" s="32" t="s">
        <v>326</v>
      </c>
      <c r="F10" s="32" t="s">
        <v>547</v>
      </c>
      <c r="G10" s="42">
        <v>35681800</v>
      </c>
      <c r="H10" s="38" t="s">
        <v>900</v>
      </c>
      <c r="I10" s="43">
        <v>17743723.030000001</v>
      </c>
      <c r="J10" s="33" t="s">
        <v>274</v>
      </c>
      <c r="K10" s="46" t="s">
        <v>585</v>
      </c>
      <c r="L10" s="34" t="s">
        <v>692</v>
      </c>
      <c r="M10" s="31" t="s">
        <v>751</v>
      </c>
      <c r="N10" s="35" t="s">
        <v>313</v>
      </c>
      <c r="O10" s="31" t="s">
        <v>367</v>
      </c>
      <c r="P10" s="31">
        <v>2011</v>
      </c>
      <c r="Q10" s="31" t="s">
        <v>467</v>
      </c>
      <c r="R10" s="31" t="s">
        <v>201</v>
      </c>
      <c r="S10" s="31" t="s">
        <v>235</v>
      </c>
      <c r="T10" s="31" t="s">
        <v>586</v>
      </c>
    </row>
    <row r="11" spans="1:20">
      <c r="A11" s="31">
        <v>10</v>
      </c>
      <c r="B11" s="31" t="s">
        <v>752</v>
      </c>
      <c r="D11" s="31" t="s">
        <v>460</v>
      </c>
      <c r="E11" s="32" t="s">
        <v>461</v>
      </c>
      <c r="F11" s="32" t="s">
        <v>817</v>
      </c>
      <c r="G11" s="42">
        <v>34250000</v>
      </c>
      <c r="H11" s="38" t="s">
        <v>900</v>
      </c>
      <c r="I11" s="43">
        <v>17743723.030000001</v>
      </c>
      <c r="J11" s="33" t="s">
        <v>587</v>
      </c>
      <c r="K11" s="46" t="s">
        <v>588</v>
      </c>
      <c r="L11" s="34" t="s">
        <v>385</v>
      </c>
      <c r="M11" s="31" t="s">
        <v>754</v>
      </c>
      <c r="N11" s="35" t="s">
        <v>496</v>
      </c>
      <c r="O11" s="31" t="s">
        <v>363</v>
      </c>
      <c r="P11" s="31">
        <v>2011</v>
      </c>
      <c r="Q11" s="31" t="s">
        <v>915</v>
      </c>
      <c r="R11" s="31" t="s">
        <v>425</v>
      </c>
      <c r="S11" s="31" t="s">
        <v>236</v>
      </c>
      <c r="T11" s="31" t="s">
        <v>746</v>
      </c>
    </row>
    <row r="12" spans="1:20">
      <c r="A12" s="31">
        <v>11</v>
      </c>
      <c r="B12" s="31" t="s">
        <v>755</v>
      </c>
      <c r="D12" s="31" t="s">
        <v>494</v>
      </c>
      <c r="E12" s="32" t="s">
        <v>495</v>
      </c>
      <c r="F12" s="32" t="s">
        <v>810</v>
      </c>
      <c r="G12" s="42">
        <v>32957850</v>
      </c>
      <c r="H12" s="38" t="s">
        <v>900</v>
      </c>
      <c r="I12" s="43">
        <v>17743723.030000001</v>
      </c>
      <c r="J12" s="33" t="s">
        <v>590</v>
      </c>
      <c r="K12" s="46" t="s">
        <v>756</v>
      </c>
      <c r="L12" s="34" t="s">
        <v>388</v>
      </c>
      <c r="M12" s="31" t="s">
        <v>666</v>
      </c>
      <c r="N12" s="35" t="s">
        <v>793</v>
      </c>
      <c r="O12" s="31" t="s">
        <v>269</v>
      </c>
      <c r="P12" s="31">
        <v>2011</v>
      </c>
      <c r="Q12" s="31" t="s">
        <v>467</v>
      </c>
      <c r="R12" s="31" t="s">
        <v>201</v>
      </c>
      <c r="S12" s="31" t="s">
        <v>235</v>
      </c>
      <c r="T12" s="31" t="s">
        <v>591</v>
      </c>
    </row>
    <row r="13" spans="1:20">
      <c r="A13" s="31">
        <v>12</v>
      </c>
      <c r="B13" s="31" t="s">
        <v>757</v>
      </c>
      <c r="D13" s="31" t="s">
        <v>648</v>
      </c>
      <c r="E13" s="32" t="s">
        <v>649</v>
      </c>
      <c r="F13" s="32" t="s">
        <v>902</v>
      </c>
      <c r="G13" s="42">
        <v>32158000</v>
      </c>
      <c r="H13" s="38" t="s">
        <v>900</v>
      </c>
      <c r="I13" s="43">
        <v>17743723.030000001</v>
      </c>
      <c r="J13" s="33" t="s">
        <v>434</v>
      </c>
      <c r="K13" s="46" t="s">
        <v>435</v>
      </c>
      <c r="L13" s="34" t="s">
        <v>218</v>
      </c>
      <c r="M13" s="31" t="s">
        <v>441</v>
      </c>
      <c r="N13" s="35" t="s">
        <v>252</v>
      </c>
      <c r="O13" s="31" t="s">
        <v>154</v>
      </c>
      <c r="P13" s="31">
        <v>2011</v>
      </c>
      <c r="Q13" s="31" t="s">
        <v>582</v>
      </c>
      <c r="R13" s="31" t="s">
        <v>201</v>
      </c>
      <c r="S13" s="31" t="s">
        <v>235</v>
      </c>
      <c r="T13" s="31" t="s">
        <v>436</v>
      </c>
    </row>
    <row r="14" spans="1:20">
      <c r="A14" s="31">
        <v>13</v>
      </c>
      <c r="B14" s="31" t="s">
        <v>759</v>
      </c>
      <c r="D14" s="31" t="s">
        <v>931</v>
      </c>
      <c r="E14" s="32" t="s">
        <v>932</v>
      </c>
      <c r="F14" s="32" t="s">
        <v>804</v>
      </c>
      <c r="G14" s="42">
        <v>31520000</v>
      </c>
      <c r="H14" s="38" t="s">
        <v>900</v>
      </c>
      <c r="I14" s="43">
        <v>17743723.030000001</v>
      </c>
      <c r="J14" s="33" t="s">
        <v>437</v>
      </c>
      <c r="K14" s="46" t="s">
        <v>438</v>
      </c>
      <c r="L14" s="34" t="s">
        <v>386</v>
      </c>
      <c r="M14" s="31" t="s">
        <v>595</v>
      </c>
      <c r="N14" s="35" t="s">
        <v>771</v>
      </c>
      <c r="O14" s="31" t="s">
        <v>365</v>
      </c>
      <c r="P14" s="31">
        <v>2011</v>
      </c>
      <c r="Q14" s="31" t="s">
        <v>577</v>
      </c>
      <c r="R14" s="31" t="s">
        <v>195</v>
      </c>
      <c r="S14" s="31" t="s">
        <v>237</v>
      </c>
      <c r="T14" s="31" t="s">
        <v>283</v>
      </c>
    </row>
    <row r="15" spans="1:20">
      <c r="A15" s="31">
        <v>14</v>
      </c>
      <c r="B15" s="31" t="s">
        <v>761</v>
      </c>
      <c r="D15" s="31" t="s">
        <v>772</v>
      </c>
      <c r="E15" s="32" t="s">
        <v>617</v>
      </c>
      <c r="F15" s="32" t="s">
        <v>813</v>
      </c>
      <c r="G15" s="42">
        <v>30000000</v>
      </c>
      <c r="H15" s="38" t="s">
        <v>906</v>
      </c>
      <c r="I15" s="43">
        <v>17743723.030000001</v>
      </c>
      <c r="J15" s="33" t="s">
        <v>762</v>
      </c>
      <c r="K15" s="46" t="s">
        <v>284</v>
      </c>
      <c r="L15" s="34" t="s">
        <v>383</v>
      </c>
      <c r="M15" s="31" t="s">
        <v>754</v>
      </c>
      <c r="N15" s="35" t="s">
        <v>496</v>
      </c>
      <c r="O15" s="31" t="s">
        <v>363</v>
      </c>
      <c r="P15" s="31">
        <v>2011</v>
      </c>
      <c r="Q15" s="31" t="s">
        <v>915</v>
      </c>
      <c r="R15" s="31" t="s">
        <v>425</v>
      </c>
      <c r="S15" s="31" t="s">
        <v>235</v>
      </c>
      <c r="T15" s="31" t="s">
        <v>285</v>
      </c>
    </row>
    <row r="16" spans="1:20">
      <c r="A16" s="31">
        <v>15</v>
      </c>
      <c r="B16" s="31" t="s">
        <v>925</v>
      </c>
      <c r="D16" s="31" t="s">
        <v>486</v>
      </c>
      <c r="E16" s="32" t="s">
        <v>487</v>
      </c>
      <c r="F16" s="32" t="s">
        <v>806</v>
      </c>
      <c r="G16" s="42">
        <v>28000000</v>
      </c>
      <c r="H16" s="38" t="s">
        <v>906</v>
      </c>
      <c r="I16" s="43">
        <v>17743723.030000001</v>
      </c>
      <c r="J16" s="33" t="s">
        <v>763</v>
      </c>
      <c r="K16" s="46" t="s">
        <v>286</v>
      </c>
      <c r="L16" s="34" t="s">
        <v>539</v>
      </c>
      <c r="M16" s="31" t="s">
        <v>596</v>
      </c>
      <c r="N16" s="35" t="s">
        <v>320</v>
      </c>
      <c r="O16" s="31" t="s">
        <v>365</v>
      </c>
      <c r="P16" s="31">
        <v>2011</v>
      </c>
      <c r="Q16" s="31" t="s">
        <v>468</v>
      </c>
      <c r="R16" s="31" t="s">
        <v>425</v>
      </c>
      <c r="S16" s="31" t="s">
        <v>236</v>
      </c>
      <c r="T16" s="31" t="s">
        <v>287</v>
      </c>
    </row>
    <row r="17" spans="1:20">
      <c r="A17" s="31">
        <v>16</v>
      </c>
      <c r="B17" s="31" t="s">
        <v>743</v>
      </c>
      <c r="D17" s="31" t="s">
        <v>474</v>
      </c>
      <c r="E17" s="32" t="s">
        <v>475</v>
      </c>
      <c r="F17" s="32" t="s">
        <v>798</v>
      </c>
      <c r="G17" s="42">
        <v>26786500</v>
      </c>
      <c r="H17" s="38" t="s">
        <v>906</v>
      </c>
      <c r="I17" s="43">
        <v>17743723.030000001</v>
      </c>
      <c r="J17" s="33" t="s">
        <v>764</v>
      </c>
      <c r="K17" s="46" t="s">
        <v>835</v>
      </c>
      <c r="L17" s="34" t="s">
        <v>696</v>
      </c>
      <c r="M17" s="31" t="s">
        <v>597</v>
      </c>
      <c r="N17" s="35" t="s">
        <v>257</v>
      </c>
      <c r="O17" s="31" t="s">
        <v>365</v>
      </c>
      <c r="P17" s="31">
        <v>2011</v>
      </c>
      <c r="Q17" s="31" t="s">
        <v>580</v>
      </c>
      <c r="R17" s="31" t="s">
        <v>195</v>
      </c>
      <c r="S17" s="31" t="s">
        <v>237</v>
      </c>
      <c r="T17" s="31" t="s">
        <v>288</v>
      </c>
    </row>
    <row r="18" spans="1:20">
      <c r="A18" s="31">
        <v>17</v>
      </c>
      <c r="B18" s="31" t="s">
        <v>765</v>
      </c>
      <c r="D18" s="31" t="s">
        <v>308</v>
      </c>
      <c r="E18" s="32" t="s">
        <v>309</v>
      </c>
      <c r="F18" s="32" t="s">
        <v>905</v>
      </c>
      <c r="G18" s="42">
        <v>26000000</v>
      </c>
      <c r="H18" s="38" t="s">
        <v>906</v>
      </c>
      <c r="I18" s="43">
        <v>17743723.030000001</v>
      </c>
      <c r="J18" s="33" t="s">
        <v>289</v>
      </c>
      <c r="K18" s="46" t="s">
        <v>290</v>
      </c>
      <c r="L18" s="34" t="s">
        <v>219</v>
      </c>
      <c r="M18" s="31" t="s">
        <v>656</v>
      </c>
      <c r="N18" s="35" t="s">
        <v>252</v>
      </c>
      <c r="O18" s="31" t="s">
        <v>363</v>
      </c>
      <c r="P18" s="31">
        <v>2011</v>
      </c>
      <c r="Q18" s="31" t="s">
        <v>468</v>
      </c>
      <c r="R18" s="31" t="s">
        <v>425</v>
      </c>
      <c r="S18" s="31" t="s">
        <v>236</v>
      </c>
      <c r="T18" s="31" t="s">
        <v>119</v>
      </c>
    </row>
    <row r="19" spans="1:20">
      <c r="A19" s="31">
        <v>18</v>
      </c>
      <c r="B19" s="31" t="s">
        <v>332</v>
      </c>
      <c r="D19" s="31" t="s">
        <v>476</v>
      </c>
      <c r="E19" s="32" t="s">
        <v>477</v>
      </c>
      <c r="F19" s="32" t="s">
        <v>800</v>
      </c>
      <c r="G19" s="42">
        <v>25872000</v>
      </c>
      <c r="H19" s="38" t="s">
        <v>906</v>
      </c>
      <c r="I19" s="43">
        <v>17743723.030000001</v>
      </c>
      <c r="J19" s="33" t="s">
        <v>828</v>
      </c>
      <c r="K19" s="46" t="s">
        <v>120</v>
      </c>
      <c r="L19" s="34" t="s">
        <v>700</v>
      </c>
      <c r="M19" s="31" t="s">
        <v>829</v>
      </c>
      <c r="N19" s="35" t="s">
        <v>255</v>
      </c>
      <c r="O19" s="31" t="s">
        <v>367</v>
      </c>
      <c r="P19" s="31">
        <v>2011</v>
      </c>
      <c r="Q19" s="31" t="s">
        <v>582</v>
      </c>
      <c r="R19" s="31" t="s">
        <v>201</v>
      </c>
      <c r="S19" s="31" t="s">
        <v>235</v>
      </c>
      <c r="T19" s="31" t="s">
        <v>121</v>
      </c>
    </row>
    <row r="20" spans="1:20">
      <c r="A20" s="31">
        <v>19</v>
      </c>
      <c r="B20" s="31" t="s">
        <v>755</v>
      </c>
      <c r="D20" s="31" t="s">
        <v>494</v>
      </c>
      <c r="E20" s="32" t="s">
        <v>495</v>
      </c>
      <c r="F20" s="32" t="s">
        <v>810</v>
      </c>
      <c r="G20" s="42">
        <v>25536000</v>
      </c>
      <c r="H20" s="38" t="s">
        <v>906</v>
      </c>
      <c r="I20" s="43">
        <v>17743723.030000001</v>
      </c>
      <c r="J20" s="33" t="s">
        <v>830</v>
      </c>
      <c r="K20" s="46" t="s">
        <v>122</v>
      </c>
      <c r="L20" s="34" t="s">
        <v>377</v>
      </c>
      <c r="M20" s="31" t="s">
        <v>831</v>
      </c>
      <c r="N20" s="35" t="s">
        <v>768</v>
      </c>
      <c r="O20" s="31" t="s">
        <v>367</v>
      </c>
      <c r="P20" s="31">
        <v>2011</v>
      </c>
      <c r="Q20" s="31" t="s">
        <v>582</v>
      </c>
      <c r="R20" s="31" t="s">
        <v>201</v>
      </c>
      <c r="S20" s="31" t="s">
        <v>192</v>
      </c>
      <c r="T20" s="31" t="s">
        <v>123</v>
      </c>
    </row>
    <row r="21" spans="1:20">
      <c r="A21" s="31">
        <v>20</v>
      </c>
      <c r="B21" s="31" t="s">
        <v>752</v>
      </c>
      <c r="D21" s="31" t="s">
        <v>460</v>
      </c>
      <c r="E21" s="32" t="s">
        <v>461</v>
      </c>
      <c r="F21" s="32" t="s">
        <v>817</v>
      </c>
      <c r="G21" s="42">
        <v>24500000</v>
      </c>
      <c r="H21" s="38" t="s">
        <v>906</v>
      </c>
      <c r="I21" s="43">
        <v>17743723.030000001</v>
      </c>
      <c r="J21" s="33" t="s">
        <v>239</v>
      </c>
      <c r="K21" s="46" t="s">
        <v>588</v>
      </c>
      <c r="L21" s="34" t="s">
        <v>395</v>
      </c>
      <c r="M21" s="31" t="s">
        <v>754</v>
      </c>
      <c r="N21" s="35" t="s">
        <v>496</v>
      </c>
      <c r="O21" s="31" t="s">
        <v>363</v>
      </c>
      <c r="P21" s="31">
        <v>2011</v>
      </c>
      <c r="Q21" s="31" t="s">
        <v>915</v>
      </c>
      <c r="R21" s="31" t="s">
        <v>425</v>
      </c>
      <c r="S21" s="31" t="s">
        <v>236</v>
      </c>
      <c r="T21" s="31" t="s">
        <v>124</v>
      </c>
    </row>
    <row r="22" spans="1:20">
      <c r="A22" s="31">
        <v>21</v>
      </c>
      <c r="B22" s="31" t="s">
        <v>752</v>
      </c>
      <c r="D22" s="31" t="s">
        <v>460</v>
      </c>
      <c r="E22" s="32" t="s">
        <v>461</v>
      </c>
      <c r="F22" s="32" t="s">
        <v>817</v>
      </c>
      <c r="G22" s="42">
        <v>24000000</v>
      </c>
      <c r="H22" s="38" t="s">
        <v>906</v>
      </c>
      <c r="I22" s="43">
        <v>17743723.030000001</v>
      </c>
      <c r="J22" s="33" t="s">
        <v>832</v>
      </c>
      <c r="K22" s="46" t="s">
        <v>125</v>
      </c>
      <c r="L22" s="34" t="s">
        <v>385</v>
      </c>
      <c r="M22" s="31" t="s">
        <v>833</v>
      </c>
      <c r="N22" s="35" t="s">
        <v>462</v>
      </c>
      <c r="O22" s="31" t="s">
        <v>363</v>
      </c>
      <c r="P22" s="31">
        <v>2011</v>
      </c>
      <c r="Q22" s="31" t="s">
        <v>918</v>
      </c>
      <c r="R22" s="31" t="s">
        <v>425</v>
      </c>
      <c r="S22" s="31" t="s">
        <v>236</v>
      </c>
      <c r="T22" s="31" t="s">
        <v>126</v>
      </c>
    </row>
    <row r="23" spans="1:20">
      <c r="A23" s="31">
        <v>22</v>
      </c>
      <c r="B23" s="31" t="s">
        <v>834</v>
      </c>
      <c r="D23" s="31" t="s">
        <v>298</v>
      </c>
      <c r="E23" s="32" t="s">
        <v>299</v>
      </c>
      <c r="F23" s="32" t="s">
        <v>625</v>
      </c>
      <c r="G23" s="42">
        <v>23145000</v>
      </c>
      <c r="H23" s="38" t="s">
        <v>906</v>
      </c>
      <c r="I23" s="43">
        <v>17743723.030000001</v>
      </c>
      <c r="J23" s="33" t="s">
        <v>835</v>
      </c>
      <c r="K23" s="46" t="s">
        <v>835</v>
      </c>
      <c r="L23" s="34" t="s">
        <v>362</v>
      </c>
      <c r="M23" s="31" t="s">
        <v>881</v>
      </c>
      <c r="N23" s="35" t="s">
        <v>320</v>
      </c>
      <c r="O23" s="31" t="s">
        <v>367</v>
      </c>
      <c r="P23" s="31">
        <v>2011</v>
      </c>
      <c r="Q23" s="31" t="s">
        <v>579</v>
      </c>
      <c r="R23" s="31" t="s">
        <v>195</v>
      </c>
      <c r="S23" s="31" t="s">
        <v>237</v>
      </c>
      <c r="T23" s="31" t="s">
        <v>204</v>
      </c>
    </row>
    <row r="24" spans="1:20">
      <c r="A24" s="31">
        <v>23</v>
      </c>
      <c r="B24" s="31" t="s">
        <v>882</v>
      </c>
      <c r="D24" s="31" t="s">
        <v>479</v>
      </c>
      <c r="E24" s="32" t="s">
        <v>302</v>
      </c>
      <c r="F24" s="32" t="s">
        <v>626</v>
      </c>
      <c r="G24" s="42">
        <v>22533000</v>
      </c>
      <c r="H24" s="38" t="s">
        <v>906</v>
      </c>
      <c r="I24" s="43">
        <v>17743723.030000001</v>
      </c>
      <c r="J24" s="33" t="s">
        <v>679</v>
      </c>
      <c r="K24" s="46" t="s">
        <v>679</v>
      </c>
      <c r="L24" s="34" t="s">
        <v>362</v>
      </c>
      <c r="M24" s="31" t="s">
        <v>443</v>
      </c>
      <c r="N24" s="35" t="s">
        <v>933</v>
      </c>
      <c r="O24" s="31" t="s">
        <v>154</v>
      </c>
      <c r="P24" s="31">
        <v>2011</v>
      </c>
      <c r="Q24" s="31" t="s">
        <v>680</v>
      </c>
      <c r="R24" s="31" t="s">
        <v>199</v>
      </c>
      <c r="S24" s="31" t="s">
        <v>193</v>
      </c>
      <c r="T24" s="31" t="s">
        <v>205</v>
      </c>
    </row>
    <row r="25" spans="1:20">
      <c r="A25" s="31">
        <v>24</v>
      </c>
      <c r="B25" s="31" t="s">
        <v>755</v>
      </c>
      <c r="D25" s="31" t="s">
        <v>494</v>
      </c>
      <c r="E25" s="32" t="s">
        <v>495</v>
      </c>
      <c r="F25" s="32" t="s">
        <v>810</v>
      </c>
      <c r="G25" s="42">
        <v>22500000</v>
      </c>
      <c r="H25" s="38" t="s">
        <v>906</v>
      </c>
      <c r="I25" s="43">
        <v>17743723.030000001</v>
      </c>
      <c r="J25" s="33" t="s">
        <v>838</v>
      </c>
      <c r="K25" s="46" t="s">
        <v>206</v>
      </c>
      <c r="L25" s="34" t="s">
        <v>391</v>
      </c>
      <c r="M25" s="31" t="s">
        <v>754</v>
      </c>
      <c r="N25" s="35" t="s">
        <v>496</v>
      </c>
      <c r="O25" s="31" t="s">
        <v>363</v>
      </c>
      <c r="P25" s="31">
        <v>2011</v>
      </c>
      <c r="Q25" s="31" t="s">
        <v>915</v>
      </c>
      <c r="R25" s="31" t="s">
        <v>425</v>
      </c>
      <c r="S25" s="31" t="s">
        <v>236</v>
      </c>
      <c r="T25" s="31" t="s">
        <v>207</v>
      </c>
    </row>
    <row r="26" spans="1:20">
      <c r="A26" s="31">
        <v>25</v>
      </c>
      <c r="B26" s="31" t="s">
        <v>839</v>
      </c>
      <c r="D26" s="31" t="s">
        <v>483</v>
      </c>
      <c r="E26" s="32" t="s">
        <v>484</v>
      </c>
      <c r="F26" s="32" t="s">
        <v>803</v>
      </c>
      <c r="G26" s="42">
        <v>21845000</v>
      </c>
      <c r="H26" s="38" t="s">
        <v>906</v>
      </c>
      <c r="I26" s="43">
        <v>17743723.030000001</v>
      </c>
      <c r="J26" s="33" t="s">
        <v>840</v>
      </c>
      <c r="K26" s="46" t="s">
        <v>208</v>
      </c>
      <c r="L26" s="34" t="s">
        <v>539</v>
      </c>
      <c r="M26" s="31" t="s">
        <v>841</v>
      </c>
      <c r="N26" s="35" t="s">
        <v>485</v>
      </c>
      <c r="O26" s="31" t="s">
        <v>363</v>
      </c>
      <c r="P26" s="31">
        <v>2011</v>
      </c>
      <c r="Q26" s="31" t="s">
        <v>466</v>
      </c>
      <c r="R26" s="31" t="s">
        <v>200</v>
      </c>
      <c r="S26" s="31" t="s">
        <v>238</v>
      </c>
      <c r="T26" s="31" t="s">
        <v>209</v>
      </c>
    </row>
    <row r="27" spans="1:20">
      <c r="A27" s="31">
        <v>26</v>
      </c>
      <c r="B27" s="31" t="s">
        <v>330</v>
      </c>
      <c r="D27" s="31" t="s">
        <v>492</v>
      </c>
      <c r="E27" s="32" t="s">
        <v>493</v>
      </c>
      <c r="F27" s="32" t="s">
        <v>809</v>
      </c>
      <c r="G27" s="42">
        <v>20596270</v>
      </c>
      <c r="H27" s="38" t="s">
        <v>906</v>
      </c>
      <c r="I27" s="43">
        <v>17743723.030000001</v>
      </c>
      <c r="J27" s="33" t="s">
        <v>842</v>
      </c>
      <c r="K27" s="46" t="s">
        <v>842</v>
      </c>
      <c r="L27" s="34" t="s">
        <v>362</v>
      </c>
      <c r="M27" s="31" t="s">
        <v>673</v>
      </c>
      <c r="N27" s="35" t="s">
        <v>793</v>
      </c>
      <c r="O27" s="31" t="s">
        <v>367</v>
      </c>
      <c r="P27" s="31">
        <v>2011</v>
      </c>
      <c r="Q27" s="31" t="s">
        <v>579</v>
      </c>
      <c r="R27" s="31" t="s">
        <v>195</v>
      </c>
      <c r="S27" s="31" t="s">
        <v>237</v>
      </c>
      <c r="T27" s="31" t="s">
        <v>512</v>
      </c>
    </row>
    <row r="28" spans="1:20">
      <c r="A28" s="31">
        <v>27</v>
      </c>
      <c r="B28" s="31" t="s">
        <v>332</v>
      </c>
      <c r="D28" s="31" t="s">
        <v>476</v>
      </c>
      <c r="E28" s="32" t="s">
        <v>477</v>
      </c>
      <c r="F28" s="32" t="s">
        <v>800</v>
      </c>
      <c r="G28" s="42">
        <v>20500000</v>
      </c>
      <c r="H28" s="38" t="s">
        <v>906</v>
      </c>
      <c r="I28" s="43">
        <v>17743723.030000001</v>
      </c>
      <c r="J28" s="33" t="s">
        <v>674</v>
      </c>
      <c r="K28" s="46" t="s">
        <v>513</v>
      </c>
      <c r="L28" s="34" t="s">
        <v>387</v>
      </c>
      <c r="M28" s="31" t="s">
        <v>503</v>
      </c>
      <c r="N28" s="35" t="s">
        <v>307</v>
      </c>
      <c r="O28" s="31" t="s">
        <v>365</v>
      </c>
      <c r="P28" s="31">
        <v>2011</v>
      </c>
      <c r="Q28" s="31" t="s">
        <v>468</v>
      </c>
      <c r="R28" s="31" t="s">
        <v>425</v>
      </c>
      <c r="S28" s="31" t="s">
        <v>236</v>
      </c>
      <c r="T28" s="31" t="s">
        <v>514</v>
      </c>
    </row>
    <row r="29" spans="1:20">
      <c r="A29" s="31">
        <v>28</v>
      </c>
      <c r="B29" s="31" t="s">
        <v>675</v>
      </c>
      <c r="D29" s="31" t="s">
        <v>310</v>
      </c>
      <c r="E29" s="32" t="s">
        <v>311</v>
      </c>
      <c r="F29" s="32" t="s">
        <v>907</v>
      </c>
      <c r="G29" s="42">
        <v>20000000</v>
      </c>
      <c r="H29" s="38" t="s">
        <v>893</v>
      </c>
      <c r="I29" s="43">
        <v>17743723.030000001</v>
      </c>
      <c r="J29" s="33" t="s">
        <v>676</v>
      </c>
      <c r="K29" s="46" t="s">
        <v>515</v>
      </c>
      <c r="L29" s="34" t="s">
        <v>686</v>
      </c>
      <c r="M29" s="31" t="s">
        <v>650</v>
      </c>
      <c r="N29" s="35" t="s">
        <v>314</v>
      </c>
      <c r="O29" s="31" t="s">
        <v>363</v>
      </c>
      <c r="P29" s="31">
        <v>2011</v>
      </c>
      <c r="Q29" s="31" t="s">
        <v>915</v>
      </c>
      <c r="R29" s="31" t="s">
        <v>425</v>
      </c>
      <c r="S29" s="31" t="s">
        <v>236</v>
      </c>
      <c r="T29" s="31" t="s">
        <v>354</v>
      </c>
    </row>
    <row r="30" spans="1:20">
      <c r="A30" s="31">
        <v>29</v>
      </c>
      <c r="B30" s="31" t="s">
        <v>293</v>
      </c>
      <c r="D30" s="31" t="s">
        <v>355</v>
      </c>
      <c r="E30" s="32" t="s">
        <v>321</v>
      </c>
      <c r="F30" s="32" t="s">
        <v>706</v>
      </c>
      <c r="G30" s="42">
        <v>20000000</v>
      </c>
      <c r="H30" s="38" t="s">
        <v>893</v>
      </c>
      <c r="I30" s="43">
        <v>17743723.030000001</v>
      </c>
      <c r="J30" s="33" t="s">
        <v>652</v>
      </c>
      <c r="K30" s="46" t="s">
        <v>356</v>
      </c>
      <c r="L30" s="34" t="s">
        <v>689</v>
      </c>
      <c r="M30" s="31" t="s">
        <v>650</v>
      </c>
      <c r="N30" s="35" t="s">
        <v>314</v>
      </c>
      <c r="O30" s="31" t="s">
        <v>363</v>
      </c>
      <c r="P30" s="31">
        <v>2011</v>
      </c>
      <c r="Q30" s="31" t="s">
        <v>915</v>
      </c>
      <c r="R30" s="31" t="s">
        <v>425</v>
      </c>
      <c r="S30" s="31" t="s">
        <v>236</v>
      </c>
      <c r="T30" s="31" t="s">
        <v>357</v>
      </c>
    </row>
    <row r="31" spans="1:20">
      <c r="A31" s="31">
        <v>30</v>
      </c>
      <c r="B31" s="31" t="s">
        <v>332</v>
      </c>
      <c r="D31" s="31" t="s">
        <v>476</v>
      </c>
      <c r="E31" s="32" t="s">
        <v>477</v>
      </c>
      <c r="F31" s="32" t="s">
        <v>800</v>
      </c>
      <c r="G31" s="42">
        <v>19404000</v>
      </c>
      <c r="H31" s="38" t="s">
        <v>893</v>
      </c>
      <c r="I31" s="43">
        <v>17743723.030000001</v>
      </c>
      <c r="J31" s="33" t="s">
        <v>653</v>
      </c>
      <c r="K31" s="46" t="s">
        <v>358</v>
      </c>
      <c r="L31" s="34" t="s">
        <v>699</v>
      </c>
      <c r="M31" s="31" t="s">
        <v>829</v>
      </c>
      <c r="N31" s="35" t="s">
        <v>255</v>
      </c>
      <c r="O31" s="31" t="s">
        <v>367</v>
      </c>
      <c r="P31" s="31">
        <v>2011</v>
      </c>
      <c r="Q31" s="31" t="s">
        <v>582</v>
      </c>
      <c r="R31" s="31" t="s">
        <v>201</v>
      </c>
      <c r="S31" s="31" t="s">
        <v>235</v>
      </c>
      <c r="T31" s="31" t="s">
        <v>359</v>
      </c>
    </row>
    <row r="32" spans="1:20">
      <c r="A32" s="31">
        <v>31</v>
      </c>
      <c r="B32" s="31" t="s">
        <v>654</v>
      </c>
      <c r="D32" s="31" t="s">
        <v>472</v>
      </c>
      <c r="E32" s="32" t="s">
        <v>473</v>
      </c>
      <c r="F32" s="32" t="s">
        <v>799</v>
      </c>
      <c r="G32" s="42">
        <v>19292400</v>
      </c>
      <c r="H32" s="38" t="s">
        <v>893</v>
      </c>
      <c r="I32" s="43">
        <v>17743723.030000001</v>
      </c>
      <c r="J32" s="33" t="s">
        <v>655</v>
      </c>
      <c r="K32" s="46" t="s">
        <v>353</v>
      </c>
      <c r="L32" s="34" t="s">
        <v>695</v>
      </c>
      <c r="M32" s="31" t="s">
        <v>666</v>
      </c>
      <c r="N32" s="35" t="s">
        <v>793</v>
      </c>
      <c r="O32" s="31" t="s">
        <v>269</v>
      </c>
      <c r="P32" s="31">
        <v>2011</v>
      </c>
      <c r="Q32" s="31" t="s">
        <v>467</v>
      </c>
      <c r="R32" s="31" t="s">
        <v>201</v>
      </c>
      <c r="S32" s="31" t="s">
        <v>235</v>
      </c>
      <c r="T32" s="31" t="s">
        <v>225</v>
      </c>
    </row>
    <row r="33" spans="1:20">
      <c r="A33" s="31">
        <v>32</v>
      </c>
      <c r="B33" s="31" t="s">
        <v>332</v>
      </c>
      <c r="D33" s="31" t="s">
        <v>476</v>
      </c>
      <c r="E33" s="32" t="s">
        <v>477</v>
      </c>
      <c r="F33" s="32" t="s">
        <v>800</v>
      </c>
      <c r="G33" s="42">
        <v>19000000</v>
      </c>
      <c r="H33" s="38" t="s">
        <v>893</v>
      </c>
      <c r="I33" s="43">
        <v>17743723.030000001</v>
      </c>
      <c r="J33" s="33" t="s">
        <v>826</v>
      </c>
      <c r="K33" s="46" t="s">
        <v>226</v>
      </c>
      <c r="L33" s="34" t="s">
        <v>698</v>
      </c>
      <c r="M33" s="31" t="s">
        <v>827</v>
      </c>
      <c r="N33" s="35" t="s">
        <v>317</v>
      </c>
      <c r="O33" s="31" t="s">
        <v>363</v>
      </c>
      <c r="P33" s="31">
        <v>2011</v>
      </c>
      <c r="Q33" s="31" t="s">
        <v>468</v>
      </c>
      <c r="R33" s="31" t="s">
        <v>425</v>
      </c>
      <c r="S33" s="31" t="s">
        <v>236</v>
      </c>
      <c r="T33" s="31" t="s">
        <v>227</v>
      </c>
    </row>
    <row r="34" spans="1:20">
      <c r="A34" s="31">
        <v>33</v>
      </c>
      <c r="B34" s="31" t="s">
        <v>332</v>
      </c>
      <c r="D34" s="31" t="s">
        <v>476</v>
      </c>
      <c r="E34" s="32" t="s">
        <v>477</v>
      </c>
      <c r="F34" s="32" t="s">
        <v>800</v>
      </c>
      <c r="G34" s="42">
        <v>19000000</v>
      </c>
      <c r="H34" s="38" t="s">
        <v>893</v>
      </c>
      <c r="I34" s="43">
        <v>17743723.030000001</v>
      </c>
      <c r="J34" s="33" t="s">
        <v>865</v>
      </c>
      <c r="K34" s="46" t="s">
        <v>228</v>
      </c>
      <c r="L34" s="34" t="s">
        <v>379</v>
      </c>
      <c r="M34" s="31" t="s">
        <v>650</v>
      </c>
      <c r="N34" s="35" t="s">
        <v>314</v>
      </c>
      <c r="O34" s="31" t="s">
        <v>363</v>
      </c>
      <c r="P34" s="31">
        <v>2011</v>
      </c>
      <c r="Q34" s="31" t="s">
        <v>915</v>
      </c>
      <c r="R34" s="31" t="s">
        <v>425</v>
      </c>
      <c r="S34" s="31" t="s">
        <v>236</v>
      </c>
      <c r="T34" s="31" t="s">
        <v>229</v>
      </c>
    </row>
    <row r="35" spans="1:20">
      <c r="A35" s="31">
        <v>34</v>
      </c>
      <c r="B35" s="31" t="s">
        <v>866</v>
      </c>
      <c r="D35" s="31" t="s">
        <v>607</v>
      </c>
      <c r="E35" s="32" t="s">
        <v>608</v>
      </c>
      <c r="F35" s="32" t="s">
        <v>822</v>
      </c>
      <c r="G35" s="42">
        <v>18500000</v>
      </c>
      <c r="H35" s="38" t="s">
        <v>893</v>
      </c>
      <c r="I35" s="43">
        <v>17743723.030000001</v>
      </c>
      <c r="J35" s="33" t="s">
        <v>867</v>
      </c>
      <c r="K35" s="46" t="s">
        <v>230</v>
      </c>
      <c r="L35" s="34" t="s">
        <v>402</v>
      </c>
      <c r="M35" s="31" t="s">
        <v>596</v>
      </c>
      <c r="N35" s="35" t="s">
        <v>320</v>
      </c>
      <c r="O35" s="31" t="s">
        <v>365</v>
      </c>
      <c r="P35" s="31">
        <v>2011</v>
      </c>
      <c r="Q35" s="31" t="s">
        <v>468</v>
      </c>
      <c r="R35" s="31" t="s">
        <v>425</v>
      </c>
      <c r="S35" s="31" t="s">
        <v>236</v>
      </c>
      <c r="T35" s="31" t="s">
        <v>231</v>
      </c>
    </row>
    <row r="36" spans="1:20">
      <c r="A36" s="31">
        <v>35</v>
      </c>
      <c r="B36" s="31" t="s">
        <v>868</v>
      </c>
      <c r="D36" s="31" t="s">
        <v>300</v>
      </c>
      <c r="E36" s="32" t="s">
        <v>296</v>
      </c>
      <c r="F36" s="32" t="s">
        <v>896</v>
      </c>
      <c r="G36" s="42">
        <v>18355700</v>
      </c>
      <c r="H36" s="38" t="s">
        <v>893</v>
      </c>
      <c r="I36" s="43">
        <v>17743723.030000001</v>
      </c>
      <c r="J36" s="33" t="s">
        <v>835</v>
      </c>
      <c r="K36" s="46" t="s">
        <v>835</v>
      </c>
      <c r="L36" s="34" t="s">
        <v>362</v>
      </c>
      <c r="M36" s="31" t="s">
        <v>440</v>
      </c>
      <c r="N36" s="35" t="s">
        <v>872</v>
      </c>
      <c r="O36" s="31" t="s">
        <v>232</v>
      </c>
      <c r="P36" s="31">
        <v>2011</v>
      </c>
      <c r="Q36" s="31" t="s">
        <v>917</v>
      </c>
      <c r="R36" s="31" t="s">
        <v>195</v>
      </c>
      <c r="S36" s="31" t="s">
        <v>237</v>
      </c>
      <c r="T36" s="31" t="s">
        <v>233</v>
      </c>
    </row>
    <row r="37" spans="1:20">
      <c r="A37" s="31">
        <v>36</v>
      </c>
      <c r="B37" s="31" t="s">
        <v>752</v>
      </c>
      <c r="D37" s="31" t="s">
        <v>460</v>
      </c>
      <c r="E37" s="32" t="s">
        <v>461</v>
      </c>
      <c r="F37" s="32" t="s">
        <v>817</v>
      </c>
      <c r="G37" s="42">
        <v>18000000</v>
      </c>
      <c r="H37" s="38" t="s">
        <v>893</v>
      </c>
      <c r="I37" s="43">
        <v>17743723.030000001</v>
      </c>
      <c r="J37" s="33" t="s">
        <v>869</v>
      </c>
      <c r="K37" s="46" t="s">
        <v>234</v>
      </c>
      <c r="L37" s="34" t="s">
        <v>386</v>
      </c>
      <c r="M37" s="31" t="s">
        <v>791</v>
      </c>
      <c r="N37" s="35" t="s">
        <v>793</v>
      </c>
      <c r="O37" s="31" t="s">
        <v>363</v>
      </c>
      <c r="P37" s="31">
        <v>2011</v>
      </c>
      <c r="Q37" s="31" t="s">
        <v>468</v>
      </c>
      <c r="R37" s="31" t="s">
        <v>425</v>
      </c>
      <c r="S37" s="31" t="s">
        <v>236</v>
      </c>
      <c r="T37" s="31" t="s">
        <v>64</v>
      </c>
    </row>
    <row r="38" spans="1:20">
      <c r="A38" s="31">
        <v>37</v>
      </c>
      <c r="B38" s="31" t="s">
        <v>755</v>
      </c>
      <c r="D38" s="31" t="s">
        <v>494</v>
      </c>
      <c r="E38" s="32" t="s">
        <v>495</v>
      </c>
      <c r="F38" s="32" t="s">
        <v>810</v>
      </c>
      <c r="G38" s="42">
        <v>17500000</v>
      </c>
      <c r="H38" s="38" t="s">
        <v>893</v>
      </c>
      <c r="I38" s="43">
        <v>17743723.030000001</v>
      </c>
      <c r="J38" s="33" t="s">
        <v>418</v>
      </c>
      <c r="K38" s="46" t="s">
        <v>368</v>
      </c>
      <c r="L38" s="34" t="s">
        <v>387</v>
      </c>
      <c r="M38" s="31" t="s">
        <v>596</v>
      </c>
      <c r="N38" s="35" t="s">
        <v>320</v>
      </c>
      <c r="O38" s="31" t="s">
        <v>365</v>
      </c>
      <c r="P38" s="31">
        <v>2011</v>
      </c>
      <c r="Q38" s="31" t="s">
        <v>468</v>
      </c>
      <c r="R38" s="31" t="s">
        <v>425</v>
      </c>
      <c r="S38" s="31" t="s">
        <v>236</v>
      </c>
      <c r="T38" s="31" t="s">
        <v>65</v>
      </c>
    </row>
    <row r="39" spans="1:20">
      <c r="A39" s="31">
        <v>38</v>
      </c>
      <c r="B39" s="31" t="s">
        <v>925</v>
      </c>
      <c r="D39" s="31" t="s">
        <v>486</v>
      </c>
      <c r="E39" s="32" t="s">
        <v>487</v>
      </c>
      <c r="F39" s="32" t="s">
        <v>806</v>
      </c>
      <c r="G39" s="42">
        <v>17500000</v>
      </c>
      <c r="H39" s="38" t="s">
        <v>893</v>
      </c>
      <c r="I39" s="43">
        <v>17743723.030000001</v>
      </c>
      <c r="J39" s="33" t="s">
        <v>419</v>
      </c>
      <c r="K39" s="46" t="s">
        <v>66</v>
      </c>
      <c r="L39" s="34" t="s">
        <v>393</v>
      </c>
      <c r="M39" s="31" t="s">
        <v>596</v>
      </c>
      <c r="N39" s="35" t="s">
        <v>320</v>
      </c>
      <c r="O39" s="31" t="s">
        <v>365</v>
      </c>
      <c r="P39" s="31">
        <v>2011</v>
      </c>
      <c r="Q39" s="31" t="s">
        <v>468</v>
      </c>
      <c r="R39" s="31" t="s">
        <v>425</v>
      </c>
      <c r="S39" s="31" t="s">
        <v>236</v>
      </c>
      <c r="T39" s="31" t="s">
        <v>67</v>
      </c>
    </row>
    <row r="40" spans="1:20">
      <c r="A40" s="31">
        <v>39</v>
      </c>
      <c r="B40" s="31" t="s">
        <v>420</v>
      </c>
      <c r="D40" s="31" t="s">
        <v>256</v>
      </c>
      <c r="E40" s="32" t="s">
        <v>251</v>
      </c>
      <c r="F40" s="32" t="s">
        <v>898</v>
      </c>
      <c r="G40" s="42">
        <v>17435000</v>
      </c>
      <c r="H40" s="38" t="s">
        <v>893</v>
      </c>
      <c r="I40" s="43">
        <v>17743723.030000001</v>
      </c>
      <c r="J40" s="33" t="s">
        <v>421</v>
      </c>
      <c r="K40" s="46" t="s">
        <v>68</v>
      </c>
      <c r="L40" s="34" t="s">
        <v>683</v>
      </c>
      <c r="M40" s="31" t="s">
        <v>597</v>
      </c>
      <c r="N40" s="35" t="s">
        <v>257</v>
      </c>
      <c r="O40" s="31" t="s">
        <v>365</v>
      </c>
      <c r="P40" s="31">
        <v>2011</v>
      </c>
      <c r="Q40" s="31" t="s">
        <v>580</v>
      </c>
      <c r="R40" s="31" t="s">
        <v>195</v>
      </c>
      <c r="S40" s="31" t="s">
        <v>237</v>
      </c>
      <c r="T40" s="31" t="s">
        <v>69</v>
      </c>
    </row>
    <row r="41" spans="1:20">
      <c r="A41" s="31">
        <v>40</v>
      </c>
      <c r="B41" s="31" t="s">
        <v>422</v>
      </c>
      <c r="D41" s="31" t="s">
        <v>250</v>
      </c>
      <c r="E41" s="32" t="s">
        <v>251</v>
      </c>
      <c r="F41" s="32" t="s">
        <v>894</v>
      </c>
      <c r="G41" s="42">
        <v>16569000</v>
      </c>
      <c r="H41" s="38" t="s">
        <v>893</v>
      </c>
      <c r="I41" s="43">
        <v>17743723.030000001</v>
      </c>
      <c r="J41" s="33" t="s">
        <v>423</v>
      </c>
      <c r="K41" s="46" t="s">
        <v>438</v>
      </c>
      <c r="L41" s="34" t="s">
        <v>681</v>
      </c>
      <c r="M41" s="31" t="s">
        <v>598</v>
      </c>
      <c r="N41" s="35" t="s">
        <v>252</v>
      </c>
      <c r="O41" s="31" t="s">
        <v>365</v>
      </c>
      <c r="P41" s="31">
        <v>2011</v>
      </c>
      <c r="Q41" s="31" t="s">
        <v>678</v>
      </c>
      <c r="R41" s="31" t="s">
        <v>195</v>
      </c>
      <c r="S41" s="31" t="s">
        <v>237</v>
      </c>
      <c r="T41" s="31" t="s">
        <v>70</v>
      </c>
    </row>
    <row r="42" spans="1:20">
      <c r="A42" s="31">
        <v>41</v>
      </c>
      <c r="B42" s="31" t="s">
        <v>761</v>
      </c>
      <c r="D42" s="31" t="s">
        <v>772</v>
      </c>
      <c r="E42" s="32" t="s">
        <v>617</v>
      </c>
      <c r="F42" s="32" t="s">
        <v>813</v>
      </c>
      <c r="G42" s="42">
        <v>16500000</v>
      </c>
      <c r="H42" s="38" t="s">
        <v>893</v>
      </c>
      <c r="I42" s="43">
        <v>17743723.030000001</v>
      </c>
      <c r="J42" s="33" t="s">
        <v>424</v>
      </c>
      <c r="K42" s="46" t="s">
        <v>71</v>
      </c>
      <c r="L42" s="34" t="s">
        <v>380</v>
      </c>
      <c r="M42" s="31" t="s">
        <v>502</v>
      </c>
      <c r="N42" s="35" t="s">
        <v>478</v>
      </c>
      <c r="O42" s="31" t="s">
        <v>365</v>
      </c>
      <c r="P42" s="31">
        <v>2011</v>
      </c>
      <c r="Q42" s="31" t="s">
        <v>915</v>
      </c>
      <c r="R42" s="31" t="s">
        <v>425</v>
      </c>
      <c r="S42" s="31" t="s">
        <v>236</v>
      </c>
      <c r="T42" s="31" t="s">
        <v>72</v>
      </c>
    </row>
    <row r="43" spans="1:20">
      <c r="A43" s="31">
        <v>42</v>
      </c>
      <c r="B43" s="31" t="s">
        <v>407</v>
      </c>
      <c r="D43" s="31" t="s">
        <v>305</v>
      </c>
      <c r="E43" s="32" t="s">
        <v>306</v>
      </c>
      <c r="F43" s="32" t="s">
        <v>904</v>
      </c>
      <c r="G43" s="42">
        <v>16000000</v>
      </c>
      <c r="H43" s="38" t="s">
        <v>893</v>
      </c>
      <c r="I43" s="43">
        <v>17743723.030000001</v>
      </c>
      <c r="J43" s="33" t="s">
        <v>73</v>
      </c>
      <c r="K43" s="46" t="s">
        <v>74</v>
      </c>
      <c r="L43" s="34" t="s">
        <v>220</v>
      </c>
      <c r="M43" s="31" t="s">
        <v>503</v>
      </c>
      <c r="N43" s="35" t="s">
        <v>307</v>
      </c>
      <c r="O43" s="31" t="s">
        <v>365</v>
      </c>
      <c r="P43" s="31">
        <v>2011</v>
      </c>
      <c r="Q43" s="31" t="s">
        <v>468</v>
      </c>
      <c r="R43" s="31" t="s">
        <v>425</v>
      </c>
      <c r="S43" s="31" t="s">
        <v>236</v>
      </c>
      <c r="T43" s="31" t="s">
        <v>158</v>
      </c>
    </row>
    <row r="44" spans="1:20">
      <c r="A44" s="31">
        <v>43</v>
      </c>
      <c r="B44" s="31" t="s">
        <v>866</v>
      </c>
      <c r="D44" s="31" t="s">
        <v>607</v>
      </c>
      <c r="E44" s="32" t="s">
        <v>608</v>
      </c>
      <c r="F44" s="32" t="s">
        <v>822</v>
      </c>
      <c r="G44" s="42">
        <v>16000000</v>
      </c>
      <c r="H44" s="38" t="s">
        <v>893</v>
      </c>
      <c r="I44" s="43">
        <v>17743723.030000001</v>
      </c>
      <c r="J44" s="33" t="s">
        <v>409</v>
      </c>
      <c r="K44" s="46" t="s">
        <v>159</v>
      </c>
      <c r="L44" s="34" t="s">
        <v>396</v>
      </c>
      <c r="M44" s="31" t="s">
        <v>596</v>
      </c>
      <c r="N44" s="35" t="s">
        <v>320</v>
      </c>
      <c r="O44" s="31" t="s">
        <v>365</v>
      </c>
      <c r="P44" s="31">
        <v>2011</v>
      </c>
      <c r="Q44" s="31" t="s">
        <v>468</v>
      </c>
      <c r="R44" s="31" t="s">
        <v>425</v>
      </c>
      <c r="S44" s="31" t="s">
        <v>236</v>
      </c>
      <c r="T44" s="31" t="s">
        <v>160</v>
      </c>
    </row>
    <row r="45" spans="1:20">
      <c r="A45" s="31">
        <v>44</v>
      </c>
      <c r="B45" s="31" t="s">
        <v>752</v>
      </c>
      <c r="D45" s="31" t="s">
        <v>460</v>
      </c>
      <c r="E45" s="32" t="s">
        <v>461</v>
      </c>
      <c r="F45" s="32" t="s">
        <v>817</v>
      </c>
      <c r="G45" s="42">
        <v>15440640</v>
      </c>
      <c r="H45" s="38" t="s">
        <v>893</v>
      </c>
      <c r="I45" s="43">
        <v>17743723.030000001</v>
      </c>
      <c r="J45" s="33" t="s">
        <v>410</v>
      </c>
      <c r="K45" s="46" t="s">
        <v>588</v>
      </c>
      <c r="L45" s="34" t="s">
        <v>387</v>
      </c>
      <c r="M45" s="31" t="s">
        <v>667</v>
      </c>
      <c r="N45" s="35" t="s">
        <v>933</v>
      </c>
      <c r="O45" s="31" t="s">
        <v>269</v>
      </c>
      <c r="P45" s="31">
        <v>2011</v>
      </c>
      <c r="Q45" s="31" t="s">
        <v>582</v>
      </c>
      <c r="R45" s="31" t="s">
        <v>201</v>
      </c>
      <c r="S45" s="31" t="s">
        <v>235</v>
      </c>
      <c r="T45" s="31" t="s">
        <v>589</v>
      </c>
    </row>
    <row r="46" spans="1:20">
      <c r="A46" s="31">
        <v>45</v>
      </c>
      <c r="B46" s="31" t="s">
        <v>411</v>
      </c>
      <c r="D46" s="31" t="s">
        <v>604</v>
      </c>
      <c r="E46" s="32" t="s">
        <v>770</v>
      </c>
      <c r="F46" s="32" t="s">
        <v>820</v>
      </c>
      <c r="G46" s="42">
        <v>15440000</v>
      </c>
      <c r="H46" s="38" t="s">
        <v>893</v>
      </c>
      <c r="I46" s="43">
        <v>17743723.030000001</v>
      </c>
      <c r="J46" s="33" t="s">
        <v>412</v>
      </c>
      <c r="K46" s="46" t="s">
        <v>430</v>
      </c>
      <c r="L46" s="34" t="s">
        <v>397</v>
      </c>
      <c r="M46" s="31" t="s">
        <v>426</v>
      </c>
      <c r="N46" s="35" t="s">
        <v>317</v>
      </c>
      <c r="O46" s="31" t="s">
        <v>367</v>
      </c>
      <c r="P46" s="31">
        <v>2011</v>
      </c>
      <c r="Q46" s="31" t="s">
        <v>463</v>
      </c>
      <c r="R46" s="31" t="s">
        <v>195</v>
      </c>
      <c r="S46" s="31" t="s">
        <v>237</v>
      </c>
      <c r="T46" s="31" t="s">
        <v>431</v>
      </c>
    </row>
    <row r="47" spans="1:20">
      <c r="A47" s="31">
        <v>46</v>
      </c>
      <c r="B47" s="31" t="s">
        <v>738</v>
      </c>
      <c r="D47" s="31" t="s">
        <v>488</v>
      </c>
      <c r="E47" s="32" t="s">
        <v>489</v>
      </c>
      <c r="F47" s="32" t="s">
        <v>807</v>
      </c>
      <c r="G47" s="42">
        <v>15408050</v>
      </c>
      <c r="H47" s="38" t="s">
        <v>893</v>
      </c>
      <c r="I47" s="43">
        <v>17743723.030000001</v>
      </c>
      <c r="J47" s="33" t="s">
        <v>739</v>
      </c>
      <c r="K47" s="46" t="s">
        <v>432</v>
      </c>
      <c r="L47" s="34" t="s">
        <v>540</v>
      </c>
      <c r="M47" s="31" t="s">
        <v>751</v>
      </c>
      <c r="N47" s="35" t="s">
        <v>313</v>
      </c>
      <c r="O47" s="31" t="s">
        <v>367</v>
      </c>
      <c r="P47" s="31">
        <v>2011</v>
      </c>
      <c r="Q47" s="31" t="s">
        <v>467</v>
      </c>
      <c r="R47" s="31" t="s">
        <v>201</v>
      </c>
      <c r="S47" s="31" t="s">
        <v>235</v>
      </c>
      <c r="T47" s="31" t="s">
        <v>433</v>
      </c>
    </row>
    <row r="48" spans="1:20">
      <c r="A48" s="31">
        <v>47</v>
      </c>
      <c r="B48" s="31" t="s">
        <v>332</v>
      </c>
      <c r="D48" s="31" t="s">
        <v>476</v>
      </c>
      <c r="E48" s="32" t="s">
        <v>477</v>
      </c>
      <c r="F48" s="32" t="s">
        <v>800</v>
      </c>
      <c r="G48" s="42">
        <v>15361500</v>
      </c>
      <c r="H48" s="38" t="s">
        <v>893</v>
      </c>
      <c r="I48" s="43">
        <v>17743723.030000001</v>
      </c>
      <c r="J48" s="33" t="s">
        <v>914</v>
      </c>
      <c r="K48" s="46" t="s">
        <v>280</v>
      </c>
      <c r="L48" s="34" t="s">
        <v>538</v>
      </c>
      <c r="M48" s="31" t="s">
        <v>829</v>
      </c>
      <c r="N48" s="35" t="s">
        <v>255</v>
      </c>
      <c r="O48" s="31" t="s">
        <v>367</v>
      </c>
      <c r="P48" s="31">
        <v>2011</v>
      </c>
      <c r="Q48" s="31" t="s">
        <v>582</v>
      </c>
      <c r="R48" s="31" t="s">
        <v>201</v>
      </c>
      <c r="S48" s="31" t="s">
        <v>235</v>
      </c>
      <c r="T48" s="31" t="s">
        <v>281</v>
      </c>
    </row>
    <row r="49" spans="1:20">
      <c r="A49" s="31">
        <v>48</v>
      </c>
      <c r="B49" s="31" t="s">
        <v>740</v>
      </c>
      <c r="D49" s="31" t="s">
        <v>610</v>
      </c>
      <c r="E49" s="32" t="s">
        <v>611</v>
      </c>
      <c r="F49" s="32" t="s">
        <v>823</v>
      </c>
      <c r="G49" s="42">
        <v>15000000</v>
      </c>
      <c r="H49" s="38" t="s">
        <v>893</v>
      </c>
      <c r="I49" s="43">
        <v>17743723.030000001</v>
      </c>
      <c r="J49" s="33" t="s">
        <v>369</v>
      </c>
      <c r="K49" s="46" t="s">
        <v>282</v>
      </c>
      <c r="L49" s="34" t="s">
        <v>397</v>
      </c>
      <c r="M49" s="31" t="s">
        <v>791</v>
      </c>
      <c r="N49" s="35" t="s">
        <v>793</v>
      </c>
      <c r="O49" s="31" t="s">
        <v>363</v>
      </c>
      <c r="P49" s="31">
        <v>2011</v>
      </c>
      <c r="Q49" s="31" t="s">
        <v>468</v>
      </c>
      <c r="R49" s="31" t="s">
        <v>425</v>
      </c>
      <c r="S49" s="31" t="s">
        <v>238</v>
      </c>
      <c r="T49" s="31" t="s">
        <v>429</v>
      </c>
    </row>
    <row r="50" spans="1:20">
      <c r="A50" s="31">
        <v>49</v>
      </c>
      <c r="B50" s="31" t="s">
        <v>370</v>
      </c>
      <c r="D50" s="31" t="s">
        <v>247</v>
      </c>
      <c r="E50" s="32" t="s">
        <v>248</v>
      </c>
      <c r="F50" s="32" t="s">
        <v>892</v>
      </c>
      <c r="G50" s="42">
        <v>15000000</v>
      </c>
      <c r="H50" s="38" t="s">
        <v>893</v>
      </c>
      <c r="I50" s="43">
        <v>17743723.030000001</v>
      </c>
      <c r="J50" s="33" t="s">
        <v>279</v>
      </c>
      <c r="K50" s="46" t="s">
        <v>677</v>
      </c>
      <c r="L50" s="34" t="s">
        <v>221</v>
      </c>
      <c r="M50" s="31" t="s">
        <v>439</v>
      </c>
      <c r="N50" s="35" t="s">
        <v>249</v>
      </c>
      <c r="O50" s="31" t="s">
        <v>232</v>
      </c>
      <c r="P50" s="31">
        <v>2011</v>
      </c>
      <c r="Q50" s="31" t="s">
        <v>468</v>
      </c>
      <c r="R50" s="31" t="s">
        <v>425</v>
      </c>
      <c r="S50" s="31" t="s">
        <v>236</v>
      </c>
      <c r="T50" s="31" t="s">
        <v>178</v>
      </c>
    </row>
    <row r="51" spans="1:20">
      <c r="A51" s="31">
        <v>50</v>
      </c>
      <c r="B51" s="31" t="s">
        <v>372</v>
      </c>
      <c r="D51" s="31" t="s">
        <v>490</v>
      </c>
      <c r="E51" s="32" t="s">
        <v>491</v>
      </c>
      <c r="F51" s="32" t="s">
        <v>808</v>
      </c>
      <c r="G51" s="42">
        <v>14726560</v>
      </c>
      <c r="H51" s="38" t="s">
        <v>893</v>
      </c>
      <c r="I51" s="43">
        <v>17743723.030000001</v>
      </c>
      <c r="J51" s="33" t="s">
        <v>179</v>
      </c>
      <c r="K51" s="46" t="s">
        <v>180</v>
      </c>
      <c r="L51" s="34" t="s">
        <v>373</v>
      </c>
      <c r="M51" s="31" t="s">
        <v>464</v>
      </c>
      <c r="N51" s="35" t="s">
        <v>795</v>
      </c>
      <c r="O51" s="31" t="s">
        <v>363</v>
      </c>
      <c r="P51" s="31">
        <v>2011</v>
      </c>
      <c r="Q51" s="31" t="s">
        <v>465</v>
      </c>
      <c r="R51" s="31" t="s">
        <v>200</v>
      </c>
      <c r="S51" s="31" t="s">
        <v>238</v>
      </c>
      <c r="T51" s="31" t="s">
        <v>181</v>
      </c>
    </row>
    <row r="52" spans="1:20">
      <c r="A52" s="31">
        <v>51</v>
      </c>
      <c r="B52" s="31" t="s">
        <v>923</v>
      </c>
      <c r="D52" s="31" t="s">
        <v>296</v>
      </c>
      <c r="E52" s="32" t="s">
        <v>297</v>
      </c>
      <c r="F52" s="32" t="s">
        <v>627</v>
      </c>
      <c r="G52" s="42">
        <v>14677500</v>
      </c>
      <c r="H52" s="38" t="s">
        <v>893</v>
      </c>
      <c r="I52" s="43">
        <v>17743723.030000001</v>
      </c>
      <c r="J52" s="33" t="s">
        <v>924</v>
      </c>
      <c r="K52" s="46" t="s">
        <v>924</v>
      </c>
      <c r="L52" s="34" t="s">
        <v>362</v>
      </c>
      <c r="M52" s="31" t="s">
        <v>599</v>
      </c>
      <c r="N52" s="35" t="s">
        <v>933</v>
      </c>
      <c r="O52" s="31" t="s">
        <v>367</v>
      </c>
      <c r="P52" s="31">
        <v>2011</v>
      </c>
      <c r="Q52" s="31" t="s">
        <v>578</v>
      </c>
      <c r="R52" s="31" t="s">
        <v>195</v>
      </c>
      <c r="S52" s="31" t="s">
        <v>237</v>
      </c>
      <c r="T52" s="31" t="s">
        <v>182</v>
      </c>
    </row>
    <row r="53" spans="1:20">
      <c r="A53" s="31">
        <v>52</v>
      </c>
      <c r="B53" s="31" t="s">
        <v>866</v>
      </c>
      <c r="D53" s="31" t="s">
        <v>607</v>
      </c>
      <c r="E53" s="32" t="s">
        <v>608</v>
      </c>
      <c r="F53" s="32" t="s">
        <v>822</v>
      </c>
      <c r="G53" s="42">
        <v>14630760</v>
      </c>
      <c r="H53" s="38" t="s">
        <v>893</v>
      </c>
      <c r="I53" s="43">
        <v>17743723.030000001</v>
      </c>
      <c r="J53" s="33" t="s">
        <v>600</v>
      </c>
      <c r="K53" s="46" t="s">
        <v>183</v>
      </c>
      <c r="L53" s="34" t="s">
        <v>394</v>
      </c>
      <c r="M53" s="31" t="s">
        <v>836</v>
      </c>
      <c r="N53" s="35" t="s">
        <v>609</v>
      </c>
      <c r="O53" s="31" t="s">
        <v>184</v>
      </c>
      <c r="P53" s="31">
        <v>2011</v>
      </c>
      <c r="Q53" s="31" t="s">
        <v>582</v>
      </c>
      <c r="R53" s="31" t="s">
        <v>201</v>
      </c>
      <c r="S53" s="31" t="s">
        <v>235</v>
      </c>
      <c r="T53" s="31" t="s">
        <v>117</v>
      </c>
    </row>
    <row r="54" spans="1:20">
      <c r="A54" s="31">
        <v>53</v>
      </c>
      <c r="B54" s="31" t="s">
        <v>601</v>
      </c>
      <c r="D54" s="31" t="s">
        <v>481</v>
      </c>
      <c r="E54" s="32" t="s">
        <v>482</v>
      </c>
      <c r="F54" s="32" t="s">
        <v>802</v>
      </c>
      <c r="G54" s="42">
        <v>14500000</v>
      </c>
      <c r="H54" s="38" t="s">
        <v>893</v>
      </c>
      <c r="I54" s="43">
        <v>17743723.030000001</v>
      </c>
      <c r="J54" s="33" t="s">
        <v>340</v>
      </c>
      <c r="K54" s="46" t="s">
        <v>23</v>
      </c>
      <c r="L54" s="34" t="s">
        <v>701</v>
      </c>
      <c r="M54" s="31" t="s">
        <v>202</v>
      </c>
      <c r="N54" s="35" t="s">
        <v>872</v>
      </c>
      <c r="O54" s="31" t="s">
        <v>365</v>
      </c>
      <c r="P54" s="31">
        <v>2011</v>
      </c>
      <c r="Q54" s="31" t="s">
        <v>915</v>
      </c>
      <c r="R54" s="31" t="s">
        <v>425</v>
      </c>
      <c r="S54" s="31" t="s">
        <v>236</v>
      </c>
      <c r="T54" s="31" t="s">
        <v>24</v>
      </c>
    </row>
    <row r="55" spans="1:20">
      <c r="A55" s="31">
        <v>54</v>
      </c>
      <c r="B55" s="31" t="s">
        <v>752</v>
      </c>
      <c r="D55" s="31" t="s">
        <v>460</v>
      </c>
      <c r="E55" s="32" t="s">
        <v>461</v>
      </c>
      <c r="F55" s="32" t="s">
        <v>817</v>
      </c>
      <c r="G55" s="42">
        <v>14500000</v>
      </c>
      <c r="H55" s="38" t="s">
        <v>893</v>
      </c>
      <c r="I55" s="43">
        <v>17743723.030000001</v>
      </c>
      <c r="J55" s="33" t="s">
        <v>341</v>
      </c>
      <c r="K55" s="46" t="s">
        <v>25</v>
      </c>
      <c r="L55" s="34" t="s">
        <v>385</v>
      </c>
      <c r="M55" s="31" t="s">
        <v>502</v>
      </c>
      <c r="N55" s="35" t="s">
        <v>478</v>
      </c>
      <c r="O55" s="31" t="s">
        <v>365</v>
      </c>
      <c r="P55" s="31">
        <v>2011</v>
      </c>
      <c r="Q55" s="31" t="s">
        <v>915</v>
      </c>
      <c r="R55" s="31" t="s">
        <v>425</v>
      </c>
      <c r="S55" s="31" t="s">
        <v>236</v>
      </c>
      <c r="T55" s="31" t="s">
        <v>47</v>
      </c>
    </row>
    <row r="56" spans="1:20">
      <c r="A56" s="31">
        <v>55</v>
      </c>
      <c r="B56" s="31" t="s">
        <v>342</v>
      </c>
      <c r="D56" s="31" t="s">
        <v>294</v>
      </c>
      <c r="E56" s="32" t="s">
        <v>295</v>
      </c>
      <c r="F56" s="32" t="s">
        <v>623</v>
      </c>
      <c r="G56" s="42">
        <v>14113000</v>
      </c>
      <c r="H56" s="38" t="s">
        <v>893</v>
      </c>
      <c r="I56" s="43">
        <v>17743723.030000001</v>
      </c>
      <c r="J56" s="33" t="s">
        <v>343</v>
      </c>
      <c r="K56" s="46" t="s">
        <v>291</v>
      </c>
      <c r="L56" s="34" t="s">
        <v>405</v>
      </c>
      <c r="M56" s="31" t="s">
        <v>203</v>
      </c>
      <c r="N56" s="35" t="s">
        <v>459</v>
      </c>
      <c r="O56" s="31" t="s">
        <v>365</v>
      </c>
      <c r="P56" s="31">
        <v>2011</v>
      </c>
      <c r="Q56" s="31" t="s">
        <v>581</v>
      </c>
      <c r="R56" s="31" t="s">
        <v>200</v>
      </c>
      <c r="S56" s="31" t="s">
        <v>238</v>
      </c>
      <c r="T56" s="31" t="s">
        <v>292</v>
      </c>
    </row>
    <row r="57" spans="1:20">
      <c r="A57" s="31">
        <v>56</v>
      </c>
      <c r="B57" s="31" t="s">
        <v>344</v>
      </c>
      <c r="D57" s="31" t="s">
        <v>322</v>
      </c>
      <c r="E57" s="32" t="s">
        <v>323</v>
      </c>
      <c r="F57" s="32" t="s">
        <v>708</v>
      </c>
      <c r="G57" s="42">
        <v>14000000</v>
      </c>
      <c r="H57" s="38" t="s">
        <v>893</v>
      </c>
      <c r="I57" s="43">
        <v>17743723.030000001</v>
      </c>
      <c r="J57" s="33" t="s">
        <v>916</v>
      </c>
      <c r="K57" s="46" t="s">
        <v>118</v>
      </c>
      <c r="L57" s="34" t="s">
        <v>690</v>
      </c>
      <c r="M57" s="31" t="s">
        <v>650</v>
      </c>
      <c r="N57" s="35" t="s">
        <v>314</v>
      </c>
      <c r="O57" s="31" t="s">
        <v>363</v>
      </c>
      <c r="P57" s="31">
        <v>2011</v>
      </c>
      <c r="Q57" s="31" t="s">
        <v>915</v>
      </c>
      <c r="R57" s="31" t="s">
        <v>425</v>
      </c>
      <c r="S57" s="31" t="s">
        <v>236</v>
      </c>
      <c r="T57" s="31" t="s">
        <v>26</v>
      </c>
    </row>
    <row r="58" spans="1:20">
      <c r="A58" s="31">
        <v>57</v>
      </c>
      <c r="B58" s="31" t="s">
        <v>345</v>
      </c>
      <c r="D58" s="31" t="s">
        <v>769</v>
      </c>
      <c r="E58" s="32" t="s">
        <v>770</v>
      </c>
      <c r="F58" s="32" t="s">
        <v>812</v>
      </c>
      <c r="G58" s="42">
        <v>13553600</v>
      </c>
      <c r="H58" s="38" t="s">
        <v>893</v>
      </c>
      <c r="I58" s="43">
        <v>17743723.030000001</v>
      </c>
      <c r="J58" s="33" t="s">
        <v>346</v>
      </c>
      <c r="K58" s="46" t="s">
        <v>835</v>
      </c>
      <c r="L58" s="34" t="s">
        <v>378</v>
      </c>
      <c r="M58" s="31" t="s">
        <v>595</v>
      </c>
      <c r="N58" s="35" t="s">
        <v>771</v>
      </c>
      <c r="O58" s="31" t="s">
        <v>365</v>
      </c>
      <c r="P58" s="31">
        <v>2011</v>
      </c>
      <c r="Q58" s="31" t="s">
        <v>577</v>
      </c>
      <c r="R58" s="31" t="s">
        <v>195</v>
      </c>
      <c r="S58" s="31" t="s">
        <v>237</v>
      </c>
      <c r="T58" s="31" t="s">
        <v>27</v>
      </c>
    </row>
    <row r="59" spans="1:20">
      <c r="A59" s="31">
        <v>58</v>
      </c>
      <c r="B59" s="31" t="s">
        <v>657</v>
      </c>
      <c r="D59" s="31" t="s">
        <v>934</v>
      </c>
      <c r="E59" s="32" t="s">
        <v>935</v>
      </c>
      <c r="F59" s="32" t="s">
        <v>818</v>
      </c>
      <c r="G59" s="42">
        <v>13500000</v>
      </c>
      <c r="H59" s="38" t="s">
        <v>893</v>
      </c>
      <c r="I59" s="43">
        <v>17743723.030000001</v>
      </c>
      <c r="J59" s="33" t="s">
        <v>658</v>
      </c>
      <c r="K59" s="46" t="s">
        <v>28</v>
      </c>
      <c r="L59" s="34" t="s">
        <v>387</v>
      </c>
      <c r="M59" s="31" t="s">
        <v>754</v>
      </c>
      <c r="N59" s="35" t="s">
        <v>496</v>
      </c>
      <c r="O59" s="31" t="s">
        <v>363</v>
      </c>
      <c r="P59" s="31">
        <v>2011</v>
      </c>
      <c r="Q59" s="31" t="s">
        <v>915</v>
      </c>
      <c r="R59" s="31" t="s">
        <v>425</v>
      </c>
      <c r="S59" s="31" t="s">
        <v>235</v>
      </c>
      <c r="T59" s="31" t="s">
        <v>29</v>
      </c>
    </row>
    <row r="60" spans="1:20">
      <c r="A60" s="31">
        <v>59</v>
      </c>
      <c r="B60" s="31" t="s">
        <v>659</v>
      </c>
      <c r="D60" s="31" t="s">
        <v>870</v>
      </c>
      <c r="E60" s="32" t="s">
        <v>871</v>
      </c>
      <c r="F60" s="32" t="s">
        <v>796</v>
      </c>
      <c r="G60" s="42">
        <v>13200000</v>
      </c>
      <c r="H60" s="38" t="s">
        <v>893</v>
      </c>
      <c r="I60" s="43">
        <v>17743723.030000001</v>
      </c>
      <c r="J60" s="33" t="s">
        <v>660</v>
      </c>
      <c r="K60" s="46" t="s">
        <v>30</v>
      </c>
      <c r="L60" s="34" t="s">
        <v>693</v>
      </c>
      <c r="M60" s="31" t="s">
        <v>202</v>
      </c>
      <c r="N60" s="35" t="s">
        <v>872</v>
      </c>
      <c r="O60" s="31" t="s">
        <v>365</v>
      </c>
      <c r="P60" s="31">
        <v>2011</v>
      </c>
      <c r="Q60" s="31" t="s">
        <v>915</v>
      </c>
      <c r="R60" s="31" t="s">
        <v>425</v>
      </c>
      <c r="S60" s="31" t="s">
        <v>236</v>
      </c>
      <c r="T60" s="31" t="s">
        <v>31</v>
      </c>
    </row>
    <row r="61" spans="1:20">
      <c r="A61" s="31">
        <v>60</v>
      </c>
      <c r="B61" s="31" t="s">
        <v>661</v>
      </c>
      <c r="D61" s="31" t="s">
        <v>479</v>
      </c>
      <c r="E61" s="32" t="s">
        <v>480</v>
      </c>
      <c r="F61" s="32" t="s">
        <v>801</v>
      </c>
      <c r="G61" s="42">
        <v>13115500</v>
      </c>
      <c r="H61" s="38" t="s">
        <v>893</v>
      </c>
      <c r="I61" s="43">
        <v>17743723.030000001</v>
      </c>
      <c r="J61" s="33" t="s">
        <v>662</v>
      </c>
      <c r="K61" s="46" t="s">
        <v>842</v>
      </c>
      <c r="L61" s="34" t="s">
        <v>700</v>
      </c>
      <c r="M61" s="31" t="s">
        <v>881</v>
      </c>
      <c r="N61" s="35" t="s">
        <v>320</v>
      </c>
      <c r="O61" s="31" t="s">
        <v>367</v>
      </c>
      <c r="P61" s="31">
        <v>2011</v>
      </c>
      <c r="Q61" s="31" t="s">
        <v>579</v>
      </c>
      <c r="R61" s="31" t="s">
        <v>195</v>
      </c>
      <c r="S61" s="31" t="s">
        <v>237</v>
      </c>
      <c r="T61" s="31" t="s">
        <v>32</v>
      </c>
    </row>
    <row r="62" spans="1:20">
      <c r="A62" s="31">
        <v>61</v>
      </c>
      <c r="B62" s="31" t="s">
        <v>743</v>
      </c>
      <c r="D62" s="31" t="s">
        <v>474</v>
      </c>
      <c r="E62" s="32" t="s">
        <v>475</v>
      </c>
      <c r="F62" s="32" t="s">
        <v>798</v>
      </c>
      <c r="G62" s="42">
        <v>12765600</v>
      </c>
      <c r="H62" s="38" t="s">
        <v>893</v>
      </c>
      <c r="I62" s="43">
        <v>17743723.030000001</v>
      </c>
      <c r="J62" s="33" t="s">
        <v>644</v>
      </c>
      <c r="K62" s="46" t="s">
        <v>663</v>
      </c>
      <c r="L62" s="34" t="s">
        <v>720</v>
      </c>
      <c r="M62" s="31" t="s">
        <v>595</v>
      </c>
      <c r="N62" s="35" t="s">
        <v>771</v>
      </c>
      <c r="O62" s="31" t="s">
        <v>365</v>
      </c>
      <c r="P62" s="31">
        <v>2011</v>
      </c>
      <c r="Q62" s="31" t="s">
        <v>577</v>
      </c>
      <c r="R62" s="31" t="s">
        <v>195</v>
      </c>
      <c r="S62" s="31" t="s">
        <v>237</v>
      </c>
      <c r="T62" s="31" t="s">
        <v>721</v>
      </c>
    </row>
    <row r="63" spans="1:20">
      <c r="A63" s="31">
        <v>62</v>
      </c>
      <c r="B63" s="31" t="s">
        <v>866</v>
      </c>
      <c r="D63" s="31" t="s">
        <v>607</v>
      </c>
      <c r="E63" s="32" t="s">
        <v>608</v>
      </c>
      <c r="F63" s="32" t="s">
        <v>822</v>
      </c>
      <c r="G63" s="42">
        <v>12500000</v>
      </c>
      <c r="H63" s="38" t="s">
        <v>893</v>
      </c>
      <c r="I63" s="43">
        <v>17743723.030000001</v>
      </c>
      <c r="J63" s="33" t="s">
        <v>664</v>
      </c>
      <c r="K63" s="46" t="s">
        <v>230</v>
      </c>
      <c r="L63" s="34" t="s">
        <v>399</v>
      </c>
      <c r="M63" s="31" t="s">
        <v>596</v>
      </c>
      <c r="N63" s="35" t="s">
        <v>320</v>
      </c>
      <c r="O63" s="31" t="s">
        <v>365</v>
      </c>
      <c r="P63" s="31">
        <v>2011</v>
      </c>
      <c r="Q63" s="31" t="s">
        <v>468</v>
      </c>
      <c r="R63" s="31" t="s">
        <v>425</v>
      </c>
      <c r="S63" s="31" t="s">
        <v>236</v>
      </c>
      <c r="T63" s="31" t="s">
        <v>33</v>
      </c>
    </row>
    <row r="64" spans="1:20">
      <c r="A64" s="31">
        <v>63</v>
      </c>
      <c r="B64" s="31" t="s">
        <v>743</v>
      </c>
      <c r="D64" s="31" t="s">
        <v>474</v>
      </c>
      <c r="E64" s="32" t="s">
        <v>475</v>
      </c>
      <c r="F64" s="32" t="s">
        <v>798</v>
      </c>
      <c r="G64" s="42">
        <v>12368000</v>
      </c>
      <c r="H64" s="38" t="s">
        <v>893</v>
      </c>
      <c r="I64" s="43">
        <v>17743723.030000001</v>
      </c>
      <c r="J64" s="33" t="s">
        <v>329</v>
      </c>
      <c r="K64" s="46" t="s">
        <v>329</v>
      </c>
      <c r="L64" s="34" t="s">
        <v>362</v>
      </c>
      <c r="M64" s="31" t="s">
        <v>745</v>
      </c>
      <c r="N64" s="35" t="s">
        <v>313</v>
      </c>
      <c r="O64" s="31" t="s">
        <v>363</v>
      </c>
      <c r="P64" s="31">
        <v>2011</v>
      </c>
      <c r="Q64" s="31" t="s">
        <v>580</v>
      </c>
      <c r="R64" s="31" t="s">
        <v>195</v>
      </c>
      <c r="S64" s="31" t="s">
        <v>237</v>
      </c>
      <c r="T64" s="31" t="s">
        <v>509</v>
      </c>
    </row>
    <row r="65" spans="1:20">
      <c r="A65" s="31">
        <v>64</v>
      </c>
      <c r="B65" s="31" t="s">
        <v>755</v>
      </c>
      <c r="D65" s="31" t="s">
        <v>494</v>
      </c>
      <c r="E65" s="32" t="s">
        <v>495</v>
      </c>
      <c r="F65" s="32" t="s">
        <v>810</v>
      </c>
      <c r="G65" s="42">
        <v>11825940</v>
      </c>
      <c r="H65" s="38" t="s">
        <v>893</v>
      </c>
      <c r="I65" s="43">
        <v>17743723.030000001</v>
      </c>
      <c r="J65" s="33" t="s">
        <v>504</v>
      </c>
      <c r="K65" s="46" t="s">
        <v>510</v>
      </c>
      <c r="L65" s="34" t="s">
        <v>383</v>
      </c>
      <c r="M65" s="31" t="s">
        <v>505</v>
      </c>
      <c r="N65" s="35" t="s">
        <v>459</v>
      </c>
      <c r="O65" s="31" t="s">
        <v>367</v>
      </c>
      <c r="P65" s="31">
        <v>2011</v>
      </c>
      <c r="Q65" s="31" t="s">
        <v>467</v>
      </c>
      <c r="R65" s="31" t="s">
        <v>201</v>
      </c>
      <c r="S65" s="31" t="s">
        <v>236</v>
      </c>
      <c r="T65" s="31" t="s">
        <v>511</v>
      </c>
    </row>
    <row r="66" spans="1:20">
      <c r="A66" s="31">
        <v>65</v>
      </c>
      <c r="B66" s="31" t="s">
        <v>759</v>
      </c>
      <c r="D66" s="31" t="s">
        <v>931</v>
      </c>
      <c r="E66" s="32" t="s">
        <v>932</v>
      </c>
      <c r="F66" s="32" t="s">
        <v>804</v>
      </c>
      <c r="G66" s="42">
        <v>11412000</v>
      </c>
      <c r="H66" s="38" t="s">
        <v>893</v>
      </c>
      <c r="I66" s="43">
        <v>17743723.030000001</v>
      </c>
      <c r="J66" s="33" t="s">
        <v>710</v>
      </c>
      <c r="K66" s="46" t="s">
        <v>506</v>
      </c>
      <c r="L66" s="34" t="s">
        <v>722</v>
      </c>
      <c r="M66" s="31" t="s">
        <v>597</v>
      </c>
      <c r="N66" s="35" t="s">
        <v>257</v>
      </c>
      <c r="O66" s="31" t="s">
        <v>365</v>
      </c>
      <c r="P66" s="31">
        <v>2011</v>
      </c>
      <c r="Q66" s="31" t="s">
        <v>580</v>
      </c>
      <c r="R66" s="31" t="s">
        <v>195</v>
      </c>
      <c r="S66" s="31" t="s">
        <v>237</v>
      </c>
      <c r="T66" s="31" t="s">
        <v>723</v>
      </c>
    </row>
    <row r="67" spans="1:20">
      <c r="A67" s="31">
        <v>66</v>
      </c>
      <c r="B67" s="31" t="s">
        <v>507</v>
      </c>
      <c r="D67" s="31" t="s">
        <v>448</v>
      </c>
      <c r="E67" s="32" t="s">
        <v>449</v>
      </c>
      <c r="F67" s="32" t="s">
        <v>825</v>
      </c>
      <c r="G67" s="42">
        <v>10934000</v>
      </c>
      <c r="H67" s="38" t="s">
        <v>893</v>
      </c>
      <c r="I67" s="43">
        <v>17743723.030000001</v>
      </c>
      <c r="J67" s="33" t="s">
        <v>518</v>
      </c>
      <c r="K67" s="46" t="s">
        <v>350</v>
      </c>
      <c r="L67" s="34" t="s">
        <v>400</v>
      </c>
      <c r="M67" s="31" t="s">
        <v>519</v>
      </c>
      <c r="N67" s="35" t="s">
        <v>450</v>
      </c>
      <c r="O67" s="31" t="s">
        <v>363</v>
      </c>
      <c r="P67" s="31">
        <v>2011</v>
      </c>
      <c r="Q67" s="31" t="s">
        <v>580</v>
      </c>
      <c r="R67" s="31" t="s">
        <v>195</v>
      </c>
      <c r="S67" s="31" t="s">
        <v>237</v>
      </c>
      <c r="T67" s="31" t="s">
        <v>351</v>
      </c>
    </row>
    <row r="68" spans="1:20">
      <c r="A68" s="31">
        <v>67</v>
      </c>
      <c r="B68" s="31" t="s">
        <v>520</v>
      </c>
      <c r="D68" s="31" t="s">
        <v>873</v>
      </c>
      <c r="E68" s="32" t="s">
        <v>471</v>
      </c>
      <c r="F68" s="32" t="s">
        <v>797</v>
      </c>
      <c r="G68" s="42">
        <v>10318080</v>
      </c>
      <c r="H68" s="38" t="s">
        <v>893</v>
      </c>
      <c r="I68" s="43">
        <v>17743723.030000001</v>
      </c>
      <c r="J68" s="33" t="s">
        <v>584</v>
      </c>
      <c r="K68" s="46" t="s">
        <v>352</v>
      </c>
      <c r="L68" s="34" t="s">
        <v>694</v>
      </c>
      <c r="M68" s="31" t="s">
        <v>444</v>
      </c>
      <c r="N68" s="35" t="s">
        <v>320</v>
      </c>
      <c r="O68" s="31" t="s">
        <v>269</v>
      </c>
      <c r="P68" s="31">
        <v>2011</v>
      </c>
      <c r="Q68" s="31" t="s">
        <v>582</v>
      </c>
      <c r="R68" s="31" t="s">
        <v>201</v>
      </c>
      <c r="S68" s="31" t="s">
        <v>235</v>
      </c>
      <c r="T68" s="31" t="s">
        <v>347</v>
      </c>
    </row>
    <row r="69" spans="1:20">
      <c r="A69" s="31">
        <v>68</v>
      </c>
      <c r="B69" s="31" t="s">
        <v>866</v>
      </c>
      <c r="D69" s="31" t="s">
        <v>607</v>
      </c>
      <c r="E69" s="32" t="s">
        <v>608</v>
      </c>
      <c r="F69" s="32" t="s">
        <v>822</v>
      </c>
      <c r="G69" s="42">
        <v>10257920</v>
      </c>
      <c r="H69" s="38" t="s">
        <v>893</v>
      </c>
      <c r="I69" s="43">
        <v>17743723.030000001</v>
      </c>
      <c r="J69" s="33" t="s">
        <v>521</v>
      </c>
      <c r="K69" s="46" t="s">
        <v>230</v>
      </c>
      <c r="L69" s="34" t="s">
        <v>398</v>
      </c>
      <c r="M69" s="31" t="s">
        <v>445</v>
      </c>
      <c r="N69" s="35" t="s">
        <v>447</v>
      </c>
      <c r="O69" s="31" t="s">
        <v>269</v>
      </c>
      <c r="P69" s="31">
        <v>2011</v>
      </c>
      <c r="Q69" s="31" t="s">
        <v>467</v>
      </c>
      <c r="R69" s="31" t="s">
        <v>201</v>
      </c>
      <c r="S69" s="31" t="s">
        <v>235</v>
      </c>
      <c r="T69" s="31" t="s">
        <v>348</v>
      </c>
    </row>
    <row r="70" spans="1:20">
      <c r="A70" s="31">
        <v>69</v>
      </c>
      <c r="B70" s="31" t="s">
        <v>411</v>
      </c>
      <c r="D70" s="31" t="s">
        <v>604</v>
      </c>
      <c r="E70" s="32" t="s">
        <v>770</v>
      </c>
      <c r="F70" s="32" t="s">
        <v>820</v>
      </c>
      <c r="G70" s="42">
        <v>10244000</v>
      </c>
      <c r="H70" s="38" t="s">
        <v>893</v>
      </c>
      <c r="I70" s="43">
        <v>17743723.030000001</v>
      </c>
      <c r="J70" s="33" t="s">
        <v>522</v>
      </c>
      <c r="K70" s="46" t="s">
        <v>349</v>
      </c>
      <c r="L70" s="34" t="s">
        <v>403</v>
      </c>
      <c r="M70" s="31" t="s">
        <v>336</v>
      </c>
      <c r="N70" s="35" t="s">
        <v>317</v>
      </c>
      <c r="O70" s="31" t="s">
        <v>157</v>
      </c>
      <c r="P70" s="31">
        <v>2011</v>
      </c>
      <c r="Q70" s="31" t="s">
        <v>463</v>
      </c>
      <c r="R70" s="31" t="s">
        <v>195</v>
      </c>
      <c r="S70" s="31" t="s">
        <v>237</v>
      </c>
      <c r="T70" s="31" t="s">
        <v>141</v>
      </c>
    </row>
    <row r="71" spans="1:20">
      <c r="A71" s="31">
        <v>70</v>
      </c>
      <c r="B71" s="31" t="s">
        <v>523</v>
      </c>
      <c r="D71" s="31" t="s">
        <v>253</v>
      </c>
      <c r="E71" s="32" t="s">
        <v>254</v>
      </c>
      <c r="F71" s="32" t="s">
        <v>897</v>
      </c>
      <c r="G71" s="42">
        <v>10055500</v>
      </c>
      <c r="H71" s="38" t="s">
        <v>893</v>
      </c>
      <c r="I71" s="43">
        <v>17743723.030000001</v>
      </c>
      <c r="J71" s="33" t="s">
        <v>524</v>
      </c>
      <c r="K71" s="46" t="s">
        <v>291</v>
      </c>
      <c r="L71" s="34" t="s">
        <v>682</v>
      </c>
      <c r="M71" s="31" t="s">
        <v>525</v>
      </c>
      <c r="N71" s="35" t="s">
        <v>255</v>
      </c>
      <c r="O71" s="31" t="s">
        <v>367</v>
      </c>
      <c r="P71" s="31">
        <v>2011</v>
      </c>
      <c r="Q71" s="31" t="s">
        <v>576</v>
      </c>
      <c r="R71" s="31" t="s">
        <v>195</v>
      </c>
      <c r="S71" s="31" t="s">
        <v>237</v>
      </c>
      <c r="T71" s="31" t="s">
        <v>142</v>
      </c>
    </row>
    <row r="72" spans="1:20">
      <c r="A72" s="31">
        <v>71</v>
      </c>
      <c r="B72" s="31" t="s">
        <v>526</v>
      </c>
      <c r="D72" s="31" t="s">
        <v>315</v>
      </c>
      <c r="E72" s="32" t="s">
        <v>316</v>
      </c>
      <c r="F72" s="32" t="s">
        <v>909</v>
      </c>
      <c r="G72" s="42">
        <v>10000000</v>
      </c>
      <c r="H72" s="38" t="s">
        <v>891</v>
      </c>
      <c r="I72" s="43">
        <v>17743723.030000001</v>
      </c>
      <c r="J72" s="33" t="s">
        <v>143</v>
      </c>
      <c r="K72" s="46" t="s">
        <v>144</v>
      </c>
      <c r="L72" s="34" t="s">
        <v>222</v>
      </c>
      <c r="M72" s="31" t="s">
        <v>827</v>
      </c>
      <c r="N72" s="35" t="s">
        <v>317</v>
      </c>
      <c r="O72" s="31" t="s">
        <v>363</v>
      </c>
      <c r="P72" s="31">
        <v>2011</v>
      </c>
      <c r="Q72" s="31" t="s">
        <v>468</v>
      </c>
      <c r="R72" s="31" t="s">
        <v>425</v>
      </c>
      <c r="S72" s="31" t="s">
        <v>236</v>
      </c>
      <c r="T72" s="31" t="s">
        <v>145</v>
      </c>
    </row>
    <row r="73" spans="1:20">
      <c r="A73" s="31">
        <v>72</v>
      </c>
      <c r="B73" s="31" t="s">
        <v>185</v>
      </c>
      <c r="D73" s="31" t="s">
        <v>146</v>
      </c>
      <c r="E73" s="32" t="s">
        <v>324</v>
      </c>
      <c r="F73" s="32" t="s">
        <v>545</v>
      </c>
      <c r="G73" s="42">
        <v>10000000</v>
      </c>
      <c r="H73" s="38" t="s">
        <v>891</v>
      </c>
      <c r="I73" s="43">
        <v>17743723.030000001</v>
      </c>
      <c r="J73" s="33" t="s">
        <v>469</v>
      </c>
      <c r="K73" s="46" t="s">
        <v>147</v>
      </c>
      <c r="L73" s="34" t="s">
        <v>691</v>
      </c>
      <c r="M73" s="31" t="s">
        <v>827</v>
      </c>
      <c r="N73" s="35" t="s">
        <v>317</v>
      </c>
      <c r="O73" s="31" t="s">
        <v>363</v>
      </c>
      <c r="P73" s="31">
        <v>2011</v>
      </c>
      <c r="Q73" s="31" t="s">
        <v>468</v>
      </c>
      <c r="R73" s="31" t="s">
        <v>425</v>
      </c>
      <c r="S73" s="31" t="s">
        <v>236</v>
      </c>
      <c r="T73" s="31" t="s">
        <v>148</v>
      </c>
    </row>
    <row r="74" spans="1:20">
      <c r="A74" s="31">
        <v>73</v>
      </c>
      <c r="B74" s="31" t="s">
        <v>752</v>
      </c>
      <c r="D74" s="31" t="s">
        <v>460</v>
      </c>
      <c r="E74" s="32" t="s">
        <v>461</v>
      </c>
      <c r="F74" s="32" t="s">
        <v>817</v>
      </c>
      <c r="G74" s="42">
        <v>9895200</v>
      </c>
      <c r="H74" s="38" t="s">
        <v>891</v>
      </c>
      <c r="I74" s="43">
        <v>17743723.030000001</v>
      </c>
      <c r="J74" s="33" t="s">
        <v>529</v>
      </c>
      <c r="K74" s="46" t="s">
        <v>149</v>
      </c>
      <c r="L74" s="34" t="s">
        <v>390</v>
      </c>
      <c r="M74" s="31" t="s">
        <v>831</v>
      </c>
      <c r="N74" s="35" t="s">
        <v>768</v>
      </c>
      <c r="O74" s="31" t="s">
        <v>367</v>
      </c>
      <c r="P74" s="31">
        <v>2011</v>
      </c>
      <c r="Q74" s="31" t="s">
        <v>582</v>
      </c>
      <c r="R74" s="31" t="s">
        <v>201</v>
      </c>
      <c r="S74" s="31" t="s">
        <v>235</v>
      </c>
      <c r="T74" s="31" t="s">
        <v>63</v>
      </c>
    </row>
    <row r="75" spans="1:20">
      <c r="A75" s="31">
        <v>74</v>
      </c>
      <c r="B75" s="31" t="s">
        <v>188</v>
      </c>
      <c r="C75" s="31" t="s">
        <v>190</v>
      </c>
      <c r="D75" s="31" t="s">
        <v>1</v>
      </c>
      <c r="E75" s="32" t="s">
        <v>2</v>
      </c>
      <c r="F75" s="32" t="s">
        <v>890</v>
      </c>
      <c r="G75" s="42">
        <v>9517830</v>
      </c>
      <c r="H75" s="38" t="s">
        <v>891</v>
      </c>
      <c r="I75" s="43">
        <v>17743723.030000001</v>
      </c>
      <c r="J75" s="33" t="s">
        <v>3</v>
      </c>
      <c r="K75" s="46" t="s">
        <v>531</v>
      </c>
      <c r="L75" s="34" t="s">
        <v>223</v>
      </c>
      <c r="M75" s="31" t="s">
        <v>337</v>
      </c>
      <c r="N75" s="35" t="s">
        <v>246</v>
      </c>
      <c r="O75" s="31" t="s">
        <v>157</v>
      </c>
      <c r="P75" s="31">
        <v>2011</v>
      </c>
      <c r="Q75" s="31" t="s">
        <v>582</v>
      </c>
      <c r="R75" s="31" t="s">
        <v>201</v>
      </c>
      <c r="S75" s="31" t="s">
        <v>235</v>
      </c>
      <c r="T75" s="31" t="s">
        <v>6</v>
      </c>
    </row>
    <row r="76" spans="1:20">
      <c r="A76" s="31">
        <v>75</v>
      </c>
      <c r="B76" s="31" t="s">
        <v>532</v>
      </c>
      <c r="D76" s="31" t="s">
        <v>451</v>
      </c>
      <c r="E76" s="32" t="s">
        <v>452</v>
      </c>
      <c r="F76" s="32" t="s">
        <v>861</v>
      </c>
      <c r="G76" s="42">
        <v>9500000</v>
      </c>
      <c r="H76" s="38" t="s">
        <v>891</v>
      </c>
      <c r="I76" s="43">
        <v>17743723.030000001</v>
      </c>
      <c r="J76" s="33" t="s">
        <v>533</v>
      </c>
      <c r="K76" s="46" t="s">
        <v>7</v>
      </c>
      <c r="L76" s="34" t="s">
        <v>401</v>
      </c>
      <c r="M76" s="31" t="s">
        <v>502</v>
      </c>
      <c r="N76" s="35" t="s">
        <v>478</v>
      </c>
      <c r="O76" s="31" t="s">
        <v>365</v>
      </c>
      <c r="P76" s="31">
        <v>2011</v>
      </c>
      <c r="Q76" s="31" t="s">
        <v>915</v>
      </c>
      <c r="R76" s="31" t="s">
        <v>425</v>
      </c>
      <c r="S76" s="31" t="s">
        <v>236</v>
      </c>
      <c r="T76" s="31" t="s">
        <v>8</v>
      </c>
    </row>
    <row r="77" spans="1:20">
      <c r="A77" s="31">
        <v>76</v>
      </c>
      <c r="B77" s="31" t="s">
        <v>839</v>
      </c>
      <c r="D77" s="31" t="s">
        <v>483</v>
      </c>
      <c r="E77" s="32" t="s">
        <v>484</v>
      </c>
      <c r="F77" s="32" t="s">
        <v>803</v>
      </c>
      <c r="G77" s="42">
        <v>9412300</v>
      </c>
      <c r="H77" s="38" t="s">
        <v>891</v>
      </c>
      <c r="I77" s="43">
        <v>17743723.030000001</v>
      </c>
      <c r="J77" s="33" t="s">
        <v>534</v>
      </c>
      <c r="K77" s="46" t="s">
        <v>9</v>
      </c>
      <c r="L77" s="34" t="s">
        <v>537</v>
      </c>
      <c r="M77" s="31" t="s">
        <v>881</v>
      </c>
      <c r="N77" s="35" t="s">
        <v>320</v>
      </c>
      <c r="O77" s="31" t="s">
        <v>367</v>
      </c>
      <c r="P77" s="31">
        <v>2011</v>
      </c>
      <c r="Q77" s="31" t="s">
        <v>579</v>
      </c>
      <c r="R77" s="31" t="s">
        <v>195</v>
      </c>
      <c r="S77" s="31" t="s">
        <v>237</v>
      </c>
      <c r="T77" s="31" t="s">
        <v>10</v>
      </c>
    </row>
    <row r="78" spans="1:20">
      <c r="A78" s="31">
        <v>77</v>
      </c>
      <c r="B78" s="31" t="s">
        <v>332</v>
      </c>
      <c r="D78" s="31" t="s">
        <v>476</v>
      </c>
      <c r="E78" s="32" t="s">
        <v>477</v>
      </c>
      <c r="F78" s="32" t="s">
        <v>800</v>
      </c>
      <c r="G78" s="42">
        <v>9407020</v>
      </c>
      <c r="H78" s="38" t="s">
        <v>891</v>
      </c>
      <c r="I78" s="43">
        <v>17743723.030000001</v>
      </c>
      <c r="J78" s="33" t="s">
        <v>535</v>
      </c>
      <c r="K78" s="46" t="s">
        <v>11</v>
      </c>
      <c r="L78" s="34" t="s">
        <v>388</v>
      </c>
      <c r="M78" s="31" t="s">
        <v>751</v>
      </c>
      <c r="N78" s="35" t="s">
        <v>313</v>
      </c>
      <c r="O78" s="31" t="s">
        <v>367</v>
      </c>
      <c r="P78" s="31">
        <v>2011</v>
      </c>
      <c r="Q78" s="31" t="s">
        <v>467</v>
      </c>
      <c r="R78" s="31" t="s">
        <v>201</v>
      </c>
      <c r="S78" s="31" t="s">
        <v>235</v>
      </c>
      <c r="T78" s="31" t="s">
        <v>12</v>
      </c>
    </row>
    <row r="79" spans="1:20">
      <c r="A79" s="31">
        <v>78</v>
      </c>
      <c r="B79" s="31" t="s">
        <v>536</v>
      </c>
      <c r="D79" s="31" t="s">
        <v>497</v>
      </c>
      <c r="E79" s="32" t="s">
        <v>646</v>
      </c>
      <c r="F79" s="32" t="s">
        <v>901</v>
      </c>
      <c r="G79" s="42">
        <v>9373200</v>
      </c>
      <c r="H79" s="38" t="s">
        <v>891</v>
      </c>
      <c r="I79" s="43">
        <v>17743723.030000001</v>
      </c>
      <c r="J79" s="33" t="s">
        <v>13</v>
      </c>
      <c r="K79" s="46" t="s">
        <v>196</v>
      </c>
      <c r="L79" s="34" t="s">
        <v>224</v>
      </c>
      <c r="M79" s="31" t="s">
        <v>338</v>
      </c>
      <c r="N79" s="35" t="s">
        <v>647</v>
      </c>
      <c r="O79" s="31" t="s">
        <v>157</v>
      </c>
      <c r="P79" s="31">
        <v>2011</v>
      </c>
      <c r="Q79" s="31" t="s">
        <v>467</v>
      </c>
      <c r="R79" s="31" t="s">
        <v>201</v>
      </c>
      <c r="S79" s="31" t="s">
        <v>235</v>
      </c>
      <c r="T79" s="31" t="s">
        <v>14</v>
      </c>
    </row>
    <row r="80" spans="1:20">
      <c r="A80" s="31">
        <v>79</v>
      </c>
      <c r="B80" s="31" t="s">
        <v>197</v>
      </c>
      <c r="D80" s="31" t="s">
        <v>303</v>
      </c>
      <c r="E80" s="32" t="s">
        <v>304</v>
      </c>
      <c r="F80" s="32" t="s">
        <v>903</v>
      </c>
      <c r="G80" s="42">
        <v>9325820</v>
      </c>
      <c r="H80" s="38" t="s">
        <v>891</v>
      </c>
      <c r="I80" s="43">
        <v>17743723.030000001</v>
      </c>
      <c r="J80" s="33" t="s">
        <v>15</v>
      </c>
      <c r="K80" s="46" t="s">
        <v>198</v>
      </c>
      <c r="L80" s="34" t="s">
        <v>140</v>
      </c>
      <c r="M80" s="31" t="s">
        <v>441</v>
      </c>
      <c r="N80" s="35" t="s">
        <v>252</v>
      </c>
      <c r="O80" s="31" t="s">
        <v>154</v>
      </c>
      <c r="P80" s="31">
        <v>2011</v>
      </c>
      <c r="Q80" s="31" t="s">
        <v>582</v>
      </c>
      <c r="R80" s="31" t="s">
        <v>201</v>
      </c>
      <c r="S80" s="31" t="s">
        <v>235</v>
      </c>
      <c r="T80" s="31" t="s">
        <v>161</v>
      </c>
    </row>
    <row r="81" spans="1:20">
      <c r="A81" s="31">
        <v>80</v>
      </c>
      <c r="B81" s="31" t="s">
        <v>260</v>
      </c>
      <c r="D81" s="31" t="s">
        <v>453</v>
      </c>
      <c r="E81" s="32" t="s">
        <v>616</v>
      </c>
      <c r="F81" s="32" t="s">
        <v>862</v>
      </c>
      <c r="G81" s="42">
        <v>9258000</v>
      </c>
      <c r="H81" s="38" t="s">
        <v>891</v>
      </c>
      <c r="I81" s="43">
        <v>17743723.030000001</v>
      </c>
      <c r="J81" s="33" t="s">
        <v>261</v>
      </c>
      <c r="K81" s="46" t="s">
        <v>842</v>
      </c>
      <c r="L81" s="34" t="s">
        <v>402</v>
      </c>
      <c r="M81" s="31" t="s">
        <v>881</v>
      </c>
      <c r="N81" s="35" t="s">
        <v>320</v>
      </c>
      <c r="O81" s="31" t="s">
        <v>367</v>
      </c>
      <c r="P81" s="31">
        <v>2011</v>
      </c>
      <c r="Q81" s="31" t="s">
        <v>579</v>
      </c>
      <c r="R81" s="31" t="s">
        <v>195</v>
      </c>
      <c r="S81" s="31" t="s">
        <v>237</v>
      </c>
      <c r="T81" s="31" t="s">
        <v>162</v>
      </c>
    </row>
    <row r="82" spans="1:20">
      <c r="A82" s="31">
        <v>81</v>
      </c>
      <c r="B82" s="31" t="s">
        <v>526</v>
      </c>
      <c r="D82" s="31" t="s">
        <v>315</v>
      </c>
      <c r="E82" s="32" t="s">
        <v>316</v>
      </c>
      <c r="F82" s="32" t="s">
        <v>909</v>
      </c>
      <c r="G82" s="42">
        <v>9216900</v>
      </c>
      <c r="H82" s="38" t="s">
        <v>891</v>
      </c>
      <c r="I82" s="43">
        <v>17743723.030000001</v>
      </c>
      <c r="J82" s="33" t="s">
        <v>262</v>
      </c>
      <c r="K82" s="46" t="s">
        <v>163</v>
      </c>
      <c r="L82" s="34" t="s">
        <v>687</v>
      </c>
      <c r="M82" s="31" t="s">
        <v>829</v>
      </c>
      <c r="N82" s="35" t="s">
        <v>255</v>
      </c>
      <c r="O82" s="31" t="s">
        <v>367</v>
      </c>
      <c r="P82" s="31">
        <v>2011</v>
      </c>
      <c r="Q82" s="31" t="s">
        <v>582</v>
      </c>
      <c r="R82" s="31" t="s">
        <v>201</v>
      </c>
      <c r="S82" s="31" t="s">
        <v>235</v>
      </c>
      <c r="T82" s="31" t="s">
        <v>164</v>
      </c>
    </row>
    <row r="83" spans="1:20">
      <c r="A83" s="31">
        <v>82</v>
      </c>
      <c r="B83" s="31" t="s">
        <v>868</v>
      </c>
      <c r="D83" s="31" t="s">
        <v>300</v>
      </c>
      <c r="E83" s="32" t="s">
        <v>296</v>
      </c>
      <c r="F83" s="32" t="s">
        <v>896</v>
      </c>
      <c r="G83" s="42">
        <v>9169800</v>
      </c>
      <c r="H83" s="38" t="s">
        <v>891</v>
      </c>
      <c r="I83" s="43">
        <v>17743723.030000001</v>
      </c>
      <c r="J83" s="33" t="s">
        <v>712</v>
      </c>
      <c r="K83" s="46" t="s">
        <v>263</v>
      </c>
      <c r="L83" s="34" t="s">
        <v>716</v>
      </c>
      <c r="M83" s="31" t="s">
        <v>335</v>
      </c>
      <c r="N83" s="35" t="s">
        <v>252</v>
      </c>
      <c r="O83" s="31" t="s">
        <v>157</v>
      </c>
      <c r="P83" s="31">
        <v>2011</v>
      </c>
      <c r="Q83" s="31" t="s">
        <v>463</v>
      </c>
      <c r="R83" s="31" t="s">
        <v>195</v>
      </c>
      <c r="S83" s="31" t="s">
        <v>237</v>
      </c>
      <c r="T83" s="31" t="s">
        <v>717</v>
      </c>
    </row>
    <row r="84" spans="1:20">
      <c r="A84" s="31">
        <v>83</v>
      </c>
      <c r="B84" s="31" t="s">
        <v>264</v>
      </c>
      <c r="D84" s="31" t="s">
        <v>446</v>
      </c>
      <c r="E84" s="32" t="s">
        <v>484</v>
      </c>
      <c r="F84" s="32" t="s">
        <v>824</v>
      </c>
      <c r="G84" s="42">
        <v>9002000</v>
      </c>
      <c r="H84" s="38" t="s">
        <v>891</v>
      </c>
      <c r="I84" s="43">
        <v>17743723.030000001</v>
      </c>
      <c r="J84" s="33" t="s">
        <v>427</v>
      </c>
      <c r="K84" s="46" t="s">
        <v>265</v>
      </c>
      <c r="L84" s="34" t="s">
        <v>397</v>
      </c>
      <c r="M84" s="31" t="s">
        <v>266</v>
      </c>
      <c r="N84" s="35" t="s">
        <v>317</v>
      </c>
      <c r="O84" s="31" t="s">
        <v>428</v>
      </c>
      <c r="P84" s="31">
        <v>2011</v>
      </c>
      <c r="Q84" s="31" t="s">
        <v>466</v>
      </c>
      <c r="R84" s="31" t="s">
        <v>200</v>
      </c>
      <c r="S84" s="31" t="s">
        <v>236</v>
      </c>
      <c r="T84" s="31" t="s">
        <v>277</v>
      </c>
    </row>
    <row r="85" spans="1:20">
      <c r="A85" s="31">
        <v>84</v>
      </c>
      <c r="B85" s="31" t="s">
        <v>381</v>
      </c>
      <c r="D85" s="31" t="s">
        <v>618</v>
      </c>
      <c r="E85" s="32" t="s">
        <v>612</v>
      </c>
      <c r="F85" s="32" t="s">
        <v>814</v>
      </c>
      <c r="G85" s="42">
        <v>9000000</v>
      </c>
      <c r="H85" s="38" t="s">
        <v>891</v>
      </c>
      <c r="I85" s="43">
        <v>17743723.030000001</v>
      </c>
      <c r="J85" s="33" t="s">
        <v>414</v>
      </c>
      <c r="K85" s="46" t="s">
        <v>278</v>
      </c>
      <c r="L85" s="34" t="s">
        <v>382</v>
      </c>
      <c r="M85" s="31" t="s">
        <v>202</v>
      </c>
      <c r="N85" s="35" t="s">
        <v>872</v>
      </c>
      <c r="O85" s="31" t="s">
        <v>365</v>
      </c>
      <c r="P85" s="31">
        <v>2011</v>
      </c>
      <c r="Q85" s="31" t="s">
        <v>915</v>
      </c>
      <c r="R85" s="31" t="s">
        <v>425</v>
      </c>
      <c r="S85" s="31" t="s">
        <v>236</v>
      </c>
      <c r="T85" s="31" t="s">
        <v>177</v>
      </c>
    </row>
    <row r="86" spans="1:20">
      <c r="A86" s="31">
        <v>85</v>
      </c>
      <c r="B86" s="31" t="s">
        <v>415</v>
      </c>
      <c r="D86" s="31" t="s">
        <v>454</v>
      </c>
      <c r="E86" s="32" t="s">
        <v>455</v>
      </c>
      <c r="F86" s="32" t="s">
        <v>863</v>
      </c>
      <c r="G86" s="42">
        <v>8778000</v>
      </c>
      <c r="H86" s="38" t="s">
        <v>891</v>
      </c>
      <c r="I86" s="43">
        <v>17743723.030000001</v>
      </c>
      <c r="J86" s="33" t="s">
        <v>175</v>
      </c>
      <c r="K86" s="46" t="s">
        <v>176</v>
      </c>
      <c r="L86" s="34" t="s">
        <v>404</v>
      </c>
      <c r="M86" s="31" t="s">
        <v>831</v>
      </c>
      <c r="N86" s="35" t="s">
        <v>768</v>
      </c>
      <c r="O86" s="31" t="s">
        <v>367</v>
      </c>
      <c r="P86" s="31">
        <v>2011</v>
      </c>
      <c r="Q86" s="31" t="s">
        <v>582</v>
      </c>
      <c r="R86" s="31" t="s">
        <v>201</v>
      </c>
      <c r="S86" s="31" t="s">
        <v>235</v>
      </c>
      <c r="T86" s="31" t="s">
        <v>61</v>
      </c>
    </row>
    <row r="87" spans="1:20">
      <c r="A87" s="31">
        <v>86</v>
      </c>
      <c r="B87" s="31" t="s">
        <v>752</v>
      </c>
      <c r="D87" s="31" t="s">
        <v>460</v>
      </c>
      <c r="E87" s="32" t="s">
        <v>461</v>
      </c>
      <c r="F87" s="32" t="s">
        <v>817</v>
      </c>
      <c r="G87" s="42">
        <v>8700000</v>
      </c>
      <c r="H87" s="38" t="s">
        <v>891</v>
      </c>
      <c r="I87" s="43">
        <v>17743723.030000001</v>
      </c>
      <c r="J87" s="33" t="s">
        <v>417</v>
      </c>
      <c r="K87" s="46" t="s">
        <v>62</v>
      </c>
      <c r="L87" s="34" t="s">
        <v>384</v>
      </c>
      <c r="M87" s="31" t="s">
        <v>502</v>
      </c>
      <c r="N87" s="35" t="s">
        <v>478</v>
      </c>
      <c r="O87" s="31" t="s">
        <v>365</v>
      </c>
      <c r="P87" s="31">
        <v>2011</v>
      </c>
      <c r="Q87" s="31" t="s">
        <v>915</v>
      </c>
      <c r="R87" s="31" t="s">
        <v>425</v>
      </c>
      <c r="S87" s="31" t="s">
        <v>236</v>
      </c>
      <c r="T87" s="31" t="s">
        <v>0</v>
      </c>
    </row>
    <row r="88" spans="1:20">
      <c r="A88" s="31">
        <v>87</v>
      </c>
      <c r="B88" s="31" t="s">
        <v>743</v>
      </c>
      <c r="D88" s="31" t="s">
        <v>474</v>
      </c>
      <c r="E88" s="32" t="s">
        <v>475</v>
      </c>
      <c r="F88" s="32" t="s">
        <v>798</v>
      </c>
      <c r="G88" s="42">
        <v>8695500</v>
      </c>
      <c r="H88" s="38" t="s">
        <v>891</v>
      </c>
      <c r="I88" s="43">
        <v>17743723.030000001</v>
      </c>
      <c r="J88" s="33" t="s">
        <v>835</v>
      </c>
      <c r="K88" s="46" t="s">
        <v>835</v>
      </c>
      <c r="L88" s="34" t="s">
        <v>362</v>
      </c>
      <c r="M88" s="31" t="s">
        <v>334</v>
      </c>
      <c r="N88" s="35" t="s">
        <v>794</v>
      </c>
      <c r="O88" s="31" t="s">
        <v>365</v>
      </c>
      <c r="P88" s="31">
        <v>2011</v>
      </c>
      <c r="Q88" s="31" t="s">
        <v>578</v>
      </c>
      <c r="R88" s="31" t="s">
        <v>195</v>
      </c>
      <c r="S88" s="31" t="s">
        <v>237</v>
      </c>
      <c r="T88" s="31" t="s">
        <v>133</v>
      </c>
    </row>
    <row r="89" spans="1:20">
      <c r="A89" s="31">
        <v>88</v>
      </c>
      <c r="B89" s="31" t="s">
        <v>755</v>
      </c>
      <c r="D89" s="31" t="s">
        <v>494</v>
      </c>
      <c r="E89" s="32" t="s">
        <v>495</v>
      </c>
      <c r="F89" s="32" t="s">
        <v>810</v>
      </c>
      <c r="G89" s="42">
        <v>8500000</v>
      </c>
      <c r="H89" s="38" t="s">
        <v>891</v>
      </c>
      <c r="I89" s="43">
        <v>17743723.030000001</v>
      </c>
      <c r="J89" s="33" t="s">
        <v>837</v>
      </c>
      <c r="K89" s="46" t="s">
        <v>134</v>
      </c>
      <c r="L89" s="34" t="s">
        <v>375</v>
      </c>
      <c r="M89" s="31" t="s">
        <v>754</v>
      </c>
      <c r="N89" s="35" t="s">
        <v>496</v>
      </c>
      <c r="O89" s="31" t="s">
        <v>363</v>
      </c>
      <c r="P89" s="31">
        <v>2011</v>
      </c>
      <c r="Q89" s="31" t="s">
        <v>915</v>
      </c>
      <c r="R89" s="31" t="s">
        <v>425</v>
      </c>
      <c r="S89" s="31" t="s">
        <v>236</v>
      </c>
      <c r="T89" s="31" t="s">
        <v>135</v>
      </c>
    </row>
    <row r="90" spans="1:20">
      <c r="A90" s="31">
        <v>89</v>
      </c>
      <c r="B90" s="31" t="s">
        <v>332</v>
      </c>
      <c r="D90" s="31" t="s">
        <v>476</v>
      </c>
      <c r="E90" s="32" t="s">
        <v>477</v>
      </c>
      <c r="F90" s="32" t="s">
        <v>800</v>
      </c>
      <c r="G90" s="42">
        <v>8500000</v>
      </c>
      <c r="H90" s="38" t="s">
        <v>891</v>
      </c>
      <c r="I90" s="43">
        <v>17743723.030000001</v>
      </c>
      <c r="J90" s="33" t="s">
        <v>470</v>
      </c>
      <c r="K90" s="46" t="s">
        <v>136</v>
      </c>
      <c r="L90" s="34" t="s">
        <v>389</v>
      </c>
      <c r="M90" s="31" t="s">
        <v>827</v>
      </c>
      <c r="N90" s="35" t="s">
        <v>317</v>
      </c>
      <c r="O90" s="31" t="s">
        <v>363</v>
      </c>
      <c r="P90" s="31">
        <v>2011</v>
      </c>
      <c r="Q90" s="31" t="s">
        <v>468</v>
      </c>
      <c r="R90" s="31" t="s">
        <v>425</v>
      </c>
      <c r="S90" s="31" t="s">
        <v>236</v>
      </c>
      <c r="T90" s="31" t="s">
        <v>137</v>
      </c>
    </row>
    <row r="91" spans="1:20">
      <c r="A91" s="31">
        <v>90</v>
      </c>
      <c r="B91" s="31" t="s">
        <v>411</v>
      </c>
      <c r="D91" s="31" t="s">
        <v>604</v>
      </c>
      <c r="E91" s="32" t="s">
        <v>770</v>
      </c>
      <c r="F91" s="32" t="s">
        <v>820</v>
      </c>
      <c r="G91" s="42">
        <v>8492000</v>
      </c>
      <c r="H91" s="38" t="s">
        <v>891</v>
      </c>
      <c r="I91" s="43">
        <v>17743723.030000001</v>
      </c>
      <c r="J91" s="33" t="s">
        <v>668</v>
      </c>
      <c r="K91" s="46" t="s">
        <v>138</v>
      </c>
      <c r="L91" s="34" t="s">
        <v>392</v>
      </c>
      <c r="M91" s="31" t="s">
        <v>426</v>
      </c>
      <c r="N91" s="35" t="s">
        <v>317</v>
      </c>
      <c r="O91" s="31" t="s">
        <v>367</v>
      </c>
      <c r="P91" s="31">
        <v>2011</v>
      </c>
      <c r="Q91" s="31" t="s">
        <v>463</v>
      </c>
      <c r="R91" s="31" t="s">
        <v>195</v>
      </c>
      <c r="S91" s="31" t="s">
        <v>237</v>
      </c>
      <c r="T91" s="31" t="s">
        <v>139</v>
      </c>
    </row>
    <row r="92" spans="1:20">
      <c r="A92" s="31">
        <v>91</v>
      </c>
      <c r="B92" s="31" t="s">
        <v>839</v>
      </c>
      <c r="D92" s="31" t="s">
        <v>483</v>
      </c>
      <c r="E92" s="32" t="s">
        <v>484</v>
      </c>
      <c r="F92" s="32" t="s">
        <v>803</v>
      </c>
      <c r="G92" s="42">
        <v>8481000</v>
      </c>
      <c r="H92" s="38" t="s">
        <v>891</v>
      </c>
      <c r="I92" s="43">
        <v>17743723.030000001</v>
      </c>
      <c r="J92" s="33" t="s">
        <v>669</v>
      </c>
      <c r="K92" s="46" t="s">
        <v>48</v>
      </c>
      <c r="L92" s="34" t="s">
        <v>540</v>
      </c>
      <c r="M92" s="31" t="s">
        <v>841</v>
      </c>
      <c r="N92" s="35" t="s">
        <v>485</v>
      </c>
      <c r="O92" s="31" t="s">
        <v>363</v>
      </c>
      <c r="P92" s="31">
        <v>2011</v>
      </c>
      <c r="Q92" s="31" t="s">
        <v>466</v>
      </c>
      <c r="R92" s="31" t="s">
        <v>200</v>
      </c>
      <c r="S92" s="31" t="s">
        <v>238</v>
      </c>
      <c r="T92" s="31" t="s">
        <v>49</v>
      </c>
    </row>
    <row r="93" spans="1:20">
      <c r="A93" s="31">
        <v>92</v>
      </c>
      <c r="B93" s="31" t="s">
        <v>688</v>
      </c>
      <c r="D93" s="31" t="s">
        <v>318</v>
      </c>
      <c r="E93" s="32" t="s">
        <v>319</v>
      </c>
      <c r="F93" s="32" t="s">
        <v>707</v>
      </c>
      <c r="G93" s="42">
        <v>8383440</v>
      </c>
      <c r="H93" s="38" t="s">
        <v>891</v>
      </c>
      <c r="I93" s="43">
        <v>17743723.030000001</v>
      </c>
      <c r="J93" s="33" t="s">
        <v>737</v>
      </c>
      <c r="K93" s="46" t="s">
        <v>50</v>
      </c>
      <c r="L93" s="34" t="s">
        <v>689</v>
      </c>
      <c r="M93" s="31" t="s">
        <v>444</v>
      </c>
      <c r="N93" s="35" t="s">
        <v>320</v>
      </c>
      <c r="O93" s="31" t="s">
        <v>269</v>
      </c>
      <c r="P93" s="31">
        <v>2011</v>
      </c>
      <c r="Q93" s="31" t="s">
        <v>582</v>
      </c>
      <c r="R93" s="31" t="s">
        <v>201</v>
      </c>
      <c r="S93" s="31" t="s">
        <v>235</v>
      </c>
      <c r="T93" s="31" t="s">
        <v>51</v>
      </c>
    </row>
    <row r="94" spans="1:20">
      <c r="A94" s="31">
        <v>93</v>
      </c>
      <c r="B94" s="31" t="s">
        <v>743</v>
      </c>
      <c r="D94" s="31" t="s">
        <v>474</v>
      </c>
      <c r="E94" s="32" t="s">
        <v>475</v>
      </c>
      <c r="F94" s="32" t="s">
        <v>798</v>
      </c>
      <c r="G94" s="42">
        <v>8337600</v>
      </c>
      <c r="H94" s="38" t="s">
        <v>891</v>
      </c>
      <c r="I94" s="43">
        <v>17743723.030000001</v>
      </c>
      <c r="J94" s="33" t="s">
        <v>714</v>
      </c>
      <c r="K94" s="46" t="s">
        <v>670</v>
      </c>
      <c r="L94" s="34" t="s">
        <v>718</v>
      </c>
      <c r="M94" s="31" t="s">
        <v>426</v>
      </c>
      <c r="N94" s="35" t="s">
        <v>317</v>
      </c>
      <c r="O94" s="31" t="s">
        <v>367</v>
      </c>
      <c r="P94" s="31">
        <v>2011</v>
      </c>
      <c r="Q94" s="31" t="s">
        <v>463</v>
      </c>
      <c r="R94" s="31" t="s">
        <v>195</v>
      </c>
      <c r="S94" s="31" t="s">
        <v>237</v>
      </c>
      <c r="T94" s="31" t="s">
        <v>719</v>
      </c>
    </row>
    <row r="95" spans="1:20">
      <c r="A95" s="31">
        <v>94</v>
      </c>
      <c r="B95" s="31" t="s">
        <v>671</v>
      </c>
      <c r="D95" s="31" t="s">
        <v>613</v>
      </c>
      <c r="E95" s="32" t="s">
        <v>614</v>
      </c>
      <c r="F95" s="32" t="s">
        <v>815</v>
      </c>
      <c r="G95" s="42">
        <v>8250000</v>
      </c>
      <c r="H95" s="38" t="s">
        <v>891</v>
      </c>
      <c r="I95" s="43">
        <v>17743723.030000001</v>
      </c>
      <c r="J95" s="33" t="s">
        <v>52</v>
      </c>
      <c r="K95" s="46" t="s">
        <v>53</v>
      </c>
      <c r="L95" s="34" t="s">
        <v>4</v>
      </c>
      <c r="M95" s="31" t="s">
        <v>596</v>
      </c>
      <c r="N95" s="35" t="s">
        <v>320</v>
      </c>
      <c r="O95" s="31" t="s">
        <v>365</v>
      </c>
      <c r="P95" s="31">
        <v>2011</v>
      </c>
      <c r="Q95" s="31" t="s">
        <v>468</v>
      </c>
      <c r="R95" s="31" t="s">
        <v>425</v>
      </c>
      <c r="S95" s="31" t="s">
        <v>236</v>
      </c>
      <c r="T95" s="31" t="s">
        <v>54</v>
      </c>
    </row>
    <row r="96" spans="1:20">
      <c r="A96" s="31">
        <v>95</v>
      </c>
      <c r="B96" s="31" t="s">
        <v>675</v>
      </c>
      <c r="D96" s="31" t="s">
        <v>310</v>
      </c>
      <c r="E96" s="32" t="s">
        <v>311</v>
      </c>
      <c r="F96" s="32" t="s">
        <v>907</v>
      </c>
      <c r="G96" s="42">
        <v>8200000</v>
      </c>
      <c r="H96" s="38" t="s">
        <v>891</v>
      </c>
      <c r="I96" s="43">
        <v>17743723.030000001</v>
      </c>
      <c r="J96" s="33" t="s">
        <v>516</v>
      </c>
      <c r="K96" s="46" t="s">
        <v>55</v>
      </c>
      <c r="L96" s="34" t="s">
        <v>684</v>
      </c>
      <c r="M96" s="31" t="s">
        <v>503</v>
      </c>
      <c r="N96" s="35" t="s">
        <v>307</v>
      </c>
      <c r="O96" s="31" t="s">
        <v>365</v>
      </c>
      <c r="P96" s="31">
        <v>2011</v>
      </c>
      <c r="Q96" s="31" t="s">
        <v>468</v>
      </c>
      <c r="R96" s="31" t="s">
        <v>425</v>
      </c>
      <c r="S96" s="31" t="s">
        <v>236</v>
      </c>
      <c r="T96" s="31" t="s">
        <v>56</v>
      </c>
    </row>
    <row r="97" spans="1:20">
      <c r="A97" s="31">
        <v>96</v>
      </c>
      <c r="B97" s="31" t="s">
        <v>186</v>
      </c>
      <c r="C97" s="31" t="s">
        <v>190</v>
      </c>
      <c r="D97" s="31" t="s">
        <v>57</v>
      </c>
      <c r="E97" s="32" t="s">
        <v>34</v>
      </c>
      <c r="F97" s="32" t="s">
        <v>895</v>
      </c>
      <c r="G97" s="42">
        <v>8191575</v>
      </c>
      <c r="H97" s="38" t="s">
        <v>891</v>
      </c>
      <c r="I97" s="43">
        <v>17743723.030000001</v>
      </c>
      <c r="J97" s="33" t="s">
        <v>35</v>
      </c>
      <c r="K97" s="46" t="s">
        <v>583</v>
      </c>
      <c r="L97" s="34" t="s">
        <v>5</v>
      </c>
      <c r="M97" s="31" t="s">
        <v>337</v>
      </c>
      <c r="N97" s="35" t="s">
        <v>246</v>
      </c>
      <c r="O97" s="31" t="s">
        <v>157</v>
      </c>
      <c r="P97" s="31">
        <v>2011</v>
      </c>
      <c r="Q97" s="31" t="s">
        <v>582</v>
      </c>
      <c r="R97" s="31" t="s">
        <v>201</v>
      </c>
      <c r="S97" s="31" t="s">
        <v>235</v>
      </c>
      <c r="T97" s="31" t="s">
        <v>127</v>
      </c>
    </row>
    <row r="98" spans="1:20">
      <c r="A98" s="31">
        <v>97</v>
      </c>
      <c r="B98" s="31" t="s">
        <v>376</v>
      </c>
      <c r="D98" s="31" t="s">
        <v>766</v>
      </c>
      <c r="E98" s="32" t="s">
        <v>767</v>
      </c>
      <c r="F98" s="32" t="s">
        <v>811</v>
      </c>
      <c r="G98" s="42">
        <v>8171320</v>
      </c>
      <c r="H98" s="38" t="s">
        <v>891</v>
      </c>
      <c r="I98" s="43">
        <v>17743723.030000001</v>
      </c>
      <c r="J98" s="33" t="s">
        <v>128</v>
      </c>
      <c r="K98" s="46" t="s">
        <v>129</v>
      </c>
      <c r="L98" s="34" t="s">
        <v>377</v>
      </c>
      <c r="M98" s="31" t="s">
        <v>339</v>
      </c>
      <c r="N98" s="35" t="s">
        <v>246</v>
      </c>
      <c r="O98" s="31" t="s">
        <v>157</v>
      </c>
      <c r="P98" s="31">
        <v>2011</v>
      </c>
      <c r="Q98" s="31" t="s">
        <v>413</v>
      </c>
      <c r="R98" s="31" t="s">
        <v>517</v>
      </c>
      <c r="S98" s="31" t="s">
        <v>235</v>
      </c>
      <c r="T98" s="31" t="s">
        <v>130</v>
      </c>
    </row>
    <row r="99" spans="1:20">
      <c r="A99" s="31">
        <v>98</v>
      </c>
      <c r="B99" s="31" t="s">
        <v>501</v>
      </c>
      <c r="D99" s="31" t="s">
        <v>602</v>
      </c>
      <c r="E99" s="32" t="s">
        <v>603</v>
      </c>
      <c r="F99" s="32" t="s">
        <v>819</v>
      </c>
      <c r="G99" s="42">
        <v>8150310</v>
      </c>
      <c r="H99" s="38" t="s">
        <v>891</v>
      </c>
      <c r="I99" s="43">
        <v>17743723.030000001</v>
      </c>
      <c r="J99" s="33" t="s">
        <v>594</v>
      </c>
      <c r="K99" s="46" t="s">
        <v>131</v>
      </c>
      <c r="L99" s="34" t="s">
        <v>387</v>
      </c>
      <c r="M99" s="31" t="s">
        <v>505</v>
      </c>
      <c r="N99" s="35" t="s">
        <v>459</v>
      </c>
      <c r="O99" s="31" t="s">
        <v>367</v>
      </c>
      <c r="P99" s="31">
        <v>2011</v>
      </c>
      <c r="Q99" s="31" t="s">
        <v>467</v>
      </c>
      <c r="R99" s="31" t="s">
        <v>201</v>
      </c>
      <c r="S99" s="31" t="s">
        <v>236</v>
      </c>
      <c r="T99" s="31" t="s">
        <v>132</v>
      </c>
    </row>
    <row r="100" spans="1:20">
      <c r="A100" s="31">
        <v>99</v>
      </c>
      <c r="B100" s="31" t="s">
        <v>919</v>
      </c>
      <c r="D100" s="31" t="s">
        <v>605</v>
      </c>
      <c r="E100" s="32" t="s">
        <v>606</v>
      </c>
      <c r="F100" s="32" t="s">
        <v>821</v>
      </c>
      <c r="G100" s="42">
        <v>8116499</v>
      </c>
      <c r="H100" s="38" t="s">
        <v>891</v>
      </c>
      <c r="I100" s="43">
        <v>17743723.030000001</v>
      </c>
      <c r="J100" s="33" t="s">
        <v>920</v>
      </c>
      <c r="K100" s="46" t="s">
        <v>210</v>
      </c>
      <c r="L100" s="34" t="s">
        <v>393</v>
      </c>
      <c r="M100" s="31" t="s">
        <v>745</v>
      </c>
      <c r="N100" s="35" t="s">
        <v>313</v>
      </c>
      <c r="O100" s="31" t="s">
        <v>363</v>
      </c>
      <c r="P100" s="31">
        <v>2011</v>
      </c>
      <c r="Q100" s="31" t="s">
        <v>580</v>
      </c>
      <c r="R100" s="31" t="s">
        <v>195</v>
      </c>
      <c r="S100" s="31" t="s">
        <v>237</v>
      </c>
      <c r="T100" s="31" t="s">
        <v>213</v>
      </c>
    </row>
    <row r="101" spans="1:20">
      <c r="A101" s="31">
        <v>100</v>
      </c>
      <c r="B101" s="31" t="s">
        <v>187</v>
      </c>
      <c r="D101" s="31" t="s">
        <v>214</v>
      </c>
      <c r="E101" s="32" t="s">
        <v>312</v>
      </c>
      <c r="F101" s="32" t="s">
        <v>908</v>
      </c>
      <c r="G101" s="42">
        <v>8109499</v>
      </c>
      <c r="H101" s="38" t="s">
        <v>891</v>
      </c>
      <c r="I101" s="43">
        <v>17743723.030000001</v>
      </c>
      <c r="J101" s="33" t="s">
        <v>922</v>
      </c>
      <c r="K101" s="46" t="s">
        <v>215</v>
      </c>
      <c r="L101" s="34" t="s">
        <v>685</v>
      </c>
      <c r="M101" s="31" t="s">
        <v>751</v>
      </c>
      <c r="N101" s="35" t="s">
        <v>313</v>
      </c>
      <c r="O101" s="31" t="s">
        <v>367</v>
      </c>
      <c r="P101" s="31">
        <v>2011</v>
      </c>
      <c r="Q101" s="31" t="s">
        <v>467</v>
      </c>
      <c r="R101" s="31" t="s">
        <v>201</v>
      </c>
      <c r="S101" s="31" t="s">
        <v>235</v>
      </c>
      <c r="T101" s="31" t="s">
        <v>216</v>
      </c>
    </row>
  </sheetData>
  <sortState ref="A2:XFD1048576">
    <sortCondition ref="A3:A1048576"/>
  </sortState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1"/>
  <sheetViews>
    <sheetView workbookViewId="0">
      <pane ySplit="1" topLeftCell="A2" activePane="bottomLeft" state="frozen"/>
      <selection pane="bottomLeft" activeCell="J1" sqref="J1:L1048576"/>
    </sheetView>
  </sheetViews>
  <sheetFormatPr baseColWidth="10" defaultRowHeight="13"/>
  <cols>
    <col min="2" max="2" width="16" customWidth="1"/>
    <col min="3" max="3" width="15.7109375" customWidth="1"/>
    <col min="5" max="5" width="14.5703125" customWidth="1"/>
    <col min="8" max="8" width="7.5703125" customWidth="1"/>
    <col min="9" max="9" width="22.140625" customWidth="1"/>
    <col min="10" max="10" width="5.85546875" hidden="1" customWidth="1"/>
    <col min="11" max="11" width="9.7109375" hidden="1" customWidth="1"/>
    <col min="12" max="12" width="0" hidden="1" customWidth="1"/>
    <col min="13" max="13" width="10.7109375" style="45"/>
  </cols>
  <sheetData>
    <row r="1" spans="1:17">
      <c r="A1" s="26" t="s">
        <v>245</v>
      </c>
      <c r="B1" s="27" t="s">
        <v>104</v>
      </c>
      <c r="C1" s="40" t="s">
        <v>928</v>
      </c>
      <c r="D1" s="37" t="s">
        <v>889</v>
      </c>
      <c r="E1" s="41" t="s">
        <v>244</v>
      </c>
      <c r="F1" s="28" t="s">
        <v>191</v>
      </c>
      <c r="G1" s="26" t="s">
        <v>360</v>
      </c>
      <c r="H1" s="29" t="s">
        <v>242</v>
      </c>
      <c r="I1" s="26" t="s">
        <v>243</v>
      </c>
      <c r="J1" s="26" t="s">
        <v>864</v>
      </c>
      <c r="K1" s="26" t="s">
        <v>930</v>
      </c>
      <c r="L1" s="26" t="s">
        <v>46</v>
      </c>
      <c r="M1" s="26" t="s">
        <v>361</v>
      </c>
      <c r="N1" s="28" t="s">
        <v>240</v>
      </c>
      <c r="O1" s="28" t="s">
        <v>194</v>
      </c>
      <c r="P1" s="28" t="s">
        <v>371</v>
      </c>
      <c r="Q1" s="30" t="s">
        <v>406</v>
      </c>
    </row>
    <row r="2" spans="1:17">
      <c r="A2" s="31">
        <v>46</v>
      </c>
      <c r="B2" s="32" t="s">
        <v>807</v>
      </c>
      <c r="C2" s="42">
        <v>15408050</v>
      </c>
      <c r="D2" s="38" t="s">
        <v>893</v>
      </c>
      <c r="E2" s="43">
        <v>17743723.030000001</v>
      </c>
      <c r="F2" s="33" t="s">
        <v>739</v>
      </c>
      <c r="G2" s="31" t="s">
        <v>432</v>
      </c>
      <c r="H2" s="34" t="s">
        <v>540</v>
      </c>
      <c r="I2" s="31" t="s">
        <v>751</v>
      </c>
      <c r="J2" s="35" t="s">
        <v>313</v>
      </c>
      <c r="K2" s="31" t="s">
        <v>367</v>
      </c>
      <c r="L2" s="31">
        <v>2011</v>
      </c>
      <c r="M2" s="44" t="str">
        <f>CONCATENATE(K2," ",J2,", ",L2)</f>
        <v>June 22, 2011</v>
      </c>
      <c r="N2" s="31" t="s">
        <v>467</v>
      </c>
      <c r="O2" s="31" t="s">
        <v>201</v>
      </c>
      <c r="P2" s="31" t="s">
        <v>235</v>
      </c>
      <c r="Q2" s="31" t="s">
        <v>433</v>
      </c>
    </row>
    <row r="3" spans="1:17">
      <c r="A3" s="31">
        <v>72</v>
      </c>
      <c r="B3" s="32" t="s">
        <v>545</v>
      </c>
      <c r="C3" s="42">
        <v>10000000</v>
      </c>
      <c r="D3" s="38" t="s">
        <v>891</v>
      </c>
      <c r="E3" s="43">
        <v>17743723.030000001</v>
      </c>
      <c r="F3" s="33" t="s">
        <v>469</v>
      </c>
      <c r="G3" s="31" t="s">
        <v>147</v>
      </c>
      <c r="H3" s="34" t="s">
        <v>691</v>
      </c>
      <c r="I3" s="31" t="s">
        <v>827</v>
      </c>
      <c r="J3" s="35" t="s">
        <v>317</v>
      </c>
      <c r="K3" s="31" t="s">
        <v>363</v>
      </c>
      <c r="L3" s="31">
        <v>2011</v>
      </c>
      <c r="M3" s="44" t="str">
        <f t="shared" ref="M3:M66" si="0">CONCATENATE(K3," ",J3,", ",L3)</f>
        <v>May 03, 2011</v>
      </c>
      <c r="N3" s="31" t="s">
        <v>468</v>
      </c>
      <c r="O3" s="31" t="s">
        <v>425</v>
      </c>
      <c r="P3" s="31" t="s">
        <v>236</v>
      </c>
      <c r="Q3" s="31" t="s">
        <v>148</v>
      </c>
    </row>
    <row r="4" spans="1:17">
      <c r="A4" s="31">
        <v>92</v>
      </c>
      <c r="B4" s="32" t="s">
        <v>707</v>
      </c>
      <c r="C4" s="42">
        <v>8383440</v>
      </c>
      <c r="D4" s="38" t="s">
        <v>891</v>
      </c>
      <c r="E4" s="43">
        <v>17743723.030000001</v>
      </c>
      <c r="F4" s="33" t="s">
        <v>737</v>
      </c>
      <c r="G4" s="31" t="s">
        <v>50</v>
      </c>
      <c r="H4" s="34" t="s">
        <v>689</v>
      </c>
      <c r="I4" s="31" t="s">
        <v>444</v>
      </c>
      <c r="J4" s="35" t="s">
        <v>320</v>
      </c>
      <c r="K4" s="31" t="s">
        <v>269</v>
      </c>
      <c r="L4" s="31">
        <v>2011</v>
      </c>
      <c r="M4" s="44" t="str">
        <f t="shared" si="0"/>
        <v>February 09, 2011</v>
      </c>
      <c r="N4" s="31" t="s">
        <v>582</v>
      </c>
      <c r="O4" s="31" t="s">
        <v>201</v>
      </c>
      <c r="P4" s="31" t="s">
        <v>235</v>
      </c>
      <c r="Q4" s="31" t="s">
        <v>51</v>
      </c>
    </row>
    <row r="5" spans="1:17">
      <c r="A5" s="31">
        <v>86</v>
      </c>
      <c r="B5" s="32" t="s">
        <v>105</v>
      </c>
      <c r="C5" s="42">
        <v>8700000</v>
      </c>
      <c r="D5" s="38" t="s">
        <v>891</v>
      </c>
      <c r="E5" s="43">
        <v>17743723.030000001</v>
      </c>
      <c r="F5" s="33" t="s">
        <v>417</v>
      </c>
      <c r="G5" s="31" t="s">
        <v>62</v>
      </c>
      <c r="H5" s="34" t="s">
        <v>384</v>
      </c>
      <c r="I5" s="31" t="s">
        <v>502</v>
      </c>
      <c r="J5" s="35" t="s">
        <v>478</v>
      </c>
      <c r="K5" s="31" t="s">
        <v>365</v>
      </c>
      <c r="L5" s="31">
        <v>2011</v>
      </c>
      <c r="M5" s="44" t="str">
        <f t="shared" si="0"/>
        <v>November 08, 2011</v>
      </c>
      <c r="N5" s="31" t="s">
        <v>915</v>
      </c>
      <c r="O5" s="31" t="s">
        <v>425</v>
      </c>
      <c r="P5" s="31" t="s">
        <v>236</v>
      </c>
      <c r="Q5" s="31" t="s">
        <v>0</v>
      </c>
    </row>
    <row r="6" spans="1:17">
      <c r="A6" s="31">
        <v>10</v>
      </c>
      <c r="B6" s="32" t="s">
        <v>106</v>
      </c>
      <c r="C6" s="42">
        <v>34250000</v>
      </c>
      <c r="D6" s="38" t="s">
        <v>900</v>
      </c>
      <c r="E6" s="43">
        <v>17743723.030000001</v>
      </c>
      <c r="F6" s="33" t="s">
        <v>587</v>
      </c>
      <c r="G6" s="31" t="s">
        <v>588</v>
      </c>
      <c r="H6" s="34" t="s">
        <v>385</v>
      </c>
      <c r="I6" s="31" t="s">
        <v>754</v>
      </c>
      <c r="J6" s="35" t="s">
        <v>496</v>
      </c>
      <c r="K6" s="31" t="s">
        <v>363</v>
      </c>
      <c r="L6" s="31">
        <v>2011</v>
      </c>
      <c r="M6" s="44" t="str">
        <f t="shared" si="0"/>
        <v>May 11, 2011</v>
      </c>
      <c r="N6" s="31" t="s">
        <v>915</v>
      </c>
      <c r="O6" s="31" t="s">
        <v>425</v>
      </c>
      <c r="P6" s="31" t="s">
        <v>236</v>
      </c>
      <c r="Q6" s="31" t="s">
        <v>746</v>
      </c>
    </row>
    <row r="7" spans="1:17">
      <c r="A7" s="31">
        <v>21</v>
      </c>
      <c r="B7" s="32" t="s">
        <v>109</v>
      </c>
      <c r="C7" s="42">
        <v>24000000</v>
      </c>
      <c r="D7" s="38" t="s">
        <v>906</v>
      </c>
      <c r="E7" s="43">
        <v>17743723.030000001</v>
      </c>
      <c r="F7" s="33" t="s">
        <v>832</v>
      </c>
      <c r="G7" s="31" t="s">
        <v>125</v>
      </c>
      <c r="H7" s="34" t="s">
        <v>385</v>
      </c>
      <c r="I7" s="31" t="s">
        <v>833</v>
      </c>
      <c r="J7" s="35" t="s">
        <v>462</v>
      </c>
      <c r="K7" s="31" t="s">
        <v>363</v>
      </c>
      <c r="L7" s="31">
        <v>2011</v>
      </c>
      <c r="M7" s="44" t="str">
        <f t="shared" si="0"/>
        <v>May 12, 2011</v>
      </c>
      <c r="N7" s="31" t="s">
        <v>918</v>
      </c>
      <c r="O7" s="31" t="s">
        <v>425</v>
      </c>
      <c r="P7" s="31" t="s">
        <v>236</v>
      </c>
      <c r="Q7" s="31" t="s">
        <v>126</v>
      </c>
    </row>
    <row r="8" spans="1:17">
      <c r="A8" s="31">
        <v>54</v>
      </c>
      <c r="B8" s="32" t="s">
        <v>817</v>
      </c>
      <c r="C8" s="42">
        <v>14500000</v>
      </c>
      <c r="D8" s="38" t="s">
        <v>893</v>
      </c>
      <c r="E8" s="43">
        <v>17743723.030000001</v>
      </c>
      <c r="F8" s="33" t="s">
        <v>341</v>
      </c>
      <c r="G8" s="31" t="s">
        <v>25</v>
      </c>
      <c r="H8" s="34" t="s">
        <v>385</v>
      </c>
      <c r="I8" s="31" t="s">
        <v>502</v>
      </c>
      <c r="J8" s="35" t="s">
        <v>478</v>
      </c>
      <c r="K8" s="31" t="s">
        <v>365</v>
      </c>
      <c r="L8" s="31">
        <v>2011</v>
      </c>
      <c r="M8" s="44" t="str">
        <f t="shared" si="0"/>
        <v>November 08, 2011</v>
      </c>
      <c r="N8" s="31" t="s">
        <v>915</v>
      </c>
      <c r="O8" s="31" t="s">
        <v>425</v>
      </c>
      <c r="P8" s="31" t="s">
        <v>236</v>
      </c>
      <c r="Q8" s="31" t="s">
        <v>47</v>
      </c>
    </row>
    <row r="9" spans="1:17">
      <c r="A9" s="31">
        <v>36</v>
      </c>
      <c r="B9" s="32" t="s">
        <v>107</v>
      </c>
      <c r="C9" s="42">
        <v>18000000</v>
      </c>
      <c r="D9" s="38" t="s">
        <v>893</v>
      </c>
      <c r="E9" s="43">
        <v>17743723.030000001</v>
      </c>
      <c r="F9" s="33" t="s">
        <v>869</v>
      </c>
      <c r="G9" s="31" t="s">
        <v>234</v>
      </c>
      <c r="H9" s="34" t="s">
        <v>386</v>
      </c>
      <c r="I9" s="31" t="s">
        <v>791</v>
      </c>
      <c r="J9" s="35" t="s">
        <v>793</v>
      </c>
      <c r="K9" s="31" t="s">
        <v>363</v>
      </c>
      <c r="L9" s="31">
        <v>2011</v>
      </c>
      <c r="M9" s="44" t="str">
        <f t="shared" si="0"/>
        <v>May 10, 2011</v>
      </c>
      <c r="N9" s="31" t="s">
        <v>468</v>
      </c>
      <c r="O9" s="31" t="s">
        <v>425</v>
      </c>
      <c r="P9" s="31" t="s">
        <v>236</v>
      </c>
      <c r="Q9" s="31" t="s">
        <v>64</v>
      </c>
    </row>
    <row r="10" spans="1:17">
      <c r="A10" s="31">
        <v>44</v>
      </c>
      <c r="B10" s="32" t="s">
        <v>817</v>
      </c>
      <c r="C10" s="42">
        <v>15440640</v>
      </c>
      <c r="D10" s="38" t="s">
        <v>893</v>
      </c>
      <c r="E10" s="43">
        <v>17743723.030000001</v>
      </c>
      <c r="F10" s="33" t="s">
        <v>410</v>
      </c>
      <c r="G10" s="31" t="s">
        <v>588</v>
      </c>
      <c r="H10" s="34" t="s">
        <v>387</v>
      </c>
      <c r="I10" s="31" t="s">
        <v>667</v>
      </c>
      <c r="J10" s="35" t="s">
        <v>933</v>
      </c>
      <c r="K10" s="31" t="s">
        <v>269</v>
      </c>
      <c r="L10" s="31">
        <v>2011</v>
      </c>
      <c r="M10" s="44" t="str">
        <f t="shared" si="0"/>
        <v>February 16, 2011</v>
      </c>
      <c r="N10" s="31" t="s">
        <v>582</v>
      </c>
      <c r="O10" s="31" t="s">
        <v>201</v>
      </c>
      <c r="P10" s="31" t="s">
        <v>235</v>
      </c>
      <c r="Q10" s="31" t="s">
        <v>589</v>
      </c>
    </row>
    <row r="11" spans="1:17">
      <c r="A11" s="31">
        <v>73</v>
      </c>
      <c r="B11" s="32" t="s">
        <v>108</v>
      </c>
      <c r="C11" s="42">
        <v>9895200</v>
      </c>
      <c r="D11" s="38" t="s">
        <v>891</v>
      </c>
      <c r="E11" s="43">
        <v>17743723.030000001</v>
      </c>
      <c r="F11" s="33" t="s">
        <v>529</v>
      </c>
      <c r="G11" s="31" t="s">
        <v>149</v>
      </c>
      <c r="H11" s="34" t="s">
        <v>390</v>
      </c>
      <c r="I11" s="31" t="s">
        <v>831</v>
      </c>
      <c r="J11" s="35" t="s">
        <v>768</v>
      </c>
      <c r="K11" s="31" t="s">
        <v>367</v>
      </c>
      <c r="L11" s="31">
        <v>2011</v>
      </c>
      <c r="M11" s="44" t="str">
        <f t="shared" si="0"/>
        <v>June 28, 2011</v>
      </c>
      <c r="N11" s="31" t="s">
        <v>582</v>
      </c>
      <c r="O11" s="31" t="s">
        <v>201</v>
      </c>
      <c r="P11" s="31" t="s">
        <v>235</v>
      </c>
      <c r="Q11" s="31" t="s">
        <v>63</v>
      </c>
    </row>
    <row r="12" spans="1:17">
      <c r="A12" s="31">
        <v>20</v>
      </c>
      <c r="B12" s="32" t="s">
        <v>110</v>
      </c>
      <c r="C12" s="42">
        <v>24500000</v>
      </c>
      <c r="D12" s="38" t="s">
        <v>906</v>
      </c>
      <c r="E12" s="43">
        <v>17743723.030000001</v>
      </c>
      <c r="F12" s="33" t="s">
        <v>239</v>
      </c>
      <c r="G12" s="31" t="s">
        <v>588</v>
      </c>
      <c r="H12" s="34" t="s">
        <v>395</v>
      </c>
      <c r="I12" s="31" t="s">
        <v>754</v>
      </c>
      <c r="J12" s="35" t="s">
        <v>496</v>
      </c>
      <c r="K12" s="31" t="s">
        <v>363</v>
      </c>
      <c r="L12" s="31">
        <v>2011</v>
      </c>
      <c r="M12" s="44" t="str">
        <f t="shared" si="0"/>
        <v>May 11, 2011</v>
      </c>
      <c r="N12" s="31" t="s">
        <v>915</v>
      </c>
      <c r="O12" s="31" t="s">
        <v>425</v>
      </c>
      <c r="P12" s="31" t="s">
        <v>236</v>
      </c>
      <c r="Q12" s="31" t="s">
        <v>124</v>
      </c>
    </row>
    <row r="13" spans="1:17">
      <c r="A13" s="31">
        <v>93</v>
      </c>
      <c r="B13" s="32" t="s">
        <v>111</v>
      </c>
      <c r="C13" s="42">
        <v>8337600</v>
      </c>
      <c r="D13" s="38" t="s">
        <v>891</v>
      </c>
      <c r="E13" s="43">
        <v>17743723.030000001</v>
      </c>
      <c r="F13" s="33" t="s">
        <v>714</v>
      </c>
      <c r="G13" s="31" t="s">
        <v>670</v>
      </c>
      <c r="H13" s="34" t="s">
        <v>718</v>
      </c>
      <c r="I13" s="31" t="s">
        <v>426</v>
      </c>
      <c r="J13" s="35" t="s">
        <v>317</v>
      </c>
      <c r="K13" s="31" t="s">
        <v>367</v>
      </c>
      <c r="L13" s="31">
        <v>2011</v>
      </c>
      <c r="M13" s="44" t="str">
        <f t="shared" si="0"/>
        <v>June 03, 2011</v>
      </c>
      <c r="N13" s="31" t="s">
        <v>463</v>
      </c>
      <c r="O13" s="31" t="s">
        <v>195</v>
      </c>
      <c r="P13" s="31" t="s">
        <v>237</v>
      </c>
      <c r="Q13" s="31" t="s">
        <v>719</v>
      </c>
    </row>
    <row r="14" spans="1:17">
      <c r="A14" s="31">
        <v>16</v>
      </c>
      <c r="B14" s="32" t="s">
        <v>112</v>
      </c>
      <c r="C14" s="42">
        <v>26786500</v>
      </c>
      <c r="D14" s="38" t="s">
        <v>906</v>
      </c>
      <c r="E14" s="43">
        <v>17743723.030000001</v>
      </c>
      <c r="F14" s="33" t="s">
        <v>764</v>
      </c>
      <c r="G14" s="31" t="s">
        <v>835</v>
      </c>
      <c r="H14" s="34" t="s">
        <v>696</v>
      </c>
      <c r="I14" s="31" t="s">
        <v>597</v>
      </c>
      <c r="J14" s="35" t="s">
        <v>257</v>
      </c>
      <c r="K14" s="31" t="s">
        <v>365</v>
      </c>
      <c r="L14" s="31">
        <v>2011</v>
      </c>
      <c r="M14" s="44" t="str">
        <f t="shared" si="0"/>
        <v>November 13, 2011</v>
      </c>
      <c r="N14" s="31" t="s">
        <v>580</v>
      </c>
      <c r="O14" s="31" t="s">
        <v>195</v>
      </c>
      <c r="P14" s="31" t="s">
        <v>237</v>
      </c>
      <c r="Q14" s="31" t="s">
        <v>288</v>
      </c>
    </row>
    <row r="15" spans="1:17">
      <c r="A15" s="31">
        <v>61</v>
      </c>
      <c r="B15" s="32" t="s">
        <v>113</v>
      </c>
      <c r="C15" s="42">
        <v>12765600</v>
      </c>
      <c r="D15" s="38" t="s">
        <v>893</v>
      </c>
      <c r="E15" s="43">
        <v>17743723.030000001</v>
      </c>
      <c r="F15" s="33" t="s">
        <v>644</v>
      </c>
      <c r="G15" s="31" t="s">
        <v>663</v>
      </c>
      <c r="H15" s="34" t="s">
        <v>720</v>
      </c>
      <c r="I15" s="31" t="s">
        <v>595</v>
      </c>
      <c r="J15" s="35" t="s">
        <v>771</v>
      </c>
      <c r="K15" s="31" t="s">
        <v>365</v>
      </c>
      <c r="L15" s="31">
        <v>2011</v>
      </c>
      <c r="M15" s="44" t="str">
        <f t="shared" si="0"/>
        <v>November 17, 2011</v>
      </c>
      <c r="N15" s="31" t="s">
        <v>577</v>
      </c>
      <c r="O15" s="31" t="s">
        <v>195</v>
      </c>
      <c r="P15" s="31" t="s">
        <v>237</v>
      </c>
      <c r="Q15" s="31" t="s">
        <v>721</v>
      </c>
    </row>
    <row r="16" spans="1:17">
      <c r="A16" s="31">
        <v>1</v>
      </c>
      <c r="B16" s="32" t="s">
        <v>798</v>
      </c>
      <c r="C16" s="42">
        <v>57202000</v>
      </c>
      <c r="D16" s="38" t="s">
        <v>805</v>
      </c>
      <c r="E16" s="43">
        <v>17743723.030000001</v>
      </c>
      <c r="F16" s="33" t="s">
        <v>642</v>
      </c>
      <c r="G16" s="31" t="s">
        <v>641</v>
      </c>
      <c r="H16" s="34" t="s">
        <v>538</v>
      </c>
      <c r="I16" s="31" t="s">
        <v>745</v>
      </c>
      <c r="J16" s="35" t="s">
        <v>313</v>
      </c>
      <c r="K16" s="31" t="s">
        <v>363</v>
      </c>
      <c r="L16" s="31">
        <v>2011</v>
      </c>
      <c r="M16" s="44" t="str">
        <f t="shared" si="0"/>
        <v>May 22, 2011</v>
      </c>
      <c r="N16" s="31" t="s">
        <v>580</v>
      </c>
      <c r="O16" s="31" t="s">
        <v>195</v>
      </c>
      <c r="P16" s="31" t="s">
        <v>237</v>
      </c>
      <c r="Q16" s="31" t="s">
        <v>937</v>
      </c>
    </row>
    <row r="17" spans="1:17">
      <c r="A17" s="31">
        <v>63</v>
      </c>
      <c r="B17" s="32" t="s">
        <v>798</v>
      </c>
      <c r="C17" s="42">
        <v>12368000</v>
      </c>
      <c r="D17" s="38" t="s">
        <v>893</v>
      </c>
      <c r="E17" s="43">
        <v>17743723.030000001</v>
      </c>
      <c r="F17" s="33" t="s">
        <v>329</v>
      </c>
      <c r="G17" s="31" t="s">
        <v>329</v>
      </c>
      <c r="H17" s="34" t="s">
        <v>362</v>
      </c>
      <c r="I17" s="31" t="s">
        <v>745</v>
      </c>
      <c r="J17" s="35" t="s">
        <v>313</v>
      </c>
      <c r="K17" s="31" t="s">
        <v>363</v>
      </c>
      <c r="L17" s="31">
        <v>2011</v>
      </c>
      <c r="M17" s="44" t="str">
        <f t="shared" si="0"/>
        <v>May 22, 2011</v>
      </c>
      <c r="N17" s="31" t="s">
        <v>580</v>
      </c>
      <c r="O17" s="31" t="s">
        <v>195</v>
      </c>
      <c r="P17" s="31" t="s">
        <v>237</v>
      </c>
      <c r="Q17" s="31" t="s">
        <v>509</v>
      </c>
    </row>
    <row r="18" spans="1:17">
      <c r="A18" s="31">
        <v>87</v>
      </c>
      <c r="B18" s="32" t="s">
        <v>114</v>
      </c>
      <c r="C18" s="42">
        <v>8695500</v>
      </c>
      <c r="D18" s="38" t="s">
        <v>891</v>
      </c>
      <c r="E18" s="43">
        <v>17743723.030000001</v>
      </c>
      <c r="F18" s="33" t="s">
        <v>835</v>
      </c>
      <c r="G18" s="31" t="s">
        <v>835</v>
      </c>
      <c r="H18" s="34" t="s">
        <v>362</v>
      </c>
      <c r="I18" s="31" t="s">
        <v>334</v>
      </c>
      <c r="J18" s="35" t="s">
        <v>794</v>
      </c>
      <c r="K18" s="31" t="s">
        <v>365</v>
      </c>
      <c r="L18" s="31">
        <v>2011</v>
      </c>
      <c r="M18" s="44" t="str">
        <f t="shared" si="0"/>
        <v>November 20, 2011</v>
      </c>
      <c r="N18" s="31" t="s">
        <v>578</v>
      </c>
      <c r="O18" s="31" t="s">
        <v>195</v>
      </c>
      <c r="P18" s="31" t="s">
        <v>237</v>
      </c>
      <c r="Q18" s="31" t="s">
        <v>133</v>
      </c>
    </row>
    <row r="19" spans="1:17">
      <c r="A19" s="31">
        <v>65</v>
      </c>
      <c r="B19" s="32" t="s">
        <v>804</v>
      </c>
      <c r="C19" s="42">
        <v>11412000</v>
      </c>
      <c r="D19" s="38" t="s">
        <v>893</v>
      </c>
      <c r="E19" s="43">
        <v>17743723.030000001</v>
      </c>
      <c r="F19" s="33" t="s">
        <v>710</v>
      </c>
      <c r="G19" s="31" t="s">
        <v>506</v>
      </c>
      <c r="H19" s="34" t="s">
        <v>722</v>
      </c>
      <c r="I19" s="31" t="s">
        <v>597</v>
      </c>
      <c r="J19" s="35" t="s">
        <v>257</v>
      </c>
      <c r="K19" s="31" t="s">
        <v>365</v>
      </c>
      <c r="L19" s="31">
        <v>2011</v>
      </c>
      <c r="M19" s="44" t="str">
        <f t="shared" si="0"/>
        <v>November 13, 2011</v>
      </c>
      <c r="N19" s="31" t="s">
        <v>580</v>
      </c>
      <c r="O19" s="31" t="s">
        <v>195</v>
      </c>
      <c r="P19" s="31" t="s">
        <v>237</v>
      </c>
      <c r="Q19" s="31" t="s">
        <v>723</v>
      </c>
    </row>
    <row r="20" spans="1:17">
      <c r="A20" s="31">
        <v>13</v>
      </c>
      <c r="B20" s="32" t="s">
        <v>804</v>
      </c>
      <c r="C20" s="42">
        <v>31520000</v>
      </c>
      <c r="D20" s="38" t="s">
        <v>900</v>
      </c>
      <c r="E20" s="43">
        <v>17743723.030000001</v>
      </c>
      <c r="F20" s="33" t="s">
        <v>437</v>
      </c>
      <c r="G20" s="31" t="s">
        <v>438</v>
      </c>
      <c r="H20" s="34" t="s">
        <v>386</v>
      </c>
      <c r="I20" s="31" t="s">
        <v>595</v>
      </c>
      <c r="J20" s="35" t="s">
        <v>771</v>
      </c>
      <c r="K20" s="31" t="s">
        <v>365</v>
      </c>
      <c r="L20" s="31">
        <v>2011</v>
      </c>
      <c r="M20" s="44" t="str">
        <f t="shared" si="0"/>
        <v>November 17, 2011</v>
      </c>
      <c r="N20" s="31" t="s">
        <v>577</v>
      </c>
      <c r="O20" s="31" t="s">
        <v>195</v>
      </c>
      <c r="P20" s="31" t="s">
        <v>237</v>
      </c>
      <c r="Q20" s="31" t="s">
        <v>283</v>
      </c>
    </row>
    <row r="21" spans="1:17">
      <c r="A21" s="31">
        <v>6</v>
      </c>
      <c r="B21" s="32" t="s">
        <v>809</v>
      </c>
      <c r="C21" s="42">
        <v>36679200</v>
      </c>
      <c r="D21" s="38" t="s">
        <v>900</v>
      </c>
      <c r="E21" s="43">
        <v>17743723.030000001</v>
      </c>
      <c r="F21" s="33" t="s">
        <v>331</v>
      </c>
      <c r="G21" s="31" t="s">
        <v>156</v>
      </c>
      <c r="H21" s="34" t="s">
        <v>374</v>
      </c>
      <c r="I21" s="31" t="s">
        <v>335</v>
      </c>
      <c r="J21" s="35" t="s">
        <v>252</v>
      </c>
      <c r="K21" s="31" t="s">
        <v>157</v>
      </c>
      <c r="L21" s="31">
        <v>2011</v>
      </c>
      <c r="M21" s="44" t="str">
        <f t="shared" si="0"/>
        <v>December 05, 2011</v>
      </c>
      <c r="N21" s="31" t="s">
        <v>463</v>
      </c>
      <c r="O21" s="31" t="s">
        <v>195</v>
      </c>
      <c r="P21" s="31" t="s">
        <v>237</v>
      </c>
      <c r="Q21" s="31" t="s">
        <v>267</v>
      </c>
    </row>
    <row r="22" spans="1:17">
      <c r="A22" s="31">
        <v>26</v>
      </c>
      <c r="B22" s="32" t="s">
        <v>809</v>
      </c>
      <c r="C22" s="42">
        <v>20596270</v>
      </c>
      <c r="D22" s="38" t="s">
        <v>906</v>
      </c>
      <c r="E22" s="43">
        <v>17743723.030000001</v>
      </c>
      <c r="F22" s="33" t="s">
        <v>842</v>
      </c>
      <c r="G22" s="31" t="s">
        <v>842</v>
      </c>
      <c r="H22" s="34" t="s">
        <v>362</v>
      </c>
      <c r="I22" s="31" t="s">
        <v>673</v>
      </c>
      <c r="J22" s="35" t="s">
        <v>793</v>
      </c>
      <c r="K22" s="31" t="s">
        <v>367</v>
      </c>
      <c r="L22" s="31">
        <v>2011</v>
      </c>
      <c r="M22" s="44" t="str">
        <f t="shared" si="0"/>
        <v>June 10, 2011</v>
      </c>
      <c r="N22" s="31" t="s">
        <v>579</v>
      </c>
      <c r="O22" s="31" t="s">
        <v>195</v>
      </c>
      <c r="P22" s="31" t="s">
        <v>237</v>
      </c>
      <c r="Q22" s="31" t="s">
        <v>512</v>
      </c>
    </row>
    <row r="23" spans="1:17">
      <c r="A23" s="31">
        <v>95</v>
      </c>
      <c r="B23" s="32" t="s">
        <v>907</v>
      </c>
      <c r="C23" s="42">
        <v>8200000</v>
      </c>
      <c r="D23" s="38" t="s">
        <v>891</v>
      </c>
      <c r="E23" s="43">
        <v>17743723.030000001</v>
      </c>
      <c r="F23" s="33" t="s">
        <v>516</v>
      </c>
      <c r="G23" s="31" t="s">
        <v>55</v>
      </c>
      <c r="H23" s="34" t="s">
        <v>684</v>
      </c>
      <c r="I23" s="31" t="s">
        <v>503</v>
      </c>
      <c r="J23" s="35" t="s">
        <v>307</v>
      </c>
      <c r="K23" s="31" t="s">
        <v>365</v>
      </c>
      <c r="L23" s="31">
        <v>2011</v>
      </c>
      <c r="M23" s="44" t="str">
        <f t="shared" si="0"/>
        <v>November 02, 2011</v>
      </c>
      <c r="N23" s="31" t="s">
        <v>468</v>
      </c>
      <c r="O23" s="31" t="s">
        <v>425</v>
      </c>
      <c r="P23" s="31" t="s">
        <v>236</v>
      </c>
      <c r="Q23" s="31" t="s">
        <v>56</v>
      </c>
    </row>
    <row r="24" spans="1:17">
      <c r="A24" s="31">
        <v>28</v>
      </c>
      <c r="B24" s="32" t="s">
        <v>907</v>
      </c>
      <c r="C24" s="42">
        <v>20000000</v>
      </c>
      <c r="D24" s="38" t="s">
        <v>893</v>
      </c>
      <c r="E24" s="43">
        <v>17743723.030000001</v>
      </c>
      <c r="F24" s="33" t="s">
        <v>676</v>
      </c>
      <c r="G24" s="31" t="s">
        <v>515</v>
      </c>
      <c r="H24" s="34" t="s">
        <v>686</v>
      </c>
      <c r="I24" s="31" t="s">
        <v>650</v>
      </c>
      <c r="J24" s="35" t="s">
        <v>314</v>
      </c>
      <c r="K24" s="31" t="s">
        <v>363</v>
      </c>
      <c r="L24" s="31">
        <v>2011</v>
      </c>
      <c r="M24" s="44" t="str">
        <f t="shared" si="0"/>
        <v>May 04, 2011</v>
      </c>
      <c r="N24" s="31" t="s">
        <v>915</v>
      </c>
      <c r="O24" s="31" t="s">
        <v>425</v>
      </c>
      <c r="P24" s="31" t="s">
        <v>236</v>
      </c>
      <c r="Q24" s="31" t="s">
        <v>354</v>
      </c>
    </row>
    <row r="25" spans="1:17">
      <c r="A25" s="31">
        <v>15</v>
      </c>
      <c r="B25" s="32" t="s">
        <v>806</v>
      </c>
      <c r="C25" s="42">
        <v>28000000</v>
      </c>
      <c r="D25" s="38" t="s">
        <v>906</v>
      </c>
      <c r="E25" s="43">
        <v>17743723.030000001</v>
      </c>
      <c r="F25" s="33" t="s">
        <v>763</v>
      </c>
      <c r="G25" s="31" t="s">
        <v>286</v>
      </c>
      <c r="H25" s="34" t="s">
        <v>539</v>
      </c>
      <c r="I25" s="31" t="s">
        <v>596</v>
      </c>
      <c r="J25" s="35" t="s">
        <v>320</v>
      </c>
      <c r="K25" s="31" t="s">
        <v>365</v>
      </c>
      <c r="L25" s="31">
        <v>2011</v>
      </c>
      <c r="M25" s="44" t="str">
        <f t="shared" si="0"/>
        <v>November 09, 2011</v>
      </c>
      <c r="N25" s="31" t="s">
        <v>468</v>
      </c>
      <c r="O25" s="31" t="s">
        <v>425</v>
      </c>
      <c r="P25" s="31" t="s">
        <v>236</v>
      </c>
      <c r="Q25" s="31" t="s">
        <v>287</v>
      </c>
    </row>
    <row r="26" spans="1:17">
      <c r="A26" s="31">
        <v>2</v>
      </c>
      <c r="B26" s="32" t="s">
        <v>806</v>
      </c>
      <c r="C26" s="42">
        <v>55000000</v>
      </c>
      <c r="D26" s="38" t="s">
        <v>805</v>
      </c>
      <c r="E26" s="43">
        <v>17743723.030000001</v>
      </c>
      <c r="F26" s="33" t="s">
        <v>926</v>
      </c>
      <c r="G26" s="31" t="s">
        <v>364</v>
      </c>
      <c r="H26" s="34" t="s">
        <v>541</v>
      </c>
      <c r="I26" s="31" t="s">
        <v>596</v>
      </c>
      <c r="J26" s="35" t="s">
        <v>320</v>
      </c>
      <c r="K26" s="31" t="s">
        <v>365</v>
      </c>
      <c r="L26" s="31">
        <v>2011</v>
      </c>
      <c r="M26" s="44" t="str">
        <f t="shared" si="0"/>
        <v>November 09, 2011</v>
      </c>
      <c r="N26" s="31" t="s">
        <v>468</v>
      </c>
      <c r="O26" s="31" t="s">
        <v>425</v>
      </c>
      <c r="P26" s="31" t="s">
        <v>236</v>
      </c>
      <c r="Q26" s="31" t="s">
        <v>366</v>
      </c>
    </row>
    <row r="27" spans="1:17">
      <c r="A27" s="31">
        <v>38</v>
      </c>
      <c r="B27" s="32" t="s">
        <v>806</v>
      </c>
      <c r="C27" s="42">
        <v>17500000</v>
      </c>
      <c r="D27" s="38" t="s">
        <v>893</v>
      </c>
      <c r="E27" s="43">
        <v>17743723.030000001</v>
      </c>
      <c r="F27" s="33" t="s">
        <v>419</v>
      </c>
      <c r="G27" s="31" t="s">
        <v>66</v>
      </c>
      <c r="H27" s="34" t="s">
        <v>393</v>
      </c>
      <c r="I27" s="31" t="s">
        <v>596</v>
      </c>
      <c r="J27" s="35" t="s">
        <v>320</v>
      </c>
      <c r="K27" s="31" t="s">
        <v>365</v>
      </c>
      <c r="L27" s="31">
        <v>2011</v>
      </c>
      <c r="M27" s="44" t="str">
        <f t="shared" si="0"/>
        <v>November 09, 2011</v>
      </c>
      <c r="N27" s="31" t="s">
        <v>468</v>
      </c>
      <c r="O27" s="31" t="s">
        <v>425</v>
      </c>
      <c r="P27" s="31" t="s">
        <v>236</v>
      </c>
      <c r="Q27" s="31" t="s">
        <v>67</v>
      </c>
    </row>
    <row r="28" spans="1:17">
      <c r="A28" s="31">
        <v>59</v>
      </c>
      <c r="B28" s="32" t="s">
        <v>796</v>
      </c>
      <c r="C28" s="42">
        <v>13200000</v>
      </c>
      <c r="D28" s="38" t="s">
        <v>893</v>
      </c>
      <c r="E28" s="43">
        <v>17743723.030000001</v>
      </c>
      <c r="F28" s="33" t="s">
        <v>660</v>
      </c>
      <c r="G28" s="31" t="s">
        <v>30</v>
      </c>
      <c r="H28" s="34" t="s">
        <v>693</v>
      </c>
      <c r="I28" s="31" t="s">
        <v>202</v>
      </c>
      <c r="J28" s="35" t="s">
        <v>872</v>
      </c>
      <c r="K28" s="31" t="s">
        <v>365</v>
      </c>
      <c r="L28" s="31">
        <v>2011</v>
      </c>
      <c r="M28" s="44" t="str">
        <f t="shared" si="0"/>
        <v>November 01, 2011</v>
      </c>
      <c r="N28" s="31" t="s">
        <v>915</v>
      </c>
      <c r="O28" s="31" t="s">
        <v>425</v>
      </c>
      <c r="P28" s="31" t="s">
        <v>236</v>
      </c>
      <c r="Q28" s="31" t="s">
        <v>31</v>
      </c>
    </row>
    <row r="29" spans="1:17">
      <c r="A29" s="31">
        <v>58</v>
      </c>
      <c r="B29" s="32" t="s">
        <v>818</v>
      </c>
      <c r="C29" s="42">
        <v>13500000</v>
      </c>
      <c r="D29" s="38" t="s">
        <v>893</v>
      </c>
      <c r="E29" s="43">
        <v>17743723.030000001</v>
      </c>
      <c r="F29" s="33" t="s">
        <v>658</v>
      </c>
      <c r="G29" s="31" t="s">
        <v>28</v>
      </c>
      <c r="H29" s="34" t="s">
        <v>387</v>
      </c>
      <c r="I29" s="31" t="s">
        <v>754</v>
      </c>
      <c r="J29" s="35" t="s">
        <v>496</v>
      </c>
      <c r="K29" s="31" t="s">
        <v>363</v>
      </c>
      <c r="L29" s="31">
        <v>2011</v>
      </c>
      <c r="M29" s="44" t="str">
        <f t="shared" si="0"/>
        <v>May 11, 2011</v>
      </c>
      <c r="N29" s="31" t="s">
        <v>915</v>
      </c>
      <c r="O29" s="31" t="s">
        <v>425</v>
      </c>
      <c r="P29" s="31" t="s">
        <v>235</v>
      </c>
      <c r="Q29" s="31" t="s">
        <v>29</v>
      </c>
    </row>
    <row r="30" spans="1:17">
      <c r="A30" s="31">
        <v>70</v>
      </c>
      <c r="B30" s="32" t="s">
        <v>897</v>
      </c>
      <c r="C30" s="42">
        <v>10055500</v>
      </c>
      <c r="D30" s="38" t="s">
        <v>893</v>
      </c>
      <c r="E30" s="43">
        <v>17743723.030000001</v>
      </c>
      <c r="F30" s="33" t="s">
        <v>524</v>
      </c>
      <c r="G30" s="31" t="s">
        <v>291</v>
      </c>
      <c r="H30" s="34" t="s">
        <v>682</v>
      </c>
      <c r="I30" s="31" t="s">
        <v>525</v>
      </c>
      <c r="J30" s="35" t="s">
        <v>255</v>
      </c>
      <c r="K30" s="31" t="s">
        <v>367</v>
      </c>
      <c r="L30" s="31">
        <v>2011</v>
      </c>
      <c r="M30" s="44" t="str">
        <f t="shared" si="0"/>
        <v>June 21, 2011</v>
      </c>
      <c r="N30" s="31" t="s">
        <v>576</v>
      </c>
      <c r="O30" s="31" t="s">
        <v>195</v>
      </c>
      <c r="P30" s="31" t="s">
        <v>237</v>
      </c>
      <c r="Q30" s="31" t="s">
        <v>142</v>
      </c>
    </row>
    <row r="31" spans="1:17">
      <c r="A31" s="31">
        <v>76</v>
      </c>
      <c r="B31" s="32" t="s">
        <v>803</v>
      </c>
      <c r="C31" s="42">
        <v>9412300</v>
      </c>
      <c r="D31" s="38" t="s">
        <v>891</v>
      </c>
      <c r="E31" s="43">
        <v>17743723.030000001</v>
      </c>
      <c r="F31" s="33" t="s">
        <v>534</v>
      </c>
      <c r="G31" s="31" t="s">
        <v>9</v>
      </c>
      <c r="H31" s="34" t="s">
        <v>537</v>
      </c>
      <c r="I31" s="31" t="s">
        <v>881</v>
      </c>
      <c r="J31" s="35" t="s">
        <v>320</v>
      </c>
      <c r="K31" s="31" t="s">
        <v>367</v>
      </c>
      <c r="L31" s="31">
        <v>2011</v>
      </c>
      <c r="M31" s="44" t="str">
        <f t="shared" si="0"/>
        <v>June 09, 2011</v>
      </c>
      <c r="N31" s="31" t="s">
        <v>579</v>
      </c>
      <c r="O31" s="31" t="s">
        <v>195</v>
      </c>
      <c r="P31" s="31" t="s">
        <v>237</v>
      </c>
      <c r="Q31" s="31" t="s">
        <v>10</v>
      </c>
    </row>
    <row r="32" spans="1:17">
      <c r="A32" s="31">
        <v>25</v>
      </c>
      <c r="B32" s="32" t="s">
        <v>803</v>
      </c>
      <c r="C32" s="42">
        <v>21845000</v>
      </c>
      <c r="D32" s="38" t="s">
        <v>906</v>
      </c>
      <c r="E32" s="43">
        <v>17743723.030000001</v>
      </c>
      <c r="F32" s="33" t="s">
        <v>840</v>
      </c>
      <c r="G32" s="31" t="s">
        <v>208</v>
      </c>
      <c r="H32" s="34" t="s">
        <v>539</v>
      </c>
      <c r="I32" s="31" t="s">
        <v>841</v>
      </c>
      <c r="J32" s="35" t="s">
        <v>485</v>
      </c>
      <c r="K32" s="31" t="s">
        <v>363</v>
      </c>
      <c r="L32" s="31">
        <v>2011</v>
      </c>
      <c r="M32" s="44" t="str">
        <f t="shared" si="0"/>
        <v>May 31, 2011</v>
      </c>
      <c r="N32" s="31" t="s">
        <v>466</v>
      </c>
      <c r="O32" s="31" t="s">
        <v>200</v>
      </c>
      <c r="P32" s="31" t="s">
        <v>238</v>
      </c>
      <c r="Q32" s="31" t="s">
        <v>209</v>
      </c>
    </row>
    <row r="33" spans="1:17">
      <c r="A33" s="31">
        <v>91</v>
      </c>
      <c r="B33" s="32" t="s">
        <v>803</v>
      </c>
      <c r="C33" s="42">
        <v>8481000</v>
      </c>
      <c r="D33" s="38" t="s">
        <v>891</v>
      </c>
      <c r="E33" s="43">
        <v>17743723.030000001</v>
      </c>
      <c r="F33" s="33" t="s">
        <v>669</v>
      </c>
      <c r="G33" s="31" t="s">
        <v>48</v>
      </c>
      <c r="H33" s="34" t="s">
        <v>540</v>
      </c>
      <c r="I33" s="31" t="s">
        <v>841</v>
      </c>
      <c r="J33" s="35" t="s">
        <v>485</v>
      </c>
      <c r="K33" s="31" t="s">
        <v>363</v>
      </c>
      <c r="L33" s="31">
        <v>2011</v>
      </c>
      <c r="M33" s="44" t="str">
        <f t="shared" si="0"/>
        <v>May 31, 2011</v>
      </c>
      <c r="N33" s="31" t="s">
        <v>466</v>
      </c>
      <c r="O33" s="31" t="s">
        <v>200</v>
      </c>
      <c r="P33" s="31" t="s">
        <v>238</v>
      </c>
      <c r="Q33" s="31" t="s">
        <v>49</v>
      </c>
    </row>
    <row r="34" spans="1:17">
      <c r="A34" s="31">
        <v>97</v>
      </c>
      <c r="B34" s="32" t="s">
        <v>811</v>
      </c>
      <c r="C34" s="42">
        <v>8171320</v>
      </c>
      <c r="D34" s="38" t="s">
        <v>891</v>
      </c>
      <c r="E34" s="43">
        <v>17743723.030000001</v>
      </c>
      <c r="F34" s="33" t="s">
        <v>128</v>
      </c>
      <c r="G34" s="31" t="s">
        <v>129</v>
      </c>
      <c r="H34" s="34" t="s">
        <v>377</v>
      </c>
      <c r="I34" s="31" t="s">
        <v>339</v>
      </c>
      <c r="J34" s="35" t="s">
        <v>246</v>
      </c>
      <c r="K34" s="31" t="s">
        <v>157</v>
      </c>
      <c r="L34" s="31">
        <v>2011</v>
      </c>
      <c r="M34" s="44" t="str">
        <f t="shared" si="0"/>
        <v>December 06, 2011</v>
      </c>
      <c r="N34" s="31" t="s">
        <v>413</v>
      </c>
      <c r="O34" s="31" t="s">
        <v>517</v>
      </c>
      <c r="P34" s="31" t="s">
        <v>235</v>
      </c>
      <c r="Q34" s="31" t="s">
        <v>130</v>
      </c>
    </row>
    <row r="35" spans="1:17">
      <c r="A35" s="31">
        <v>9</v>
      </c>
      <c r="B35" s="32" t="s">
        <v>547</v>
      </c>
      <c r="C35" s="42">
        <v>35681800</v>
      </c>
      <c r="D35" s="38" t="s">
        <v>900</v>
      </c>
      <c r="E35" s="43">
        <v>17743723.030000001</v>
      </c>
      <c r="F35" s="33" t="s">
        <v>274</v>
      </c>
      <c r="G35" s="31" t="s">
        <v>585</v>
      </c>
      <c r="H35" s="34" t="s">
        <v>692</v>
      </c>
      <c r="I35" s="31" t="s">
        <v>751</v>
      </c>
      <c r="J35" s="35" t="s">
        <v>313</v>
      </c>
      <c r="K35" s="31" t="s">
        <v>367</v>
      </c>
      <c r="L35" s="31">
        <v>2011</v>
      </c>
      <c r="M35" s="44" t="str">
        <f t="shared" si="0"/>
        <v>June 22, 2011</v>
      </c>
      <c r="N35" s="31" t="s">
        <v>467</v>
      </c>
      <c r="O35" s="31" t="s">
        <v>201</v>
      </c>
      <c r="P35" s="31" t="s">
        <v>235</v>
      </c>
      <c r="Q35" s="31" t="s">
        <v>586</v>
      </c>
    </row>
    <row r="36" spans="1:17">
      <c r="A36" s="31">
        <v>5</v>
      </c>
      <c r="B36" s="32" t="s">
        <v>899</v>
      </c>
      <c r="C36" s="42">
        <v>38256120</v>
      </c>
      <c r="D36" s="38" t="s">
        <v>900</v>
      </c>
      <c r="E36" s="43">
        <v>17743723.030000001</v>
      </c>
      <c r="F36" s="33" t="s">
        <v>153</v>
      </c>
      <c r="G36" s="31" t="s">
        <v>593</v>
      </c>
      <c r="H36" s="34" t="s">
        <v>217</v>
      </c>
      <c r="I36" s="31" t="s">
        <v>442</v>
      </c>
      <c r="J36" s="35" t="s">
        <v>246</v>
      </c>
      <c r="K36" s="31" t="s">
        <v>154</v>
      </c>
      <c r="L36" s="31">
        <v>2011</v>
      </c>
      <c r="M36" s="44" t="str">
        <f t="shared" si="0"/>
        <v>July 06, 2011</v>
      </c>
      <c r="N36" s="31" t="s">
        <v>467</v>
      </c>
      <c r="O36" s="31" t="s">
        <v>201</v>
      </c>
      <c r="P36" s="31" t="s">
        <v>235</v>
      </c>
      <c r="Q36" s="31" t="s">
        <v>155</v>
      </c>
    </row>
    <row r="37" spans="1:17">
      <c r="A37" s="31">
        <v>88</v>
      </c>
      <c r="B37" s="32" t="s">
        <v>810</v>
      </c>
      <c r="C37" s="42">
        <v>8500000</v>
      </c>
      <c r="D37" s="38" t="s">
        <v>891</v>
      </c>
      <c r="E37" s="43">
        <v>17743723.030000001</v>
      </c>
      <c r="F37" s="33" t="s">
        <v>837</v>
      </c>
      <c r="G37" s="31" t="s">
        <v>134</v>
      </c>
      <c r="H37" s="34" t="s">
        <v>375</v>
      </c>
      <c r="I37" s="31" t="s">
        <v>754</v>
      </c>
      <c r="J37" s="35" t="s">
        <v>496</v>
      </c>
      <c r="K37" s="31" t="s">
        <v>363</v>
      </c>
      <c r="L37" s="31">
        <v>2011</v>
      </c>
      <c r="M37" s="44" t="str">
        <f t="shared" si="0"/>
        <v>May 11, 2011</v>
      </c>
      <c r="N37" s="31" t="s">
        <v>915</v>
      </c>
      <c r="O37" s="31" t="s">
        <v>425</v>
      </c>
      <c r="P37" s="31" t="s">
        <v>236</v>
      </c>
      <c r="Q37" s="31" t="s">
        <v>135</v>
      </c>
    </row>
    <row r="38" spans="1:17">
      <c r="A38" s="31">
        <v>19</v>
      </c>
      <c r="B38" s="32" t="s">
        <v>810</v>
      </c>
      <c r="C38" s="42">
        <v>25536000</v>
      </c>
      <c r="D38" s="38" t="s">
        <v>906</v>
      </c>
      <c r="E38" s="43">
        <v>17743723.030000001</v>
      </c>
      <c r="F38" s="33" t="s">
        <v>830</v>
      </c>
      <c r="G38" s="31" t="s">
        <v>122</v>
      </c>
      <c r="H38" s="34" t="s">
        <v>377</v>
      </c>
      <c r="I38" s="31" t="s">
        <v>831</v>
      </c>
      <c r="J38" s="35" t="s">
        <v>768</v>
      </c>
      <c r="K38" s="31" t="s">
        <v>367</v>
      </c>
      <c r="L38" s="31">
        <v>2011</v>
      </c>
      <c r="M38" s="44" t="str">
        <f t="shared" si="0"/>
        <v>June 28, 2011</v>
      </c>
      <c r="N38" s="31" t="s">
        <v>582</v>
      </c>
      <c r="O38" s="31" t="s">
        <v>201</v>
      </c>
      <c r="P38" s="31" t="s">
        <v>192</v>
      </c>
      <c r="Q38" s="31" t="s">
        <v>123</v>
      </c>
    </row>
    <row r="39" spans="1:17">
      <c r="A39" s="31">
        <v>64</v>
      </c>
      <c r="B39" s="32" t="s">
        <v>810</v>
      </c>
      <c r="C39" s="42">
        <v>11825940</v>
      </c>
      <c r="D39" s="38" t="s">
        <v>893</v>
      </c>
      <c r="E39" s="43">
        <v>17743723.030000001</v>
      </c>
      <c r="F39" s="33" t="s">
        <v>504</v>
      </c>
      <c r="G39" s="31" t="s">
        <v>510</v>
      </c>
      <c r="H39" s="34" t="s">
        <v>383</v>
      </c>
      <c r="I39" s="31" t="s">
        <v>505</v>
      </c>
      <c r="J39" s="35" t="s">
        <v>459</v>
      </c>
      <c r="K39" s="31" t="s">
        <v>367</v>
      </c>
      <c r="L39" s="31">
        <v>2011</v>
      </c>
      <c r="M39" s="44" t="str">
        <f t="shared" si="0"/>
        <v>June 29, 2011</v>
      </c>
      <c r="N39" s="31" t="s">
        <v>467</v>
      </c>
      <c r="O39" s="31" t="s">
        <v>201</v>
      </c>
      <c r="P39" s="31" t="s">
        <v>236</v>
      </c>
      <c r="Q39" s="31" t="s">
        <v>511</v>
      </c>
    </row>
    <row r="40" spans="1:17">
      <c r="A40" s="31">
        <v>37</v>
      </c>
      <c r="B40" s="32" t="s">
        <v>810</v>
      </c>
      <c r="C40" s="42">
        <v>17500000</v>
      </c>
      <c r="D40" s="38" t="s">
        <v>893</v>
      </c>
      <c r="E40" s="43">
        <v>17743723.030000001</v>
      </c>
      <c r="F40" s="33" t="s">
        <v>418</v>
      </c>
      <c r="G40" s="31" t="s">
        <v>368</v>
      </c>
      <c r="H40" s="34" t="s">
        <v>387</v>
      </c>
      <c r="I40" s="31" t="s">
        <v>596</v>
      </c>
      <c r="J40" s="35" t="s">
        <v>320</v>
      </c>
      <c r="K40" s="31" t="s">
        <v>365</v>
      </c>
      <c r="L40" s="31">
        <v>2011</v>
      </c>
      <c r="M40" s="44" t="str">
        <f t="shared" si="0"/>
        <v>November 09, 2011</v>
      </c>
      <c r="N40" s="31" t="s">
        <v>468</v>
      </c>
      <c r="O40" s="31" t="s">
        <v>425</v>
      </c>
      <c r="P40" s="31" t="s">
        <v>236</v>
      </c>
      <c r="Q40" s="31" t="s">
        <v>65</v>
      </c>
    </row>
    <row r="41" spans="1:17">
      <c r="A41" s="31">
        <v>11</v>
      </c>
      <c r="B41" s="32" t="s">
        <v>810</v>
      </c>
      <c r="C41" s="42">
        <v>32957850</v>
      </c>
      <c r="D41" s="38" t="s">
        <v>900</v>
      </c>
      <c r="E41" s="43">
        <v>17743723.030000001</v>
      </c>
      <c r="F41" s="33" t="s">
        <v>590</v>
      </c>
      <c r="G41" s="31" t="s">
        <v>756</v>
      </c>
      <c r="H41" s="34" t="s">
        <v>388</v>
      </c>
      <c r="I41" s="31" t="s">
        <v>666</v>
      </c>
      <c r="J41" s="35" t="s">
        <v>793</v>
      </c>
      <c r="K41" s="31" t="s">
        <v>269</v>
      </c>
      <c r="L41" s="31">
        <v>2011</v>
      </c>
      <c r="M41" s="44" t="str">
        <f t="shared" si="0"/>
        <v>February 10, 2011</v>
      </c>
      <c r="N41" s="31" t="s">
        <v>467</v>
      </c>
      <c r="O41" s="31" t="s">
        <v>201</v>
      </c>
      <c r="P41" s="31" t="s">
        <v>235</v>
      </c>
      <c r="Q41" s="31" t="s">
        <v>591</v>
      </c>
    </row>
    <row r="42" spans="1:17">
      <c r="A42" s="31">
        <v>24</v>
      </c>
      <c r="B42" s="32" t="s">
        <v>810</v>
      </c>
      <c r="C42" s="42">
        <v>22500000</v>
      </c>
      <c r="D42" s="38" t="s">
        <v>906</v>
      </c>
      <c r="E42" s="43">
        <v>17743723.030000001</v>
      </c>
      <c r="F42" s="33" t="s">
        <v>838</v>
      </c>
      <c r="G42" s="31" t="s">
        <v>206</v>
      </c>
      <c r="H42" s="34" t="s">
        <v>391</v>
      </c>
      <c r="I42" s="31" t="s">
        <v>754</v>
      </c>
      <c r="J42" s="35" t="s">
        <v>496</v>
      </c>
      <c r="K42" s="31" t="s">
        <v>363</v>
      </c>
      <c r="L42" s="31">
        <v>2011</v>
      </c>
      <c r="M42" s="44" t="str">
        <f t="shared" si="0"/>
        <v>May 11, 2011</v>
      </c>
      <c r="N42" s="31" t="s">
        <v>915</v>
      </c>
      <c r="O42" s="31" t="s">
        <v>425</v>
      </c>
      <c r="P42" s="31" t="s">
        <v>236</v>
      </c>
      <c r="Q42" s="31" t="s">
        <v>207</v>
      </c>
    </row>
    <row r="43" spans="1:17">
      <c r="A43" s="31">
        <v>12</v>
      </c>
      <c r="B43" s="32" t="s">
        <v>902</v>
      </c>
      <c r="C43" s="42">
        <v>32158000</v>
      </c>
      <c r="D43" s="38" t="s">
        <v>900</v>
      </c>
      <c r="E43" s="43">
        <v>17743723.030000001</v>
      </c>
      <c r="F43" s="33" t="s">
        <v>434</v>
      </c>
      <c r="G43" s="31" t="s">
        <v>435</v>
      </c>
      <c r="H43" s="34" t="s">
        <v>218</v>
      </c>
      <c r="I43" s="31" t="s">
        <v>441</v>
      </c>
      <c r="J43" s="35" t="s">
        <v>252</v>
      </c>
      <c r="K43" s="31" t="s">
        <v>154</v>
      </c>
      <c r="L43" s="31">
        <v>2011</v>
      </c>
      <c r="M43" s="44" t="str">
        <f t="shared" si="0"/>
        <v>July 05, 2011</v>
      </c>
      <c r="N43" s="31" t="s">
        <v>582</v>
      </c>
      <c r="O43" s="31" t="s">
        <v>201</v>
      </c>
      <c r="P43" s="31" t="s">
        <v>235</v>
      </c>
      <c r="Q43" s="31" t="s">
        <v>436</v>
      </c>
    </row>
    <row r="44" spans="1:17">
      <c r="A44" s="31">
        <v>52</v>
      </c>
      <c r="B44" s="32" t="s">
        <v>822</v>
      </c>
      <c r="C44" s="42">
        <v>14630760</v>
      </c>
      <c r="D44" s="38" t="s">
        <v>893</v>
      </c>
      <c r="E44" s="43">
        <v>17743723.030000001</v>
      </c>
      <c r="F44" s="33" t="s">
        <v>600</v>
      </c>
      <c r="G44" s="31" t="s">
        <v>183</v>
      </c>
      <c r="H44" s="34" t="s">
        <v>394</v>
      </c>
      <c r="I44" s="31" t="s">
        <v>836</v>
      </c>
      <c r="J44" s="35" t="s">
        <v>609</v>
      </c>
      <c r="K44" s="31" t="s">
        <v>184</v>
      </c>
      <c r="L44" s="31">
        <v>2011</v>
      </c>
      <c r="M44" s="44" t="str">
        <f t="shared" si="0"/>
        <v>October 14, 2011</v>
      </c>
      <c r="N44" s="31" t="s">
        <v>582</v>
      </c>
      <c r="O44" s="31" t="s">
        <v>201</v>
      </c>
      <c r="P44" s="31" t="s">
        <v>235</v>
      </c>
      <c r="Q44" s="31" t="s">
        <v>117</v>
      </c>
    </row>
    <row r="45" spans="1:17">
      <c r="A45" s="31">
        <v>43</v>
      </c>
      <c r="B45" s="32" t="s">
        <v>822</v>
      </c>
      <c r="C45" s="42">
        <v>16000000</v>
      </c>
      <c r="D45" s="38" t="s">
        <v>893</v>
      </c>
      <c r="E45" s="43">
        <v>17743723.030000001</v>
      </c>
      <c r="F45" s="33" t="s">
        <v>409</v>
      </c>
      <c r="G45" s="31" t="s">
        <v>159</v>
      </c>
      <c r="H45" s="34" t="s">
        <v>396</v>
      </c>
      <c r="I45" s="31" t="s">
        <v>596</v>
      </c>
      <c r="J45" s="35" t="s">
        <v>320</v>
      </c>
      <c r="K45" s="31" t="s">
        <v>365</v>
      </c>
      <c r="L45" s="31">
        <v>2011</v>
      </c>
      <c r="M45" s="44" t="str">
        <f t="shared" si="0"/>
        <v>November 09, 2011</v>
      </c>
      <c r="N45" s="31" t="s">
        <v>468</v>
      </c>
      <c r="O45" s="31" t="s">
        <v>425</v>
      </c>
      <c r="P45" s="31" t="s">
        <v>236</v>
      </c>
      <c r="Q45" s="31" t="s">
        <v>160</v>
      </c>
    </row>
    <row r="46" spans="1:17">
      <c r="A46" s="31">
        <v>68</v>
      </c>
      <c r="B46" s="32" t="s">
        <v>822</v>
      </c>
      <c r="C46" s="42">
        <v>10257920</v>
      </c>
      <c r="D46" s="38" t="s">
        <v>893</v>
      </c>
      <c r="E46" s="43">
        <v>17743723.030000001</v>
      </c>
      <c r="F46" s="33" t="s">
        <v>521</v>
      </c>
      <c r="G46" s="31" t="s">
        <v>230</v>
      </c>
      <c r="H46" s="34" t="s">
        <v>398</v>
      </c>
      <c r="I46" s="31" t="s">
        <v>445</v>
      </c>
      <c r="J46" s="35" t="s">
        <v>447</v>
      </c>
      <c r="K46" s="31" t="s">
        <v>269</v>
      </c>
      <c r="L46" s="31">
        <v>2011</v>
      </c>
      <c r="M46" s="44" t="str">
        <f t="shared" si="0"/>
        <v>February 15, 2011</v>
      </c>
      <c r="N46" s="31" t="s">
        <v>467</v>
      </c>
      <c r="O46" s="31" t="s">
        <v>201</v>
      </c>
      <c r="P46" s="31" t="s">
        <v>235</v>
      </c>
      <c r="Q46" s="31" t="s">
        <v>348</v>
      </c>
    </row>
    <row r="47" spans="1:17">
      <c r="A47" s="31">
        <v>62</v>
      </c>
      <c r="B47" s="32" t="s">
        <v>822</v>
      </c>
      <c r="C47" s="42">
        <v>12500000</v>
      </c>
      <c r="D47" s="38" t="s">
        <v>893</v>
      </c>
      <c r="E47" s="43">
        <v>17743723.030000001</v>
      </c>
      <c r="F47" s="33" t="s">
        <v>664</v>
      </c>
      <c r="G47" s="31" t="s">
        <v>230</v>
      </c>
      <c r="H47" s="34" t="s">
        <v>399</v>
      </c>
      <c r="I47" s="31" t="s">
        <v>596</v>
      </c>
      <c r="J47" s="35" t="s">
        <v>320</v>
      </c>
      <c r="K47" s="31" t="s">
        <v>365</v>
      </c>
      <c r="L47" s="31">
        <v>2011</v>
      </c>
      <c r="M47" s="44" t="str">
        <f t="shared" si="0"/>
        <v>November 09, 2011</v>
      </c>
      <c r="N47" s="31" t="s">
        <v>468</v>
      </c>
      <c r="O47" s="31" t="s">
        <v>425</v>
      </c>
      <c r="P47" s="31" t="s">
        <v>236</v>
      </c>
      <c r="Q47" s="31" t="s">
        <v>33</v>
      </c>
    </row>
    <row r="48" spans="1:17">
      <c r="A48" s="31">
        <v>34</v>
      </c>
      <c r="B48" s="32" t="s">
        <v>822</v>
      </c>
      <c r="C48" s="42">
        <v>18500000</v>
      </c>
      <c r="D48" s="38" t="s">
        <v>893</v>
      </c>
      <c r="E48" s="43">
        <v>17743723.030000001</v>
      </c>
      <c r="F48" s="33" t="s">
        <v>867</v>
      </c>
      <c r="G48" s="31" t="s">
        <v>230</v>
      </c>
      <c r="H48" s="34" t="s">
        <v>402</v>
      </c>
      <c r="I48" s="31" t="s">
        <v>596</v>
      </c>
      <c r="J48" s="35" t="s">
        <v>320</v>
      </c>
      <c r="K48" s="31" t="s">
        <v>365</v>
      </c>
      <c r="L48" s="31">
        <v>2011</v>
      </c>
      <c r="M48" s="44" t="str">
        <f t="shared" si="0"/>
        <v>November 09, 2011</v>
      </c>
      <c r="N48" s="31" t="s">
        <v>468</v>
      </c>
      <c r="O48" s="31" t="s">
        <v>425</v>
      </c>
      <c r="P48" s="31" t="s">
        <v>236</v>
      </c>
      <c r="Q48" s="31" t="s">
        <v>231</v>
      </c>
    </row>
    <row r="49" spans="1:17">
      <c r="A49" s="31">
        <v>90</v>
      </c>
      <c r="B49" s="32" t="s">
        <v>820</v>
      </c>
      <c r="C49" s="42">
        <v>8492000</v>
      </c>
      <c r="D49" s="38" t="s">
        <v>891</v>
      </c>
      <c r="E49" s="43">
        <v>17743723.030000001</v>
      </c>
      <c r="F49" s="33" t="s">
        <v>668</v>
      </c>
      <c r="G49" s="31" t="s">
        <v>138</v>
      </c>
      <c r="H49" s="34" t="s">
        <v>392</v>
      </c>
      <c r="I49" s="31" t="s">
        <v>426</v>
      </c>
      <c r="J49" s="35" t="s">
        <v>317</v>
      </c>
      <c r="K49" s="31" t="s">
        <v>367</v>
      </c>
      <c r="L49" s="31">
        <v>2011</v>
      </c>
      <c r="M49" s="44" t="str">
        <f t="shared" si="0"/>
        <v>June 03, 2011</v>
      </c>
      <c r="N49" s="31" t="s">
        <v>463</v>
      </c>
      <c r="O49" s="31" t="s">
        <v>195</v>
      </c>
      <c r="P49" s="31" t="s">
        <v>237</v>
      </c>
      <c r="Q49" s="31" t="s">
        <v>139</v>
      </c>
    </row>
    <row r="50" spans="1:17">
      <c r="A50" s="31">
        <v>45</v>
      </c>
      <c r="B50" s="32" t="s">
        <v>820</v>
      </c>
      <c r="C50" s="42">
        <v>15440000</v>
      </c>
      <c r="D50" s="38" t="s">
        <v>893</v>
      </c>
      <c r="E50" s="43">
        <v>17743723.030000001</v>
      </c>
      <c r="F50" s="33" t="s">
        <v>412</v>
      </c>
      <c r="G50" s="31" t="s">
        <v>430</v>
      </c>
      <c r="H50" s="34" t="s">
        <v>397</v>
      </c>
      <c r="I50" s="31" t="s">
        <v>426</v>
      </c>
      <c r="J50" s="35" t="s">
        <v>317</v>
      </c>
      <c r="K50" s="31" t="s">
        <v>367</v>
      </c>
      <c r="L50" s="31">
        <v>2011</v>
      </c>
      <c r="M50" s="44" t="str">
        <f t="shared" si="0"/>
        <v>June 03, 2011</v>
      </c>
      <c r="N50" s="31" t="s">
        <v>463</v>
      </c>
      <c r="O50" s="31" t="s">
        <v>195</v>
      </c>
      <c r="P50" s="31" t="s">
        <v>237</v>
      </c>
      <c r="Q50" s="31" t="s">
        <v>431</v>
      </c>
    </row>
    <row r="51" spans="1:17">
      <c r="A51" s="31">
        <v>69</v>
      </c>
      <c r="B51" s="32" t="s">
        <v>820</v>
      </c>
      <c r="C51" s="42">
        <v>10244000</v>
      </c>
      <c r="D51" s="38" t="s">
        <v>893</v>
      </c>
      <c r="E51" s="43">
        <v>17743723.030000001</v>
      </c>
      <c r="F51" s="33" t="s">
        <v>522</v>
      </c>
      <c r="G51" s="31" t="s">
        <v>349</v>
      </c>
      <c r="H51" s="34" t="s">
        <v>403</v>
      </c>
      <c r="I51" s="31" t="s">
        <v>336</v>
      </c>
      <c r="J51" s="35" t="s">
        <v>317</v>
      </c>
      <c r="K51" s="31" t="s">
        <v>157</v>
      </c>
      <c r="L51" s="31">
        <v>2011</v>
      </c>
      <c r="M51" s="44" t="str">
        <f t="shared" si="0"/>
        <v>December 03, 2011</v>
      </c>
      <c r="N51" s="31" t="s">
        <v>463</v>
      </c>
      <c r="O51" s="31" t="s">
        <v>195</v>
      </c>
      <c r="P51" s="31" t="s">
        <v>237</v>
      </c>
      <c r="Q51" s="31" t="s">
        <v>141</v>
      </c>
    </row>
    <row r="52" spans="1:17">
      <c r="A52" s="31">
        <v>8</v>
      </c>
      <c r="B52" s="32" t="s">
        <v>546</v>
      </c>
      <c r="C52" s="42">
        <v>36000000</v>
      </c>
      <c r="D52" s="38" t="s">
        <v>900</v>
      </c>
      <c r="E52" s="43">
        <v>17743723.030000001</v>
      </c>
      <c r="F52" s="33" t="s">
        <v>271</v>
      </c>
      <c r="G52" s="31" t="s">
        <v>272</v>
      </c>
      <c r="H52" s="34" t="s">
        <v>692</v>
      </c>
      <c r="I52" s="31" t="s">
        <v>503</v>
      </c>
      <c r="J52" s="35" t="s">
        <v>307</v>
      </c>
      <c r="K52" s="31" t="s">
        <v>365</v>
      </c>
      <c r="L52" s="31">
        <v>2011</v>
      </c>
      <c r="M52" s="44" t="str">
        <f t="shared" si="0"/>
        <v>November 02, 2011</v>
      </c>
      <c r="N52" s="31" t="s">
        <v>468</v>
      </c>
      <c r="O52" s="31" t="s">
        <v>425</v>
      </c>
      <c r="P52" s="31" t="s">
        <v>236</v>
      </c>
      <c r="Q52" s="31" t="s">
        <v>273</v>
      </c>
    </row>
    <row r="53" spans="1:17">
      <c r="A53" s="31">
        <v>42</v>
      </c>
      <c r="B53" s="32" t="s">
        <v>904</v>
      </c>
      <c r="C53" s="42">
        <v>16000000</v>
      </c>
      <c r="D53" s="38" t="s">
        <v>893</v>
      </c>
      <c r="E53" s="43">
        <v>17743723.030000001</v>
      </c>
      <c r="F53" s="33" t="s">
        <v>73</v>
      </c>
      <c r="G53" s="31" t="s">
        <v>74</v>
      </c>
      <c r="H53" s="34" t="s">
        <v>220</v>
      </c>
      <c r="I53" s="31" t="s">
        <v>503</v>
      </c>
      <c r="J53" s="35" t="s">
        <v>307</v>
      </c>
      <c r="K53" s="31" t="s">
        <v>365</v>
      </c>
      <c r="L53" s="31">
        <v>2011</v>
      </c>
      <c r="M53" s="44" t="str">
        <f t="shared" si="0"/>
        <v>November 02, 2011</v>
      </c>
      <c r="N53" s="31" t="s">
        <v>468</v>
      </c>
      <c r="O53" s="31" t="s">
        <v>425</v>
      </c>
      <c r="P53" s="31" t="s">
        <v>236</v>
      </c>
      <c r="Q53" s="31" t="s">
        <v>158</v>
      </c>
    </row>
    <row r="54" spans="1:17">
      <c r="A54" s="31">
        <v>100</v>
      </c>
      <c r="B54" s="32" t="s">
        <v>908</v>
      </c>
      <c r="C54" s="42">
        <v>8109499</v>
      </c>
      <c r="D54" s="38" t="s">
        <v>891</v>
      </c>
      <c r="E54" s="43">
        <v>17743723.030000001</v>
      </c>
      <c r="F54" s="33" t="s">
        <v>922</v>
      </c>
      <c r="G54" s="31" t="s">
        <v>215</v>
      </c>
      <c r="H54" s="34" t="s">
        <v>685</v>
      </c>
      <c r="I54" s="31" t="s">
        <v>751</v>
      </c>
      <c r="J54" s="35" t="s">
        <v>313</v>
      </c>
      <c r="K54" s="31" t="s">
        <v>367</v>
      </c>
      <c r="L54" s="31">
        <v>2011</v>
      </c>
      <c r="M54" s="44" t="str">
        <f t="shared" si="0"/>
        <v>June 22, 2011</v>
      </c>
      <c r="N54" s="31" t="s">
        <v>467</v>
      </c>
      <c r="O54" s="31" t="s">
        <v>201</v>
      </c>
      <c r="P54" s="31" t="s">
        <v>235</v>
      </c>
      <c r="Q54" s="31" t="s">
        <v>216</v>
      </c>
    </row>
    <row r="55" spans="1:17">
      <c r="A55" s="31">
        <v>56</v>
      </c>
      <c r="B55" s="32" t="s">
        <v>708</v>
      </c>
      <c r="C55" s="42">
        <v>14000000</v>
      </c>
      <c r="D55" s="38" t="s">
        <v>893</v>
      </c>
      <c r="E55" s="43">
        <v>17743723.030000001</v>
      </c>
      <c r="F55" s="33" t="s">
        <v>916</v>
      </c>
      <c r="G55" s="31" t="s">
        <v>118</v>
      </c>
      <c r="H55" s="34" t="s">
        <v>690</v>
      </c>
      <c r="I55" s="31" t="s">
        <v>650</v>
      </c>
      <c r="J55" s="35" t="s">
        <v>314</v>
      </c>
      <c r="K55" s="31" t="s">
        <v>363</v>
      </c>
      <c r="L55" s="31">
        <v>2011</v>
      </c>
      <c r="M55" s="44" t="str">
        <f t="shared" si="0"/>
        <v>May 04, 2011</v>
      </c>
      <c r="N55" s="31" t="s">
        <v>915</v>
      </c>
      <c r="O55" s="31" t="s">
        <v>425</v>
      </c>
      <c r="P55" s="31" t="s">
        <v>236</v>
      </c>
      <c r="Q55" s="31" t="s">
        <v>26</v>
      </c>
    </row>
    <row r="56" spans="1:17">
      <c r="A56" s="31">
        <v>57</v>
      </c>
      <c r="B56" s="32" t="s">
        <v>812</v>
      </c>
      <c r="C56" s="42">
        <v>13553600</v>
      </c>
      <c r="D56" s="38" t="s">
        <v>893</v>
      </c>
      <c r="E56" s="43">
        <v>17743723.030000001</v>
      </c>
      <c r="F56" s="33" t="s">
        <v>346</v>
      </c>
      <c r="G56" s="31" t="s">
        <v>835</v>
      </c>
      <c r="H56" s="34" t="s">
        <v>378</v>
      </c>
      <c r="I56" s="31" t="s">
        <v>595</v>
      </c>
      <c r="J56" s="35" t="s">
        <v>771</v>
      </c>
      <c r="K56" s="31" t="s">
        <v>365</v>
      </c>
      <c r="L56" s="31">
        <v>2011</v>
      </c>
      <c r="M56" s="44" t="str">
        <f t="shared" si="0"/>
        <v>November 17, 2011</v>
      </c>
      <c r="N56" s="31" t="s">
        <v>577</v>
      </c>
      <c r="O56" s="31" t="s">
        <v>195</v>
      </c>
      <c r="P56" s="31" t="s">
        <v>237</v>
      </c>
      <c r="Q56" s="31" t="s">
        <v>27</v>
      </c>
    </row>
    <row r="57" spans="1:17">
      <c r="A57" s="31">
        <v>39</v>
      </c>
      <c r="B57" s="32" t="s">
        <v>898</v>
      </c>
      <c r="C57" s="42">
        <v>17435000</v>
      </c>
      <c r="D57" s="38" t="s">
        <v>893</v>
      </c>
      <c r="E57" s="43">
        <v>17743723.030000001</v>
      </c>
      <c r="F57" s="33" t="s">
        <v>421</v>
      </c>
      <c r="G57" s="31" t="s">
        <v>68</v>
      </c>
      <c r="H57" s="34" t="s">
        <v>683</v>
      </c>
      <c r="I57" s="31" t="s">
        <v>597</v>
      </c>
      <c r="J57" s="35" t="s">
        <v>257</v>
      </c>
      <c r="K57" s="31" t="s">
        <v>365</v>
      </c>
      <c r="L57" s="31">
        <v>2011</v>
      </c>
      <c r="M57" s="44" t="str">
        <f t="shared" si="0"/>
        <v>November 13, 2011</v>
      </c>
      <c r="N57" s="31" t="s">
        <v>580</v>
      </c>
      <c r="O57" s="31" t="s">
        <v>195</v>
      </c>
      <c r="P57" s="31" t="s">
        <v>237</v>
      </c>
      <c r="Q57" s="31" t="s">
        <v>69</v>
      </c>
    </row>
    <row r="58" spans="1:17">
      <c r="A58" s="31">
        <v>48</v>
      </c>
      <c r="B58" s="32" t="s">
        <v>823</v>
      </c>
      <c r="C58" s="42">
        <v>15000000</v>
      </c>
      <c r="D58" s="38" t="s">
        <v>893</v>
      </c>
      <c r="E58" s="43">
        <v>17743723.030000001</v>
      </c>
      <c r="F58" s="33" t="s">
        <v>369</v>
      </c>
      <c r="G58" s="31" t="s">
        <v>282</v>
      </c>
      <c r="H58" s="34" t="s">
        <v>397</v>
      </c>
      <c r="I58" s="31" t="s">
        <v>791</v>
      </c>
      <c r="J58" s="35" t="s">
        <v>793</v>
      </c>
      <c r="K58" s="31" t="s">
        <v>363</v>
      </c>
      <c r="L58" s="31">
        <v>2011</v>
      </c>
      <c r="M58" s="44" t="str">
        <f t="shared" si="0"/>
        <v>May 10, 2011</v>
      </c>
      <c r="N58" s="31" t="s">
        <v>468</v>
      </c>
      <c r="O58" s="31" t="s">
        <v>425</v>
      </c>
      <c r="P58" s="31" t="s">
        <v>238</v>
      </c>
      <c r="Q58" s="31" t="s">
        <v>429</v>
      </c>
    </row>
    <row r="59" spans="1:17">
      <c r="A59" s="31">
        <v>94</v>
      </c>
      <c r="B59" s="32" t="s">
        <v>815</v>
      </c>
      <c r="C59" s="42">
        <v>8250000</v>
      </c>
      <c r="D59" s="38" t="s">
        <v>891</v>
      </c>
      <c r="E59" s="43">
        <v>17743723.030000001</v>
      </c>
      <c r="F59" s="33" t="s">
        <v>52</v>
      </c>
      <c r="G59" s="31" t="s">
        <v>53</v>
      </c>
      <c r="H59" s="34" t="s">
        <v>4</v>
      </c>
      <c r="I59" s="31" t="s">
        <v>596</v>
      </c>
      <c r="J59" s="35" t="s">
        <v>320</v>
      </c>
      <c r="K59" s="31" t="s">
        <v>365</v>
      </c>
      <c r="L59" s="31">
        <v>2011</v>
      </c>
      <c r="M59" s="44" t="str">
        <f t="shared" si="0"/>
        <v>November 09, 2011</v>
      </c>
      <c r="N59" s="31" t="s">
        <v>468</v>
      </c>
      <c r="O59" s="31" t="s">
        <v>425</v>
      </c>
      <c r="P59" s="31" t="s">
        <v>236</v>
      </c>
      <c r="Q59" s="31" t="s">
        <v>54</v>
      </c>
    </row>
    <row r="60" spans="1:17">
      <c r="A60" s="31">
        <v>78</v>
      </c>
      <c r="B60" s="32" t="s">
        <v>901</v>
      </c>
      <c r="C60" s="42">
        <v>9373200</v>
      </c>
      <c r="D60" s="38" t="s">
        <v>891</v>
      </c>
      <c r="E60" s="43">
        <v>17743723.030000001</v>
      </c>
      <c r="F60" s="33" t="s">
        <v>13</v>
      </c>
      <c r="G60" s="31" t="s">
        <v>196</v>
      </c>
      <c r="H60" s="34" t="s">
        <v>224</v>
      </c>
      <c r="I60" s="31" t="s">
        <v>338</v>
      </c>
      <c r="J60" s="35" t="s">
        <v>647</v>
      </c>
      <c r="K60" s="31" t="s">
        <v>157</v>
      </c>
      <c r="L60" s="31">
        <v>2011</v>
      </c>
      <c r="M60" s="44" t="str">
        <f t="shared" si="0"/>
        <v>December 07, 2011</v>
      </c>
      <c r="N60" s="31" t="s">
        <v>467</v>
      </c>
      <c r="O60" s="31" t="s">
        <v>201</v>
      </c>
      <c r="P60" s="31" t="s">
        <v>235</v>
      </c>
      <c r="Q60" s="31" t="s">
        <v>14</v>
      </c>
    </row>
    <row r="61" spans="1:17">
      <c r="A61" s="31">
        <v>17</v>
      </c>
      <c r="B61" s="32" t="s">
        <v>905</v>
      </c>
      <c r="C61" s="42">
        <v>26000000</v>
      </c>
      <c r="D61" s="38" t="s">
        <v>906</v>
      </c>
      <c r="E61" s="43">
        <v>17743723.030000001</v>
      </c>
      <c r="F61" s="33" t="s">
        <v>289</v>
      </c>
      <c r="G61" s="31" t="s">
        <v>290</v>
      </c>
      <c r="H61" s="34" t="s">
        <v>219</v>
      </c>
      <c r="I61" s="31" t="s">
        <v>656</v>
      </c>
      <c r="J61" s="35" t="s">
        <v>252</v>
      </c>
      <c r="K61" s="31" t="s">
        <v>363</v>
      </c>
      <c r="L61" s="31">
        <v>2011</v>
      </c>
      <c r="M61" s="44" t="str">
        <f t="shared" si="0"/>
        <v>May 05, 2011</v>
      </c>
      <c r="N61" s="31" t="s">
        <v>468</v>
      </c>
      <c r="O61" s="31" t="s">
        <v>425</v>
      </c>
      <c r="P61" s="31" t="s">
        <v>236</v>
      </c>
      <c r="Q61" s="31" t="s">
        <v>119</v>
      </c>
    </row>
    <row r="62" spans="1:17">
      <c r="A62" s="31">
        <v>75</v>
      </c>
      <c r="B62" s="32" t="s">
        <v>861</v>
      </c>
      <c r="C62" s="42">
        <v>9500000</v>
      </c>
      <c r="D62" s="38" t="s">
        <v>891</v>
      </c>
      <c r="E62" s="43">
        <v>17743723.030000001</v>
      </c>
      <c r="F62" s="33" t="s">
        <v>533</v>
      </c>
      <c r="G62" s="31" t="s">
        <v>7</v>
      </c>
      <c r="H62" s="34" t="s">
        <v>401</v>
      </c>
      <c r="I62" s="31" t="s">
        <v>502</v>
      </c>
      <c r="J62" s="35" t="s">
        <v>478</v>
      </c>
      <c r="K62" s="31" t="s">
        <v>365</v>
      </c>
      <c r="L62" s="31">
        <v>2011</v>
      </c>
      <c r="M62" s="44" t="str">
        <f t="shared" si="0"/>
        <v>November 08, 2011</v>
      </c>
      <c r="N62" s="31" t="s">
        <v>915</v>
      </c>
      <c r="O62" s="31" t="s">
        <v>425</v>
      </c>
      <c r="P62" s="31" t="s">
        <v>236</v>
      </c>
      <c r="Q62" s="31" t="s">
        <v>8</v>
      </c>
    </row>
    <row r="63" spans="1:17">
      <c r="A63" s="31">
        <v>41</v>
      </c>
      <c r="B63" s="32" t="s">
        <v>813</v>
      </c>
      <c r="C63" s="42">
        <v>16500000</v>
      </c>
      <c r="D63" s="38" t="s">
        <v>893</v>
      </c>
      <c r="E63" s="43">
        <v>17743723.030000001</v>
      </c>
      <c r="F63" s="33" t="s">
        <v>424</v>
      </c>
      <c r="G63" s="31" t="s">
        <v>71</v>
      </c>
      <c r="H63" s="34" t="s">
        <v>380</v>
      </c>
      <c r="I63" s="31" t="s">
        <v>502</v>
      </c>
      <c r="J63" s="35" t="s">
        <v>478</v>
      </c>
      <c r="K63" s="31" t="s">
        <v>365</v>
      </c>
      <c r="L63" s="31">
        <v>2011</v>
      </c>
      <c r="M63" s="44" t="str">
        <f t="shared" si="0"/>
        <v>November 08, 2011</v>
      </c>
      <c r="N63" s="31" t="s">
        <v>915</v>
      </c>
      <c r="O63" s="31" t="s">
        <v>425</v>
      </c>
      <c r="P63" s="31" t="s">
        <v>236</v>
      </c>
      <c r="Q63" s="31" t="s">
        <v>72</v>
      </c>
    </row>
    <row r="64" spans="1:17">
      <c r="A64" s="31">
        <v>14</v>
      </c>
      <c r="B64" s="32" t="s">
        <v>813</v>
      </c>
      <c r="C64" s="42">
        <v>30000000</v>
      </c>
      <c r="D64" s="38" t="s">
        <v>906</v>
      </c>
      <c r="E64" s="43">
        <v>17743723.030000001</v>
      </c>
      <c r="F64" s="33" t="s">
        <v>762</v>
      </c>
      <c r="G64" s="31" t="s">
        <v>284</v>
      </c>
      <c r="H64" s="34" t="s">
        <v>383</v>
      </c>
      <c r="I64" s="31" t="s">
        <v>754</v>
      </c>
      <c r="J64" s="35" t="s">
        <v>496</v>
      </c>
      <c r="K64" s="31" t="s">
        <v>363</v>
      </c>
      <c r="L64" s="31">
        <v>2011</v>
      </c>
      <c r="M64" s="44" t="str">
        <f t="shared" si="0"/>
        <v>May 11, 2011</v>
      </c>
      <c r="N64" s="31" t="s">
        <v>915</v>
      </c>
      <c r="O64" s="31" t="s">
        <v>425</v>
      </c>
      <c r="P64" s="31" t="s">
        <v>235</v>
      </c>
      <c r="Q64" s="31" t="s">
        <v>285</v>
      </c>
    </row>
    <row r="65" spans="1:17">
      <c r="A65" s="31">
        <v>29</v>
      </c>
      <c r="B65" s="32" t="s">
        <v>706</v>
      </c>
      <c r="C65" s="42">
        <v>20000000</v>
      </c>
      <c r="D65" s="38" t="s">
        <v>893</v>
      </c>
      <c r="E65" s="43">
        <v>17743723.030000001</v>
      </c>
      <c r="F65" s="33" t="s">
        <v>652</v>
      </c>
      <c r="G65" s="31" t="s">
        <v>356</v>
      </c>
      <c r="H65" s="34" t="s">
        <v>689</v>
      </c>
      <c r="I65" s="31" t="s">
        <v>650</v>
      </c>
      <c r="J65" s="35" t="s">
        <v>314</v>
      </c>
      <c r="K65" s="31" t="s">
        <v>363</v>
      </c>
      <c r="L65" s="31">
        <v>2011</v>
      </c>
      <c r="M65" s="44" t="str">
        <f t="shared" si="0"/>
        <v>May 04, 2011</v>
      </c>
      <c r="N65" s="31" t="s">
        <v>915</v>
      </c>
      <c r="O65" s="31" t="s">
        <v>425</v>
      </c>
      <c r="P65" s="31" t="s">
        <v>236</v>
      </c>
      <c r="Q65" s="31" t="s">
        <v>357</v>
      </c>
    </row>
    <row r="66" spans="1:17">
      <c r="A66" s="31">
        <v>53</v>
      </c>
      <c r="B66" s="32" t="s">
        <v>802</v>
      </c>
      <c r="C66" s="42">
        <v>14500000</v>
      </c>
      <c r="D66" s="38" t="s">
        <v>893</v>
      </c>
      <c r="E66" s="43">
        <v>17743723.030000001</v>
      </c>
      <c r="F66" s="33" t="s">
        <v>340</v>
      </c>
      <c r="G66" s="31" t="s">
        <v>23</v>
      </c>
      <c r="H66" s="34" t="s">
        <v>701</v>
      </c>
      <c r="I66" s="31" t="s">
        <v>202</v>
      </c>
      <c r="J66" s="35" t="s">
        <v>872</v>
      </c>
      <c r="K66" s="31" t="s">
        <v>365</v>
      </c>
      <c r="L66" s="31">
        <v>2011</v>
      </c>
      <c r="M66" s="44" t="str">
        <f t="shared" si="0"/>
        <v>November 01, 2011</v>
      </c>
      <c r="N66" s="31" t="s">
        <v>915</v>
      </c>
      <c r="O66" s="31" t="s">
        <v>425</v>
      </c>
      <c r="P66" s="31" t="s">
        <v>236</v>
      </c>
      <c r="Q66" s="31" t="s">
        <v>24</v>
      </c>
    </row>
    <row r="67" spans="1:17">
      <c r="A67" s="31">
        <v>3</v>
      </c>
      <c r="B67" s="32" t="s">
        <v>624</v>
      </c>
      <c r="C67" s="42">
        <v>54040000</v>
      </c>
      <c r="D67" s="38" t="s">
        <v>805</v>
      </c>
      <c r="E67" s="43">
        <v>17743723.030000001</v>
      </c>
      <c r="F67" s="33" t="s">
        <v>747</v>
      </c>
      <c r="G67" s="31" t="s">
        <v>747</v>
      </c>
      <c r="H67" s="34" t="s">
        <v>362</v>
      </c>
      <c r="I67" s="31" t="s">
        <v>748</v>
      </c>
      <c r="J67" s="35" t="s">
        <v>314</v>
      </c>
      <c r="K67" s="31" t="s">
        <v>367</v>
      </c>
      <c r="L67" s="31">
        <v>2011</v>
      </c>
      <c r="M67" s="44" t="str">
        <f t="shared" ref="M67:M101" si="1">CONCATENATE(K67," ",J67,", ",L67)</f>
        <v>June 04, 2011</v>
      </c>
      <c r="N67" s="31" t="s">
        <v>463</v>
      </c>
      <c r="O67" s="31" t="s">
        <v>195</v>
      </c>
      <c r="P67" s="31" t="s">
        <v>237</v>
      </c>
      <c r="Q67" s="31" t="s">
        <v>150</v>
      </c>
    </row>
    <row r="68" spans="1:17">
      <c r="A68" s="31">
        <v>7</v>
      </c>
      <c r="B68" s="32" t="s">
        <v>115</v>
      </c>
      <c r="C68" s="42">
        <v>36274500</v>
      </c>
      <c r="D68" s="38" t="s">
        <v>900</v>
      </c>
      <c r="E68" s="43">
        <v>17743723.030000001</v>
      </c>
      <c r="F68" s="33" t="s">
        <v>333</v>
      </c>
      <c r="G68" s="31" t="s">
        <v>268</v>
      </c>
      <c r="H68" s="34" t="s">
        <v>697</v>
      </c>
      <c r="I68" s="31" t="s">
        <v>665</v>
      </c>
      <c r="J68" s="35" t="s">
        <v>478</v>
      </c>
      <c r="K68" s="31" t="s">
        <v>269</v>
      </c>
      <c r="L68" s="31">
        <v>2011</v>
      </c>
      <c r="M68" s="44" t="str">
        <f t="shared" si="1"/>
        <v>February 08, 2011</v>
      </c>
      <c r="N68" s="31" t="s">
        <v>467</v>
      </c>
      <c r="O68" s="31" t="s">
        <v>201</v>
      </c>
      <c r="P68" s="31" t="s">
        <v>235</v>
      </c>
      <c r="Q68" s="31" t="s">
        <v>270</v>
      </c>
    </row>
    <row r="69" spans="1:17">
      <c r="A69" s="31">
        <v>32</v>
      </c>
      <c r="B69" s="32" t="s">
        <v>116</v>
      </c>
      <c r="C69" s="42">
        <v>19000000</v>
      </c>
      <c r="D69" s="38" t="s">
        <v>893</v>
      </c>
      <c r="E69" s="43">
        <v>17743723.030000001</v>
      </c>
      <c r="F69" s="33" t="s">
        <v>826</v>
      </c>
      <c r="G69" s="31" t="s">
        <v>226</v>
      </c>
      <c r="H69" s="34" t="s">
        <v>698</v>
      </c>
      <c r="I69" s="31" t="s">
        <v>827</v>
      </c>
      <c r="J69" s="35" t="s">
        <v>317</v>
      </c>
      <c r="K69" s="31" t="s">
        <v>363</v>
      </c>
      <c r="L69" s="31">
        <v>2011</v>
      </c>
      <c r="M69" s="44" t="str">
        <f t="shared" si="1"/>
        <v>May 03, 2011</v>
      </c>
      <c r="N69" s="31" t="s">
        <v>468</v>
      </c>
      <c r="O69" s="31" t="s">
        <v>425</v>
      </c>
      <c r="P69" s="31" t="s">
        <v>236</v>
      </c>
      <c r="Q69" s="31" t="s">
        <v>227</v>
      </c>
    </row>
    <row r="70" spans="1:17">
      <c r="A70" s="31">
        <v>30</v>
      </c>
      <c r="B70" s="32" t="s">
        <v>22</v>
      </c>
      <c r="C70" s="42">
        <v>19404000</v>
      </c>
      <c r="D70" s="38" t="s">
        <v>893</v>
      </c>
      <c r="E70" s="43">
        <v>17743723.030000001</v>
      </c>
      <c r="F70" s="33" t="s">
        <v>653</v>
      </c>
      <c r="G70" s="31" t="s">
        <v>358</v>
      </c>
      <c r="H70" s="34" t="s">
        <v>699</v>
      </c>
      <c r="I70" s="31" t="s">
        <v>829</v>
      </c>
      <c r="J70" s="35" t="s">
        <v>255</v>
      </c>
      <c r="K70" s="31" t="s">
        <v>367</v>
      </c>
      <c r="L70" s="31">
        <v>2011</v>
      </c>
      <c r="M70" s="44" t="str">
        <f t="shared" si="1"/>
        <v>June 21, 2011</v>
      </c>
      <c r="N70" s="31" t="s">
        <v>582</v>
      </c>
      <c r="O70" s="31" t="s">
        <v>201</v>
      </c>
      <c r="P70" s="31" t="s">
        <v>235</v>
      </c>
      <c r="Q70" s="31" t="s">
        <v>359</v>
      </c>
    </row>
    <row r="71" spans="1:17">
      <c r="A71" s="31">
        <v>18</v>
      </c>
      <c r="B71" s="32" t="s">
        <v>44</v>
      </c>
      <c r="C71" s="42">
        <v>25872000</v>
      </c>
      <c r="D71" s="38" t="s">
        <v>906</v>
      </c>
      <c r="E71" s="43">
        <v>17743723.030000001</v>
      </c>
      <c r="F71" s="33" t="s">
        <v>828</v>
      </c>
      <c r="G71" s="31" t="s">
        <v>120</v>
      </c>
      <c r="H71" s="34" t="s">
        <v>700</v>
      </c>
      <c r="I71" s="31" t="s">
        <v>829</v>
      </c>
      <c r="J71" s="35" t="s">
        <v>255</v>
      </c>
      <c r="K71" s="31" t="s">
        <v>367</v>
      </c>
      <c r="L71" s="31">
        <v>2011</v>
      </c>
      <c r="M71" s="44" t="str">
        <f t="shared" si="1"/>
        <v>June 21, 2011</v>
      </c>
      <c r="N71" s="31" t="s">
        <v>582</v>
      </c>
      <c r="O71" s="31" t="s">
        <v>201</v>
      </c>
      <c r="P71" s="31" t="s">
        <v>235</v>
      </c>
      <c r="Q71" s="31" t="s">
        <v>121</v>
      </c>
    </row>
    <row r="72" spans="1:17">
      <c r="A72" s="31">
        <v>47</v>
      </c>
      <c r="B72" s="32" t="s">
        <v>45</v>
      </c>
      <c r="C72" s="42">
        <v>15361500</v>
      </c>
      <c r="D72" s="38" t="s">
        <v>893</v>
      </c>
      <c r="E72" s="43">
        <v>17743723.030000001</v>
      </c>
      <c r="F72" s="33" t="s">
        <v>914</v>
      </c>
      <c r="G72" s="31" t="s">
        <v>280</v>
      </c>
      <c r="H72" s="34" t="s">
        <v>538</v>
      </c>
      <c r="I72" s="31" t="s">
        <v>829</v>
      </c>
      <c r="J72" s="35" t="s">
        <v>255</v>
      </c>
      <c r="K72" s="31" t="s">
        <v>367</v>
      </c>
      <c r="L72" s="31">
        <v>2011</v>
      </c>
      <c r="M72" s="44" t="str">
        <f t="shared" si="1"/>
        <v>June 21, 2011</v>
      </c>
      <c r="N72" s="31" t="s">
        <v>582</v>
      </c>
      <c r="O72" s="31" t="s">
        <v>201</v>
      </c>
      <c r="P72" s="31" t="s">
        <v>235</v>
      </c>
      <c r="Q72" s="31" t="s">
        <v>281</v>
      </c>
    </row>
    <row r="73" spans="1:17">
      <c r="A73" s="31">
        <v>33</v>
      </c>
      <c r="B73" s="32" t="s">
        <v>800</v>
      </c>
      <c r="C73" s="42">
        <v>19000000</v>
      </c>
      <c r="D73" s="38" t="s">
        <v>893</v>
      </c>
      <c r="E73" s="43">
        <v>17743723.030000001</v>
      </c>
      <c r="F73" s="33" t="s">
        <v>865</v>
      </c>
      <c r="G73" s="31" t="s">
        <v>228</v>
      </c>
      <c r="H73" s="34" t="s">
        <v>379</v>
      </c>
      <c r="I73" s="31" t="s">
        <v>650</v>
      </c>
      <c r="J73" s="35" t="s">
        <v>314</v>
      </c>
      <c r="K73" s="31" t="s">
        <v>363</v>
      </c>
      <c r="L73" s="31">
        <v>2011</v>
      </c>
      <c r="M73" s="44" t="str">
        <f t="shared" si="1"/>
        <v>May 04, 2011</v>
      </c>
      <c r="N73" s="31" t="s">
        <v>915</v>
      </c>
      <c r="O73" s="31" t="s">
        <v>425</v>
      </c>
      <c r="P73" s="31" t="s">
        <v>236</v>
      </c>
      <c r="Q73" s="31" t="s">
        <v>229</v>
      </c>
    </row>
    <row r="74" spans="1:17">
      <c r="A74" s="31">
        <v>27</v>
      </c>
      <c r="B74" s="32" t="s">
        <v>800</v>
      </c>
      <c r="C74" s="42">
        <v>20500000</v>
      </c>
      <c r="D74" s="38" t="s">
        <v>906</v>
      </c>
      <c r="E74" s="43">
        <v>17743723.030000001</v>
      </c>
      <c r="F74" s="33" t="s">
        <v>674</v>
      </c>
      <c r="G74" s="31" t="s">
        <v>513</v>
      </c>
      <c r="H74" s="34" t="s">
        <v>387</v>
      </c>
      <c r="I74" s="31" t="s">
        <v>503</v>
      </c>
      <c r="J74" s="35" t="s">
        <v>307</v>
      </c>
      <c r="K74" s="31" t="s">
        <v>365</v>
      </c>
      <c r="L74" s="31">
        <v>2011</v>
      </c>
      <c r="M74" s="44" t="str">
        <f t="shared" si="1"/>
        <v>November 02, 2011</v>
      </c>
      <c r="N74" s="31" t="s">
        <v>468</v>
      </c>
      <c r="O74" s="31" t="s">
        <v>425</v>
      </c>
      <c r="P74" s="31" t="s">
        <v>236</v>
      </c>
      <c r="Q74" s="31" t="s">
        <v>514</v>
      </c>
    </row>
    <row r="75" spans="1:17">
      <c r="A75" s="31">
        <v>77</v>
      </c>
      <c r="B75" s="32" t="s">
        <v>800</v>
      </c>
      <c r="C75" s="42">
        <v>9407020</v>
      </c>
      <c r="D75" s="38" t="s">
        <v>891</v>
      </c>
      <c r="E75" s="43">
        <v>17743723.030000001</v>
      </c>
      <c r="F75" s="33" t="s">
        <v>535</v>
      </c>
      <c r="G75" s="31" t="s">
        <v>11</v>
      </c>
      <c r="H75" s="34" t="s">
        <v>388</v>
      </c>
      <c r="I75" s="31" t="s">
        <v>751</v>
      </c>
      <c r="J75" s="35" t="s">
        <v>313</v>
      </c>
      <c r="K75" s="31" t="s">
        <v>367</v>
      </c>
      <c r="L75" s="31">
        <v>2011</v>
      </c>
      <c r="M75" s="44" t="str">
        <f t="shared" si="1"/>
        <v>June 22, 2011</v>
      </c>
      <c r="N75" s="31" t="s">
        <v>467</v>
      </c>
      <c r="O75" s="31" t="s">
        <v>201</v>
      </c>
      <c r="P75" s="31" t="s">
        <v>235</v>
      </c>
      <c r="Q75" s="31" t="s">
        <v>12</v>
      </c>
    </row>
    <row r="76" spans="1:17">
      <c r="A76" s="31">
        <v>89</v>
      </c>
      <c r="B76" s="32" t="s">
        <v>800</v>
      </c>
      <c r="C76" s="42">
        <v>8500000</v>
      </c>
      <c r="D76" s="38" t="s">
        <v>891</v>
      </c>
      <c r="E76" s="43">
        <v>17743723.030000001</v>
      </c>
      <c r="F76" s="33" t="s">
        <v>470</v>
      </c>
      <c r="G76" s="31" t="s">
        <v>136</v>
      </c>
      <c r="H76" s="34" t="s">
        <v>389</v>
      </c>
      <c r="I76" s="31" t="s">
        <v>827</v>
      </c>
      <c r="J76" s="35" t="s">
        <v>317</v>
      </c>
      <c r="K76" s="31" t="s">
        <v>363</v>
      </c>
      <c r="L76" s="31">
        <v>2011</v>
      </c>
      <c r="M76" s="44" t="str">
        <f t="shared" si="1"/>
        <v>May 03, 2011</v>
      </c>
      <c r="N76" s="31" t="s">
        <v>468</v>
      </c>
      <c r="O76" s="31" t="s">
        <v>425</v>
      </c>
      <c r="P76" s="31" t="s">
        <v>236</v>
      </c>
      <c r="Q76" s="31" t="s">
        <v>137</v>
      </c>
    </row>
    <row r="77" spans="1:17">
      <c r="A77" s="31">
        <v>81</v>
      </c>
      <c r="B77" s="32" t="s">
        <v>909</v>
      </c>
      <c r="C77" s="42">
        <v>9216900</v>
      </c>
      <c r="D77" s="38" t="s">
        <v>891</v>
      </c>
      <c r="E77" s="43">
        <v>17743723.030000001</v>
      </c>
      <c r="F77" s="33" t="s">
        <v>262</v>
      </c>
      <c r="G77" s="31" t="s">
        <v>163</v>
      </c>
      <c r="H77" s="34" t="s">
        <v>687</v>
      </c>
      <c r="I77" s="31" t="s">
        <v>829</v>
      </c>
      <c r="J77" s="35" t="s">
        <v>255</v>
      </c>
      <c r="K77" s="31" t="s">
        <v>367</v>
      </c>
      <c r="L77" s="31">
        <v>2011</v>
      </c>
      <c r="M77" s="44" t="str">
        <f t="shared" si="1"/>
        <v>June 21, 2011</v>
      </c>
      <c r="N77" s="31" t="s">
        <v>582</v>
      </c>
      <c r="O77" s="31" t="s">
        <v>201</v>
      </c>
      <c r="P77" s="31" t="s">
        <v>235</v>
      </c>
      <c r="Q77" s="31" t="s">
        <v>164</v>
      </c>
    </row>
    <row r="78" spans="1:17">
      <c r="A78" s="31">
        <v>71</v>
      </c>
      <c r="B78" s="32" t="s">
        <v>909</v>
      </c>
      <c r="C78" s="42">
        <v>10000000</v>
      </c>
      <c r="D78" s="38" t="s">
        <v>891</v>
      </c>
      <c r="E78" s="43">
        <v>17743723.030000001</v>
      </c>
      <c r="F78" s="33" t="s">
        <v>143</v>
      </c>
      <c r="G78" s="31" t="s">
        <v>144</v>
      </c>
      <c r="H78" s="34" t="s">
        <v>222</v>
      </c>
      <c r="I78" s="31" t="s">
        <v>827</v>
      </c>
      <c r="J78" s="35" t="s">
        <v>317</v>
      </c>
      <c r="K78" s="31" t="s">
        <v>363</v>
      </c>
      <c r="L78" s="31">
        <v>2011</v>
      </c>
      <c r="M78" s="44" t="str">
        <f t="shared" si="1"/>
        <v>May 03, 2011</v>
      </c>
      <c r="N78" s="31" t="s">
        <v>468</v>
      </c>
      <c r="O78" s="31" t="s">
        <v>425</v>
      </c>
      <c r="P78" s="31" t="s">
        <v>236</v>
      </c>
      <c r="Q78" s="31" t="s">
        <v>145</v>
      </c>
    </row>
    <row r="79" spans="1:17">
      <c r="A79" s="31">
        <v>85</v>
      </c>
      <c r="B79" s="32" t="s">
        <v>863</v>
      </c>
      <c r="C79" s="42">
        <v>8778000</v>
      </c>
      <c r="D79" s="38" t="s">
        <v>891</v>
      </c>
      <c r="E79" s="43">
        <v>17743723.030000001</v>
      </c>
      <c r="F79" s="33" t="s">
        <v>175</v>
      </c>
      <c r="G79" s="31" t="s">
        <v>176</v>
      </c>
      <c r="H79" s="34" t="s">
        <v>404</v>
      </c>
      <c r="I79" s="31" t="s">
        <v>831</v>
      </c>
      <c r="J79" s="35" t="s">
        <v>768</v>
      </c>
      <c r="K79" s="31" t="s">
        <v>367</v>
      </c>
      <c r="L79" s="31">
        <v>2011</v>
      </c>
      <c r="M79" s="44" t="str">
        <f t="shared" si="1"/>
        <v>June 28, 2011</v>
      </c>
      <c r="N79" s="31" t="s">
        <v>582</v>
      </c>
      <c r="O79" s="31" t="s">
        <v>201</v>
      </c>
      <c r="P79" s="31" t="s">
        <v>235</v>
      </c>
      <c r="Q79" s="31" t="s">
        <v>61</v>
      </c>
    </row>
    <row r="80" spans="1:17">
      <c r="A80" s="31">
        <v>67</v>
      </c>
      <c r="B80" s="32" t="s">
        <v>797</v>
      </c>
      <c r="C80" s="42">
        <v>10318080</v>
      </c>
      <c r="D80" s="38" t="s">
        <v>893</v>
      </c>
      <c r="E80" s="43">
        <v>17743723.030000001</v>
      </c>
      <c r="F80" s="33" t="s">
        <v>584</v>
      </c>
      <c r="G80" s="31" t="s">
        <v>352</v>
      </c>
      <c r="H80" s="34" t="s">
        <v>694</v>
      </c>
      <c r="I80" s="31" t="s">
        <v>444</v>
      </c>
      <c r="J80" s="35" t="s">
        <v>320</v>
      </c>
      <c r="K80" s="31" t="s">
        <v>269</v>
      </c>
      <c r="L80" s="31">
        <v>2011</v>
      </c>
      <c r="M80" s="44" t="str">
        <f t="shared" si="1"/>
        <v>February 09, 2011</v>
      </c>
      <c r="N80" s="31" t="s">
        <v>582</v>
      </c>
      <c r="O80" s="31" t="s">
        <v>201</v>
      </c>
      <c r="P80" s="31" t="s">
        <v>235</v>
      </c>
      <c r="Q80" s="31" t="s">
        <v>347</v>
      </c>
    </row>
    <row r="81" spans="1:17">
      <c r="A81" s="31">
        <v>74</v>
      </c>
      <c r="B81" s="32" t="s">
        <v>890</v>
      </c>
      <c r="C81" s="42">
        <v>9517830</v>
      </c>
      <c r="D81" s="38" t="s">
        <v>891</v>
      </c>
      <c r="E81" s="43">
        <v>17743723.030000001</v>
      </c>
      <c r="F81" s="33" t="s">
        <v>3</v>
      </c>
      <c r="G81" s="31" t="s">
        <v>531</v>
      </c>
      <c r="H81" s="34" t="s">
        <v>223</v>
      </c>
      <c r="I81" s="31" t="s">
        <v>337</v>
      </c>
      <c r="J81" s="35" t="s">
        <v>246</v>
      </c>
      <c r="K81" s="31" t="s">
        <v>157</v>
      </c>
      <c r="L81" s="31">
        <v>2011</v>
      </c>
      <c r="M81" s="44" t="str">
        <f t="shared" si="1"/>
        <v>December 06, 2011</v>
      </c>
      <c r="N81" s="31" t="s">
        <v>582</v>
      </c>
      <c r="O81" s="31" t="s">
        <v>201</v>
      </c>
      <c r="P81" s="31" t="s">
        <v>235</v>
      </c>
      <c r="Q81" s="31" t="s">
        <v>6</v>
      </c>
    </row>
    <row r="82" spans="1:17">
      <c r="A82" s="31">
        <v>84</v>
      </c>
      <c r="B82" s="32" t="s">
        <v>814</v>
      </c>
      <c r="C82" s="42">
        <v>9000000</v>
      </c>
      <c r="D82" s="38" t="s">
        <v>891</v>
      </c>
      <c r="E82" s="43">
        <v>17743723.030000001</v>
      </c>
      <c r="F82" s="33" t="s">
        <v>414</v>
      </c>
      <c r="G82" s="31" t="s">
        <v>278</v>
      </c>
      <c r="H82" s="34" t="s">
        <v>382</v>
      </c>
      <c r="I82" s="31" t="s">
        <v>202</v>
      </c>
      <c r="J82" s="35" t="s">
        <v>872</v>
      </c>
      <c r="K82" s="31" t="s">
        <v>365</v>
      </c>
      <c r="L82" s="31">
        <v>2011</v>
      </c>
      <c r="M82" s="44" t="str">
        <f t="shared" si="1"/>
        <v>November 01, 2011</v>
      </c>
      <c r="N82" s="31" t="s">
        <v>915</v>
      </c>
      <c r="O82" s="31" t="s">
        <v>425</v>
      </c>
      <c r="P82" s="31" t="s">
        <v>236</v>
      </c>
      <c r="Q82" s="31" t="s">
        <v>177</v>
      </c>
    </row>
    <row r="83" spans="1:17">
      <c r="A83" s="31">
        <v>4</v>
      </c>
      <c r="B83" s="32" t="s">
        <v>816</v>
      </c>
      <c r="C83" s="42">
        <v>38500000</v>
      </c>
      <c r="D83" s="38" t="s">
        <v>900</v>
      </c>
      <c r="E83" s="43">
        <v>17743723.030000001</v>
      </c>
      <c r="F83" s="33" t="s">
        <v>750</v>
      </c>
      <c r="G83" s="31" t="s">
        <v>151</v>
      </c>
      <c r="H83" s="34" t="s">
        <v>383</v>
      </c>
      <c r="I83" s="31" t="s">
        <v>502</v>
      </c>
      <c r="J83" s="35" t="s">
        <v>478</v>
      </c>
      <c r="K83" s="31" t="s">
        <v>365</v>
      </c>
      <c r="L83" s="31">
        <v>2011</v>
      </c>
      <c r="M83" s="44" t="str">
        <f t="shared" si="1"/>
        <v>November 08, 2011</v>
      </c>
      <c r="N83" s="31" t="s">
        <v>915</v>
      </c>
      <c r="O83" s="31" t="s">
        <v>425</v>
      </c>
      <c r="P83" s="31" t="s">
        <v>236</v>
      </c>
      <c r="Q83" s="31" t="s">
        <v>152</v>
      </c>
    </row>
    <row r="84" spans="1:17">
      <c r="A84" s="31">
        <v>55</v>
      </c>
      <c r="B84" s="32" t="s">
        <v>623</v>
      </c>
      <c r="C84" s="42">
        <v>14113000</v>
      </c>
      <c r="D84" s="38" t="s">
        <v>893</v>
      </c>
      <c r="E84" s="43">
        <v>17743723.030000001</v>
      </c>
      <c r="F84" s="33" t="s">
        <v>343</v>
      </c>
      <c r="G84" s="31" t="s">
        <v>291</v>
      </c>
      <c r="H84" s="34" t="s">
        <v>405</v>
      </c>
      <c r="I84" s="31" t="s">
        <v>203</v>
      </c>
      <c r="J84" s="35" t="s">
        <v>459</v>
      </c>
      <c r="K84" s="31" t="s">
        <v>365</v>
      </c>
      <c r="L84" s="31">
        <v>2011</v>
      </c>
      <c r="M84" s="44" t="str">
        <f t="shared" si="1"/>
        <v>November 29, 2011</v>
      </c>
      <c r="N84" s="31" t="s">
        <v>581</v>
      </c>
      <c r="O84" s="31" t="s">
        <v>200</v>
      </c>
      <c r="P84" s="31" t="s">
        <v>238</v>
      </c>
      <c r="Q84" s="31" t="s">
        <v>292</v>
      </c>
    </row>
    <row r="85" spans="1:17">
      <c r="A85" s="31">
        <v>31</v>
      </c>
      <c r="B85" s="32" t="s">
        <v>799</v>
      </c>
      <c r="C85" s="42">
        <v>19292400</v>
      </c>
      <c r="D85" s="38" t="s">
        <v>893</v>
      </c>
      <c r="E85" s="43">
        <v>17743723.030000001</v>
      </c>
      <c r="F85" s="33" t="s">
        <v>655</v>
      </c>
      <c r="G85" s="31" t="s">
        <v>353</v>
      </c>
      <c r="H85" s="34" t="s">
        <v>695</v>
      </c>
      <c r="I85" s="31" t="s">
        <v>666</v>
      </c>
      <c r="J85" s="35" t="s">
        <v>793</v>
      </c>
      <c r="K85" s="31" t="s">
        <v>269</v>
      </c>
      <c r="L85" s="31">
        <v>2011</v>
      </c>
      <c r="M85" s="44" t="str">
        <f t="shared" si="1"/>
        <v>February 10, 2011</v>
      </c>
      <c r="N85" s="31" t="s">
        <v>467</v>
      </c>
      <c r="O85" s="31" t="s">
        <v>201</v>
      </c>
      <c r="P85" s="31" t="s">
        <v>235</v>
      </c>
      <c r="Q85" s="31" t="s">
        <v>225</v>
      </c>
    </row>
    <row r="86" spans="1:17">
      <c r="A86" s="31">
        <v>51</v>
      </c>
      <c r="B86" s="32" t="s">
        <v>627</v>
      </c>
      <c r="C86" s="42">
        <v>14677500</v>
      </c>
      <c r="D86" s="38" t="s">
        <v>893</v>
      </c>
      <c r="E86" s="43">
        <v>17743723.030000001</v>
      </c>
      <c r="F86" s="33" t="s">
        <v>924</v>
      </c>
      <c r="G86" s="31" t="s">
        <v>924</v>
      </c>
      <c r="H86" s="34" t="s">
        <v>362</v>
      </c>
      <c r="I86" s="31" t="s">
        <v>599</v>
      </c>
      <c r="J86" s="35" t="s">
        <v>933</v>
      </c>
      <c r="K86" s="31" t="s">
        <v>367</v>
      </c>
      <c r="L86" s="31">
        <v>2011</v>
      </c>
      <c r="M86" s="44" t="str">
        <f t="shared" si="1"/>
        <v>June 16, 2011</v>
      </c>
      <c r="N86" s="31" t="s">
        <v>578</v>
      </c>
      <c r="O86" s="31" t="s">
        <v>195</v>
      </c>
      <c r="P86" s="31" t="s">
        <v>237</v>
      </c>
      <c r="Q86" s="31" t="s">
        <v>182</v>
      </c>
    </row>
    <row r="87" spans="1:17">
      <c r="A87" s="31">
        <v>40</v>
      </c>
      <c r="B87" s="32" t="s">
        <v>894</v>
      </c>
      <c r="C87" s="42">
        <v>16569000</v>
      </c>
      <c r="D87" s="38" t="s">
        <v>893</v>
      </c>
      <c r="E87" s="43">
        <v>17743723.030000001</v>
      </c>
      <c r="F87" s="33" t="s">
        <v>423</v>
      </c>
      <c r="G87" s="31" t="s">
        <v>438</v>
      </c>
      <c r="H87" s="34" t="s">
        <v>681</v>
      </c>
      <c r="I87" s="31" t="s">
        <v>598</v>
      </c>
      <c r="J87" s="35" t="s">
        <v>252</v>
      </c>
      <c r="K87" s="31" t="s">
        <v>365</v>
      </c>
      <c r="L87" s="31">
        <v>2011</v>
      </c>
      <c r="M87" s="44" t="str">
        <f t="shared" si="1"/>
        <v>November 05, 2011</v>
      </c>
      <c r="N87" s="31" t="s">
        <v>678</v>
      </c>
      <c r="O87" s="31" t="s">
        <v>195</v>
      </c>
      <c r="P87" s="31" t="s">
        <v>237</v>
      </c>
      <c r="Q87" s="31" t="s">
        <v>70</v>
      </c>
    </row>
    <row r="88" spans="1:17">
      <c r="A88" s="31">
        <v>98</v>
      </c>
      <c r="B88" s="32" t="s">
        <v>819</v>
      </c>
      <c r="C88" s="42">
        <v>8150310</v>
      </c>
      <c r="D88" s="38" t="s">
        <v>891</v>
      </c>
      <c r="E88" s="43">
        <v>17743723.030000001</v>
      </c>
      <c r="F88" s="33" t="s">
        <v>594</v>
      </c>
      <c r="G88" s="31" t="s">
        <v>131</v>
      </c>
      <c r="H88" s="34" t="s">
        <v>387</v>
      </c>
      <c r="I88" s="31" t="s">
        <v>505</v>
      </c>
      <c r="J88" s="35" t="s">
        <v>459</v>
      </c>
      <c r="K88" s="31" t="s">
        <v>367</v>
      </c>
      <c r="L88" s="31">
        <v>2011</v>
      </c>
      <c r="M88" s="44" t="str">
        <f t="shared" si="1"/>
        <v>June 29, 2011</v>
      </c>
      <c r="N88" s="31" t="s">
        <v>467</v>
      </c>
      <c r="O88" s="31" t="s">
        <v>201</v>
      </c>
      <c r="P88" s="31" t="s">
        <v>236</v>
      </c>
      <c r="Q88" s="31" t="s">
        <v>132</v>
      </c>
    </row>
    <row r="89" spans="1:17">
      <c r="A89" s="31">
        <v>82</v>
      </c>
      <c r="B89" s="32" t="s">
        <v>896</v>
      </c>
      <c r="C89" s="42">
        <v>9169800</v>
      </c>
      <c r="D89" s="38" t="s">
        <v>891</v>
      </c>
      <c r="E89" s="43">
        <v>17743723.030000001</v>
      </c>
      <c r="F89" s="33" t="s">
        <v>712</v>
      </c>
      <c r="G89" s="31" t="s">
        <v>263</v>
      </c>
      <c r="H89" s="34" t="s">
        <v>716</v>
      </c>
      <c r="I89" s="31" t="s">
        <v>335</v>
      </c>
      <c r="J89" s="35" t="s">
        <v>252</v>
      </c>
      <c r="K89" s="31" t="s">
        <v>157</v>
      </c>
      <c r="L89" s="31">
        <v>2011</v>
      </c>
      <c r="M89" s="44" t="str">
        <f t="shared" si="1"/>
        <v>December 05, 2011</v>
      </c>
      <c r="N89" s="31" t="s">
        <v>463</v>
      </c>
      <c r="O89" s="31" t="s">
        <v>195</v>
      </c>
      <c r="P89" s="31" t="s">
        <v>237</v>
      </c>
      <c r="Q89" s="31" t="s">
        <v>717</v>
      </c>
    </row>
    <row r="90" spans="1:17">
      <c r="A90" s="31">
        <v>35</v>
      </c>
      <c r="B90" s="32" t="s">
        <v>896</v>
      </c>
      <c r="C90" s="42">
        <v>18355700</v>
      </c>
      <c r="D90" s="38" t="s">
        <v>893</v>
      </c>
      <c r="E90" s="43">
        <v>17743723.030000001</v>
      </c>
      <c r="F90" s="33" t="s">
        <v>835</v>
      </c>
      <c r="G90" s="31" t="s">
        <v>835</v>
      </c>
      <c r="H90" s="34" t="s">
        <v>362</v>
      </c>
      <c r="I90" s="31" t="s">
        <v>440</v>
      </c>
      <c r="J90" s="35" t="s">
        <v>872</v>
      </c>
      <c r="K90" s="31" t="s">
        <v>232</v>
      </c>
      <c r="L90" s="31">
        <v>2011</v>
      </c>
      <c r="M90" s="44" t="str">
        <f t="shared" si="1"/>
        <v>January 01, 2011</v>
      </c>
      <c r="N90" s="31" t="s">
        <v>917</v>
      </c>
      <c r="O90" s="31" t="s">
        <v>195</v>
      </c>
      <c r="P90" s="31" t="s">
        <v>237</v>
      </c>
      <c r="Q90" s="31" t="s">
        <v>233</v>
      </c>
    </row>
    <row r="91" spans="1:17">
      <c r="A91" s="31">
        <v>79</v>
      </c>
      <c r="B91" s="32" t="s">
        <v>903</v>
      </c>
      <c r="C91" s="42">
        <v>9325820</v>
      </c>
      <c r="D91" s="38" t="s">
        <v>891</v>
      </c>
      <c r="E91" s="43">
        <v>17743723.030000001</v>
      </c>
      <c r="F91" s="33" t="s">
        <v>15</v>
      </c>
      <c r="G91" s="31" t="s">
        <v>198</v>
      </c>
      <c r="H91" s="34" t="s">
        <v>140</v>
      </c>
      <c r="I91" s="31" t="s">
        <v>441</v>
      </c>
      <c r="J91" s="35" t="s">
        <v>252</v>
      </c>
      <c r="K91" s="31" t="s">
        <v>154</v>
      </c>
      <c r="L91" s="31">
        <v>2011</v>
      </c>
      <c r="M91" s="44" t="str">
        <f t="shared" si="1"/>
        <v>July 05, 2011</v>
      </c>
      <c r="N91" s="31" t="s">
        <v>582</v>
      </c>
      <c r="O91" s="31" t="s">
        <v>201</v>
      </c>
      <c r="P91" s="31" t="s">
        <v>235</v>
      </c>
      <c r="Q91" s="31" t="s">
        <v>161</v>
      </c>
    </row>
    <row r="92" spans="1:17">
      <c r="A92" s="31">
        <v>49</v>
      </c>
      <c r="B92" s="32" t="s">
        <v>892</v>
      </c>
      <c r="C92" s="42">
        <v>15000000</v>
      </c>
      <c r="D92" s="38" t="s">
        <v>893</v>
      </c>
      <c r="E92" s="43">
        <v>17743723.030000001</v>
      </c>
      <c r="F92" s="33" t="s">
        <v>279</v>
      </c>
      <c r="G92" s="31" t="s">
        <v>677</v>
      </c>
      <c r="H92" s="34" t="s">
        <v>221</v>
      </c>
      <c r="I92" s="31" t="s">
        <v>439</v>
      </c>
      <c r="J92" s="35" t="s">
        <v>249</v>
      </c>
      <c r="K92" s="31" t="s">
        <v>232</v>
      </c>
      <c r="L92" s="31">
        <v>2011</v>
      </c>
      <c r="M92" s="44" t="str">
        <f t="shared" si="1"/>
        <v>January 27, 2011</v>
      </c>
      <c r="N92" s="31" t="s">
        <v>468</v>
      </c>
      <c r="O92" s="31" t="s">
        <v>425</v>
      </c>
      <c r="P92" s="31" t="s">
        <v>236</v>
      </c>
      <c r="Q92" s="31" t="s">
        <v>178</v>
      </c>
    </row>
    <row r="93" spans="1:17">
      <c r="A93" s="31">
        <v>96</v>
      </c>
      <c r="B93" s="32" t="s">
        <v>895</v>
      </c>
      <c r="C93" s="42">
        <v>8191575</v>
      </c>
      <c r="D93" s="38" t="s">
        <v>891</v>
      </c>
      <c r="E93" s="43">
        <v>17743723.030000001</v>
      </c>
      <c r="F93" s="33" t="s">
        <v>35</v>
      </c>
      <c r="G93" s="31" t="s">
        <v>583</v>
      </c>
      <c r="H93" s="34" t="s">
        <v>5</v>
      </c>
      <c r="I93" s="31" t="s">
        <v>337</v>
      </c>
      <c r="J93" s="35" t="s">
        <v>246</v>
      </c>
      <c r="K93" s="31" t="s">
        <v>157</v>
      </c>
      <c r="L93" s="31">
        <v>2011</v>
      </c>
      <c r="M93" s="44" t="str">
        <f t="shared" si="1"/>
        <v>December 06, 2011</v>
      </c>
      <c r="N93" s="31" t="s">
        <v>582</v>
      </c>
      <c r="O93" s="31" t="s">
        <v>201</v>
      </c>
      <c r="P93" s="31" t="s">
        <v>235</v>
      </c>
      <c r="Q93" s="31" t="s">
        <v>127</v>
      </c>
    </row>
    <row r="94" spans="1:17">
      <c r="A94" s="31">
        <v>83</v>
      </c>
      <c r="B94" s="32" t="s">
        <v>824</v>
      </c>
      <c r="C94" s="42">
        <v>9002000</v>
      </c>
      <c r="D94" s="38" t="s">
        <v>891</v>
      </c>
      <c r="E94" s="43">
        <v>17743723.030000001</v>
      </c>
      <c r="F94" s="33" t="s">
        <v>427</v>
      </c>
      <c r="G94" s="31" t="s">
        <v>265</v>
      </c>
      <c r="H94" s="34" t="s">
        <v>397</v>
      </c>
      <c r="I94" s="31" t="s">
        <v>266</v>
      </c>
      <c r="J94" s="35" t="s">
        <v>317</v>
      </c>
      <c r="K94" s="31" t="s">
        <v>428</v>
      </c>
      <c r="L94" s="31">
        <v>2011</v>
      </c>
      <c r="M94" s="44" t="str">
        <f t="shared" si="1"/>
        <v>April 03, 2011</v>
      </c>
      <c r="N94" s="31" t="s">
        <v>466</v>
      </c>
      <c r="O94" s="31" t="s">
        <v>200</v>
      </c>
      <c r="P94" s="31" t="s">
        <v>236</v>
      </c>
      <c r="Q94" s="31" t="s">
        <v>277</v>
      </c>
    </row>
    <row r="95" spans="1:17">
      <c r="A95" s="31">
        <v>60</v>
      </c>
      <c r="B95" s="32" t="s">
        <v>801</v>
      </c>
      <c r="C95" s="42">
        <v>13115500</v>
      </c>
      <c r="D95" s="38" t="s">
        <v>893</v>
      </c>
      <c r="E95" s="43">
        <v>17743723.030000001</v>
      </c>
      <c r="F95" s="33" t="s">
        <v>662</v>
      </c>
      <c r="G95" s="31" t="s">
        <v>842</v>
      </c>
      <c r="H95" s="34" t="s">
        <v>700</v>
      </c>
      <c r="I95" s="31" t="s">
        <v>881</v>
      </c>
      <c r="J95" s="35" t="s">
        <v>320</v>
      </c>
      <c r="K95" s="31" t="s">
        <v>367</v>
      </c>
      <c r="L95" s="31">
        <v>2011</v>
      </c>
      <c r="M95" s="44" t="str">
        <f t="shared" si="1"/>
        <v>June 09, 2011</v>
      </c>
      <c r="N95" s="31" t="s">
        <v>579</v>
      </c>
      <c r="O95" s="31" t="s">
        <v>195</v>
      </c>
      <c r="P95" s="31" t="s">
        <v>237</v>
      </c>
      <c r="Q95" s="31" t="s">
        <v>32</v>
      </c>
    </row>
    <row r="96" spans="1:17">
      <c r="A96" s="31">
        <v>23</v>
      </c>
      <c r="B96" s="32" t="s">
        <v>626</v>
      </c>
      <c r="C96" s="42">
        <v>22533000</v>
      </c>
      <c r="D96" s="38" t="s">
        <v>906</v>
      </c>
      <c r="E96" s="43">
        <v>17743723.030000001</v>
      </c>
      <c r="F96" s="33" t="s">
        <v>679</v>
      </c>
      <c r="G96" s="31" t="s">
        <v>679</v>
      </c>
      <c r="H96" s="34" t="s">
        <v>362</v>
      </c>
      <c r="I96" s="31" t="s">
        <v>443</v>
      </c>
      <c r="J96" s="35" t="s">
        <v>933</v>
      </c>
      <c r="K96" s="31" t="s">
        <v>154</v>
      </c>
      <c r="L96" s="31">
        <v>2011</v>
      </c>
      <c r="M96" s="44" t="str">
        <f t="shared" si="1"/>
        <v>July 16, 2011</v>
      </c>
      <c r="N96" s="31" t="s">
        <v>680</v>
      </c>
      <c r="O96" s="31" t="s">
        <v>199</v>
      </c>
      <c r="P96" s="31" t="s">
        <v>193</v>
      </c>
      <c r="Q96" s="31" t="s">
        <v>205</v>
      </c>
    </row>
    <row r="97" spans="1:17">
      <c r="A97" s="31">
        <v>66</v>
      </c>
      <c r="B97" s="32" t="s">
        <v>825</v>
      </c>
      <c r="C97" s="42">
        <v>10934000</v>
      </c>
      <c r="D97" s="38" t="s">
        <v>893</v>
      </c>
      <c r="E97" s="43">
        <v>17743723.030000001</v>
      </c>
      <c r="F97" s="33" t="s">
        <v>518</v>
      </c>
      <c r="G97" s="31" t="s">
        <v>350</v>
      </c>
      <c r="H97" s="34" t="s">
        <v>400</v>
      </c>
      <c r="I97" s="31" t="s">
        <v>519</v>
      </c>
      <c r="J97" s="35" t="s">
        <v>450</v>
      </c>
      <c r="K97" s="31" t="s">
        <v>363</v>
      </c>
      <c r="L97" s="31">
        <v>2011</v>
      </c>
      <c r="M97" s="44" t="str">
        <f t="shared" si="1"/>
        <v>May 24, 2011</v>
      </c>
      <c r="N97" s="31" t="s">
        <v>580</v>
      </c>
      <c r="O97" s="31" t="s">
        <v>195</v>
      </c>
      <c r="P97" s="31" t="s">
        <v>237</v>
      </c>
      <c r="Q97" s="31" t="s">
        <v>351</v>
      </c>
    </row>
    <row r="98" spans="1:17">
      <c r="A98" s="31">
        <v>22</v>
      </c>
      <c r="B98" s="32" t="s">
        <v>625</v>
      </c>
      <c r="C98" s="42">
        <v>23145000</v>
      </c>
      <c r="D98" s="38" t="s">
        <v>906</v>
      </c>
      <c r="E98" s="43">
        <v>17743723.030000001</v>
      </c>
      <c r="F98" s="33" t="s">
        <v>835</v>
      </c>
      <c r="G98" s="31" t="s">
        <v>835</v>
      </c>
      <c r="H98" s="34" t="s">
        <v>362</v>
      </c>
      <c r="I98" s="31" t="s">
        <v>881</v>
      </c>
      <c r="J98" s="35" t="s">
        <v>320</v>
      </c>
      <c r="K98" s="31" t="s">
        <v>367</v>
      </c>
      <c r="L98" s="31">
        <v>2011</v>
      </c>
      <c r="M98" s="44" t="str">
        <f t="shared" si="1"/>
        <v>June 09, 2011</v>
      </c>
      <c r="N98" s="31" t="s">
        <v>579</v>
      </c>
      <c r="O98" s="31" t="s">
        <v>195</v>
      </c>
      <c r="P98" s="31" t="s">
        <v>237</v>
      </c>
      <c r="Q98" s="31" t="s">
        <v>204</v>
      </c>
    </row>
    <row r="99" spans="1:17">
      <c r="A99" s="31">
        <v>50</v>
      </c>
      <c r="B99" s="32" t="s">
        <v>808</v>
      </c>
      <c r="C99" s="42">
        <v>14726560</v>
      </c>
      <c r="D99" s="38" t="s">
        <v>893</v>
      </c>
      <c r="E99" s="43">
        <v>17743723.030000001</v>
      </c>
      <c r="F99" s="33" t="s">
        <v>179</v>
      </c>
      <c r="G99" s="31" t="s">
        <v>180</v>
      </c>
      <c r="H99" s="34" t="s">
        <v>373</v>
      </c>
      <c r="I99" s="31" t="s">
        <v>464</v>
      </c>
      <c r="J99" s="35" t="s">
        <v>795</v>
      </c>
      <c r="K99" s="31" t="s">
        <v>363</v>
      </c>
      <c r="L99" s="31">
        <v>2011</v>
      </c>
      <c r="M99" s="44" t="str">
        <f t="shared" si="1"/>
        <v>May 30, 2011</v>
      </c>
      <c r="N99" s="31" t="s">
        <v>465</v>
      </c>
      <c r="O99" s="31" t="s">
        <v>200</v>
      </c>
      <c r="P99" s="31" t="s">
        <v>238</v>
      </c>
      <c r="Q99" s="31" t="s">
        <v>181</v>
      </c>
    </row>
    <row r="100" spans="1:17">
      <c r="A100" s="31">
        <v>80</v>
      </c>
      <c r="B100" s="32" t="s">
        <v>862</v>
      </c>
      <c r="C100" s="42">
        <v>9258000</v>
      </c>
      <c r="D100" s="38" t="s">
        <v>891</v>
      </c>
      <c r="E100" s="43">
        <v>17743723.030000001</v>
      </c>
      <c r="F100" s="33" t="s">
        <v>261</v>
      </c>
      <c r="G100" s="31" t="s">
        <v>842</v>
      </c>
      <c r="H100" s="34" t="s">
        <v>402</v>
      </c>
      <c r="I100" s="31" t="s">
        <v>881</v>
      </c>
      <c r="J100" s="35" t="s">
        <v>320</v>
      </c>
      <c r="K100" s="31" t="s">
        <v>367</v>
      </c>
      <c r="L100" s="31">
        <v>2011</v>
      </c>
      <c r="M100" s="44" t="str">
        <f t="shared" si="1"/>
        <v>June 09, 2011</v>
      </c>
      <c r="N100" s="31" t="s">
        <v>579</v>
      </c>
      <c r="O100" s="31" t="s">
        <v>195</v>
      </c>
      <c r="P100" s="31" t="s">
        <v>237</v>
      </c>
      <c r="Q100" s="31" t="s">
        <v>162</v>
      </c>
    </row>
    <row r="101" spans="1:17">
      <c r="A101" s="31">
        <v>99</v>
      </c>
      <c r="B101" s="32" t="s">
        <v>821</v>
      </c>
      <c r="C101" s="42">
        <v>8116499</v>
      </c>
      <c r="D101" s="38" t="s">
        <v>891</v>
      </c>
      <c r="E101" s="43">
        <v>17743723.030000001</v>
      </c>
      <c r="F101" s="33" t="s">
        <v>920</v>
      </c>
      <c r="G101" s="31" t="s">
        <v>210</v>
      </c>
      <c r="H101" s="34" t="s">
        <v>393</v>
      </c>
      <c r="I101" s="31" t="s">
        <v>745</v>
      </c>
      <c r="J101" s="35" t="s">
        <v>313</v>
      </c>
      <c r="K101" s="31" t="s">
        <v>363</v>
      </c>
      <c r="L101" s="31">
        <v>2011</v>
      </c>
      <c r="M101" s="44" t="str">
        <f t="shared" si="1"/>
        <v>May 22, 2011</v>
      </c>
      <c r="N101" s="31" t="s">
        <v>580</v>
      </c>
      <c r="O101" s="31" t="s">
        <v>195</v>
      </c>
      <c r="P101" s="31" t="s">
        <v>237</v>
      </c>
      <c r="Q101" s="31" t="s">
        <v>213</v>
      </c>
    </row>
  </sheetData>
  <sortState ref="A1:XFD1048576">
    <sortCondition ref="B2:B1048576"/>
  </sortState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Imported</vt:lpstr>
      <vt:lpstr>Formulae</vt:lpstr>
      <vt:lpstr>Working</vt:lpstr>
      <vt:lpstr>Clean</vt:lpstr>
      <vt:lpstr>2011-auction-trends-refine.csv</vt:lpstr>
    </vt:vector>
  </TitlesOfParts>
  <Company>Brock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 Roberts</dc:creator>
  <cp:lastModifiedBy>Spencer  Roberts</cp:lastModifiedBy>
  <dcterms:created xsi:type="dcterms:W3CDTF">2014-07-02T17:00:51Z</dcterms:created>
  <dcterms:modified xsi:type="dcterms:W3CDTF">2015-07-17T14:45:58Z</dcterms:modified>
</cp:coreProperties>
</file>