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rta\OneDrive\Bureau\synthese\projet\Sprint1\"/>
    </mc:Choice>
  </mc:AlternateContent>
  <xr:revisionPtr revIDLastSave="0" documentId="13_ncr:1_{9D3D8A0F-192F-4AA3-8858-83DB2247EB97}" xr6:coauthVersionLast="46" xr6:coauthVersionMax="46" xr10:uidLastSave="{00000000-0000-0000-0000-000000000000}"/>
  <bookViews>
    <workbookView xWindow="-109" yWindow="-109" windowWidth="24236" windowHeight="13110" tabRatio="49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14" i="6" l="1"/>
  <c r="M14" i="6" s="1"/>
  <c r="P16" i="6"/>
  <c r="P15" i="6"/>
  <c r="M15" i="6" s="1"/>
  <c r="P13" i="6"/>
  <c r="M13" i="6" s="1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M10" i="3" s="1"/>
  <c r="S11" i="6" a="1"/>
  <c r="S9" i="6" a="1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7" i="6"/>
  <c r="N17" i="6"/>
  <c r="M18" i="6"/>
  <c r="N18" i="6"/>
  <c r="N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14" i="6" l="1"/>
  <c r="N15" i="6"/>
  <c r="N13" i="6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2" i="2" l="1"/>
  <c r="B13" i="3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 l="1"/>
  <c r="B21" i="3" s="1"/>
  <c r="B19" i="2"/>
  <c r="B20" i="6"/>
  <c r="B20" i="2" l="1"/>
  <c r="B21" i="1"/>
  <c r="B22" i="3" s="1"/>
  <c r="B21" i="6"/>
  <c r="B21" i="2" l="1"/>
  <c r="B22" i="1"/>
  <c r="B23" i="6" s="1"/>
  <c r="B22" i="6"/>
  <c r="B23" i="1"/>
  <c r="B22" i="2"/>
  <c r="B23" i="3" l="1"/>
  <c r="B24" i="3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Q9" i="2"/>
  <c r="R9" i="2" s="1"/>
  <c r="Q8" i="2"/>
  <c r="R8" i="2" s="1"/>
  <c r="Q10" i="2"/>
  <c r="R10" i="2" s="1"/>
  <c r="L11" i="4" l="1"/>
  <c r="C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<sst xmlns="http://schemas.openxmlformats.org/spreadsheetml/2006/main" count="213" uniqueCount="102">
  <si>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</si>
  <si>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</si>
  <si>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</si>
  <si>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</si>
  <si>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</si>
  <si>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</si>
  <si>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</si>
  <si>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</si>
  <si>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</si>
  <si>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</si>
  <si>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</si>
  <si>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</si>
  <si>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</si>
  <si>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</si>
  <si>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</si>
  <si>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</si>
  <si>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</si>
  <si>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</si>
  <si>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</si>
  <si>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</si>
  <si>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</si>
  <si>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</si>
  <si>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</si>
  <si>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</si>
  <si>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</si>
  <si>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</si>
  <si>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</si>
  <si>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</si>
  <si>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</si>
  <si>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</si>
  <si>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</si>
  <si>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</si>
  <si>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</si>
  <si>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</si>
  <si>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</si>
  <si>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</si>
  <si>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</si>
  <si>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</si>
  <si>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</si>
  <si>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</si>
  <si>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</si>
  <si>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</si>
  <si>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</si>
  <si>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</si>
  <si>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</si>
  <si>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</si>
  <si>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</si>
  <si>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</si>
  <si>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</si>
  <si>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</si>
  <si>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</si>
  <si>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</si>
  <si>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</si>
  <si>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</si>
  <si>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</si>
  <si>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</si>
  <si>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</si>
  <si>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</si>
  <si>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</si>
  <si>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</si>
  <si>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</si>
  <si>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</si>
  <si>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</si>
  <si>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</si>
  <si>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</si>
  <si>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</si>
  <si>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</si>
  <si>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</si>
  <si>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</si>
  <si>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</si>
  <si>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</si>
  <si>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</si>
  <si>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</si>
  <si>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</si>
  <si>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Mouvement du personnage principale</t>
  </si>
  <si>
    <t>Création de l'environnement</t>
  </si>
  <si>
    <t>Projet X</t>
  </si>
  <si>
    <t>Cyril Corlay &amp; Leandre Lo Tartaro Benoit</t>
  </si>
  <si>
    <t>L'interface utilisateur pour les points de vie du joueur</t>
  </si>
  <si>
    <t>Système de combat</t>
  </si>
  <si>
    <t>La musique et les sons</t>
  </si>
  <si>
    <t>Animation du personnage principal</t>
  </si>
  <si>
    <t>Animation des ennemis</t>
  </si>
  <si>
    <t>Système de lumière</t>
  </si>
  <si>
    <t>Intelligence artificielle avancée des ennemis</t>
  </si>
  <si>
    <t>Intelligence artificielle de base des ennemies</t>
  </si>
  <si>
    <t>Système d'inventaire</t>
  </si>
  <si>
    <t>Système d'artisanat ("crafting")</t>
  </si>
  <si>
    <t>Système de construction</t>
  </si>
  <si>
    <t>Diversification des ennemis</t>
  </si>
  <si>
    <t>Effets de status (empoisonnement, saignement, etc.)</t>
  </si>
  <si>
    <t>Destruction d'environnement</t>
  </si>
  <si>
    <t>Système de furtivité ("stealth")</t>
  </si>
  <si>
    <t>Génération aléatoire de certaines zones</t>
  </si>
  <si>
    <t>Arbre de compétences ("skill tree" ou "talent tree")</t>
  </si>
  <si>
    <t>Retard parce que nous essayons un nouveau système.</t>
  </si>
  <si>
    <t>Plus long qu'on pensait. Reste a trouver les bonnes tiles, etc.</t>
  </si>
  <si>
    <t>Cycle de jour et nuit</t>
  </si>
  <si>
    <t>Fonctionne de façon "ok". Reste a raffiner un tout petit peu.</t>
  </si>
  <si>
    <t>Devrait pas être long. IU de base pour l'instant.</t>
  </si>
  <si>
    <t>Trouver les "sprites"</t>
  </si>
  <si>
    <t>Trouver les sons et la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</si>
</sst>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10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6</c:v>
                </c:pt>
                <c:pt idx="1">
                  <c:v>14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31.5</c:v>
                </c:pt>
                <c:pt idx="1">
                  <c:v>44</c:v>
                </c:pt>
                <c:pt idx="2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14.75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abSelected="1" topLeftCell="A10" zoomScaleNormal="100" workbookViewId="0">
      <selection activeCell="C35" sqref="C35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71.375" style="4" customWidth="1"/>
    <col min="4" max="8" width="11.375" style="3" customWidth="1"/>
    <col min="9" max="11" width="11.375" style="4"/>
    <col min="12" max="16" width="0" style="3" hidden="1" customWidth="1"/>
    <col min="17" max="19" width="0" style="4" hidden="1" customWidth="1"/>
    <col min="20" max="27" width="11.375" style="3" hidden="1" customWidth="1"/>
    <col min="28" max="35" width="11.375" style="4" hidden="1" customWidth="1"/>
    <col min="36" max="36" width="0" style="4" hidden="1" customWidth="1"/>
    <col min="37" max="16384" width="11.375" style="4"/>
  </cols>
  <sheetData>
    <row r="1" spans="2:31" ht="7.5" customHeight="1" x14ac:dyDescent="0.25"/>
    <row r="2" spans="2:31" ht="22.6" customHeight="1" thickBot="1" x14ac:dyDescent="0.4">
      <c r="B2" s="121" t="s">
        <v>76</v>
      </c>
      <c r="C2" s="121"/>
      <c r="D2" s="121"/>
      <c r="E2" s="121"/>
      <c r="F2" s="121"/>
      <c r="G2" s="121"/>
      <c r="H2" s="121"/>
    </row>
    <row r="3" spans="2:31" ht="14.95" customHeight="1" thickBot="1" x14ac:dyDescent="0.3">
      <c r="B3" s="25" t="s">
        <v>0</v>
      </c>
      <c r="C3" s="26"/>
      <c r="D3" s="27" t="s">
        <v>1</v>
      </c>
      <c r="E3" s="122" t="s">
        <v>77</v>
      </c>
      <c r="F3" s="122"/>
      <c r="G3" s="122"/>
      <c r="H3" s="122"/>
    </row>
    <row r="4" spans="2:31" ht="22.6" customHeight="1" x14ac:dyDescent="0.25">
      <c r="B4" s="5"/>
      <c r="C4" s="6"/>
      <c r="D4" s="5"/>
      <c r="E4" s="5"/>
      <c r="F4" s="5"/>
      <c r="G4" s="5"/>
      <c r="H4" s="5"/>
    </row>
    <row r="5" spans="2:31" ht="22.6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26 tâches ont été définies totalisant 196 heures et 30 minutes de travail estimé.</v>
      </c>
    </row>
    <row r="6" spans="2:31" ht="7.5" customHeight="1" thickBot="1" x14ac:dyDescent="0.3"/>
    <row r="7" spans="2:31" ht="14.9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ht="14.95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26</v>
      </c>
      <c r="V8" s="3" t="s">
        <v>12</v>
      </c>
      <c r="W8" s="3">
        <v>1</v>
      </c>
      <c r="X8" s="8">
        <v>0</v>
      </c>
      <c r="Y8" s="8">
        <f>MAX(G8:G42)</f>
        <v>0.91666666666668495</v>
      </c>
      <c r="Z8" s="3" t="s">
        <v>13</v>
      </c>
      <c r="AA8" s="3">
        <v>1</v>
      </c>
      <c r="AB8" s="22">
        <v>0</v>
      </c>
      <c r="AC8" s="4">
        <f>COUNTA(C8:C43)</f>
        <v>26</v>
      </c>
      <c r="AD8" s="9">
        <f>SUM(G8:G43)</f>
        <v>8.1875000000000675</v>
      </c>
    </row>
    <row r="9" spans="2:31" x14ac:dyDescent="0.25">
      <c r="B9" s="45">
        <f t="shared" ref="B9:B15" si="0"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1">AND(NOT(ISBLANK($C9)),LEN(D9)=0)</f>
        <v>0</v>
      </c>
      <c r="M9" s="3" t="b">
        <f t="shared" ref="M9:M23" si="2">AND(NOT(ISBLANK($C9)),LEN(E9)=0)</f>
        <v>0</v>
      </c>
      <c r="N9" s="3" t="b">
        <f t="shared" ref="N9:N23" si="3">AND(NOT(ISBLANK($C9)),LEN(F9)=0)</f>
        <v>0</v>
      </c>
      <c r="O9" s="3" t="b">
        <f t="shared" ref="O9:O23" si="4">AND(NOT(ISBLANK($C9)),LEN(G9)=0)</f>
        <v>0</v>
      </c>
      <c r="P9" s="3" t="b">
        <f t="shared" ref="P9:P23" si="5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8.1875000000000675</v>
      </c>
    </row>
    <row r="10" spans="2:31" x14ac:dyDescent="0.25">
      <c r="B10" s="44">
        <f t="shared" si="0"/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1"/>
        <v>0</v>
      </c>
      <c r="M10" s="3" t="b">
        <f t="shared" si="2"/>
        <v>0</v>
      </c>
      <c r="N10" s="3" t="b">
        <f t="shared" si="3"/>
        <v>0</v>
      </c>
      <c r="O10" s="3" t="b">
        <f t="shared" si="4"/>
        <v>0</v>
      </c>
      <c r="P10" s="3" t="b">
        <f t="shared" si="5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196</v>
      </c>
    </row>
    <row r="11" spans="2:31" x14ac:dyDescent="0.25">
      <c r="B11" s="45">
        <f t="shared" si="0"/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1"/>
        <v>0</v>
      </c>
      <c r="M11" s="3" t="b">
        <f t="shared" si="2"/>
        <v>0</v>
      </c>
      <c r="N11" s="3" t="b">
        <f t="shared" si="3"/>
        <v>0</v>
      </c>
      <c r="O11" s="3" t="b">
        <f t="shared" si="4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 x14ac:dyDescent="0.25">
      <c r="B12" s="44">
        <f t="shared" si="0"/>
        <v>5</v>
      </c>
      <c r="C12" s="17" t="s">
        <v>74</v>
      </c>
      <c r="D12" s="19">
        <v>5</v>
      </c>
      <c r="E12" s="18" t="s">
        <v>12</v>
      </c>
      <c r="F12" s="18">
        <v>1</v>
      </c>
      <c r="G12" s="32">
        <v>8.3333333333333301E-2</v>
      </c>
      <c r="H12" s="42" t="s">
        <v>13</v>
      </c>
      <c r="L12" s="3" t="b">
        <f t="shared" ref="L12:P15" si="6">AND(NOT(ISBLANK($C12)),LEN(D12)=0)</f>
        <v>0</v>
      </c>
      <c r="M12" s="3" t="b">
        <f t="shared" si="6"/>
        <v>0</v>
      </c>
      <c r="N12" s="3" t="b">
        <f t="shared" si="6"/>
        <v>0</v>
      </c>
      <c r="O12" s="3" t="b">
        <f t="shared" si="6"/>
        <v>0</v>
      </c>
      <c r="P12" s="3" t="b">
        <f t="shared" si="6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26</v>
      </c>
      <c r="AE12" s="4" t="str">
        <f>AD12 &amp; " " &amp; AC12 &amp; IF(AD12 &gt; 1, "s ont été définies", " a été définie")</f>
        <v>26 tâches ont été définies</v>
      </c>
    </row>
    <row r="13" spans="2:31" ht="14.95" x14ac:dyDescent="0.25">
      <c r="B13" s="45">
        <f t="shared" si="0"/>
        <v>6</v>
      </c>
      <c r="C13" s="15" t="s">
        <v>85</v>
      </c>
      <c r="D13" s="16">
        <v>5</v>
      </c>
      <c r="E13" s="16" t="s">
        <v>12</v>
      </c>
      <c r="F13" s="16">
        <v>1</v>
      </c>
      <c r="G13" s="31">
        <v>8.3333333333333301E-2</v>
      </c>
      <c r="H13" s="41" t="s">
        <v>13</v>
      </c>
      <c r="L13" s="3" t="b">
        <f t="shared" si="6"/>
        <v>0</v>
      </c>
      <c r="M13" s="3" t="b">
        <f t="shared" si="6"/>
        <v>0</v>
      </c>
      <c r="N13" s="3" t="b">
        <f t="shared" si="6"/>
        <v>0</v>
      </c>
      <c r="O13" s="3" t="b">
        <f t="shared" si="6"/>
        <v>0</v>
      </c>
      <c r="P13" s="3" t="b">
        <f t="shared" si="6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196</v>
      </c>
      <c r="AE13" s="4" t="str">
        <f>AD13 &amp; " " &amp; AC13 &amp; IF(AD13 &gt; 1, "s", "")</f>
        <v>196 heures</v>
      </c>
    </row>
    <row r="14" spans="2:31" x14ac:dyDescent="0.25">
      <c r="B14" s="44">
        <f t="shared" si="0"/>
        <v>7</v>
      </c>
      <c r="C14" s="17" t="s">
        <v>75</v>
      </c>
      <c r="D14" s="19" t="s">
        <v>10</v>
      </c>
      <c r="E14" s="18" t="s">
        <v>12</v>
      </c>
      <c r="F14" s="18">
        <v>1</v>
      </c>
      <c r="G14" s="32">
        <v>0.41666666666666802</v>
      </c>
      <c r="H14" s="42" t="s">
        <v>13</v>
      </c>
      <c r="L14" s="3" t="b">
        <f t="shared" si="6"/>
        <v>0</v>
      </c>
      <c r="M14" s="3" t="b">
        <f t="shared" si="6"/>
        <v>0</v>
      </c>
      <c r="N14" s="3" t="b">
        <f t="shared" si="6"/>
        <v>0</v>
      </c>
      <c r="O14" s="3" t="b">
        <f t="shared" si="6"/>
        <v>0</v>
      </c>
      <c r="P14" s="3" t="b">
        <f t="shared" si="6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30</v>
      </c>
      <c r="AE14" s="4" t="str">
        <f>AD14 &amp; " " &amp; AC14 &amp; IF(AD14 &gt; 1, "s", "")</f>
        <v>30 minutes</v>
      </c>
    </row>
    <row r="15" spans="2:31" x14ac:dyDescent="0.25">
      <c r="B15" s="45">
        <f t="shared" si="0"/>
        <v>8</v>
      </c>
      <c r="C15" s="15" t="s">
        <v>78</v>
      </c>
      <c r="D15" s="16">
        <v>5</v>
      </c>
      <c r="E15" s="16" t="s">
        <v>12</v>
      </c>
      <c r="F15" s="16">
        <v>1</v>
      </c>
      <c r="G15" s="31">
        <v>0.125</v>
      </c>
      <c r="H15" s="41" t="s">
        <v>13</v>
      </c>
      <c r="L15" s="3" t="b">
        <f t="shared" si="6"/>
        <v>0</v>
      </c>
      <c r="M15" s="3" t="b">
        <f t="shared" si="6"/>
        <v>0</v>
      </c>
      <c r="N15" s="3" t="b">
        <f t="shared" si="6"/>
        <v>0</v>
      </c>
      <c r="O15" s="3" t="b">
        <f t="shared" si="6"/>
        <v>0</v>
      </c>
      <c r="P15" s="3" t="b">
        <f t="shared" si="6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196 heures et 30 minutes</v>
      </c>
    </row>
    <row r="16" spans="2:31" x14ac:dyDescent="0.25">
      <c r="B16" s="44">
        <f>IF(LEN(C16)&lt;&gt;0,IF(OR(LEN(B15)=0,B15="^"),"^",B15+1),"")</f>
        <v>9</v>
      </c>
      <c r="C16" s="17" t="s">
        <v>79</v>
      </c>
      <c r="D16" s="18" t="s">
        <v>10</v>
      </c>
      <c r="E16" s="18" t="s">
        <v>12</v>
      </c>
      <c r="F16" s="18">
        <v>2</v>
      </c>
      <c r="G16" s="32">
        <v>0.20833333333333301</v>
      </c>
      <c r="H16" s="42" t="s">
        <v>18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ref="B17:B42" si="7">IF(LEN(C17)&lt;&gt;0,IF(OR(LEN(B16)=0,B16="^"),"^",B16+1),"")</f>
        <v>10</v>
      </c>
      <c r="C17" s="15" t="s">
        <v>83</v>
      </c>
      <c r="D17" s="16" t="s">
        <v>10</v>
      </c>
      <c r="E17" s="16" t="s">
        <v>17</v>
      </c>
      <c r="F17" s="16">
        <v>3</v>
      </c>
      <c r="G17" s="31">
        <v>0.25</v>
      </c>
      <c r="H17" s="41" t="s">
        <v>18</v>
      </c>
      <c r="L17" s="3" t="b">
        <f t="shared" si="1"/>
        <v>0</v>
      </c>
      <c r="M17" s="3" t="b">
        <f t="shared" si="2"/>
        <v>0</v>
      </c>
      <c r="N17" s="3" t="b">
        <f t="shared" si="3"/>
        <v>0</v>
      </c>
      <c r="O17" s="3" t="b">
        <f t="shared" si="4"/>
        <v>0</v>
      </c>
      <c r="P17" s="3" t="b">
        <f t="shared" si="5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1.3125000000000018</v>
      </c>
      <c r="AE17" s="4">
        <f>AD17 * 24*60</f>
        <v>1890.0000000000025</v>
      </c>
      <c r="AF17" s="4">
        <f>DAY(AD17)*24+HOUR(AD17)</f>
        <v>31</v>
      </c>
      <c r="AG17" s="4">
        <f>MINUTE(AD17)</f>
        <v>30</v>
      </c>
      <c r="AH17" s="4" t="str">
        <f>AF17&amp;"h"&amp;TEXT(AG17,"00")</f>
        <v>31h30</v>
      </c>
      <c r="AJ17" s="4">
        <f>COUNTIF($H$8:$H$42,AC17)</f>
        <v>10</v>
      </c>
    </row>
    <row r="18" spans="2:36" ht="14.95" x14ac:dyDescent="0.25">
      <c r="B18" s="44">
        <f t="shared" si="7"/>
        <v>11</v>
      </c>
      <c r="C18" s="17" t="s">
        <v>80</v>
      </c>
      <c r="D18" s="18" t="s">
        <v>10</v>
      </c>
      <c r="E18" s="18" t="s">
        <v>17</v>
      </c>
      <c r="F18" s="18">
        <v>1</v>
      </c>
      <c r="G18" s="32">
        <v>0.16666666666666699</v>
      </c>
      <c r="H18" s="42" t="s">
        <v>18</v>
      </c>
      <c r="L18" s="3" t="b">
        <f t="shared" si="1"/>
        <v>0</v>
      </c>
      <c r="M18" s="3" t="b">
        <f t="shared" si="2"/>
        <v>0</v>
      </c>
      <c r="N18" s="3" t="b">
        <f t="shared" si="3"/>
        <v>0</v>
      </c>
      <c r="O18" s="3" t="b">
        <f t="shared" si="4"/>
        <v>0</v>
      </c>
      <c r="P18" s="3" t="b">
        <f t="shared" si="5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1.8333333333333321</v>
      </c>
      <c r="AE18" s="4">
        <f>AD18 * 24*60</f>
        <v>2639.9999999999982</v>
      </c>
      <c r="AF18" s="4">
        <f t="shared" ref="AF18:AF19" si="8">DAY(AD18)*24+HOUR(AD18)</f>
        <v>44</v>
      </c>
      <c r="AG18" s="4">
        <f t="shared" ref="AG18:AG19" si="9">MINUTE(AD18)</f>
        <v>0</v>
      </c>
      <c r="AH18" s="4" t="str">
        <f t="shared" ref="AH18:AH19" si="10">AF18&amp;"h"&amp;TEXT(AG18,"00")</f>
        <v>44h00</v>
      </c>
      <c r="AJ18" s="4">
        <f>COUNTIF($H$8:$H$42,AC18)</f>
        <v>8</v>
      </c>
    </row>
    <row r="19" spans="2:36" ht="14.95" x14ac:dyDescent="0.25">
      <c r="B19" s="45">
        <f t="shared" si="7"/>
        <v>12</v>
      </c>
      <c r="C19" s="15" t="s">
        <v>81</v>
      </c>
      <c r="D19" s="16">
        <v>5</v>
      </c>
      <c r="E19" s="16" t="s">
        <v>17</v>
      </c>
      <c r="F19" s="16">
        <v>3</v>
      </c>
      <c r="G19" s="31">
        <v>0.20833333333333301</v>
      </c>
      <c r="H19" s="41" t="s">
        <v>18</v>
      </c>
      <c r="L19" s="3" t="b">
        <f t="shared" si="1"/>
        <v>0</v>
      </c>
      <c r="M19" s="3" t="b">
        <f t="shared" si="2"/>
        <v>0</v>
      </c>
      <c r="N19" s="3" t="b">
        <f t="shared" si="3"/>
        <v>0</v>
      </c>
      <c r="O19" s="3" t="b">
        <f t="shared" si="4"/>
        <v>0</v>
      </c>
      <c r="P19" s="3" t="b">
        <f t="shared" si="5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5.0416666666667345</v>
      </c>
      <c r="AE19" s="4">
        <f>AD19 * 24*60</f>
        <v>7260.0000000000973</v>
      </c>
      <c r="AF19" s="4">
        <f t="shared" si="8"/>
        <v>121</v>
      </c>
      <c r="AG19" s="4">
        <f t="shared" si="9"/>
        <v>0</v>
      </c>
      <c r="AH19" s="4" t="str">
        <f t="shared" si="10"/>
        <v>121h00</v>
      </c>
      <c r="AJ19" s="4">
        <f>COUNTIF($H$8:$H$42,AC19)</f>
        <v>8</v>
      </c>
    </row>
    <row r="20" spans="2:36" ht="14.95" x14ac:dyDescent="0.25">
      <c r="B20" s="44">
        <f t="shared" si="7"/>
        <v>13</v>
      </c>
      <c r="C20" s="17" t="s">
        <v>82</v>
      </c>
      <c r="D20" s="19">
        <v>6</v>
      </c>
      <c r="E20" s="18" t="s">
        <v>17</v>
      </c>
      <c r="F20" s="18">
        <v>3</v>
      </c>
      <c r="G20" s="32">
        <v>0.20833333333333301</v>
      </c>
      <c r="H20" s="42" t="s">
        <v>18</v>
      </c>
      <c r="L20" s="3" t="b">
        <f t="shared" si="1"/>
        <v>0</v>
      </c>
      <c r="M20" s="3" t="b">
        <f t="shared" si="2"/>
        <v>0</v>
      </c>
      <c r="N20" s="3" t="b">
        <f t="shared" si="3"/>
        <v>0</v>
      </c>
      <c r="O20" s="3" t="b">
        <f t="shared" si="4"/>
        <v>0</v>
      </c>
      <c r="P20" s="3" t="b">
        <f t="shared" si="5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7"/>
        <v>14</v>
      </c>
      <c r="C21" s="15" t="s">
        <v>84</v>
      </c>
      <c r="D21" s="16">
        <v>6</v>
      </c>
      <c r="E21" s="16" t="s">
        <v>17</v>
      </c>
      <c r="F21" s="16">
        <v>3</v>
      </c>
      <c r="G21" s="31">
        <v>0.20833333333333301</v>
      </c>
      <c r="H21" s="41" t="s">
        <v>18</v>
      </c>
      <c r="L21" s="3" t="b">
        <f t="shared" si="1"/>
        <v>0</v>
      </c>
      <c r="M21" s="3" t="b">
        <f t="shared" si="2"/>
        <v>0</v>
      </c>
      <c r="N21" s="3" t="b">
        <f t="shared" si="3"/>
        <v>0</v>
      </c>
      <c r="O21" s="3" t="b">
        <f t="shared" si="4"/>
        <v>0</v>
      </c>
      <c r="P21" s="3" t="b">
        <f t="shared" si="5"/>
        <v>0</v>
      </c>
      <c r="T21" s="3">
        <v>14</v>
      </c>
      <c r="X21" s="8">
        <v>0.13541666666666699</v>
      </c>
      <c r="AB21" s="22">
        <v>0.65</v>
      </c>
      <c r="AD21" s="4">
        <f>SUM(AD17:AD19)</f>
        <v>8.1875000000000675</v>
      </c>
      <c r="AE21" s="4">
        <f t="shared" ref="AE21" si="11">AD21 * 24*60</f>
        <v>11790.000000000096</v>
      </c>
      <c r="AF21" s="4">
        <f t="shared" ref="AF21" si="12">DAY(AD21)*24+HOUR(AD21)</f>
        <v>196</v>
      </c>
      <c r="AG21" s="4">
        <f t="shared" ref="AG21" si="13">MINUTE(AD21)</f>
        <v>30</v>
      </c>
      <c r="AH21" s="4" t="str">
        <f t="shared" ref="AH21" si="14">AF21&amp;"h"&amp;TEXT(AG21,"00")</f>
        <v>196h30</v>
      </c>
    </row>
    <row r="22" spans="2:36" x14ac:dyDescent="0.25">
      <c r="B22" s="44">
        <f t="shared" si="7"/>
        <v>15</v>
      </c>
      <c r="C22" s="17" t="s">
        <v>86</v>
      </c>
      <c r="D22" s="18" t="s">
        <v>10</v>
      </c>
      <c r="E22" s="18" t="s">
        <v>17</v>
      </c>
      <c r="F22" s="18">
        <v>3</v>
      </c>
      <c r="G22" s="32">
        <v>0.25</v>
      </c>
      <c r="H22" s="42" t="s">
        <v>18</v>
      </c>
      <c r="L22" s="3" t="b">
        <f t="shared" si="1"/>
        <v>0</v>
      </c>
      <c r="M22" s="3" t="b">
        <f t="shared" si="2"/>
        <v>0</v>
      </c>
      <c r="N22" s="3" t="b">
        <f t="shared" si="3"/>
        <v>0</v>
      </c>
      <c r="O22" s="3" t="b">
        <f t="shared" si="4"/>
        <v>0</v>
      </c>
      <c r="P22" s="3" t="b">
        <f t="shared" si="5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7"/>
        <v>16</v>
      </c>
      <c r="C23" s="15" t="s">
        <v>87</v>
      </c>
      <c r="D23" s="16">
        <v>15</v>
      </c>
      <c r="E23" s="16" t="s">
        <v>17</v>
      </c>
      <c r="F23" s="16">
        <v>3</v>
      </c>
      <c r="G23" s="31">
        <v>0.33333333333333298</v>
      </c>
      <c r="H23" s="41" t="s">
        <v>18</v>
      </c>
      <c r="L23" s="3" t="b">
        <f t="shared" si="1"/>
        <v>0</v>
      </c>
      <c r="M23" s="3" t="b">
        <f t="shared" si="2"/>
        <v>0</v>
      </c>
      <c r="N23" s="3" t="b">
        <f t="shared" si="3"/>
        <v>0</v>
      </c>
      <c r="O23" s="3" t="b">
        <f t="shared" si="4"/>
        <v>0</v>
      </c>
      <c r="P23" s="3" t="b">
        <f t="shared" si="5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7"/>
        <v>17</v>
      </c>
      <c r="C24" s="17" t="s">
        <v>88</v>
      </c>
      <c r="D24" s="19" t="s">
        <v>10</v>
      </c>
      <c r="E24" s="18" t="s">
        <v>17</v>
      </c>
      <c r="F24" s="18">
        <v>3</v>
      </c>
      <c r="G24" s="32">
        <v>0.91666666666668495</v>
      </c>
      <c r="H24" s="42" t="s">
        <v>21</v>
      </c>
      <c r="L24" s="3" t="b">
        <f t="shared" si="1"/>
        <v>0</v>
      </c>
      <c r="M24" s="3" t="b">
        <f t="shared" ref="M24:M42" si="15">AND(NOT(ISBLANK($C24)),LEN(E24)=0)</f>
        <v>0</v>
      </c>
      <c r="N24" s="3" t="b">
        <f t="shared" ref="N24:N42" si="16">AND(NOT(ISBLANK($C24)),LEN(F24)=0)</f>
        <v>0</v>
      </c>
      <c r="O24" s="3" t="b">
        <f t="shared" ref="O24:O42" si="17">AND(NOT(ISBLANK($C24)),LEN(G24)=0)</f>
        <v>0</v>
      </c>
      <c r="P24" s="3" t="b">
        <f t="shared" ref="P24:P42" si="18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ht="14.95" x14ac:dyDescent="0.25">
      <c r="B25" s="45">
        <f t="shared" si="7"/>
        <v>18</v>
      </c>
      <c r="C25" s="15" t="s">
        <v>89</v>
      </c>
      <c r="D25" s="16">
        <v>14</v>
      </c>
      <c r="E25" s="16" t="s">
        <v>17</v>
      </c>
      <c r="F25" s="16">
        <v>2</v>
      </c>
      <c r="G25" s="31">
        <v>0.62500000000000799</v>
      </c>
      <c r="H25" s="41" t="s">
        <v>21</v>
      </c>
      <c r="L25" s="3" t="b">
        <f t="shared" si="1"/>
        <v>0</v>
      </c>
      <c r="M25" s="3" t="b">
        <f t="shared" si="15"/>
        <v>0</v>
      </c>
      <c r="N25" s="3" t="b">
        <f t="shared" si="16"/>
        <v>0</v>
      </c>
      <c r="O25" s="3" t="b">
        <f t="shared" si="17"/>
        <v>0</v>
      </c>
      <c r="P25" s="3" t="b">
        <f t="shared" si="18"/>
        <v>0</v>
      </c>
      <c r="T25" s="3">
        <v>18</v>
      </c>
      <c r="X25" s="8">
        <v>0.17708333333333301</v>
      </c>
      <c r="AB25" s="22">
        <v>0.85</v>
      </c>
    </row>
    <row r="26" spans="2:36" ht="14.95" x14ac:dyDescent="0.25">
      <c r="B26" s="44">
        <f t="shared" si="7"/>
        <v>19</v>
      </c>
      <c r="C26" s="17" t="s">
        <v>90</v>
      </c>
      <c r="D26" s="19" t="s">
        <v>10</v>
      </c>
      <c r="E26" s="18" t="s">
        <v>17</v>
      </c>
      <c r="F26" s="18">
        <v>2</v>
      </c>
      <c r="G26" s="32">
        <v>0.41666666666666802</v>
      </c>
      <c r="H26" s="42" t="s">
        <v>21</v>
      </c>
      <c r="L26" s="3" t="b">
        <f t="shared" si="1"/>
        <v>0</v>
      </c>
      <c r="M26" s="3" t="b">
        <f t="shared" si="15"/>
        <v>0</v>
      </c>
      <c r="N26" s="3" t="b">
        <f t="shared" si="16"/>
        <v>0</v>
      </c>
      <c r="O26" s="3" t="b">
        <f t="shared" si="17"/>
        <v>0</v>
      </c>
      <c r="P26" s="3" t="b">
        <f t="shared" si="18"/>
        <v>0</v>
      </c>
      <c r="T26" s="3">
        <v>19</v>
      </c>
      <c r="X26" s="8">
        <v>0.1875</v>
      </c>
      <c r="AB26" s="22">
        <v>0.9</v>
      </c>
    </row>
    <row r="27" spans="2:36" ht="14.95" x14ac:dyDescent="0.25">
      <c r="B27" s="45">
        <f t="shared" si="7"/>
        <v>20</v>
      </c>
      <c r="C27" s="15" t="s">
        <v>91</v>
      </c>
      <c r="D27" s="16">
        <v>7</v>
      </c>
      <c r="E27" s="16" t="s">
        <v>17</v>
      </c>
      <c r="F27" s="16">
        <v>2</v>
      </c>
      <c r="G27" s="31">
        <v>0.41666666666666802</v>
      </c>
      <c r="H27" s="41" t="s">
        <v>21</v>
      </c>
      <c r="L27" s="3" t="b">
        <f t="shared" si="1"/>
        <v>0</v>
      </c>
      <c r="M27" s="3" t="b">
        <f t="shared" si="15"/>
        <v>0</v>
      </c>
      <c r="N27" s="3" t="b">
        <f t="shared" si="16"/>
        <v>0</v>
      </c>
      <c r="O27" s="3" t="b">
        <f t="shared" si="17"/>
        <v>0</v>
      </c>
      <c r="P27" s="3" t="b">
        <f t="shared" si="18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7"/>
        <v>21</v>
      </c>
      <c r="C28" s="17" t="s">
        <v>92</v>
      </c>
      <c r="D28" s="18">
        <v>14</v>
      </c>
      <c r="E28" s="18" t="s">
        <v>17</v>
      </c>
      <c r="F28" s="18">
        <v>3</v>
      </c>
      <c r="G28" s="32">
        <v>0.41666666666666802</v>
      </c>
      <c r="H28" s="42" t="s">
        <v>21</v>
      </c>
      <c r="L28" s="3" t="b">
        <f t="shared" si="1"/>
        <v>0</v>
      </c>
      <c r="M28" s="3" t="b">
        <f t="shared" si="15"/>
        <v>0</v>
      </c>
      <c r="N28" s="3" t="b">
        <f t="shared" si="16"/>
        <v>0</v>
      </c>
      <c r="O28" s="3" t="b">
        <f t="shared" si="17"/>
        <v>0</v>
      </c>
      <c r="P28" s="3" t="b">
        <f t="shared" si="18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7"/>
        <v>22</v>
      </c>
      <c r="C29" s="15" t="s">
        <v>93</v>
      </c>
      <c r="D29" s="16">
        <v>7</v>
      </c>
      <c r="E29" s="16" t="s">
        <v>17</v>
      </c>
      <c r="F29" s="16">
        <v>3</v>
      </c>
      <c r="G29" s="31">
        <v>0.91666666666668495</v>
      </c>
      <c r="H29" s="41" t="s">
        <v>21</v>
      </c>
      <c r="L29" s="3" t="b">
        <f t="shared" si="1"/>
        <v>0</v>
      </c>
      <c r="M29" s="3" t="b">
        <f t="shared" si="15"/>
        <v>0</v>
      </c>
      <c r="N29" s="3" t="b">
        <f t="shared" si="16"/>
        <v>0</v>
      </c>
      <c r="O29" s="3" t="b">
        <f t="shared" si="17"/>
        <v>0</v>
      </c>
      <c r="P29" s="3" t="b">
        <f t="shared" si="18"/>
        <v>0</v>
      </c>
      <c r="T29" s="3">
        <v>22</v>
      </c>
      <c r="X29" s="8">
        <v>0.21875</v>
      </c>
    </row>
    <row r="30" spans="2:36" x14ac:dyDescent="0.25">
      <c r="B30" s="44">
        <f t="shared" si="7"/>
        <v>23</v>
      </c>
      <c r="C30" s="17" t="s">
        <v>94</v>
      </c>
      <c r="D30" s="19" t="s">
        <v>10</v>
      </c>
      <c r="E30" s="18" t="s">
        <v>17</v>
      </c>
      <c r="F30" s="18">
        <v>2</v>
      </c>
      <c r="G30" s="32">
        <v>0.91666666666668495</v>
      </c>
      <c r="H30" s="42" t="s">
        <v>21</v>
      </c>
      <c r="L30" s="3" t="b">
        <f t="shared" si="1"/>
        <v>0</v>
      </c>
      <c r="M30" s="3" t="b">
        <f t="shared" si="15"/>
        <v>0</v>
      </c>
      <c r="N30" s="3" t="b">
        <f t="shared" si="16"/>
        <v>0</v>
      </c>
      <c r="O30" s="3" t="b">
        <f t="shared" si="17"/>
        <v>0</v>
      </c>
      <c r="P30" s="3" t="b">
        <f t="shared" si="18"/>
        <v>0</v>
      </c>
      <c r="T30" s="3">
        <v>23</v>
      </c>
      <c r="X30" s="8">
        <v>0.22916666666666699</v>
      </c>
    </row>
    <row r="31" spans="2:36" x14ac:dyDescent="0.25">
      <c r="B31" s="45">
        <f t="shared" si="7"/>
        <v>24</v>
      </c>
      <c r="C31" s="15" t="s">
        <v>97</v>
      </c>
      <c r="D31" s="16" t="s">
        <v>10</v>
      </c>
      <c r="E31" s="16" t="s">
        <v>17</v>
      </c>
      <c r="F31" s="16">
        <v>3</v>
      </c>
      <c r="G31" s="31">
        <v>0.41666666666666802</v>
      </c>
      <c r="H31" s="41" t="s">
        <v>21</v>
      </c>
      <c r="L31" s="3" t="b">
        <f t="shared" si="1"/>
        <v>0</v>
      </c>
      <c r="M31" s="3" t="b">
        <f t="shared" si="15"/>
        <v>0</v>
      </c>
      <c r="N31" s="3" t="b">
        <f t="shared" si="16"/>
        <v>0</v>
      </c>
      <c r="O31" s="3" t="b">
        <f t="shared" si="17"/>
        <v>0</v>
      </c>
      <c r="P31" s="3" t="b">
        <f t="shared" si="18"/>
        <v>0</v>
      </c>
      <c r="T31" s="3">
        <v>24</v>
      </c>
      <c r="X31" s="8">
        <v>0.23958333333333301</v>
      </c>
    </row>
    <row r="32" spans="2:36" x14ac:dyDescent="0.25">
      <c r="B32" s="44">
        <f>IF(LEN(C32)&lt;&gt;0,IF(OR(LEN(B31)=0,B31="^"),"^",B31+1),"")</f>
        <v>25</v>
      </c>
      <c r="C32" s="17" t="s">
        <v>100</v>
      </c>
      <c r="D32" s="19" t="s">
        <v>10</v>
      </c>
      <c r="E32" s="18" t="s">
        <v>12</v>
      </c>
      <c r="F32" s="18">
        <v>1</v>
      </c>
      <c r="G32" s="32">
        <v>4.1666666666666699E-2</v>
      </c>
      <c r="H32" s="42" t="s">
        <v>13</v>
      </c>
      <c r="L32" s="3" t="b">
        <f>AND(NOT(ISBLANK($C32)),LEN(D32)=0)</f>
        <v>0</v>
      </c>
      <c r="M32" s="3" t="b">
        <f>AND(NOT(ISBLANK($C32)),LEN(E32)=0)</f>
        <v>0</v>
      </c>
      <c r="N32" s="3" t="b">
        <f>AND(NOT(ISBLANK($C32)),LEN(F32)=0)</f>
        <v>0</v>
      </c>
      <c r="O32" s="3" t="b">
        <f>AND(NOT(ISBLANK($C32)),LEN(G32)=0)</f>
        <v>0</v>
      </c>
      <c r="P32" s="3" t="b">
        <f>AND(NOT(ISBLANK($C32)),LEN(H32)=0)</f>
        <v>0</v>
      </c>
      <c r="T32" s="3">
        <v>25</v>
      </c>
      <c r="X32" s="8">
        <v>0.25</v>
      </c>
    </row>
    <row r="33" spans="2:24" x14ac:dyDescent="0.25">
      <c r="B33" s="45">
        <f t="shared" si="7"/>
        <v>26</v>
      </c>
      <c r="C33" s="15" t="s">
        <v>101</v>
      </c>
      <c r="D33" s="16" t="s">
        <v>10</v>
      </c>
      <c r="E33" s="16" t="s">
        <v>12</v>
      </c>
      <c r="F33" s="16">
        <v>1</v>
      </c>
      <c r="G33" s="31">
        <v>4.1666666666666699E-2</v>
      </c>
      <c r="H33" s="41" t="s">
        <v>13</v>
      </c>
      <c r="L33" s="3" t="b">
        <f t="shared" si="1"/>
        <v>0</v>
      </c>
      <c r="M33" s="3" t="b">
        <f t="shared" si="15"/>
        <v>0</v>
      </c>
      <c r="N33" s="3" t="b">
        <f t="shared" si="16"/>
        <v>0</v>
      </c>
      <c r="O33" s="3" t="b">
        <f t="shared" si="17"/>
        <v>0</v>
      </c>
      <c r="P33" s="3" t="b">
        <f t="shared" si="18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1"/>
        <v>0</v>
      </c>
      <c r="M34" s="3" t="b">
        <f t="shared" si="15"/>
        <v>0</v>
      </c>
      <c r="N34" s="3" t="b">
        <f t="shared" si="16"/>
        <v>0</v>
      </c>
      <c r="O34" s="3" t="b">
        <f t="shared" si="17"/>
        <v>0</v>
      </c>
      <c r="P34" s="3" t="b">
        <f t="shared" si="18"/>
        <v>0</v>
      </c>
      <c r="T34" s="3">
        <v>27</v>
      </c>
      <c r="X34" s="8">
        <v>0.27083333333333298</v>
      </c>
    </row>
    <row r="35" spans="2:24" x14ac:dyDescent="0.25">
      <c r="B35" s="45" t="str">
        <f t="shared" si="7"/>
        <v/>
      </c>
      <c r="C35" s="15"/>
      <c r="D35" s="16"/>
      <c r="E35" s="16"/>
      <c r="F35" s="16"/>
      <c r="G35" s="31"/>
      <c r="H35" s="41"/>
      <c r="L35" s="3" t="b">
        <f t="shared" si="1"/>
        <v>0</v>
      </c>
      <c r="M35" s="3" t="b">
        <f t="shared" si="15"/>
        <v>0</v>
      </c>
      <c r="N35" s="3" t="b">
        <f t="shared" si="16"/>
        <v>0</v>
      </c>
      <c r="O35" s="3" t="b">
        <f t="shared" si="17"/>
        <v>0</v>
      </c>
      <c r="P35" s="3" t="b">
        <f t="shared" si="18"/>
        <v>0</v>
      </c>
      <c r="T35" s="3">
        <v>28</v>
      </c>
      <c r="X35" s="8">
        <v>0.28125</v>
      </c>
    </row>
    <row r="36" spans="2:24" x14ac:dyDescent="0.25">
      <c r="B36" s="44" t="str">
        <f t="shared" si="7"/>
        <v/>
      </c>
      <c r="C36" s="17"/>
      <c r="D36" s="19"/>
      <c r="E36" s="18"/>
      <c r="F36" s="18"/>
      <c r="G36" s="32"/>
      <c r="H36" s="42"/>
      <c r="L36" s="3" t="b">
        <f t="shared" si="1"/>
        <v>0</v>
      </c>
      <c r="M36" s="3" t="b">
        <f t="shared" si="15"/>
        <v>0</v>
      </c>
      <c r="N36" s="3" t="b">
        <f t="shared" si="16"/>
        <v>0</v>
      </c>
      <c r="O36" s="3" t="b">
        <f t="shared" si="17"/>
        <v>0</v>
      </c>
      <c r="P36" s="3" t="b">
        <f t="shared" si="18"/>
        <v>0</v>
      </c>
      <c r="T36" s="3">
        <v>29</v>
      </c>
      <c r="X36" s="8">
        <v>0.29166666666666702</v>
      </c>
    </row>
    <row r="37" spans="2:24" x14ac:dyDescent="0.25">
      <c r="B37" s="45" t="str">
        <f t="shared" si="7"/>
        <v/>
      </c>
      <c r="C37" s="15"/>
      <c r="D37" s="16"/>
      <c r="E37" s="16"/>
      <c r="F37" s="16"/>
      <c r="G37" s="31"/>
      <c r="H37" s="41"/>
      <c r="L37" s="3" t="b">
        <f t="shared" si="1"/>
        <v>0</v>
      </c>
      <c r="M37" s="3" t="b">
        <f t="shared" si="15"/>
        <v>0</v>
      </c>
      <c r="N37" s="3" t="b">
        <f t="shared" si="16"/>
        <v>0</v>
      </c>
      <c r="O37" s="3" t="b">
        <f t="shared" si="17"/>
        <v>0</v>
      </c>
      <c r="P37" s="3" t="b">
        <f t="shared" si="18"/>
        <v>0</v>
      </c>
      <c r="T37" s="3">
        <v>30</v>
      </c>
      <c r="X37" s="8">
        <v>0.30208333333333298</v>
      </c>
    </row>
    <row r="38" spans="2:24" x14ac:dyDescent="0.25">
      <c r="B38" s="44" t="str">
        <f t="shared" si="7"/>
        <v/>
      </c>
      <c r="C38" s="17"/>
      <c r="D38" s="19"/>
      <c r="E38" s="18"/>
      <c r="F38" s="18"/>
      <c r="G38" s="32"/>
      <c r="H38" s="42"/>
      <c r="L38" s="3" t="b">
        <f t="shared" si="1"/>
        <v>0</v>
      </c>
      <c r="M38" s="3" t="b">
        <f t="shared" si="15"/>
        <v>0</v>
      </c>
      <c r="N38" s="3" t="b">
        <f t="shared" si="16"/>
        <v>0</v>
      </c>
      <c r="O38" s="3" t="b">
        <f t="shared" si="17"/>
        <v>0</v>
      </c>
      <c r="P38" s="3" t="b">
        <f t="shared" si="18"/>
        <v>0</v>
      </c>
      <c r="T38" s="3">
        <v>31</v>
      </c>
      <c r="X38" s="8">
        <v>0.3125</v>
      </c>
    </row>
    <row r="39" spans="2:24" x14ac:dyDescent="0.25">
      <c r="B39" s="45" t="str">
        <f t="shared" si="7"/>
        <v/>
      </c>
      <c r="C39" s="15"/>
      <c r="D39" s="16"/>
      <c r="E39" s="16"/>
      <c r="F39" s="16"/>
      <c r="G39" s="31"/>
      <c r="H39" s="41"/>
      <c r="L39" s="3" t="b">
        <f t="shared" si="1"/>
        <v>0</v>
      </c>
      <c r="M39" s="3" t="b">
        <f t="shared" si="15"/>
        <v>0</v>
      </c>
      <c r="N39" s="3" t="b">
        <f t="shared" si="16"/>
        <v>0</v>
      </c>
      <c r="O39" s="3" t="b">
        <f t="shared" si="17"/>
        <v>0</v>
      </c>
      <c r="P39" s="3" t="b">
        <f t="shared" si="18"/>
        <v>0</v>
      </c>
      <c r="T39" s="3">
        <v>32</v>
      </c>
      <c r="X39" s="8">
        <v>0.32291666666666702</v>
      </c>
    </row>
    <row r="40" spans="2:24" x14ac:dyDescent="0.25">
      <c r="B40" s="44" t="str">
        <f t="shared" si="7"/>
        <v/>
      </c>
      <c r="C40" s="17"/>
      <c r="D40" s="18"/>
      <c r="E40" s="18"/>
      <c r="F40" s="18"/>
      <c r="G40" s="32"/>
      <c r="H40" s="42"/>
      <c r="L40" s="3" t="b">
        <f t="shared" si="1"/>
        <v>0</v>
      </c>
      <c r="M40" s="3" t="b">
        <f t="shared" si="15"/>
        <v>0</v>
      </c>
      <c r="N40" s="3" t="b">
        <f t="shared" si="16"/>
        <v>0</v>
      </c>
      <c r="O40" s="3" t="b">
        <f t="shared" si="17"/>
        <v>0</v>
      </c>
      <c r="P40" s="3" t="b">
        <f t="shared" si="18"/>
        <v>0</v>
      </c>
      <c r="T40" s="3">
        <v>33</v>
      </c>
      <c r="X40" s="8">
        <v>0.33333333333333298</v>
      </c>
    </row>
    <row r="41" spans="2:24" x14ac:dyDescent="0.25">
      <c r="B41" s="45" t="str">
        <f t="shared" si="7"/>
        <v/>
      </c>
      <c r="C41" s="15"/>
      <c r="D41" s="16"/>
      <c r="E41" s="16"/>
      <c r="F41" s="16"/>
      <c r="G41" s="31"/>
      <c r="H41" s="41"/>
      <c r="L41" s="3" t="b">
        <f t="shared" si="1"/>
        <v>0</v>
      </c>
      <c r="M41" s="3" t="b">
        <f t="shared" si="15"/>
        <v>0</v>
      </c>
      <c r="N41" s="3" t="b">
        <f t="shared" si="16"/>
        <v>0</v>
      </c>
      <c r="O41" s="3" t="b">
        <f t="shared" si="17"/>
        <v>0</v>
      </c>
      <c r="P41" s="3" t="b">
        <f t="shared" si="18"/>
        <v>0</v>
      </c>
      <c r="T41" s="3">
        <v>34</v>
      </c>
      <c r="X41" s="8">
        <v>0.34375</v>
      </c>
    </row>
    <row r="42" spans="2:24" ht="14.95" thickBot="1" x14ac:dyDescent="0.3">
      <c r="B42" s="46" t="str">
        <f t="shared" si="7"/>
        <v/>
      </c>
      <c r="C42" s="36"/>
      <c r="D42" s="37"/>
      <c r="E42" s="38"/>
      <c r="F42" s="38"/>
      <c r="G42" s="39"/>
      <c r="H42" s="43"/>
      <c r="L42" s="3" t="b">
        <f t="shared" si="1"/>
        <v>0</v>
      </c>
      <c r="M42" s="3" t="b">
        <f t="shared" si="15"/>
        <v>0</v>
      </c>
      <c r="N42" s="3" t="b">
        <f t="shared" si="16"/>
        <v>0</v>
      </c>
      <c r="O42" s="3" t="b">
        <f t="shared" si="17"/>
        <v>0</v>
      </c>
      <c r="P42" s="3" t="b">
        <f t="shared" si="18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9">COUNTIF(M8:M42,TRUE)</f>
        <v>0</v>
      </c>
      <c r="N43" s="3">
        <f t="shared" si="19"/>
        <v>0</v>
      </c>
      <c r="O43" s="3">
        <f t="shared" si="19"/>
        <v>0</v>
      </c>
      <c r="P43" s="3">
        <f t="shared" si="19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582" yWindow="42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13" sqref="F13:F14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71.375" style="4" customWidth="1"/>
    <col min="4" max="6" width="11.375" style="3" customWidth="1"/>
    <col min="7" max="7" width="71.375" style="3" customWidth="1"/>
    <col min="8" max="10" width="11.375" style="4"/>
    <col min="11" max="17" width="11.375" style="3" hidden="1" customWidth="1"/>
    <col min="18" max="23" width="11.375" style="4" hidden="1" customWidth="1"/>
    <col min="24" max="25" width="11.375" style="4" customWidth="1"/>
    <col min="26" max="16384" width="11.375" style="4"/>
  </cols>
  <sheetData>
    <row r="1" spans="2:23" ht="7.5" customHeight="1" x14ac:dyDescent="0.25"/>
    <row r="2" spans="2:23" ht="22.6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6" customHeight="1" x14ac:dyDescent="0.25">
      <c r="B4" s="5"/>
      <c r="C4" s="6"/>
      <c r="D4" s="5"/>
      <c r="E4" s="5"/>
      <c r="F4" s="5"/>
      <c r="G4" s="5"/>
    </row>
    <row r="5" spans="2:23" ht="22.6" customHeight="1" thickBot="1" x14ac:dyDescent="0.3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4 champs à remplir!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ht="14.95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0.61458333333333359</v>
      </c>
      <c r="R8" s="62">
        <f>Q8*24*60</f>
        <v>885.00000000000045</v>
      </c>
      <c r="T8" s="9">
        <f>SUM(E8:E42)</f>
        <v>0.61458333333333359</v>
      </c>
    </row>
    <row r="9" spans="2:23" ht="14.95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0.125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0.61458333333333359</v>
      </c>
    </row>
    <row r="10" spans="2:23" ht="14.95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0.25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14</v>
      </c>
    </row>
    <row r="11" spans="2:23" ht="14.95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6.25E-2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45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Mouvement du personnage principale</v>
      </c>
      <c r="D12" s="56" t="str">
        <f>IF(LEN('Sprint 1 - Planification'!H12)&lt;&gt;0,'Sprint 1 - Planification'!H12,"")</f>
        <v>Sprint 1</v>
      </c>
      <c r="E12" s="112">
        <v>0</v>
      </c>
      <c r="F12" s="110">
        <v>0.5</v>
      </c>
      <c r="G12" s="111" t="s">
        <v>95</v>
      </c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14</v>
      </c>
      <c r="U12" s="4" t="str">
        <f>T12 &amp; " " &amp; S12 &amp; IF(T12 &gt; 1, "s", "")</f>
        <v>14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Intelligence artificielle de base des ennemies</v>
      </c>
      <c r="D13" s="52" t="str">
        <f>IF(LEN('Sprint 1 - Planification'!H13)&lt;&gt;0,'Sprint 1 - Planification'!H13,"")</f>
        <v>Sprint 1</v>
      </c>
      <c r="E13" s="106">
        <v>0.16666666666666699</v>
      </c>
      <c r="F13" s="107">
        <v>0.5</v>
      </c>
      <c r="G13" s="108" t="s">
        <v>98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45</v>
      </c>
      <c r="U13" s="4" t="str">
        <f>T13 &amp; " " &amp; S13 &amp; IF(T13 &gt; 1, "s", "")</f>
        <v>45 minutes</v>
      </c>
    </row>
    <row r="14" spans="2:23" ht="14.95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Création de l'environnement</v>
      </c>
      <c r="D14" s="56" t="str">
        <f>IF(LEN('Sprint 1 - Planification'!H14)&lt;&gt;0,'Sprint 1 - Planification'!H14,"")</f>
        <v>Sprint 1</v>
      </c>
      <c r="E14" s="112">
        <v>0</v>
      </c>
      <c r="F14" s="110">
        <v>0</v>
      </c>
      <c r="G14" s="111" t="s">
        <v>96</v>
      </c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14 heures et 45 minutes</v>
      </c>
      <c r="W14" s="4" t="str">
        <f>T12&amp;"h"&amp;TEXT(T13,"00")</f>
        <v>14h45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L'interface utilisateur pour les points de vie du joueur</v>
      </c>
      <c r="D15" s="52" t="str">
        <f>IF(LEN('Sprint 1 - Planification'!H15)&lt;&gt;0,'Sprint 1 - Planification'!H15,"")</f>
        <v>Sprint 1</v>
      </c>
      <c r="E15" s="106">
        <v>0</v>
      </c>
      <c r="F15" s="107">
        <v>0</v>
      </c>
      <c r="G15" s="108" t="s">
        <v>99</v>
      </c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6</v>
      </c>
      <c r="U15" s="4" t="str">
        <f>IF(T15=0,"",IF(T15=1,"Une tâche est en retard!",CONCATENATE(T15," tâches sont en retard!")))</f>
        <v>6 tâches sont en retard!</v>
      </c>
    </row>
    <row r="16" spans="2:23" ht="14.95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Système de combat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ht="14.95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Système de lumière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ht="14.95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La musique et les sons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ht="14.95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Animation du personnage principal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ht="14.95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Animation des ennemis</v>
      </c>
      <c r="D20" s="56" t="str">
        <f>IF(LEN('Sprint 1 - Planification'!H20)&lt;&gt;0,'Sprint 1 - Planification'!H20,"")</f>
        <v>Sprint 2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ht="14.95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Intelligence artificielle avancée des ennemis</v>
      </c>
      <c r="D21" s="52" t="str">
        <f>IF(LEN('Sprint 1 - Planification'!H21)&lt;&gt;0,'Sprint 1 - Planification'!H21,"")</f>
        <v>Sprint 2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ht="14.95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Système d'inventaire</v>
      </c>
      <c r="D22" s="55" t="str">
        <f>IF(LEN('Sprint 1 - Planification'!H22)&lt;&gt;0,'Sprint 1 - Planification'!H22,"")</f>
        <v>Sprint 2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ht="14.95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Système d'artisanat ("crafting")</v>
      </c>
      <c r="D23" s="52" t="str">
        <f>IF(LEN('Sprint 1 - Planification'!H23)&lt;&gt;0,'Sprint 1 - Planification'!H23,"")</f>
        <v>Sprint 2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ht="14.95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Système de construction</v>
      </c>
      <c r="D24" s="56" t="str">
        <f>IF(LEN('Sprint 1 - Planification'!H24)&lt;&gt;0,'Sprint 1 - Planification'!H24,"")</f>
        <v>Sprint 3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ht="14.95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Diversification des ennemis</v>
      </c>
      <c r="D25" s="52" t="str">
        <f>IF(LEN('Sprint 1 - Planification'!H25)&lt;&gt;0,'Sprint 1 - Planification'!H25,"")</f>
        <v>Sprint 3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ht="14.95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Effets de status (empoisonnement, saignement, etc.)</v>
      </c>
      <c r="D26" s="56" t="str">
        <f>IF(LEN('Sprint 1 - Planification'!H26)&lt;&gt;0,'Sprint 1 - Planification'!H26,"")</f>
        <v>Sprint 3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ht="14.95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Destruction d'environnement</v>
      </c>
      <c r="D27" s="52" t="str">
        <f>IF(LEN('Sprint 1 - Planification'!H27)&lt;&gt;0,'Sprint 1 - Planification'!H27,"")</f>
        <v>Sprint 3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ht="14.95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Système de furtivité ("stealth")</v>
      </c>
      <c r="D28" s="55" t="str">
        <f>IF(LEN('Sprint 1 - Planification'!H28)&lt;&gt;0,'Sprint 1 - Planification'!H28,"")</f>
        <v>Sprint 3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ht="14.95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Génération aléatoire de certaines zones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ht="14.95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Arbre de compétences ("skill tree" ou "talent tree")</v>
      </c>
      <c r="D30" s="56" t="str">
        <f>IF(LEN('Sprint 1 - Planification'!H30)&lt;&gt;0,'Sprint 1 - Planification'!H30,"")</f>
        <v>Sprint 3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ht="14.95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Cycle de jour et nuit</v>
      </c>
      <c r="D31" s="52" t="str">
        <f>IF(LEN('Sprint 1 - Planification'!H31)&lt;&gt;0,'Sprint 1 - Planification'!H31,"")</f>
        <v>Sprint 3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Trouver les "sprites"</v>
      </c>
      <c r="D32" s="56" t="str">
        <f>IF(LEN('Sprint 1 - Planification'!H32)&lt;&gt;0,'Sprint 1 - Planification'!H32,"")</f>
        <v>Sprint 1</v>
      </c>
      <c r="E32" s="112"/>
      <c r="F32" s="110"/>
      <c r="G32" s="111"/>
      <c r="K32" s="3" t="b">
        <f t="shared" si="0"/>
        <v>1</v>
      </c>
      <c r="L32" s="3" t="b">
        <f t="shared" si="1"/>
        <v>1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Trouver les sons et la music</v>
      </c>
      <c r="D33" s="52" t="str">
        <f>IF(LEN('Sprint 1 - Planification'!H33)&lt;&gt;0,'Sprint 1 - Planification'!H33,"")</f>
        <v>Sprint 1</v>
      </c>
      <c r="E33" s="106"/>
      <c r="F33" s="107"/>
      <c r="G33" s="108"/>
      <c r="K33" s="3" t="b">
        <f t="shared" si="0"/>
        <v>1</v>
      </c>
      <c r="L33" s="3" t="b">
        <f t="shared" si="1"/>
        <v>1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4.9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2</v>
      </c>
      <c r="L43" s="3">
        <f t="shared" ref="L43:M43" si="4">COUNTIF(L8:L42,TRUE)</f>
        <v>2</v>
      </c>
      <c r="M43" s="3">
        <f t="shared" si="4"/>
        <v>0</v>
      </c>
      <c r="P43" s="8"/>
    </row>
    <row r="44" spans="2:16" x14ac:dyDescent="0.25">
      <c r="K44" s="3">
        <f>SUM(K43:M43)</f>
        <v>4</v>
      </c>
      <c r="P44" s="8"/>
    </row>
    <row r="45" spans="2:16" x14ac:dyDescent="0.25">
      <c r="K45" s="3" t="str">
        <f>IF(K44=0, "aucun champ", IF(K44=1, "1 champ", K44 &amp; " champs"))</f>
        <v>4 champs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741" yWindow="442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21" sqref="G21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71.375" style="4" customWidth="1"/>
    <col min="4" max="8" width="11.375" style="3" customWidth="1"/>
    <col min="9" max="9" width="71.375" style="3" customWidth="1"/>
    <col min="10" max="12" width="11.375" style="4"/>
    <col min="13" max="19" width="11.375" style="3" hidden="1" customWidth="1"/>
    <col min="20" max="26" width="11.375" style="4" hidden="1" customWidth="1"/>
    <col min="27" max="27" width="11.375" style="4" customWidth="1"/>
    <col min="28" max="16384" width="11.375" style="4"/>
  </cols>
  <sheetData>
    <row r="1" spans="2:25" ht="7.5" customHeight="1" x14ac:dyDescent="0.25"/>
    <row r="2" spans="2:25" ht="22.6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6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6" customHeight="1" thickBot="1" x14ac:dyDescent="0.3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28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ht="14.9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ht="14.9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0.125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ht="14.9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0.25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ht="14.9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6.25E-2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ht="14.9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Mouvement du personnage principale</v>
      </c>
      <c r="D13" s="56" t="str">
        <f>IF(LEN('Sprint 1 - Planification'!H12)&lt;&gt;0,'Sprint 1 - Planification'!H12,"")</f>
        <v>Sprint 1</v>
      </c>
      <c r="E13" s="69">
        <f>IF(ISBLANK('Sprint 1 - Bilan'!E12),"",'Sprint 1 - Bilan'!E12)</f>
        <v>0</v>
      </c>
      <c r="F13" s="73">
        <f>IF(ISBLANK('Sprint 1 - Bilan'!F12),"",'Sprint 1 - Bilan'!F12)</f>
        <v>0.5</v>
      </c>
      <c r="G13" s="112"/>
      <c r="H13" s="110"/>
      <c r="I13" s="111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24</v>
      </c>
      <c r="V13" s="63">
        <f>V11</f>
        <v>0</v>
      </c>
      <c r="W13" s="4" t="str">
        <f>V13 &amp; " " &amp; U13 &amp; IF(V13 &gt; 1, "s", "")</f>
        <v>0 heure</v>
      </c>
    </row>
    <row r="14" spans="2:25" ht="14.9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Intelligence artificielle de base des ennemies</v>
      </c>
      <c r="D14" s="52" t="str">
        <f>IF(LEN('Sprint 1 - Planification'!H13)&lt;&gt;0,'Sprint 1 - Planification'!H13,"")</f>
        <v>Sprint 1</v>
      </c>
      <c r="E14" s="67">
        <f>IF(ISBLANK('Sprint 1 - Bilan'!E13),"",'Sprint 1 - Bilan'!E13)</f>
        <v>0.16666666666666699</v>
      </c>
      <c r="F14" s="71">
        <f>IF(ISBLANK('Sprint 1 - Bilan'!F13),"",'Sprint 1 - Bilan'!F13)</f>
        <v>0.5</v>
      </c>
      <c r="G14" s="106"/>
      <c r="H14" s="107"/>
      <c r="I14" s="108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ht="14.9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l'environnement</v>
      </c>
      <c r="D15" s="56" t="str">
        <f>IF(LEN('Sprint 1 - Planification'!H14)&lt;&gt;0,'Sprint 1 - Planification'!H14,"")</f>
        <v>Sprint 1</v>
      </c>
      <c r="E15" s="69">
        <f>IF(ISBLANK('Sprint 1 - Bilan'!E14),"",'Sprint 1 - Bilan'!E14)</f>
        <v>0</v>
      </c>
      <c r="F15" s="73">
        <f>IF(ISBLANK('Sprint 1 - Bilan'!F14),"",'Sprint 1 - Bilan'!F14)</f>
        <v>0</v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ht="14.9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L'interface utilisateur pour les points de vie du joueur</v>
      </c>
      <c r="D16" s="52" t="str">
        <f>IF(LEN('Sprint 1 - Planification'!H15)&lt;&gt;0,'Sprint 1 - Planification'!H15,"")</f>
        <v>Sprint 1</v>
      </c>
      <c r="E16" s="67">
        <f>IF(ISBLANK('Sprint 1 - Bilan'!E15),"",'Sprint 1 - Bilan'!E15)</f>
        <v>0</v>
      </c>
      <c r="F16" s="71">
        <f>IF(ISBLANK('Sprint 1 - Bilan'!F15),"",'Sprint 1 - Bilan'!F15)</f>
        <v>0</v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14</v>
      </c>
      <c r="W16" s="4" t="str">
        <f>IF(V16=0,"",IF(V16=1,"Une tâche est en retard!",CONCATENATE(V16," tâches sont en retard!")))</f>
        <v>14 tâches sont en retard!</v>
      </c>
    </row>
    <row r="17" spans="2:18" ht="14.95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Système de combat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/>
      <c r="H17" s="110"/>
      <c r="I17" s="111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ht="14.95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Système de lumière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/>
      <c r="H18" s="107"/>
      <c r="I18" s="108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ht="14.95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La musique et les sons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/>
      <c r="H19" s="110"/>
      <c r="I19" s="111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ht="14.95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Animation du personnage principal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/>
      <c r="H20" s="107"/>
      <c r="I20" s="108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ht="14.95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Animation des ennemis</v>
      </c>
      <c r="D21" s="56" t="str">
        <f>IF(LEN('Sprint 1 - Planification'!H20)&lt;&gt;0,'Sprint 1 - Planification'!H20,"")</f>
        <v>Sprint 2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ht="14.95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Intelligence artificielle avancée des ennemis</v>
      </c>
      <c r="D22" s="52" t="str">
        <f>IF(LEN('Sprint 1 - Planification'!H21)&lt;&gt;0,'Sprint 1 - Planification'!H21,"")</f>
        <v>Sprint 2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ht="14.95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Système d'inventaire</v>
      </c>
      <c r="D23" s="55" t="str">
        <f>IF(LEN('Sprint 1 - Planification'!H22)&lt;&gt;0,'Sprint 1 - Planification'!H22,"")</f>
        <v>Sprint 2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ht="14.95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Système d'artisanat ("crafting")</v>
      </c>
      <c r="D24" s="52" t="str">
        <f>IF(LEN('Sprint 1 - Planification'!H23)&lt;&gt;0,'Sprint 1 - Planification'!H23,"")</f>
        <v>Sprint 2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ht="14.95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Système de construction</v>
      </c>
      <c r="D25" s="56" t="str">
        <f>IF(LEN('Sprint 1 - Planification'!H24)&lt;&gt;0,'Sprint 1 - Planification'!H24,"")</f>
        <v>Sprint 3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ht="14.95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Diversification des ennemis</v>
      </c>
      <c r="D26" s="52" t="str">
        <f>IF(LEN('Sprint 1 - Planification'!H25)&lt;&gt;0,'Sprint 1 - Planification'!H25,"")</f>
        <v>Sprint 3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ht="14.95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Effets de status (empoisonnement, saignement, etc.)</v>
      </c>
      <c r="D27" s="56" t="str">
        <f>IF(LEN('Sprint 1 - Planification'!H26)&lt;&gt;0,'Sprint 1 - Planification'!H26,"")</f>
        <v>Sprint 3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ht="14.95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Destruction d'environnement</v>
      </c>
      <c r="D28" s="52" t="str">
        <f>IF(LEN('Sprint 1 - Planification'!H27)&lt;&gt;0,'Sprint 1 - Planification'!H27,"")</f>
        <v>Sprint 3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ht="14.95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Système de furtivité ("stealth")</v>
      </c>
      <c r="D29" s="55" t="str">
        <f>IF(LEN('Sprint 1 - Planification'!H28)&lt;&gt;0,'Sprint 1 - Planification'!H28,"")</f>
        <v>Sprint 3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ht="14.95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Génération aléatoire de certaines zones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ht="14.95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Arbre de compétences ("skill tree" ou "talent tree")</v>
      </c>
      <c r="D31" s="56" t="str">
        <f>IF(LEN('Sprint 1 - Planification'!H30)&lt;&gt;0,'Sprint 1 - Planification'!H30,"")</f>
        <v>Sprint 3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Cycle de jour et nuit</v>
      </c>
      <c r="D32" s="52" t="str">
        <f>IF(LEN('Sprint 1 - Planification'!H31)&lt;&gt;0,'Sprint 1 - Planification'!H31,"")</f>
        <v>Sprint 3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Trouver les "sprites"</v>
      </c>
      <c r="D33" s="56" t="str">
        <f>IF(LEN('Sprint 1 - Planification'!H32)&lt;&gt;0,'Sprint 1 - Planification'!H32,"")</f>
        <v>Sprint 1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Trouver les sons et la music</v>
      </c>
      <c r="D34" s="52" t="str">
        <f>IF(LEN('Sprint 1 - Planification'!H33)&lt;&gt;0,'Sprint 1 - Planification'!H33,"")</f>
        <v>Sprint 1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4.9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14</v>
      </c>
      <c r="N44" s="3">
        <f t="shared" ref="N44:O44" si="5">COUNTIF(N9:N43,TRUE)</f>
        <v>14</v>
      </c>
      <c r="O44" s="3">
        <f t="shared" si="5"/>
        <v>0</v>
      </c>
      <c r="P44" s="3">
        <f>COUNTIF(P9:P43,FALSE)</f>
        <v>14</v>
      </c>
      <c r="R44" s="8"/>
    </row>
    <row r="45" spans="2:18" x14ac:dyDescent="0.25">
      <c r="M45" s="3">
        <f>SUM(M44:O44)</f>
        <v>28</v>
      </c>
      <c r="R45" s="8"/>
    </row>
    <row r="46" spans="2:18" x14ac:dyDescent="0.25">
      <c r="M46" s="3" t="str">
        <f>IF(M45=0, "aucun champ", IF(M45=1, "1 champ", M45 &amp; " champs"))</f>
        <v>28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71.375" style="4" customWidth="1"/>
    <col min="4" max="8" width="11.375" style="3" customWidth="1"/>
    <col min="9" max="9" width="71.375" style="3" customWidth="1"/>
    <col min="10" max="12" width="11.375" style="4"/>
    <col min="13" max="19" width="11.375" style="3" hidden="1" customWidth="1"/>
    <col min="20" max="26" width="11.375" style="4" hidden="1" customWidth="1"/>
    <col min="27" max="27" width="11.375" style="4" customWidth="1"/>
    <col min="28" max="16384" width="11.375" style="4"/>
  </cols>
  <sheetData>
    <row r="1" spans="2:25" ht="7.5" customHeight="1" x14ac:dyDescent="0.25"/>
    <row r="2" spans="2:25" ht="22.6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6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6" customHeight="1" thickBot="1" x14ac:dyDescent="0.3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44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ht="14.9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ht="14.9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0.125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ht="14.9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0.25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ht="14.9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6.25E-2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ht="14.9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Mouvement du personnage principale</v>
      </c>
      <c r="D13" s="56" t="str">
        <f>IF(LEN('Sprint 1 - Planification'!H12)&lt;&gt;0,'Sprint 1 - Planification'!H12,"")</f>
        <v>Sprint 1</v>
      </c>
      <c r="E13" s="69" t="str">
        <f>IF(_xlfn.NUMBERVALUE('Sprint 2 - Bilan'!$E13)+_xlfn.NUMBERVALUE('Sprint 2 - Bilan'!$G13)=0,"",_xlfn.NUMBERVALUE('Sprint 2 - Bilan'!$E13)+_xlfn.NUMBERVALUE('Sprint 2 - Bilan'!$G13))</f>
        <v/>
      </c>
      <c r="F13" s="73">
        <f>IF(LEN('Sprint 2 - Bilan'!$H13)&lt;&gt;0,'Sprint 2 - Bilan'!$H13,IF(LEN('Sprint 2 - Bilan'!$F13)=0,"",'Sprint 2 - Bilan'!$F13))</f>
        <v>0.5</v>
      </c>
      <c r="G13" s="112"/>
      <c r="H13" s="110"/>
      <c r="I13" s="111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24</v>
      </c>
      <c r="V13" s="63">
        <f>V11</f>
        <v>0</v>
      </c>
      <c r="W13" s="4" t="str">
        <f>V13 &amp; " " &amp; U13 &amp; IF(V13 &gt; 1, "s", "")</f>
        <v>0 heure</v>
      </c>
    </row>
    <row r="14" spans="2:25" ht="14.9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Intelligence artificielle de base des ennemies</v>
      </c>
      <c r="D14" s="52" t="str">
        <f>IF(LEN('Sprint 1 - Planification'!H13)&lt;&gt;0,'Sprint 1 - Planification'!H13,"")</f>
        <v>Sprint 1</v>
      </c>
      <c r="E14" s="67">
        <f>IF(_xlfn.NUMBERVALUE('Sprint 2 - Bilan'!$E14)+_xlfn.NUMBERVALUE('Sprint 2 - Bilan'!$G14)=0,"",_xlfn.NUMBERVALUE('Sprint 2 - Bilan'!$E14)+_xlfn.NUMBERVALUE('Sprint 2 - Bilan'!$G14))</f>
        <v>0.16666666666666699</v>
      </c>
      <c r="F14" s="71">
        <f>IF(LEN('Sprint 2 - Bilan'!$H14)&lt;&gt;0,'Sprint 2 - Bilan'!$H14,IF(LEN('Sprint 2 - Bilan'!$F14)=0,"",'Sprint 2 - Bilan'!$F14))</f>
        <v>0.5</v>
      </c>
      <c r="G14" s="106"/>
      <c r="H14" s="107"/>
      <c r="I14" s="108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ht="14.9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l'environnement</v>
      </c>
      <c r="D15" s="56" t="str">
        <f>IF(LEN('Sprint 1 - Planification'!H14)&lt;&gt;0,'Sprint 1 - Planification'!H14,"")</f>
        <v>Sprint 1</v>
      </c>
      <c r="E15" s="69" t="str">
        <f>IF(_xlfn.NUMBERVALUE('Sprint 2 - Bilan'!$E15)+_xlfn.NUMBERVALUE('Sprint 2 - Bilan'!$G15)=0,"",_xlfn.NUMBERVALUE('Sprint 2 - Bilan'!$E15)+_xlfn.NUMBERVALUE('Sprint 2 - Bilan'!$G15))</f>
        <v/>
      </c>
      <c r="F15" s="73">
        <f>IF(LEN('Sprint 2 - Bilan'!$H15)&lt;&gt;0,'Sprint 2 - Bilan'!$H15,IF(LEN('Sprint 2 - Bilan'!$F15)=0,"",'Sprint 2 - Bilan'!$F15))</f>
        <v>0</v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ht="14.9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L'interface utilisateur pour les points de vie du joueur</v>
      </c>
      <c r="D16" s="52" t="str">
        <f>IF(LEN('Sprint 1 - Planification'!H15)&lt;&gt;0,'Sprint 1 - Planification'!H15,"")</f>
        <v>Sprint 1</v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>
        <f>IF(LEN('Sprint 2 - Bilan'!$H16)&lt;&gt;0,'Sprint 2 - Bilan'!$H16,IF(LEN('Sprint 2 - Bilan'!$F16)=0,"",'Sprint 2 - Bilan'!$F16))</f>
        <v>0</v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22</v>
      </c>
      <c r="W16" s="4" t="str">
        <f>IF(V16=0,"",IF(V16=1,"Une tâche n'a pas été terminée!",CONCATENATE(V16," tâches n'ont pas été terminé!")))</f>
        <v>22 tâches n'ont pas été terminé!</v>
      </c>
    </row>
    <row r="17" spans="2:18" ht="14.95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Système de combat</v>
      </c>
      <c r="D17" s="55" t="str">
        <f>IF(LEN('Sprint 1 - Planification'!H16)&lt;&gt;0,'Sprint 1 - Planification'!H16,"")</f>
        <v>Sprint 2</v>
      </c>
      <c r="E17" s="68" t="str">
        <f>IF(_xlfn.NUMBERVALUE('Sprint 2 - Bilan'!$E17)+_xlfn.NUMBERVALUE('Sprint 2 - Bilan'!$G17)=0,"",_xlfn.NUMBERVALUE('Sprint 2 - Bilan'!$E17)+_xlfn.NUMBERVALUE('Sprint 2 - Bilan'!$G17))</f>
        <v/>
      </c>
      <c r="F17" s="72" t="str">
        <f>IF(LEN('Sprint 2 - Bilan'!$H17)&lt;&gt;0,'Sprint 2 - Bilan'!$H17,IF(LEN('Sprint 2 - Bilan'!$F17)=0,"",'Sprint 2 - Bilan'!$F17))</f>
        <v/>
      </c>
      <c r="G17" s="109"/>
      <c r="H17" s="110"/>
      <c r="I17" s="111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ht="14.95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Système de lumière</v>
      </c>
      <c r="D18" s="52" t="str">
        <f>IF(LEN('Sprint 1 - Planification'!H17)&lt;&gt;0,'Sprint 1 - Planification'!H17,"")</f>
        <v>Sprint 2</v>
      </c>
      <c r="E18" s="67" t="str">
        <f>IF(_xlfn.NUMBERVALUE('Sprint 2 - Bilan'!$E18)+_xlfn.NUMBERVALUE('Sprint 2 - Bilan'!$G18)=0,"",_xlfn.NUMBERVALUE('Sprint 2 - Bilan'!$E18)+_xlfn.NUMBERVALUE('Sprint 2 - Bilan'!$G18))</f>
        <v/>
      </c>
      <c r="F18" s="71" t="str">
        <f>IF(LEN('Sprint 2 - Bilan'!$H18)&lt;&gt;0,'Sprint 2 - Bilan'!$H18,IF(LEN('Sprint 2 - Bilan'!$F18)=0,"",'Sprint 2 - Bilan'!$F18))</f>
        <v/>
      </c>
      <c r="G18" s="106"/>
      <c r="H18" s="107"/>
      <c r="I18" s="108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ht="14.95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La musique et les sons</v>
      </c>
      <c r="D19" s="56" t="str">
        <f>IF(LEN('Sprint 1 - Planification'!H18)&lt;&gt;0,'Sprint 1 - Planification'!H18,"")</f>
        <v>Sprint 2</v>
      </c>
      <c r="E19" s="69" t="str">
        <f>IF(_xlfn.NUMBERVALUE('Sprint 2 - Bilan'!$E19)+_xlfn.NUMBERVALUE('Sprint 2 - Bilan'!$G19)=0,"",_xlfn.NUMBERVALUE('Sprint 2 - Bilan'!$E19)+_xlfn.NUMBERVALUE('Sprint 2 - Bilan'!$G19))</f>
        <v/>
      </c>
      <c r="F19" s="73" t="str">
        <f>IF(LEN('Sprint 2 - Bilan'!$H19)&lt;&gt;0,'Sprint 2 - Bilan'!$H19,IF(LEN('Sprint 2 - Bilan'!$F19)=0,"",'Sprint 2 - Bilan'!$F19))</f>
        <v/>
      </c>
      <c r="G19" s="112"/>
      <c r="H19" s="110"/>
      <c r="I19" s="111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ht="14.95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Animation du personnage principal</v>
      </c>
      <c r="D20" s="52" t="str">
        <f>IF(LEN('Sprint 1 - Planification'!H19)&lt;&gt;0,'Sprint 1 - Planification'!H19,"")</f>
        <v>Sprint 2</v>
      </c>
      <c r="E20" s="67" t="str">
        <f>IF(_xlfn.NUMBERVALUE('Sprint 2 - Bilan'!$E20)+_xlfn.NUMBERVALUE('Sprint 2 - Bilan'!$G20)=0,"",_xlfn.NUMBERVALUE('Sprint 2 - Bilan'!$E20)+_xlfn.NUMBERVALUE('Sprint 2 - Bilan'!$G20))</f>
        <v/>
      </c>
      <c r="F20" s="71" t="str">
        <f>IF(LEN('Sprint 2 - Bilan'!$H20)&lt;&gt;0,'Sprint 2 - Bilan'!$H20,IF(LEN('Sprint 2 - Bilan'!$F20)=0,"",'Sprint 2 - Bilan'!$F20))</f>
        <v/>
      </c>
      <c r="G20" s="106"/>
      <c r="H20" s="107"/>
      <c r="I20" s="108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ht="14.95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Animation des ennemis</v>
      </c>
      <c r="D21" s="56" t="str">
        <f>IF(LEN('Sprint 1 - Planification'!H20)&lt;&gt;0,'Sprint 1 - Planification'!H20,"")</f>
        <v>Sprint 2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/>
      <c r="H21" s="110"/>
      <c r="I21" s="111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ht="14.95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Intelligence artificielle avancée des ennemis</v>
      </c>
      <c r="D22" s="52" t="str">
        <f>IF(LEN('Sprint 1 - Planification'!H21)&lt;&gt;0,'Sprint 1 - Planification'!H21,"")</f>
        <v>Sprint 2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/>
      <c r="H22" s="107"/>
      <c r="I22" s="108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ht="14.95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Système d'inventaire</v>
      </c>
      <c r="D23" s="55" t="str">
        <f>IF(LEN('Sprint 1 - Planification'!H22)&lt;&gt;0,'Sprint 1 - Planification'!H22,"")</f>
        <v>Sprint 2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/>
      <c r="H23" s="110"/>
      <c r="I23" s="111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ht="14.95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Système d'artisanat ("crafting")</v>
      </c>
      <c r="D24" s="52" t="str">
        <f>IF(LEN('Sprint 1 - Planification'!H23)&lt;&gt;0,'Sprint 1 - Planification'!H23,"")</f>
        <v>Sprint 2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/>
      <c r="H24" s="107"/>
      <c r="I24" s="108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ht="14.95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Système de construction</v>
      </c>
      <c r="D25" s="56" t="str">
        <f>IF(LEN('Sprint 1 - Planification'!H24)&lt;&gt;0,'Sprint 1 - Planification'!H24,"")</f>
        <v>Sprint 3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/>
      <c r="H25" s="110"/>
      <c r="I25" s="111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ht="14.95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Diversification des ennemis</v>
      </c>
      <c r="D26" s="52" t="str">
        <f>IF(LEN('Sprint 1 - Planification'!H25)&lt;&gt;0,'Sprint 1 - Planification'!H25,"")</f>
        <v>Sprint 3</v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/>
      <c r="I26" s="108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ht="14.95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Effets de status (empoisonnement, saignement, etc.)</v>
      </c>
      <c r="D27" s="56" t="str">
        <f>IF(LEN('Sprint 1 - Planification'!H26)&lt;&gt;0,'Sprint 1 - Planification'!H26,"")</f>
        <v>Sprint 3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/>
      <c r="I27" s="111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ht="14.95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Destruction d'environnement</v>
      </c>
      <c r="D28" s="52" t="str">
        <f>IF(LEN('Sprint 1 - Planification'!H27)&lt;&gt;0,'Sprint 1 - Planification'!H27,"")</f>
        <v>Sprint 3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/>
      <c r="H28" s="107"/>
      <c r="I28" s="108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ht="14.95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Système de furtivité ("stealth")</v>
      </c>
      <c r="D29" s="55" t="str">
        <f>IF(LEN('Sprint 1 - Planification'!H28)&lt;&gt;0,'Sprint 1 - Planification'!H28,"")</f>
        <v>Sprint 3</v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/>
      <c r="H29" s="110"/>
      <c r="I29" s="111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ht="14.95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Génération aléatoire de certaines zones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ht="14.95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Arbre de compétences ("skill tree" ou "talent tree")</v>
      </c>
      <c r="D31" s="56" t="str">
        <f>IF(LEN('Sprint 1 - Planification'!H30)&lt;&gt;0,'Sprint 1 - Planification'!H30,"")</f>
        <v>Sprint 3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/>
      <c r="H31" s="110"/>
      <c r="I31" s="111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Cycle de jour et nuit</v>
      </c>
      <c r="D32" s="52" t="str">
        <f>IF(LEN('Sprint 1 - Planification'!H31)&lt;&gt;0,'Sprint 1 - Planification'!H31,"")</f>
        <v>Sprint 3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/>
      <c r="I32" s="108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Trouver les "sprites"</v>
      </c>
      <c r="D33" s="56" t="str">
        <f>IF(LEN('Sprint 1 - Planification'!H32)&lt;&gt;0,'Sprint 1 - Planification'!H32,"")</f>
        <v>Sprint 1</v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Trouver les sons et la music</v>
      </c>
      <c r="D34" s="52" t="str">
        <f>IF(LEN('Sprint 1 - Planification'!H33)&lt;&gt;0,'Sprint 1 - Planification'!H33,"")</f>
        <v>Sprint 1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4.9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22</v>
      </c>
      <c r="N44" s="3">
        <f t="shared" ref="N44:O44" si="5">COUNTIF(N9:N43,TRUE)</f>
        <v>22</v>
      </c>
      <c r="O44" s="3">
        <f t="shared" si="5"/>
        <v>0</v>
      </c>
      <c r="P44" s="3">
        <f>COUNTIF(P9:P43,FALSE)</f>
        <v>22</v>
      </c>
      <c r="R44" s="8"/>
    </row>
    <row r="45" spans="2:18" x14ac:dyDescent="0.25">
      <c r="M45" s="3">
        <f>SUM(M44:O44)</f>
        <v>44</v>
      </c>
      <c r="R45" s="8"/>
    </row>
    <row r="46" spans="2:18" x14ac:dyDescent="0.25">
      <c r="M46" s="3" t="str">
        <f>IF(M45=0, "aucun champ", IF(M45=1, "1 champ", M45 &amp; " champs"))</f>
        <v>44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defaultColWidth="11.375" defaultRowHeight="14.3" x14ac:dyDescent="0.25"/>
  <cols>
    <col min="1" max="1" width="1.375" style="4" customWidth="1"/>
    <col min="2" max="2" width="33.75" style="23" customWidth="1"/>
    <col min="3" max="6" width="11.375" style="3" customWidth="1"/>
    <col min="7" max="8" width="11.375" style="3"/>
    <col min="9" max="9" width="11.375" style="3" customWidth="1"/>
    <col min="10" max="11" width="11.375" style="3"/>
    <col min="12" max="16" width="0" style="3" hidden="1" customWidth="1"/>
    <col min="17" max="25" width="0" style="4" hidden="1" customWidth="1"/>
    <col min="26" max="16384" width="11.375" style="4"/>
  </cols>
  <sheetData>
    <row r="1" spans="2:25" ht="7.5" customHeight="1" x14ac:dyDescent="0.25"/>
    <row r="2" spans="2:25" ht="22.6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4.95" customHeight="1" x14ac:dyDescent="0.25">
      <c r="B3" s="25" t="s">
        <v>38</v>
      </c>
      <c r="C3" s="82"/>
      <c r="D3" s="82"/>
      <c r="E3" s="82"/>
      <c r="F3" s="82"/>
    </row>
    <row r="4" spans="2:25" ht="22.6" customHeight="1" x14ac:dyDescent="0.25">
      <c r="B4" s="76"/>
      <c r="C4" s="5"/>
      <c r="D4" s="5"/>
      <c r="E4" s="5"/>
      <c r="F4" s="5"/>
    </row>
    <row r="5" spans="2:25" ht="22.6" customHeight="1" thickBot="1" x14ac:dyDescent="0.3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6" x14ac:dyDescent="0.25">
      <c r="B8" s="85" t="s">
        <v>41</v>
      </c>
      <c r="C8" s="89">
        <f>L8</f>
        <v>10</v>
      </c>
      <c r="D8" s="90">
        <f>M8</f>
        <v>8</v>
      </c>
      <c r="E8" s="91">
        <f>N8</f>
        <v>8</v>
      </c>
      <c r="F8" s="95">
        <f>O8</f>
        <v>26</v>
      </c>
      <c r="G8" s="1"/>
      <c r="H8" s="1"/>
      <c r="L8" s="1">
        <f>'Sprint 1 - Planification'!AJ17</f>
        <v>10</v>
      </c>
      <c r="M8" s="1">
        <f>'Sprint 1 - Planification'!AJ18</f>
        <v>8</v>
      </c>
      <c r="N8" s="1">
        <f>'Sprint 1 - Planification'!AJ19</f>
        <v>8</v>
      </c>
      <c r="O8" s="1">
        <f>SUM(L8:N8)</f>
        <v>26</v>
      </c>
      <c r="P8" s="1"/>
      <c r="Q8" s="1"/>
      <c r="R8" s="1"/>
      <c r="S8" s="1"/>
    </row>
    <row r="9" spans="2:25" s="2" customFormat="1" ht="13.6" x14ac:dyDescent="0.25">
      <c r="B9" s="86" t="s">
        <v>42</v>
      </c>
      <c r="C9" s="92" t="str">
        <f t="shared" ref="C9:F10" si="0">DAY(L9)*24+HOUR(L9)&amp;"h"&amp;TEXT(MINUTE(L9),"00")</f>
        <v>31h30</v>
      </c>
      <c r="D9" s="93" t="str">
        <f t="shared" si="0"/>
        <v>44h00</v>
      </c>
      <c r="E9" s="94" t="str">
        <f t="shared" si="0"/>
        <v>121h00</v>
      </c>
      <c r="F9" s="96" t="str">
        <f t="shared" si="0"/>
        <v>196h30</v>
      </c>
      <c r="G9" s="1"/>
      <c r="H9" s="1"/>
      <c r="L9" s="1">
        <f>'Sprint 1 - Planification'!AD17</f>
        <v>1.3125000000000018</v>
      </c>
      <c r="M9" s="1">
        <f>'Sprint 1 - Planification'!AD18</f>
        <v>1.8333333333333321</v>
      </c>
      <c r="N9" s="1">
        <f>'Sprint 1 - Planification'!AD19</f>
        <v>5.0416666666667345</v>
      </c>
      <c r="O9" s="1">
        <f>SUM(L9:N9)</f>
        <v>8.1875000000000675</v>
      </c>
      <c r="P9" s="1" t="s">
        <v>43</v>
      </c>
      <c r="Q9" s="1">
        <f t="shared" ref="Q9:S10" si="1">DAY(L9)*24+HOUR(L9)+MINUTE(L9)/60</f>
        <v>31.5</v>
      </c>
      <c r="R9" s="1">
        <f t="shared" si="1"/>
        <v>44</v>
      </c>
      <c r="S9" s="1">
        <f t="shared" si="1"/>
        <v>121</v>
      </c>
      <c r="U9" s="2" t="s">
        <v>44</v>
      </c>
      <c r="V9" s="2">
        <f>COUNTIF('Sprint 1 - Planification'!E8:E42,"Essentielle")</f>
        <v>11</v>
      </c>
      <c r="X9" s="2" t="s">
        <v>45</v>
      </c>
      <c r="Y9" s="2">
        <f>COUNTIF('Sprint 1 - Planification'!F8:F42,1)</f>
        <v>9</v>
      </c>
    </row>
    <row r="10" spans="2:25" s="2" customFormat="1" ht="13.6" x14ac:dyDescent="0.25">
      <c r="B10" s="85" t="s">
        <v>46</v>
      </c>
      <c r="C10" s="89" t="str">
        <f t="shared" si="0"/>
        <v>14h45</v>
      </c>
      <c r="D10" s="90" t="str">
        <f t="shared" si="0"/>
        <v>0h00</v>
      </c>
      <c r="E10" s="91" t="str">
        <f t="shared" si="0"/>
        <v>0h00</v>
      </c>
      <c r="F10" s="95" t="str">
        <f t="shared" si="0"/>
        <v>14h45</v>
      </c>
      <c r="G10" s="1"/>
      <c r="H10" s="1"/>
      <c r="L10" s="1">
        <f>'Sprint 1 - Bilan'!T8</f>
        <v>0.61458333333333359</v>
      </c>
      <c r="M10" s="1">
        <f>'Sprint 2 - Bilan'!V9</f>
        <v>0</v>
      </c>
      <c r="N10" s="1">
        <f>'Sprint 3 - Bilan'!V9</f>
        <v>0</v>
      </c>
      <c r="O10" s="1">
        <f>SUM(L10:N10)</f>
        <v>0.61458333333333359</v>
      </c>
      <c r="P10" s="1" t="s">
        <v>47</v>
      </c>
      <c r="Q10" s="1">
        <f t="shared" si="1"/>
        <v>14.75</v>
      </c>
      <c r="R10" s="1">
        <f t="shared" si="1"/>
        <v>0</v>
      </c>
      <c r="S10" s="1">
        <f t="shared" si="1"/>
        <v>0</v>
      </c>
      <c r="U10" s="2" t="s">
        <v>48</v>
      </c>
      <c r="V10" s="2">
        <f>COUNTIF('Sprint 1 - Planification'!E8:E42,"Optionnelle")</f>
        <v>15</v>
      </c>
      <c r="X10" s="2" t="s">
        <v>49</v>
      </c>
      <c r="Y10" s="2">
        <f>COUNTIF('Sprint 1 - Planification'!F8:F42,2)</f>
        <v>7</v>
      </c>
    </row>
    <row r="11" spans="2:25" s="2" customFormat="1" thickBot="1" x14ac:dyDescent="0.3">
      <c r="B11" s="97" t="s">
        <v>50</v>
      </c>
      <c r="C11" s="98">
        <f>L11</f>
        <v>6</v>
      </c>
      <c r="D11" s="99">
        <f>M11</f>
        <v>14</v>
      </c>
      <c r="E11" s="100">
        <f>N11</f>
        <v>22</v>
      </c>
      <c r="F11" s="101">
        <f>O11</f>
        <v>22</v>
      </c>
      <c r="G11" s="1"/>
      <c r="H11" s="1"/>
      <c r="L11" s="1">
        <f>'Sprint 1 - Bilan'!T15</f>
        <v>6</v>
      </c>
      <c r="M11" s="1">
        <f>'Sprint 2 - Bilan'!V16</f>
        <v>14</v>
      </c>
      <c r="N11" s="1">
        <f>'Sprint 3 - Bilan'!V16</f>
        <v>22</v>
      </c>
      <c r="O11" s="1">
        <f>N11</f>
        <v>22</v>
      </c>
      <c r="P11" s="1"/>
      <c r="Q11" s="1"/>
      <c r="R11" s="1"/>
      <c r="S11" s="1"/>
      <c r="X11" s="2" t="s">
        <v>51</v>
      </c>
      <c r="Y11" s="2">
        <f>COUNTIF('Sprint 1 - Planification'!F8:F42,3)</f>
        <v>10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ht="14.95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ht="14.95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ht="14.95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ht="14.95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ht="14.95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ht="14.95" x14ac:dyDescent="0.25">
      <c r="O18" s="11"/>
      <c r="P18" s="23"/>
    </row>
    <row r="19" spans="2:16" ht="14.95" x14ac:dyDescent="0.25">
      <c r="O19" s="11"/>
      <c r="P19" s="23"/>
    </row>
    <row r="21" spans="2:16" ht="14.95" x14ac:dyDescent="0.25">
      <c r="O21" s="11"/>
      <c r="P21" s="23"/>
    </row>
    <row r="22" spans="2:16" ht="14.95" x14ac:dyDescent="0.25">
      <c r="O22" s="11"/>
      <c r="P22" s="23"/>
    </row>
    <row r="23" spans="2:16" ht="14.95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4.25" style="4" customWidth="1"/>
    <col min="4" max="4" width="70.375" style="23" customWidth="1"/>
    <col min="5" max="8" width="11.375" style="3" customWidth="1"/>
    <col min="9" max="10" width="11.375" style="4"/>
    <col min="11" max="11" width="11.375" style="4" customWidth="1"/>
    <col min="12" max="16384" width="11.375" style="4"/>
  </cols>
  <sheetData>
    <row r="1" spans="2:8" ht="7.5" customHeight="1" x14ac:dyDescent="0.25"/>
    <row r="2" spans="2:8" ht="22.6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4.9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6" customHeight="1" x14ac:dyDescent="0.25">
      <c r="B4" s="5"/>
      <c r="C4" s="6"/>
      <c r="D4" s="76"/>
      <c r="E4" s="5"/>
      <c r="F4" s="5"/>
      <c r="G4" s="5"/>
      <c r="H4" s="5"/>
    </row>
    <row r="5" spans="2:8" ht="22.6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3.6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3.6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3.6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3.6" x14ac:dyDescent="0.25">
      <c r="B12" s="1"/>
      <c r="D12" s="78" t="s">
        <v>58</v>
      </c>
      <c r="E12" s="1"/>
      <c r="F12" s="1"/>
      <c r="G12" s="1"/>
      <c r="H12" s="1"/>
    </row>
    <row r="13" spans="2:8" s="2" customFormat="1" ht="13.6" x14ac:dyDescent="0.25">
      <c r="B13" s="1"/>
      <c r="D13" s="78" t="s">
        <v>59</v>
      </c>
      <c r="E13" s="1"/>
      <c r="F13" s="1"/>
      <c r="G13" s="1"/>
      <c r="H13" s="1"/>
    </row>
    <row r="14" spans="2:8" s="2" customFormat="1" ht="13.6" x14ac:dyDescent="0.25">
      <c r="B14" s="1"/>
      <c r="D14" s="78" t="s">
        <v>60</v>
      </c>
      <c r="E14" s="1"/>
      <c r="F14" s="1"/>
      <c r="G14" s="1"/>
      <c r="H14" s="1"/>
    </row>
    <row r="15" spans="2:8" s="2" customFormat="1" ht="13.6" x14ac:dyDescent="0.25">
      <c r="B15" s="1"/>
      <c r="D15" s="78" t="s">
        <v>61</v>
      </c>
      <c r="E15" s="1"/>
      <c r="F15" s="1"/>
      <c r="G15" s="1"/>
      <c r="H15" s="1"/>
    </row>
    <row r="16" spans="2:8" s="2" customFormat="1" ht="13.6" x14ac:dyDescent="0.25">
      <c r="B16" s="1"/>
      <c r="D16" s="78" t="s">
        <v>62</v>
      </c>
      <c r="E16" s="1"/>
      <c r="F16" s="1"/>
      <c r="G16" s="1"/>
      <c r="H16" s="1"/>
    </row>
    <row r="17" spans="2:8" s="2" customFormat="1" ht="13.6" x14ac:dyDescent="0.25">
      <c r="B17" s="1"/>
      <c r="D17" s="78" t="s">
        <v>63</v>
      </c>
      <c r="E17" s="1"/>
      <c r="F17" s="1"/>
      <c r="G17" s="1"/>
      <c r="H17" s="1"/>
    </row>
    <row r="18" spans="2:8" s="2" customFormat="1" ht="13.6" x14ac:dyDescent="0.25">
      <c r="B18" s="1"/>
      <c r="D18" s="78" t="s">
        <v>64</v>
      </c>
      <c r="E18" s="1"/>
      <c r="F18" s="1"/>
      <c r="G18" s="1"/>
      <c r="H18" s="1"/>
    </row>
    <row r="20" spans="2:8" ht="22.6" customHeight="1" thickBot="1" x14ac:dyDescent="0.3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3.6" x14ac:dyDescent="0.25">
      <c r="B24" s="1"/>
      <c r="D24" s="78" t="s">
        <v>68</v>
      </c>
      <c r="E24" s="1"/>
      <c r="F24" s="1"/>
      <c r="G24" s="1"/>
      <c r="H24" s="1"/>
    </row>
    <row r="25" spans="2:8" s="2" customFormat="1" ht="13.6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6" customHeight="1" thickBot="1" x14ac:dyDescent="0.3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3.6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6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Leo Lo</cp:lastModifiedBy>
  <cp:revision/>
  <dcterms:created xsi:type="dcterms:W3CDTF">2014-08-28T21:52:02Z</dcterms:created>
  <dcterms:modified xsi:type="dcterms:W3CDTF">2021-02-27T05:51:46Z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