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9740" yWindow="-2880" windowWidth="25940" windowHeight="17760" tabRatio="500" activeTab="2"/>
  </bookViews>
  <sheets>
    <sheet name="Marilyn's paper" sheetId="2" r:id="rId1"/>
    <sheet name="Epik" sheetId="1" r:id="rId2"/>
    <sheet name="demo-wuuvc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3" l="1"/>
  <c r="H18" i="3"/>
  <c r="H19" i="3"/>
  <c r="H16" i="3"/>
  <c r="G16" i="3"/>
  <c r="E17" i="3"/>
  <c r="G17" i="3"/>
  <c r="E18" i="3"/>
  <c r="G18" i="3"/>
  <c r="E19" i="3"/>
  <c r="G19" i="3"/>
  <c r="F17" i="3"/>
  <c r="F18" i="3"/>
  <c r="F19" i="3"/>
  <c r="F16" i="3"/>
  <c r="D17" i="3"/>
  <c r="D19" i="3"/>
  <c r="D18" i="3"/>
  <c r="B27" i="3"/>
  <c r="F21" i="1"/>
  <c r="F20" i="1"/>
  <c r="F16" i="1"/>
  <c r="D11" i="2"/>
  <c r="D10" i="2"/>
  <c r="D8" i="2"/>
  <c r="B18" i="2"/>
  <c r="C9" i="2"/>
  <c r="C10" i="2"/>
  <c r="C11" i="2"/>
  <c r="C8" i="2"/>
  <c r="B29" i="1"/>
</calcChain>
</file>

<file path=xl/sharedStrings.xml><?xml version="1.0" encoding="utf-8"?>
<sst xmlns="http://schemas.openxmlformats.org/spreadsheetml/2006/main" count="227" uniqueCount="69">
  <si>
    <t>SM07_micro002</t>
  </si>
  <si>
    <t>SM07_micro012</t>
  </si>
  <si>
    <t>SM07_micro003</t>
  </si>
  <si>
    <t>SM07_micro004</t>
  </si>
  <si>
    <t>SM07_micro006</t>
  </si>
  <si>
    <t>SM07_micro007</t>
  </si>
  <si>
    <t>SM07_micro011</t>
  </si>
  <si>
    <t>SM07_micro014</t>
  </si>
  <si>
    <t>$\Delta$G (pH=0)</t>
  </si>
  <si>
    <t>Charge</t>
  </si>
  <si>
    <t>Microstate ID</t>
  </si>
  <si>
    <t>Molecule ID</t>
  </si>
  <si>
    <t>receipt_id</t>
  </si>
  <si>
    <t>SM07</t>
  </si>
  <si>
    <t>nb008</t>
  </si>
  <si>
    <t>pKa</t>
  </si>
  <si>
    <t>HA</t>
  </si>
  <si>
    <t>HA charge</t>
  </si>
  <si>
    <t>A</t>
  </si>
  <si>
    <t>pH</t>
  </si>
  <si>
    <t>CALCULATED BY TITRATO</t>
  </si>
  <si>
    <t>CALCULATED MANUALLY</t>
  </si>
  <si>
    <t>C (pKa units)</t>
  </si>
  <si>
    <t>C (kcal/mol)</t>
  </si>
  <si>
    <t>C (kJ/mol)</t>
  </si>
  <si>
    <t>ln(10)</t>
  </si>
  <si>
    <t>B</t>
  </si>
  <si>
    <t>C</t>
  </si>
  <si>
    <t>D</t>
  </si>
  <si>
    <t>Dm (xB)</t>
  </si>
  <si>
    <t>DG (xB)</t>
  </si>
  <si>
    <t>My Calc</t>
  </si>
  <si>
    <t>Marilyn's</t>
  </si>
  <si>
    <t>Protonated</t>
  </si>
  <si>
    <t>Deprotonated</t>
  </si>
  <si>
    <t>SEM</t>
  </si>
  <si>
    <t>Molecule</t>
  </si>
  <si>
    <t>Microstate</t>
  </si>
  <si>
    <t>Free energy (pKa units) at pH 2.0</t>
  </si>
  <si>
    <t>pKa references</t>
  </si>
  <si>
    <t>SM14_micro006</t>
  </si>
  <si>
    <t>SM14_micro001</t>
  </si>
  <si>
    <t>SM14_micro006 -&gt; SM14_micro001</t>
  </si>
  <si>
    <t>SM14_micro002</t>
  </si>
  <si>
    <t>SM14_micro006 -&gt; SM14_micro005 -&gt; SM14_micro002</t>
  </si>
  <si>
    <t>SM14_micro004</t>
  </si>
  <si>
    <t>SM14_micro006 -&gt; SM14_micro001 -&gt; SM14_micro004</t>
  </si>
  <si>
    <t>SM14_micro003</t>
  </si>
  <si>
    <t>SM14_micro006 -&gt; SM14_micro005 -&gt; SM14_micro002 -&gt; SM14_micro003</t>
  </si>
  <si>
    <t>SM14_micro005</t>
  </si>
  <si>
    <t>SM14_micro006 -&gt; SM14_micro005</t>
  </si>
  <si>
    <t>by titrato demo</t>
  </si>
  <si>
    <t>reference state</t>
  </si>
  <si>
    <t>My calc</t>
  </si>
  <si>
    <t>SM14</t>
  </si>
  <si>
    <t>wuuvc</t>
  </si>
  <si>
    <t>free energy (ref 001, pH 2, pKa units)</t>
  </si>
  <si>
    <t>free energy (ref 001, pH 0, pKa units)</t>
  </si>
  <si>
    <t>free energy (ref 001, pH 0, kcal/mol)</t>
  </si>
  <si>
    <t>free energy (ref 001, pH 0, kj/mol)</t>
  </si>
  <si>
    <t>free energy (ref 001, pH 0, pKa*ln(10))</t>
  </si>
  <si>
    <t>Demo and my excel calc for pH 2 agrees! (base_e=False)</t>
  </si>
  <si>
    <t>I can reach the results of my analysis script if I multiply pKa unit results with ln(10) which is equavalent to swithching to base e</t>
  </si>
  <si>
    <t>This is the result I want: kcal/mol</t>
  </si>
  <si>
    <t>My analysis script before updating titrato</t>
  </si>
  <si>
    <t>So to convert titrato SAMPL6DataProvider results to kcal/mol I have to divide by ln(10)=2.3 and multiply by kTln(10)=1.36, ie multiply by kT=0.593</t>
  </si>
  <si>
    <t>My analysis script after updating titrato (2020/07/21)</t>
  </si>
  <si>
    <t>DeltaG (kcal/mol, pH=0)</t>
  </si>
  <si>
    <t>My analysis script after converting results to kcal/mol (2020/07/21)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</si>
</sst>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urier"/>
    </font>
    <font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Helvetica Neue"/>
    </font>
    <font>
      <sz val="14"/>
      <color rgb="FF000000"/>
      <name val="Helvetica Neue"/>
    </font>
    <font>
      <sz val="10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0" borderId="0" xfId="0" applyFon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2" borderId="2" xfId="0" applyFill="1" applyBorder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wrapText="1"/>
    </xf>
    <xf numFmtId="0" fontId="0" fillId="2" borderId="0" xfId="0" applyFont="1" applyFill="1"/>
    <xf numFmtId="0" fontId="9" fillId="0" borderId="0" xfId="0" applyFont="1" applyAlignment="1">
      <alignment wrapText="1"/>
    </xf>
    <xf numFmtId="0" fontId="0" fillId="0" borderId="3" xfId="0" applyFont="1" applyBorder="1"/>
    <xf numFmtId="0" fontId="0" fillId="2" borderId="2" xfId="0" applyFont="1" applyFill="1" applyBorder="1"/>
    <xf numFmtId="0" fontId="4" fillId="2" borderId="0" xfId="0" applyFont="1" applyFill="1"/>
    <xf numFmtId="0" fontId="4" fillId="0" borderId="1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ont="1" applyFill="1"/>
    <xf numFmtId="0" fontId="0" fillId="2" borderId="4" xfId="0" applyFont="1" applyFill="1" applyBorder="1" applyAlignment="1"/>
    <xf numFmtId="0" fontId="0" fillId="0" borderId="5" xfId="0" applyFont="1" applyBorder="1"/>
    <xf numFmtId="0" fontId="0" fillId="0" borderId="6" xfId="0" applyFont="1" applyBorder="1"/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0" xfId="0" applyFill="1" applyBorder="1"/>
    <xf numFmtId="0" fontId="0" fillId="3" borderId="10" xfId="0" applyFill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4" sqref="G14"/>
    </sheetView>
  </sheetViews>
  <sheetFormatPr baseColWidth="10" defaultRowHeight="15" x14ac:dyDescent="0"/>
  <sheetData>
    <row r="1" spans="1:5">
      <c r="A1" s="2" t="s">
        <v>16</v>
      </c>
      <c r="B1" s="2" t="s">
        <v>18</v>
      </c>
      <c r="C1" s="2" t="s">
        <v>15</v>
      </c>
    </row>
    <row r="2" spans="1:5">
      <c r="A2" t="s">
        <v>18</v>
      </c>
      <c r="B2" t="s">
        <v>26</v>
      </c>
      <c r="C2">
        <v>-2.17</v>
      </c>
    </row>
    <row r="3" spans="1:5">
      <c r="A3" t="s">
        <v>26</v>
      </c>
      <c r="B3" t="s">
        <v>27</v>
      </c>
      <c r="C3">
        <v>5.61</v>
      </c>
    </row>
    <row r="4" spans="1:5">
      <c r="A4" t="s">
        <v>27</v>
      </c>
      <c r="B4" t="s">
        <v>28</v>
      </c>
      <c r="C4">
        <v>13.77</v>
      </c>
    </row>
    <row r="6" spans="1:5">
      <c r="D6" t="s">
        <v>31</v>
      </c>
      <c r="E6" t="s">
        <v>32</v>
      </c>
    </row>
    <row r="7" spans="1:5">
      <c r="A7" s="2"/>
      <c r="B7" s="2" t="s">
        <v>9</v>
      </c>
      <c r="C7" s="2" t="s">
        <v>29</v>
      </c>
      <c r="D7" s="2" t="s">
        <v>30</v>
      </c>
      <c r="E7" s="2" t="s">
        <v>30</v>
      </c>
    </row>
    <row r="8" spans="1:5">
      <c r="A8" t="s">
        <v>18</v>
      </c>
      <c r="B8">
        <v>3</v>
      </c>
      <c r="C8">
        <f>B8-$B$9</f>
        <v>1</v>
      </c>
      <c r="D8">
        <f>(B8-B9)*B14*(B17-C2)</f>
        <v>2.17</v>
      </c>
      <c r="E8">
        <v>2.17</v>
      </c>
    </row>
    <row r="9" spans="1:5">
      <c r="A9" t="s">
        <v>26</v>
      </c>
      <c r="B9">
        <v>2</v>
      </c>
      <c r="C9">
        <f t="shared" ref="C9:C11" si="0">B9-$B$9</f>
        <v>0</v>
      </c>
      <c r="D9">
        <v>0</v>
      </c>
      <c r="E9">
        <v>0</v>
      </c>
    </row>
    <row r="10" spans="1:5">
      <c r="A10" t="s">
        <v>27</v>
      </c>
      <c r="B10">
        <v>1</v>
      </c>
      <c r="C10">
        <f t="shared" si="0"/>
        <v>-1</v>
      </c>
      <c r="D10">
        <f>(B10-B9)*B14*(B17-C3)</f>
        <v>5.61</v>
      </c>
      <c r="E10">
        <v>5.61</v>
      </c>
    </row>
    <row r="11" spans="1:5">
      <c r="A11" t="s">
        <v>28</v>
      </c>
      <c r="B11">
        <v>0</v>
      </c>
      <c r="C11">
        <f t="shared" si="0"/>
        <v>-2</v>
      </c>
      <c r="D11">
        <f>(B11-B10)*B14*(B17-C4)+D10</f>
        <v>19.38</v>
      </c>
      <c r="E11">
        <v>19.37</v>
      </c>
    </row>
    <row r="14" spans="1:5">
      <c r="A14" t="s">
        <v>22</v>
      </c>
      <c r="B14">
        <v>1</v>
      </c>
    </row>
    <row r="15" spans="1:5">
      <c r="A15" t="s">
        <v>23</v>
      </c>
      <c r="B15">
        <v>1.36</v>
      </c>
    </row>
    <row r="16" spans="1:5">
      <c r="A16" t="s">
        <v>24</v>
      </c>
      <c r="B16">
        <v>5.69</v>
      </c>
    </row>
    <row r="17" spans="1:2">
      <c r="A17" t="s">
        <v>19</v>
      </c>
      <c r="B17">
        <v>0</v>
      </c>
    </row>
    <row r="18" spans="1:2">
      <c r="A18" t="s">
        <v>25</v>
      </c>
      <c r="B18">
        <f>LN(10)</f>
        <v>2.3025850929940459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5" sqref="A25:B29"/>
    </sheetView>
  </sheetViews>
  <sheetFormatPr baseColWidth="10" defaultRowHeight="15" x14ac:dyDescent="0"/>
  <cols>
    <col min="1" max="1" width="15.5" bestFit="1" customWidth="1"/>
    <col min="2" max="2" width="15.5" customWidth="1"/>
    <col min="3" max="3" width="14.5" bestFit="1" customWidth="1"/>
    <col min="4" max="4" width="14.5" customWidth="1"/>
    <col min="5" max="5" width="14.5" bestFit="1" customWidth="1"/>
    <col min="6" max="6" width="11" bestFit="1" customWidth="1"/>
  </cols>
  <sheetData>
    <row r="1" spans="1:6">
      <c r="A1" t="s">
        <v>16</v>
      </c>
      <c r="B1" t="s">
        <v>17</v>
      </c>
      <c r="C1" t="s">
        <v>18</v>
      </c>
      <c r="D1" t="s">
        <v>9</v>
      </c>
      <c r="E1" t="s">
        <v>15</v>
      </c>
      <c r="F1" t="s">
        <v>19</v>
      </c>
    </row>
    <row r="2" spans="1:6">
      <c r="A2" t="s">
        <v>0</v>
      </c>
      <c r="B2">
        <v>0</v>
      </c>
      <c r="C2" t="s">
        <v>1</v>
      </c>
      <c r="D2">
        <v>-1</v>
      </c>
      <c r="E2">
        <v>5.14</v>
      </c>
      <c r="F2">
        <v>0</v>
      </c>
    </row>
    <row r="3" spans="1:6">
      <c r="A3" t="s">
        <v>2</v>
      </c>
      <c r="B3">
        <v>0</v>
      </c>
      <c r="C3" t="s">
        <v>1</v>
      </c>
      <c r="D3">
        <v>-1</v>
      </c>
      <c r="E3">
        <v>6.1</v>
      </c>
      <c r="F3">
        <v>0</v>
      </c>
    </row>
    <row r="4" spans="1:6">
      <c r="A4" s="3" t="s">
        <v>3</v>
      </c>
      <c r="B4" s="4">
        <v>0</v>
      </c>
      <c r="C4" s="4" t="s">
        <v>1</v>
      </c>
      <c r="D4" s="4">
        <v>-1</v>
      </c>
      <c r="E4" s="5">
        <v>13.77</v>
      </c>
      <c r="F4">
        <v>0</v>
      </c>
    </row>
    <row r="5" spans="1:6">
      <c r="A5" t="s">
        <v>4</v>
      </c>
      <c r="B5">
        <v>1</v>
      </c>
      <c r="C5" t="s">
        <v>0</v>
      </c>
      <c r="D5">
        <v>0</v>
      </c>
      <c r="E5">
        <v>11.4</v>
      </c>
      <c r="F5">
        <v>0</v>
      </c>
    </row>
    <row r="6" spans="1:6">
      <c r="A6" s="6" t="s">
        <v>4</v>
      </c>
      <c r="B6" s="4">
        <v>1</v>
      </c>
      <c r="C6" s="7" t="s">
        <v>3</v>
      </c>
      <c r="D6" s="4">
        <v>0</v>
      </c>
      <c r="E6" s="5">
        <v>5.6</v>
      </c>
      <c r="F6">
        <v>0</v>
      </c>
    </row>
    <row r="7" spans="1:6">
      <c r="A7" t="s">
        <v>5</v>
      </c>
      <c r="B7">
        <v>1</v>
      </c>
      <c r="C7" t="s">
        <v>2</v>
      </c>
      <c r="D7">
        <v>0</v>
      </c>
      <c r="E7">
        <v>11.03</v>
      </c>
      <c r="F7">
        <v>0</v>
      </c>
    </row>
    <row r="8" spans="1:6">
      <c r="A8" t="s">
        <v>5</v>
      </c>
      <c r="B8">
        <v>1</v>
      </c>
      <c r="C8" s="1" t="s">
        <v>3</v>
      </c>
      <c r="D8">
        <v>0</v>
      </c>
      <c r="E8">
        <v>3.88</v>
      </c>
      <c r="F8">
        <v>0</v>
      </c>
    </row>
    <row r="9" spans="1:6">
      <c r="A9" t="s">
        <v>6</v>
      </c>
      <c r="B9">
        <v>1</v>
      </c>
      <c r="C9" s="1" t="s">
        <v>3</v>
      </c>
      <c r="D9">
        <v>0</v>
      </c>
      <c r="E9">
        <v>-0.47</v>
      </c>
      <c r="F9">
        <v>0</v>
      </c>
    </row>
    <row r="10" spans="1:6">
      <c r="A10" t="s">
        <v>7</v>
      </c>
      <c r="B10">
        <v>2</v>
      </c>
      <c r="C10" t="s">
        <v>5</v>
      </c>
      <c r="D10">
        <v>1</v>
      </c>
      <c r="E10">
        <v>-2.17</v>
      </c>
      <c r="F10">
        <v>0</v>
      </c>
    </row>
    <row r="14" spans="1:6">
      <c r="A14" s="2" t="s">
        <v>20</v>
      </c>
      <c r="F14" s="2" t="s">
        <v>21</v>
      </c>
    </row>
    <row r="15" spans="1:6">
      <c r="A15" t="s">
        <v>8</v>
      </c>
      <c r="B15" t="s">
        <v>9</v>
      </c>
      <c r="C15" t="s">
        <v>10</v>
      </c>
      <c r="D15" t="s">
        <v>11</v>
      </c>
      <c r="E15" t="s">
        <v>12</v>
      </c>
      <c r="F15" t="s">
        <v>8</v>
      </c>
    </row>
    <row r="16" spans="1:6">
      <c r="A16">
        <v>31.706596730527998</v>
      </c>
      <c r="B16">
        <v>-1</v>
      </c>
      <c r="C16" t="s">
        <v>1</v>
      </c>
      <c r="D16" t="s">
        <v>13</v>
      </c>
      <c r="E16" t="s">
        <v>14</v>
      </c>
      <c r="F16">
        <f>(B16-B19)*B25*(B28-E4)</f>
        <v>13.77</v>
      </c>
    </row>
    <row r="17" spans="1:6">
      <c r="A17">
        <v>19.871309352538599</v>
      </c>
      <c r="B17">
        <v>0</v>
      </c>
      <c r="C17" t="s">
        <v>0</v>
      </c>
      <c r="D17" t="s">
        <v>13</v>
      </c>
      <c r="E17" t="s">
        <v>14</v>
      </c>
    </row>
    <row r="18" spans="1:6">
      <c r="A18">
        <v>17.6608276632643</v>
      </c>
      <c r="B18">
        <v>0</v>
      </c>
      <c r="C18" t="s">
        <v>2</v>
      </c>
      <c r="D18" t="s">
        <v>13</v>
      </c>
      <c r="E18" t="s">
        <v>14</v>
      </c>
    </row>
    <row r="19" spans="1:6">
      <c r="A19">
        <v>0</v>
      </c>
      <c r="B19">
        <v>0</v>
      </c>
      <c r="C19" t="s">
        <v>3</v>
      </c>
      <c r="D19" t="s">
        <v>13</v>
      </c>
      <c r="E19" t="s">
        <v>14</v>
      </c>
      <c r="F19">
        <v>0</v>
      </c>
    </row>
    <row r="20" spans="1:6">
      <c r="A20">
        <v>-6.3781607075934996</v>
      </c>
      <c r="B20">
        <v>1</v>
      </c>
      <c r="C20" t="s">
        <v>4</v>
      </c>
      <c r="D20" t="s">
        <v>13</v>
      </c>
      <c r="E20" t="s">
        <v>14</v>
      </c>
      <c r="F20">
        <f>(B20-B19)*B25*(B28-E6)</f>
        <v>-5.6</v>
      </c>
    </row>
    <row r="21" spans="1:6">
      <c r="A21">
        <v>-7.7366859124599898</v>
      </c>
      <c r="B21">
        <v>1</v>
      </c>
      <c r="C21" t="s">
        <v>5</v>
      </c>
      <c r="D21" t="s">
        <v>13</v>
      </c>
      <c r="E21" t="s">
        <v>14</v>
      </c>
      <c r="F21">
        <f>(B21-B19)*B25*(B28-E8)</f>
        <v>-3.88</v>
      </c>
    </row>
    <row r="22" spans="1:6">
      <c r="A22">
        <v>1.0822149937072001</v>
      </c>
      <c r="B22">
        <v>1</v>
      </c>
      <c r="C22" t="s">
        <v>6</v>
      </c>
      <c r="D22" t="s">
        <v>13</v>
      </c>
      <c r="E22" t="s">
        <v>14</v>
      </c>
    </row>
    <row r="23" spans="1:6">
      <c r="A23">
        <v>-2.7400762606629101</v>
      </c>
      <c r="B23">
        <v>2</v>
      </c>
      <c r="C23" t="s">
        <v>7</v>
      </c>
      <c r="D23" t="s">
        <v>13</v>
      </c>
      <c r="E23" t="s">
        <v>14</v>
      </c>
    </row>
    <row r="25" spans="1:6">
      <c r="A25" t="s">
        <v>22</v>
      </c>
      <c r="B25">
        <v>1</v>
      </c>
    </row>
    <row r="26" spans="1:6">
      <c r="A26" t="s">
        <v>23</v>
      </c>
      <c r="B26">
        <v>1.36</v>
      </c>
    </row>
    <row r="27" spans="1:6">
      <c r="A27" t="s">
        <v>24</v>
      </c>
      <c r="B27">
        <v>5.69</v>
      </c>
    </row>
    <row r="28" spans="1:6">
      <c r="A28" t="s">
        <v>19</v>
      </c>
      <c r="B28">
        <v>0</v>
      </c>
    </row>
    <row r="29" spans="1:6">
      <c r="A29" t="s">
        <v>25</v>
      </c>
      <c r="B29">
        <f>LN(10)</f>
        <v>2.3025850929940459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J24" sqref="J24"/>
    </sheetView>
  </sheetViews>
  <sheetFormatPr baseColWidth="10" defaultRowHeight="15" x14ac:dyDescent="0"/>
  <cols>
    <col min="1" max="1" width="18.1640625" style="9" bestFit="1" customWidth="1"/>
    <col min="2" max="2" width="14.5" style="9" bestFit="1" customWidth="1"/>
    <col min="3" max="3" width="29.5" style="9" customWidth="1"/>
    <col min="4" max="4" width="14.83203125" style="9" customWidth="1"/>
    <col min="5" max="7" width="10.83203125" style="9"/>
    <col min="8" max="8" width="14.5" style="9" bestFit="1" customWidth="1"/>
    <col min="9" max="13" width="10.83203125" style="9"/>
    <col min="14" max="14" width="14.5" style="9" bestFit="1" customWidth="1"/>
    <col min="15" max="16384" width="10.83203125" style="9"/>
  </cols>
  <sheetData>
    <row r="1" spans="1:16">
      <c r="A1" s="11" t="s">
        <v>33</v>
      </c>
      <c r="B1" s="2" t="s">
        <v>34</v>
      </c>
      <c r="C1" s="2" t="s">
        <v>15</v>
      </c>
      <c r="D1" s="2" t="s">
        <v>35</v>
      </c>
      <c r="G1" s="11" t="s">
        <v>36</v>
      </c>
      <c r="H1" s="2" t="s">
        <v>10</v>
      </c>
      <c r="I1" s="2" t="s">
        <v>9</v>
      </c>
      <c r="L1" s="26" t="s">
        <v>64</v>
      </c>
      <c r="M1" s="27"/>
      <c r="N1" s="27"/>
      <c r="O1" s="27"/>
      <c r="P1" s="28"/>
    </row>
    <row r="2" spans="1:16">
      <c r="A2" s="20" t="s">
        <v>43</v>
      </c>
      <c r="B2" s="18" t="s">
        <v>41</v>
      </c>
      <c r="C2" s="17">
        <v>3.59</v>
      </c>
      <c r="D2" s="9">
        <v>1.77</v>
      </c>
      <c r="G2" s="8" t="s">
        <v>54</v>
      </c>
      <c r="H2" s="15" t="s">
        <v>41</v>
      </c>
      <c r="I2" s="15">
        <v>0</v>
      </c>
      <c r="J2" s="9" t="s">
        <v>52</v>
      </c>
      <c r="L2" s="29" t="s">
        <v>8</v>
      </c>
      <c r="M2" s="30" t="s">
        <v>9</v>
      </c>
      <c r="N2" s="30" t="s">
        <v>10</v>
      </c>
      <c r="O2" s="30" t="s">
        <v>11</v>
      </c>
      <c r="P2" s="31" t="s">
        <v>12</v>
      </c>
    </row>
    <row r="3" spans="1:16">
      <c r="A3" s="20" t="s">
        <v>45</v>
      </c>
      <c r="B3" s="18" t="s">
        <v>41</v>
      </c>
      <c r="C3" s="17">
        <v>4.22</v>
      </c>
      <c r="D3" s="9">
        <v>1.77</v>
      </c>
      <c r="G3" s="8" t="s">
        <v>54</v>
      </c>
      <c r="H3" s="9" t="s">
        <v>43</v>
      </c>
      <c r="I3" s="9">
        <v>1</v>
      </c>
      <c r="L3" s="29">
        <v>44.094504530000002</v>
      </c>
      <c r="M3" s="30">
        <v>-1</v>
      </c>
      <c r="N3" s="30" t="s">
        <v>40</v>
      </c>
      <c r="O3" s="30" t="s">
        <v>54</v>
      </c>
      <c r="P3" s="31" t="s">
        <v>55</v>
      </c>
    </row>
    <row r="4" spans="1:16">
      <c r="A4" s="19" t="s">
        <v>41</v>
      </c>
      <c r="B4" s="9" t="s">
        <v>40</v>
      </c>
      <c r="C4" s="9">
        <v>19.149999999999999</v>
      </c>
      <c r="D4" s="9">
        <v>1.77</v>
      </c>
      <c r="G4" s="8" t="s">
        <v>54</v>
      </c>
      <c r="H4" s="9" t="s">
        <v>47</v>
      </c>
      <c r="I4" s="9">
        <v>2</v>
      </c>
      <c r="L4" s="29">
        <v>0</v>
      </c>
      <c r="M4" s="30">
        <v>0</v>
      </c>
      <c r="N4" s="30" t="s">
        <v>41</v>
      </c>
      <c r="O4" s="30" t="s">
        <v>54</v>
      </c>
      <c r="P4" s="31" t="s">
        <v>55</v>
      </c>
    </row>
    <row r="5" spans="1:16">
      <c r="A5" s="8" t="s">
        <v>47</v>
      </c>
      <c r="B5" s="9" t="s">
        <v>43</v>
      </c>
      <c r="C5" s="9">
        <v>1.39</v>
      </c>
      <c r="D5" s="9">
        <v>1.77</v>
      </c>
      <c r="G5" s="8" t="s">
        <v>54</v>
      </c>
      <c r="H5" s="9" t="s">
        <v>45</v>
      </c>
      <c r="I5" s="9">
        <v>1</v>
      </c>
      <c r="L5" s="29">
        <v>-8.2662804839999993</v>
      </c>
      <c r="M5" s="30">
        <v>1</v>
      </c>
      <c r="N5" s="30" t="s">
        <v>43</v>
      </c>
      <c r="O5" s="30" t="s">
        <v>54</v>
      </c>
      <c r="P5" s="31" t="s">
        <v>55</v>
      </c>
    </row>
    <row r="6" spans="1:16">
      <c r="A6" s="8" t="s">
        <v>43</v>
      </c>
      <c r="B6" s="9" t="s">
        <v>49</v>
      </c>
      <c r="C6" s="9">
        <v>17.93</v>
      </c>
      <c r="D6" s="9">
        <v>1.77</v>
      </c>
      <c r="G6" s="8" t="s">
        <v>54</v>
      </c>
      <c r="H6" s="9" t="s">
        <v>49</v>
      </c>
      <c r="I6" s="9">
        <v>0</v>
      </c>
      <c r="L6" s="29">
        <v>33.019070229999997</v>
      </c>
      <c r="M6" s="30">
        <v>0</v>
      </c>
      <c r="N6" s="30" t="s">
        <v>49</v>
      </c>
      <c r="O6" s="30" t="s">
        <v>54</v>
      </c>
      <c r="P6" s="31" t="s">
        <v>55</v>
      </c>
    </row>
    <row r="7" spans="1:16">
      <c r="A7" s="8" t="s">
        <v>47</v>
      </c>
      <c r="B7" s="9" t="s">
        <v>45</v>
      </c>
      <c r="C7" s="9">
        <v>0.76</v>
      </c>
      <c r="D7" s="9">
        <v>1.77</v>
      </c>
      <c r="G7" s="8" t="s">
        <v>54</v>
      </c>
      <c r="H7" s="9" t="s">
        <v>40</v>
      </c>
      <c r="I7" s="9">
        <v>-1</v>
      </c>
      <c r="L7" s="29">
        <v>-9.7169090919999999</v>
      </c>
      <c r="M7" s="30">
        <v>1</v>
      </c>
      <c r="N7" s="30" t="s">
        <v>45</v>
      </c>
      <c r="O7" s="30" t="s">
        <v>54</v>
      </c>
      <c r="P7" s="31" t="s">
        <v>55</v>
      </c>
    </row>
    <row r="8" spans="1:16">
      <c r="A8" s="8" t="s">
        <v>49</v>
      </c>
      <c r="B8" s="9" t="s">
        <v>40</v>
      </c>
      <c r="C8" s="9">
        <v>4.8099999999999996</v>
      </c>
      <c r="D8" s="9">
        <v>1.77</v>
      </c>
      <c r="G8" s="10"/>
      <c r="L8" s="32">
        <v>-11.46687376</v>
      </c>
      <c r="M8" s="33">
        <v>2</v>
      </c>
      <c r="N8" s="33" t="s">
        <v>47</v>
      </c>
      <c r="O8" s="33" t="s">
        <v>54</v>
      </c>
      <c r="P8" s="34" t="s">
        <v>55</v>
      </c>
    </row>
    <row r="9" spans="1:16">
      <c r="A9" s="10"/>
      <c r="G9" s="10"/>
    </row>
    <row r="10" spans="1:16">
      <c r="A10" s="10"/>
      <c r="L10" s="26" t="s">
        <v>66</v>
      </c>
      <c r="M10" s="27"/>
      <c r="N10" s="27"/>
      <c r="O10" s="27"/>
      <c r="P10" s="28"/>
    </row>
    <row r="11" spans="1:16">
      <c r="A11" s="10"/>
      <c r="L11" s="35" t="s">
        <v>8</v>
      </c>
      <c r="M11" s="36" t="s">
        <v>9</v>
      </c>
      <c r="N11" s="36" t="s">
        <v>10</v>
      </c>
      <c r="O11" s="36" t="s">
        <v>11</v>
      </c>
      <c r="P11" s="37" t="s">
        <v>12</v>
      </c>
    </row>
    <row r="12" spans="1:16">
      <c r="L12" s="35">
        <v>44.094504530835898</v>
      </c>
      <c r="M12" s="36">
        <v>-1</v>
      </c>
      <c r="N12" s="36" t="s">
        <v>40</v>
      </c>
      <c r="O12" s="36" t="s">
        <v>54</v>
      </c>
      <c r="P12" s="37" t="s">
        <v>55</v>
      </c>
    </row>
    <row r="13" spans="1:16" ht="75">
      <c r="B13" s="2" t="s">
        <v>51</v>
      </c>
      <c r="D13" s="15" t="s">
        <v>53</v>
      </c>
      <c r="E13" s="15" t="s">
        <v>53</v>
      </c>
      <c r="F13" s="15" t="s">
        <v>53</v>
      </c>
      <c r="G13" s="15" t="s">
        <v>53</v>
      </c>
      <c r="H13" s="15" t="s">
        <v>53</v>
      </c>
      <c r="I13" s="23" t="s">
        <v>64</v>
      </c>
      <c r="L13" s="35">
        <v>0</v>
      </c>
      <c r="M13" s="36">
        <v>0</v>
      </c>
      <c r="N13" s="36" t="s">
        <v>41</v>
      </c>
      <c r="O13" s="36" t="s">
        <v>54</v>
      </c>
      <c r="P13" s="37" t="s">
        <v>55</v>
      </c>
    </row>
    <row r="14" spans="1:16" ht="60">
      <c r="A14" s="12" t="s">
        <v>37</v>
      </c>
      <c r="B14" s="14" t="s">
        <v>38</v>
      </c>
      <c r="C14" s="12" t="s">
        <v>39</v>
      </c>
      <c r="D14" s="14" t="s">
        <v>56</v>
      </c>
      <c r="E14" s="14" t="s">
        <v>57</v>
      </c>
      <c r="F14" s="24" t="s">
        <v>58</v>
      </c>
      <c r="G14" s="14" t="s">
        <v>59</v>
      </c>
      <c r="H14" s="14" t="s">
        <v>60</v>
      </c>
      <c r="L14" s="35">
        <v>-8.2662804838486199</v>
      </c>
      <c r="M14" s="36">
        <v>1</v>
      </c>
      <c r="N14" s="36" t="s">
        <v>43</v>
      </c>
      <c r="O14" s="36" t="s">
        <v>54</v>
      </c>
      <c r="P14" s="37" t="s">
        <v>55</v>
      </c>
    </row>
    <row r="15" spans="1:16" ht="17">
      <c r="A15" s="13" t="s">
        <v>40</v>
      </c>
      <c r="B15" s="13">
        <v>17.149999999999999</v>
      </c>
      <c r="C15" s="16" t="s">
        <v>40</v>
      </c>
      <c r="F15" s="25"/>
      <c r="L15" s="35">
        <v>33.019070233534599</v>
      </c>
      <c r="M15" s="36">
        <v>0</v>
      </c>
      <c r="N15" s="36" t="s">
        <v>49</v>
      </c>
      <c r="O15" s="36" t="s">
        <v>54</v>
      </c>
      <c r="P15" s="37" t="s">
        <v>55</v>
      </c>
    </row>
    <row r="16" spans="1:16" ht="17">
      <c r="A16" s="13" t="s">
        <v>41</v>
      </c>
      <c r="B16" s="13">
        <v>0</v>
      </c>
      <c r="C16" s="16" t="s">
        <v>42</v>
      </c>
      <c r="D16" s="9">
        <v>0</v>
      </c>
      <c r="E16" s="9">
        <v>0</v>
      </c>
      <c r="F16" s="25">
        <f>E16*$B$24</f>
        <v>0</v>
      </c>
      <c r="G16" s="9">
        <f>E16*$B$25</f>
        <v>0</v>
      </c>
      <c r="H16" s="9">
        <f>E16*$B$27</f>
        <v>0</v>
      </c>
      <c r="I16" s="10">
        <v>0</v>
      </c>
      <c r="L16" s="35">
        <v>-9.7169090924348591</v>
      </c>
      <c r="M16" s="36">
        <v>1</v>
      </c>
      <c r="N16" s="36" t="s">
        <v>45</v>
      </c>
      <c r="O16" s="36" t="s">
        <v>54</v>
      </c>
      <c r="P16" s="37" t="s">
        <v>55</v>
      </c>
    </row>
    <row r="17" spans="1:16" ht="27">
      <c r="A17" s="13" t="s">
        <v>43</v>
      </c>
      <c r="B17" s="13">
        <v>-1.5899999999999901</v>
      </c>
      <c r="C17" s="16" t="s">
        <v>44</v>
      </c>
      <c r="D17" s="9">
        <f>(I3-I2)*B23*(B26-C2)</f>
        <v>-1.5899999999999999</v>
      </c>
      <c r="E17" s="9">
        <f>(I3-I2)*B23*(C26-C2)</f>
        <v>-3.59</v>
      </c>
      <c r="F17" s="25">
        <f t="shared" ref="F17:F19" si="0">E17*$B$24</f>
        <v>-4.8824000000000005</v>
      </c>
      <c r="G17" s="9">
        <f t="shared" ref="G17:G19" si="1">E17*$B$25</f>
        <v>-20.427099999999999</v>
      </c>
      <c r="H17" s="9">
        <f t="shared" ref="H17:H19" si="2">E17*$B$27</f>
        <v>-8.2662804838486252</v>
      </c>
      <c r="I17" s="10">
        <v>-8.2662804839999993</v>
      </c>
      <c r="L17" s="38">
        <v>-11.4668737631103</v>
      </c>
      <c r="M17" s="39">
        <v>2</v>
      </c>
      <c r="N17" s="39" t="s">
        <v>47</v>
      </c>
      <c r="O17" s="39" t="s">
        <v>54</v>
      </c>
      <c r="P17" s="40" t="s">
        <v>55</v>
      </c>
    </row>
    <row r="18" spans="1:16" ht="27">
      <c r="A18" s="13" t="s">
        <v>45</v>
      </c>
      <c r="B18" s="13">
        <v>-2.21999999999999</v>
      </c>
      <c r="C18" s="16" t="s">
        <v>46</v>
      </c>
      <c r="D18" s="9">
        <f>(I5-I2)*B23*(B26-C3)</f>
        <v>-2.2199999999999998</v>
      </c>
      <c r="E18" s="9">
        <f>(I5-I2)*B23*(C26-C3)</f>
        <v>-4.22</v>
      </c>
      <c r="F18" s="25">
        <f t="shared" si="0"/>
        <v>-5.7392000000000003</v>
      </c>
      <c r="G18" s="9">
        <f t="shared" si="1"/>
        <v>-24.011800000000001</v>
      </c>
      <c r="H18" s="9">
        <f t="shared" si="2"/>
        <v>-9.7169090924348733</v>
      </c>
      <c r="I18" s="10">
        <v>-9.7169090919999999</v>
      </c>
    </row>
    <row r="19" spans="1:16" ht="40">
      <c r="A19" s="13" t="s">
        <v>47</v>
      </c>
      <c r="B19" s="13">
        <v>-0.98000000000000198</v>
      </c>
      <c r="C19" s="16" t="s">
        <v>48</v>
      </c>
      <c r="D19" s="9">
        <f>(I4-I3)*B23*(B26-C5) + D17</f>
        <v>-0.97999999999999976</v>
      </c>
      <c r="E19" s="9">
        <f>(I4-I3)*B23*(C26-C5) + E17</f>
        <v>-4.9799999999999995</v>
      </c>
      <c r="F19" s="25">
        <f t="shared" si="0"/>
        <v>-6.7728000000000002</v>
      </c>
      <c r="G19" s="9">
        <f t="shared" si="1"/>
        <v>-28.336199999999998</v>
      </c>
      <c r="H19" s="9">
        <f t="shared" si="2"/>
        <v>-11.466873763110348</v>
      </c>
      <c r="I19" s="10">
        <v>-11.46687376</v>
      </c>
      <c r="L19" s="26" t="s">
        <v>68</v>
      </c>
      <c r="M19" s="27"/>
      <c r="N19" s="27"/>
      <c r="O19" s="27"/>
      <c r="P19" s="28"/>
    </row>
    <row r="20" spans="1:16" ht="17">
      <c r="A20" s="13" t="s">
        <v>49</v>
      </c>
      <c r="B20" s="13">
        <v>14.3399999999999</v>
      </c>
      <c r="C20" s="16" t="s">
        <v>50</v>
      </c>
      <c r="L20" s="35" t="s">
        <v>9</v>
      </c>
      <c r="M20" s="36" t="s">
        <v>67</v>
      </c>
      <c r="N20" s="36" t="s">
        <v>10</v>
      </c>
      <c r="O20" s="36" t="s">
        <v>11</v>
      </c>
      <c r="P20" s="37" t="s">
        <v>12</v>
      </c>
    </row>
    <row r="21" spans="1:16" ht="60" customHeight="1">
      <c r="D21" s="21" t="s">
        <v>61</v>
      </c>
      <c r="F21" s="21" t="s">
        <v>63</v>
      </c>
      <c r="H21" s="22" t="s">
        <v>62</v>
      </c>
      <c r="I21" s="22"/>
      <c r="J21" s="22"/>
      <c r="L21" s="35">
        <v>-1</v>
      </c>
      <c r="M21" s="36">
        <v>26.148041186785701</v>
      </c>
      <c r="N21" s="36" t="s">
        <v>40</v>
      </c>
      <c r="O21" s="36" t="s">
        <v>54</v>
      </c>
      <c r="P21" s="37" t="s">
        <v>55</v>
      </c>
    </row>
    <row r="22" spans="1:16" ht="62" customHeight="1">
      <c r="H22" s="22" t="s">
        <v>65</v>
      </c>
      <c r="I22" s="22"/>
      <c r="J22" s="22"/>
      <c r="L22" s="35">
        <v>0</v>
      </c>
      <c r="M22" s="41">
        <v>0</v>
      </c>
      <c r="N22" s="36" t="s">
        <v>41</v>
      </c>
      <c r="O22" s="36" t="s">
        <v>54</v>
      </c>
      <c r="P22" s="37" t="s">
        <v>55</v>
      </c>
    </row>
    <row r="23" spans="1:16">
      <c r="A23" t="s">
        <v>22</v>
      </c>
      <c r="B23">
        <v>1</v>
      </c>
      <c r="L23" s="35">
        <v>1</v>
      </c>
      <c r="M23" s="41">
        <v>-4.9019043269222298</v>
      </c>
      <c r="N23" s="36" t="s">
        <v>43</v>
      </c>
      <c r="O23" s="36" t="s">
        <v>54</v>
      </c>
      <c r="P23" s="37" t="s">
        <v>55</v>
      </c>
    </row>
    <row r="24" spans="1:16">
      <c r="A24" t="s">
        <v>23</v>
      </c>
      <c r="B24">
        <v>1.36</v>
      </c>
      <c r="L24" s="35">
        <v>0</v>
      </c>
      <c r="M24" s="41">
        <v>19.580308648486</v>
      </c>
      <c r="N24" s="36" t="s">
        <v>49</v>
      </c>
      <c r="O24" s="36" t="s">
        <v>54</v>
      </c>
      <c r="P24" s="37" t="s">
        <v>55</v>
      </c>
    </row>
    <row r="25" spans="1:16">
      <c r="A25" t="s">
        <v>24</v>
      </c>
      <c r="B25">
        <v>5.69</v>
      </c>
      <c r="L25" s="35">
        <v>1</v>
      </c>
      <c r="M25" s="41">
        <v>-5.7621270918138698</v>
      </c>
      <c r="N25" s="36" t="s">
        <v>45</v>
      </c>
      <c r="O25" s="36" t="s">
        <v>54</v>
      </c>
      <c r="P25" s="37" t="s">
        <v>55</v>
      </c>
    </row>
    <row r="26" spans="1:16">
      <c r="A26" t="s">
        <v>19</v>
      </c>
      <c r="B26">
        <v>2</v>
      </c>
      <c r="C26" s="9">
        <v>0</v>
      </c>
      <c r="L26" s="38">
        <v>2</v>
      </c>
      <c r="M26" s="42">
        <v>-6.7998561415244296</v>
      </c>
      <c r="N26" s="39" t="s">
        <v>47</v>
      </c>
      <c r="O26" s="39" t="s">
        <v>54</v>
      </c>
      <c r="P26" s="40" t="s">
        <v>55</v>
      </c>
    </row>
    <row r="27" spans="1:16">
      <c r="A27" t="s">
        <v>25</v>
      </c>
      <c r="B27">
        <f>LN(10)</f>
        <v>2.3025850929940459</v>
      </c>
    </row>
  </sheetData>
  <mergeCells count="2">
    <mergeCell ref="H21:J21"/>
    <mergeCell ref="H22:J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Marilyn's paper</vt:lpstr>
      <vt:lpstr>Epik</vt:lpstr>
      <vt:lpstr>demo-wuuvc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Isik, Mehtap/Graduate Studies</dc:creator>
  <cp:lastModifiedBy>Isik, Mehtap/Graduate Studies</cp:lastModifiedBy>
  <dcterms:created xsi:type="dcterms:W3CDTF">2020-07-21T14:02:45Z</dcterms:created>
  <dcterms:modified xsi:type="dcterms:W3CDTF">2020-07-21T19:29:43Z</dcterms:modified>
</cp:coreProperties>
</file>