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Git\hse_demo_repo\demo_hse_b\demo_security_installer\docs\"/>
    </mc:Choice>
  </mc:AlternateContent>
  <xr:revisionPtr revIDLastSave="0" documentId="13_ncr:1_{9F9CB803-1597-4A91-A950-81C0D606271D}" xr6:coauthVersionLast="47" xr6:coauthVersionMax="47" xr10:uidLastSave="{00000000-0000-0000-0000-000000000000}"/>
  <bookViews>
    <workbookView xWindow="-110" yWindow="-110" windowWidth="19420" windowHeight="10420" activeTab="1" xr2:uid="{A172296F-4248-45BE-A23B-6CA9252E79E2}"/>
  </bookViews>
  <sheets>
    <sheet name="Version" sheetId="3" r:id="rId1"/>
    <sheet name="Key Storage Calculator" sheetId="1" r:id="rId2"/>
    <sheet name="TYPEs" sheetId="2" r:id="rId3"/>
  </sheets>
  <definedNames>
    <definedName name="HSE_KEY_TYPE_AES">TYPEs!$C$4:$C$4</definedName>
    <definedName name="HSE_KEY_TYPE_ECC_PUB">TYPEs!$C$6:$C$6</definedName>
    <definedName name="HSE_KEY_TYPE_ECC_PUB_EXT">TYPEs!$C$10:$C$10</definedName>
    <definedName name="HSE_KEY_TYPE_HMAC">TYPEs!$C$5:$C$5</definedName>
    <definedName name="HSE_KEY_TYPE_RSA_PAIR">TYPEs!$C$9:$C$9</definedName>
    <definedName name="HSE_KEY_TYPE_RSA_PUB">TYPEs!$C$8:$C$8</definedName>
    <definedName name="HSE_KEY_TYPE_RSA_PUB_EXT">TYPEs!$C$11:$C$11</definedName>
    <definedName name="HSE_KEY_TYPE_SHARED_SECRET">TYPEs!#REF!</definedName>
    <definedName name="HSE_KEY_TYPE_SHE">TYPEs!$C$3:$C$3</definedName>
    <definedName name="Key_Info_B">TYPEs!#REF!</definedName>
    <definedName name="KEY_TYPE">TYPEs!$C$3:$C$12</definedName>
    <definedName name="KEY_TYPE_ECC_PAIR">TYPEs!$C$7:$C$7</definedName>
    <definedName name="Multiplication_Factor">TYPEs!$C$3:$C$12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 s="1"/>
  <c r="G24" i="1"/>
  <c r="F24" i="1"/>
  <c r="E24" i="1"/>
  <c r="G23" i="1"/>
  <c r="E23" i="1"/>
  <c r="G22" i="1"/>
  <c r="E22" i="1"/>
  <c r="G21" i="1"/>
  <c r="F21" i="1"/>
  <c r="E21" i="1"/>
  <c r="G20" i="1"/>
  <c r="F20" i="1"/>
  <c r="E20" i="1"/>
  <c r="G19" i="1"/>
  <c r="F19" i="1"/>
  <c r="E19" i="1"/>
  <c r="H19" i="1" s="1"/>
  <c r="G18" i="1"/>
  <c r="F18" i="1"/>
  <c r="E18" i="1"/>
  <c r="G17" i="1"/>
  <c r="F17" i="1"/>
  <c r="E17" i="1"/>
  <c r="G16" i="1"/>
  <c r="F16" i="1"/>
  <c r="E16" i="1"/>
  <c r="F10" i="1"/>
  <c r="P16" i="1"/>
  <c r="O16" i="1"/>
  <c r="N16" i="1"/>
  <c r="P15" i="1"/>
  <c r="O15" i="1"/>
  <c r="N15" i="1"/>
  <c r="P14" i="1"/>
  <c r="O14" i="1"/>
  <c r="N14" i="1"/>
  <c r="H20" i="1" l="1"/>
  <c r="H22" i="1"/>
  <c r="H23" i="1"/>
  <c r="H21" i="1"/>
  <c r="H18" i="1"/>
  <c r="H16" i="1"/>
  <c r="H17" i="1"/>
  <c r="H24" i="1"/>
  <c r="Q15" i="1"/>
  <c r="Q14" i="1"/>
  <c r="Q16" i="1"/>
  <c r="N13" i="1"/>
  <c r="O13" i="1"/>
  <c r="P13" i="1"/>
  <c r="O9" i="1"/>
  <c r="O10" i="1"/>
  <c r="O11" i="1"/>
  <c r="O12" i="1"/>
  <c r="O7" i="1"/>
  <c r="O6" i="1"/>
  <c r="O8" i="1"/>
  <c r="P9" i="1"/>
  <c r="P10" i="1"/>
  <c r="P11" i="1"/>
  <c r="P12" i="1"/>
  <c r="N9" i="1"/>
  <c r="N10" i="1"/>
  <c r="N11" i="1"/>
  <c r="N12" i="1"/>
  <c r="F6" i="1"/>
  <c r="F7" i="1"/>
  <c r="F8" i="1"/>
  <c r="F9" i="1"/>
  <c r="F11" i="1"/>
  <c r="F12" i="1"/>
  <c r="F15" i="1"/>
  <c r="G14" i="1"/>
  <c r="G15" i="1"/>
  <c r="E14" i="1"/>
  <c r="E15" i="1"/>
  <c r="N8" i="1"/>
  <c r="P8" i="1"/>
  <c r="N6" i="1"/>
  <c r="P6" i="1"/>
  <c r="N7" i="1"/>
  <c r="P7" i="1"/>
  <c r="G8" i="1"/>
  <c r="E8" i="1"/>
  <c r="E7" i="1"/>
  <c r="G7" i="1"/>
  <c r="G10" i="1"/>
  <c r="H10" i="1" s="1"/>
  <c r="E10" i="1"/>
  <c r="G6" i="1"/>
  <c r="G11" i="1"/>
  <c r="G12" i="1"/>
  <c r="G13" i="1"/>
  <c r="G9" i="1"/>
  <c r="E9" i="1"/>
  <c r="E13" i="1"/>
  <c r="E12" i="1"/>
  <c r="E11" i="1"/>
  <c r="E6" i="1"/>
  <c r="H12" i="1" l="1"/>
  <c r="H11" i="1"/>
  <c r="H15" i="1"/>
  <c r="Q11" i="1"/>
  <c r="Q13" i="1"/>
  <c r="Q12" i="1"/>
  <c r="Q9" i="1"/>
  <c r="Q10" i="1"/>
  <c r="H14" i="1"/>
  <c r="Q7" i="1"/>
  <c r="Q8" i="1"/>
  <c r="Q6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6" i="1"/>
  <c r="H9" i="1"/>
  <c r="H13" i="1"/>
  <c r="U6" i="1" l="1"/>
  <c r="V6" i="1" s="1"/>
  <c r="U7" i="1"/>
  <c r="V7" i="1" s="1"/>
</calcChain>
</file>

<file path=xl/sharedStrings.xml><?xml version="1.0" encoding="utf-8"?>
<sst xmlns="http://schemas.openxmlformats.org/spreadsheetml/2006/main" count="92" uniqueCount="40">
  <si>
    <t>Version</t>
  </si>
  <si>
    <t>Description</t>
  </si>
  <si>
    <t>Comments</t>
  </si>
  <si>
    <t>Initial Version</t>
  </si>
  <si>
    <t>Added remaining space</t>
  </si>
  <si>
    <t xml:space="preserve">Added validation fields for NVM and RAM / confirmed functionality </t>
  </si>
  <si>
    <t>Releaased version 3 to be used by customer</t>
  </si>
  <si>
    <t/>
  </si>
  <si>
    <t>KEY STORE  NVM CONFIGURATOR</t>
  </si>
  <si>
    <t>KEY STORE  RAM CONFIGURATOR</t>
  </si>
  <si>
    <t>MEMORY USAGE</t>
  </si>
  <si>
    <t>KEY TYPE</t>
  </si>
  <si>
    <t>Num of Keys</t>
  </si>
  <si>
    <t>KEY BIT SIZE [Bits]</t>
  </si>
  <si>
    <t>Key Info[Bytes]</t>
  </si>
  <si>
    <t>Additional Data[Bytes]</t>
  </si>
  <si>
    <t>Multiplication</t>
  </si>
  <si>
    <t>Memory Usage[Bytes]</t>
  </si>
  <si>
    <t>STORAGE TYPE</t>
  </si>
  <si>
    <t>Total Memory[B]</t>
  </si>
  <si>
    <t>Used Memory[B]</t>
  </si>
  <si>
    <t>Available[B]</t>
  </si>
  <si>
    <t>HSE_KEY_TYPE_AES</t>
  </si>
  <si>
    <t>HSE_KEY_TYPE_SHE</t>
  </si>
  <si>
    <t>NVM</t>
  </si>
  <si>
    <t>RAM</t>
  </si>
  <si>
    <t>HSE_KEY_TYPE_HMAC</t>
  </si>
  <si>
    <t>HSE_KEY_TYPE_SHARED_SECRET</t>
  </si>
  <si>
    <t>HSE_KEY_TYPE_ECC_PUB</t>
  </si>
  <si>
    <t>HSE_KEY_TYPE_ECC_PAIR</t>
  </si>
  <si>
    <t>HSE_KEY_TYPE_RSA_PUB</t>
  </si>
  <si>
    <t>HSE_KEY_TYPE_RSA_PAIR</t>
  </si>
  <si>
    <t>HSE_KEY_TYPE_RSA_PUB_EXT</t>
  </si>
  <si>
    <t>HSE_KEY_TYPE_ECC_PUB_EXT</t>
  </si>
  <si>
    <t>Multiplication Factor</t>
  </si>
  <si>
    <t>Additional Data</t>
  </si>
  <si>
    <r>
      <rPr>
        <b/>
        <sz val="11"/>
        <color theme="1"/>
        <rFont val="Calibri"/>
        <family val="2"/>
        <scheme val="minor"/>
      </rPr>
      <t>How to use the Calculator:</t>
    </r>
    <r>
      <rPr>
        <sz val="11"/>
        <color theme="1"/>
        <rFont val="Calibri"/>
        <family val="2"/>
        <scheme val="minor"/>
      </rPr>
      <t xml:space="preserve">
1 -Adding a new element  - insert Table RAW (above / below)
2 -Deleting an element - delete Table RAW
3 - Valid data have to be check in the MEMORY USAGE Table (available memory shall be </t>
    </r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)
4 - Key sizes are </t>
    </r>
    <r>
      <rPr>
        <b/>
        <sz val="11"/>
        <color theme="1"/>
        <rFont val="Calibri"/>
        <family val="2"/>
        <scheme val="minor"/>
      </rPr>
      <t xml:space="preserve">not validated. </t>
    </r>
    <r>
      <rPr>
        <sz val="11"/>
        <color theme="1"/>
        <rFont val="Calibri"/>
        <family val="2"/>
        <scheme val="minor"/>
      </rPr>
      <t>Please add a standard key size as the algorithm requires.
4 - Information provided by the tool has an informative scope. It's accurary is not completely validated.</t>
    </r>
  </si>
  <si>
    <t>Author</t>
  </si>
  <si>
    <t>Mircea Pop</t>
  </si>
  <si>
    <t>Sum of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</si>
</sst>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quotePrefix="1"/>
    <xf numFmtId="15" fontId="0" fillId="0" borderId="0" xfId="0" applyNumberFormat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0" fontId="1" fillId="0" borderId="13" xfId="0" applyFont="1" applyBorder="1"/>
    <xf numFmtId="0" fontId="0" fillId="3" borderId="15" xfId="0" applyFill="1" applyBorder="1"/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6" xfId="0" applyFill="1" applyBorder="1" applyAlignment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vertical="bottom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vertical="bottom" textRotation="0" wrapText="1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235317585301837"/>
          <c:y val="2.3494856877163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12010498687664"/>
          <c:y val="0.11342188407168953"/>
          <c:w val="0.59842645669291339"/>
          <c:h val="0.85133583061256524"/>
        </c:manualLayout>
      </c:layout>
      <c:pieChart>
        <c:varyColors val="1"/>
        <c:ser>
          <c:idx val="0"/>
          <c:order val="0"/>
          <c:tx>
            <c:strRef>
              <c:f>'Key Storage Calculator'!$S$6</c:f>
              <c:strCache>
                <c:ptCount val="1"/>
                <c:pt idx="0">
                  <c:v>NVM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955-4847-A89B-B2C28F90B23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55-4847-A89B-B2C28F90B2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D955-4847-A89B-B2C28F90B2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955-4847-A89B-B2C28F90B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'Key Storage Calculator'!$U$5:$V$5</c:f>
              <c:strCache>
                <c:ptCount val="2"/>
                <c:pt idx="0">
                  <c:v>Used Memory[B]</c:v>
                </c:pt>
                <c:pt idx="1">
                  <c:v>Available[B]</c:v>
                </c:pt>
              </c:strCache>
            </c:strRef>
          </c:cat>
          <c:val>
            <c:numRef>
              <c:f>'Key Storage Calculator'!$U$6:$V$6</c:f>
              <c:numCache>
                <c:formatCode>General</c:formatCode>
                <c:ptCount val="2"/>
                <c:pt idx="0">
                  <c:v>7856</c:v>
                </c:pt>
                <c:pt idx="1">
                  <c:v>-88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5-4847-A89B-B2C28F90B23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235317585301837"/>
          <c:y val="2.3494856877163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12010498687664"/>
          <c:y val="0.11342188407168953"/>
          <c:w val="0.59842645669291339"/>
          <c:h val="0.85133583061256524"/>
        </c:manualLayout>
      </c:layout>
      <c:pieChart>
        <c:varyColors val="1"/>
        <c:ser>
          <c:idx val="0"/>
          <c:order val="0"/>
          <c:tx>
            <c:strRef>
              <c:f>'Key Storage Calculator'!$S$7</c:f>
              <c:strCache>
                <c:ptCount val="1"/>
                <c:pt idx="0">
                  <c:v>RAM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93-44C3-84B3-DFBD267919C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93-44C3-84B3-DFBD267919C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F93-44C3-84B3-DFBD267919C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F93-44C3-84B3-DFBD267919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'Key Storage Calculator'!$U$5:$V$5</c:f>
              <c:strCache>
                <c:ptCount val="2"/>
                <c:pt idx="0">
                  <c:v>Used Memory[B]</c:v>
                </c:pt>
                <c:pt idx="1">
                  <c:v>Available[B]</c:v>
                </c:pt>
              </c:strCache>
            </c:strRef>
          </c:cat>
          <c:val>
            <c:numRef>
              <c:f>'Key Storage Calculator'!$U$7:$V$7</c:f>
              <c:numCache>
                <c:formatCode>General</c:formatCode>
                <c:ptCount val="2"/>
                <c:pt idx="0">
                  <c:v>6396</c:v>
                </c:pt>
                <c:pt idx="1">
                  <c:v>-252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3-44C3-84B3-DFBD267919C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14286</xdr:rowOff>
    </xdr:from>
    <xdr:to>
      <xdr:col>22</xdr:col>
      <xdr:colOff>9525</xdr:colOff>
      <xdr:row>25</xdr:row>
      <xdr:rowOff>28575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AD8275F5-0F15-489B-8BB8-016136C84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25</xdr:row>
      <xdr:rowOff>152400</xdr:rowOff>
    </xdr:from>
    <xdr:to>
      <xdr:col>22</xdr:col>
      <xdr:colOff>9524</xdr:colOff>
      <xdr:row>44</xdr:row>
      <xdr:rowOff>66675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28CD291B-7197-4221-B902-1AB826920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2C419E-986E-4511-AB88-50A44A847208}" name="Table8" displayName="Table8" ref="B5:I25" totalsRowShown="0" headerRowDxfId="6">
  <autoFilter ref="B5:I25" xr:uid="{D80C0F1B-5F0F-4E96-90AA-A15ADCE77729}"/>
  <tableColumns count="8">
    <tableColumn id="2" xr3:uid="{36298D96-C17F-4C1A-8C50-760B54557C70}" name="KEY TYPE"/>
    <tableColumn id="9" xr3:uid="{B74FBFD6-A875-43AE-AC29-5EE9CCEA7900}" name="Num of Keys"/>
    <tableColumn id="3" xr3:uid="{9939B144-1B03-434C-817D-CD924DA64BF3}" name="KEY BIT SIZE [Bits]"/>
    <tableColumn id="4" xr3:uid="{6C8A1B99-623E-4F9B-B79A-A029C55B0489}" name="Key Info[Bytes]">
      <calculatedColumnFormula>IF(NOT(ISBLANK(B6)), 16,0)</calculatedColumnFormula>
    </tableColumn>
    <tableColumn id="5" xr3:uid="{42815D8B-66F7-41D5-8E7B-7CE92D7BDF07}" name="Additional Data[Bytes]" dataDxfId="5">
      <calculatedColumnFormula>VLOOKUP(B6,Table9[],3,FALSE)</calculatedColumnFormula>
    </tableColumn>
    <tableColumn id="7" xr3:uid="{FAE6D4EA-24F8-4713-A74B-A9619E928329}" name="Multiplication" dataDxfId="4">
      <calculatedColumnFormula>VLOOKUP(B6,Table9[],2,FALSE)</calculatedColumnFormula>
    </tableColumn>
    <tableColumn id="10" xr3:uid="{407ABB08-D35C-4ED1-AB43-15E41312F66E}" name="Memory Usage[Bytes]" dataDxfId="3">
      <calculatedColumnFormula>C6*(G6*ROUNDUP(D6/8,0) + E6 + F6)</calculatedColumnFormula>
    </tableColumn>
    <tableColumn id="1" xr3:uid="{FBA55069-CF5B-454E-9B75-6DB3966A9C26}" name="Sum of Keys" dataDxfId="2">
      <calculatedColumnFormula>SUM(H5+H6)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7BB5070-4998-4D30-8E45-98FB67D70B62}" name="Table12" displayName="Table12" ref="S5:V7" totalsRowShown="0">
  <autoFilter ref="S5:V7" xr:uid="{6AEC9D53-4073-43FD-A324-F0D3B2521BB0}"/>
  <tableColumns count="4">
    <tableColumn id="1" xr3:uid="{50B91F80-CE5D-497D-BA3B-DE6D87815EF4}" name="STORAGE TYPE"/>
    <tableColumn id="2" xr3:uid="{F3727898-1667-47CD-885C-ECB640EB4B8D}" name="Total Memory[B]" dataDxfId="14"/>
    <tableColumn id="3" xr3:uid="{93C61D97-123F-421A-AFA7-25E7941E41ED}" name="Used Memory[B]" dataDxfId="13">
      <calculatedColumnFormula>SUM(H6:H16)</calculatedColumnFormula>
    </tableColumn>
    <tableColumn id="4" xr3:uid="{FDC3B80B-A50C-499B-A404-3929FC884EAE}" name="Available[B]">
      <calculatedColumnFormula>T6-U6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533A79-974B-4303-8812-6E0E8B5E77DB}" name="Table812" displayName="Table812" ref="K5:Q16" totalsRowShown="0" headerRowDxfId="12">
  <autoFilter ref="K5:Q16" xr:uid="{41A97E69-A022-4B30-BF52-1EF9D97C0EC1}"/>
  <tableColumns count="7">
    <tableColumn id="2" xr3:uid="{B4B16ECD-D430-4ECF-80C5-D1745E72CF64}" name="KEY TYPE"/>
    <tableColumn id="9" xr3:uid="{68DBA1B7-26E2-4495-B13E-B05463798900}" name="Num of Keys"/>
    <tableColumn id="3" xr3:uid="{D1EF78CC-CEAD-4CED-8302-B190BE6225F2}" name="KEY BIT SIZE [Bits]"/>
    <tableColumn id="4" xr3:uid="{EAE2A8FE-9BF5-4AE2-AAC8-C2C72E9D057B}" name="Key Info[Bytes]">
      <calculatedColumnFormula>IF(NOT(ISBLANK(K6)), 16,0)</calculatedColumnFormula>
    </tableColumn>
    <tableColumn id="5" xr3:uid="{68B52368-E1A2-41A8-A037-8219E17F3B96}" name="Additional Data[Bytes]" dataDxfId="11">
      <calculatedColumnFormula>VLOOKUP(K6,Table9[],3,FALSE)</calculatedColumnFormula>
    </tableColumn>
    <tableColumn id="7" xr3:uid="{3B1BD735-FC61-4AC3-924A-3C2C8A3DC395}" name="Multiplication" dataDxfId="10">
      <calculatedColumnFormula>VLOOKUP(K6,Table9[],2,FALSE)</calculatedColumnFormula>
    </tableColumn>
    <tableColumn id="10" xr3:uid="{62099FD7-2873-4065-986E-90A93F7BA153}" name="Memory Usage[Bytes]" dataDxfId="9">
      <calculatedColumnFormula>L6*(P6*ROUNDUP(M6/8,0) + N6 + O6)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2A4A10-4B3B-4A9B-87E4-0877E8D507E7}" name="Table9" displayName="Table9" ref="B2:D12" totalsRowShown="0">
  <autoFilter ref="B2:D12" xr:uid="{FAFC8617-C963-4202-AC72-6C9D0F5C09EE}"/>
  <tableColumns count="3">
    <tableColumn id="1" xr3:uid="{D2849D6E-EBC8-4276-BB21-7B05FBE5B0D6}" name="KEY TYPE" dataDxfId="8"/>
    <tableColumn id="2" xr3:uid="{6D9DC7E9-7427-407D-B410-90279E97AB0E}" name="Multiplication Factor"/>
    <tableColumn id="3" xr3:uid="{27A452AB-987E-49F1-B553-174C5F543C61}" name="Additional Dat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4A7F63-7E95-4F56-B375-BC597B8AA62A}" name="Table915" displayName="Table915" ref="B14:D21" totalsRowShown="0">
  <autoFilter ref="B14:D21" xr:uid="{7CAA8145-B717-423B-8949-BB2C0CD3FE81}"/>
  <tableColumns count="3">
    <tableColumn id="1" xr3:uid="{08527097-15F6-4CC7-8694-501F09071EFD}" name="KEY TYPE" dataDxfId="7"/>
    <tableColumn id="2" xr3:uid="{B72E43BB-984D-488F-B2AE-EA600E30F24D}" name="Multiplication Factor"/>
    <tableColumn id="3" xr3:uid="{988337B8-1DC8-40EB-9658-E07E053D99D8}" name="Additional Dat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2B4E-563F-4A13-90F6-3107800220A6}">
  <dimension ref="B4:G11"/>
  <sheetViews>
    <sheetView workbookViewId="0">
      <selection activeCell="D29" sqref="D29"/>
    </sheetView>
  </sheetViews>
  <sheetFormatPr defaultRowHeight="14.5" x14ac:dyDescent="0.35"/>
  <cols>
    <col min="3" max="3" width="10.7265625" bestFit="1" customWidth="1"/>
    <col min="4" max="4" width="71.7265625" bestFit="1" customWidth="1"/>
    <col min="5" max="5" width="29.7265625" customWidth="1"/>
  </cols>
  <sheetData>
    <row r="4" spans="2:7" x14ac:dyDescent="0.35">
      <c r="B4" s="1"/>
      <c r="C4" s="2" t="s">
        <v>0</v>
      </c>
      <c r="D4" s="2" t="s">
        <v>1</v>
      </c>
      <c r="E4" s="2" t="s">
        <v>37</v>
      </c>
      <c r="F4" s="2" t="s">
        <v>2</v>
      </c>
      <c r="G4" s="1"/>
    </row>
    <row r="5" spans="2:7" x14ac:dyDescent="0.35">
      <c r="C5" s="4">
        <v>43956</v>
      </c>
      <c r="D5" t="s">
        <v>3</v>
      </c>
      <c r="E5" t="s">
        <v>38</v>
      </c>
    </row>
    <row r="6" spans="2:7" x14ac:dyDescent="0.35">
      <c r="C6" s="4">
        <v>43956</v>
      </c>
      <c r="D6" t="s">
        <v>4</v>
      </c>
      <c r="E6" t="s">
        <v>38</v>
      </c>
    </row>
    <row r="7" spans="2:7" x14ac:dyDescent="0.35">
      <c r="C7" s="9">
        <v>43957</v>
      </c>
      <c r="D7" t="s">
        <v>5</v>
      </c>
      <c r="E7" t="s">
        <v>38</v>
      </c>
    </row>
    <row r="8" spans="2:7" x14ac:dyDescent="0.35">
      <c r="C8" s="4">
        <v>43957</v>
      </c>
      <c r="D8" t="s">
        <v>6</v>
      </c>
      <c r="E8" t="s">
        <v>38</v>
      </c>
    </row>
    <row r="11" spans="2:7" x14ac:dyDescent="0.35">
      <c r="C11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35EB-E7C2-4255-8D7C-021660154360}">
  <dimension ref="B1:V39"/>
  <sheetViews>
    <sheetView tabSelected="1" topLeftCell="A3" zoomScale="60" zoomScaleNormal="60" workbookViewId="0">
      <selection activeCell="I30" sqref="I30"/>
    </sheetView>
  </sheetViews>
  <sheetFormatPr defaultRowHeight="14.5" x14ac:dyDescent="0.35"/>
  <cols>
    <col min="1" max="1" width="12.1796875" customWidth="1"/>
    <col min="2" max="2" width="30.26953125" customWidth="1"/>
    <col min="3" max="3" width="10.1796875" customWidth="1"/>
    <col min="4" max="4" width="12.453125" customWidth="1"/>
    <col min="5" max="5" width="12.26953125" bestFit="1" customWidth="1"/>
    <col min="6" max="6" width="12.90625" bestFit="1" customWidth="1"/>
    <col min="7" max="7" width="9.08984375" bestFit="1" customWidth="1"/>
    <col min="8" max="9" width="13.453125" customWidth="1"/>
    <col min="11" max="11" width="29.54296875" customWidth="1"/>
    <col min="12" max="12" width="11.26953125" customWidth="1"/>
    <col min="13" max="13" width="12.7265625" customWidth="1"/>
    <col min="14" max="15" width="13.1796875" hidden="1" customWidth="1"/>
    <col min="16" max="16" width="9.26953125" hidden="1" customWidth="1"/>
    <col min="17" max="17" width="13" customWidth="1"/>
    <col min="19" max="19" width="13.1796875" bestFit="1" customWidth="1"/>
    <col min="20" max="20" width="24" bestFit="1" customWidth="1"/>
    <col min="21" max="21" width="19.54296875" bestFit="1" customWidth="1"/>
    <col min="22" max="22" width="13.7265625" customWidth="1"/>
  </cols>
  <sheetData>
    <row r="1" spans="2:22" ht="15" thickTop="1" x14ac:dyDescent="0.35">
      <c r="B1" s="24" t="s">
        <v>36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</row>
    <row r="2" spans="2:22" ht="62.25" customHeight="1" thickBot="1" x14ac:dyDescent="0.4"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2:22" ht="15.5" thickTop="1" thickBot="1" x14ac:dyDescent="0.4"/>
    <row r="4" spans="2:22" ht="27" thickTop="1" thickBot="1" x14ac:dyDescent="0.65">
      <c r="B4" s="21"/>
      <c r="C4" s="22" t="s">
        <v>8</v>
      </c>
      <c r="D4" s="22"/>
      <c r="E4" s="22"/>
      <c r="F4" s="22"/>
      <c r="G4" s="22"/>
      <c r="H4" s="23"/>
      <c r="I4" s="36"/>
      <c r="K4" s="33" t="s">
        <v>9</v>
      </c>
      <c r="L4" s="34"/>
      <c r="M4" s="34"/>
      <c r="N4" s="34"/>
      <c r="O4" s="34"/>
      <c r="P4" s="34"/>
      <c r="Q4" s="35"/>
      <c r="S4" s="30" t="s">
        <v>10</v>
      </c>
      <c r="T4" s="31"/>
      <c r="U4" s="31"/>
      <c r="V4" s="32"/>
    </row>
    <row r="5" spans="2:22" ht="29.5" thickTop="1" x14ac:dyDescent="0.35">
      <c r="B5" s="10" t="s">
        <v>11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  <c r="I5" s="10" t="s">
        <v>39</v>
      </c>
      <c r="K5" s="13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3" t="s">
        <v>17</v>
      </c>
      <c r="S5" s="14" t="s">
        <v>18</v>
      </c>
      <c r="T5" s="11" t="s">
        <v>19</v>
      </c>
      <c r="U5" s="11" t="s">
        <v>20</v>
      </c>
      <c r="V5" s="15" t="s">
        <v>21</v>
      </c>
    </row>
    <row r="6" spans="2:22" x14ac:dyDescent="0.35">
      <c r="B6" s="11" t="s">
        <v>23</v>
      </c>
      <c r="C6" s="11">
        <v>12</v>
      </c>
      <c r="D6" s="11">
        <v>128</v>
      </c>
      <c r="E6" s="11">
        <f t="shared" ref="E6" si="0">IF(NOT(ISBLANK(B6)), 16,0)</f>
        <v>16</v>
      </c>
      <c r="F6" s="11">
        <f>VLOOKUP(B6,Table9[],3,FALSE)</f>
        <v>0</v>
      </c>
      <c r="G6" s="11">
        <f>VLOOKUP(B6,Table9[],2,FALSE)</f>
        <v>1</v>
      </c>
      <c r="H6" s="11">
        <f t="shared" ref="H6" si="1">C6*(G6*ROUNDUP(D6/8,0) + E6 + F6)</f>
        <v>384</v>
      </c>
      <c r="I6" s="12">
        <v>384</v>
      </c>
      <c r="K6" s="11" t="s">
        <v>23</v>
      </c>
      <c r="L6" s="11">
        <v>1</v>
      </c>
      <c r="M6" s="11">
        <v>128</v>
      </c>
      <c r="N6" s="11">
        <f>IF(NOT(ISBLANK(K6)), 16,0)</f>
        <v>16</v>
      </c>
      <c r="O6" s="11">
        <f>VLOOKUP(K6,Table9[],3,FALSE)</f>
        <v>0</v>
      </c>
      <c r="P6" s="11">
        <f>VLOOKUP(K6,Table9[],2,FALSE)</f>
        <v>1</v>
      </c>
      <c r="Q6" s="11">
        <f>L6*(P6*ROUNDUP(M6/8,0) + N6 + O6)</f>
        <v>32</v>
      </c>
      <c r="S6" s="14" t="s">
        <v>24</v>
      </c>
      <c r="T6" s="19">
        <v>7768</v>
      </c>
      <c r="U6" s="11">
        <f>SUM(H6:H39)</f>
        <v>7856</v>
      </c>
      <c r="V6" s="15">
        <f>T6-U6</f>
        <v>-88</v>
      </c>
    </row>
    <row r="7" spans="2:22" ht="15" thickBot="1" x14ac:dyDescent="0.4">
      <c r="B7" s="11" t="s">
        <v>22</v>
      </c>
      <c r="C7" s="11">
        <v>4</v>
      </c>
      <c r="D7" s="11">
        <v>128</v>
      </c>
      <c r="E7" s="11">
        <f>IF(NOT(ISBLANK(B7)), 16,0)</f>
        <v>16</v>
      </c>
      <c r="F7" s="12">
        <f>VLOOKUP(B7,Table9[],3,FALSE)</f>
        <v>0</v>
      </c>
      <c r="G7" s="12">
        <f>VLOOKUP(B7,Table9[],2,FALSE)</f>
        <v>1</v>
      </c>
      <c r="H7" s="12">
        <f>C7*(G7*ROUNDUP(D7/8,0) + E7 + F7)</f>
        <v>128</v>
      </c>
      <c r="I7" s="12">
        <f>SUM(I6+H7)</f>
        <v>512</v>
      </c>
      <c r="K7" s="11" t="s">
        <v>22</v>
      </c>
      <c r="L7" s="11">
        <v>10</v>
      </c>
      <c r="M7" s="11">
        <v>256</v>
      </c>
      <c r="N7" s="11">
        <f>IF(NOT(ISBLANK(K7)), 16,0)</f>
        <v>16</v>
      </c>
      <c r="O7" s="11">
        <f>VLOOKUP(K7,Table9[],3,FALSE)</f>
        <v>0</v>
      </c>
      <c r="P7" s="11">
        <f>VLOOKUP(K7,Table9[],2,FALSE)</f>
        <v>1</v>
      </c>
      <c r="Q7" s="11">
        <f>L7*(P7*ROUNDUP(M7/8,0) + N7 + O7)</f>
        <v>480</v>
      </c>
      <c r="S7" s="16" t="s">
        <v>25</v>
      </c>
      <c r="T7" s="20">
        <v>6144</v>
      </c>
      <c r="U7" s="17">
        <f>SUM(Q6:Q27)</f>
        <v>6396</v>
      </c>
      <c r="V7" s="18">
        <f>T7-U7</f>
        <v>-252</v>
      </c>
    </row>
    <row r="8" spans="2:22" x14ac:dyDescent="0.35">
      <c r="B8" s="11" t="s">
        <v>22</v>
      </c>
      <c r="C8" s="11">
        <v>7</v>
      </c>
      <c r="D8" s="11">
        <v>256</v>
      </c>
      <c r="E8" s="11">
        <f>IF(NOT(ISBLANK(B8)), 16,0)</f>
        <v>16</v>
      </c>
      <c r="F8" s="12">
        <f>VLOOKUP(B8,Table9[],3,FALSE)</f>
        <v>0</v>
      </c>
      <c r="G8" s="12">
        <f>VLOOKUP(B8,Table9[],2,FALSE)</f>
        <v>1</v>
      </c>
      <c r="H8" s="12">
        <f>C8*(G8*ROUNDUP(D8/8,0) + E8 + F8)</f>
        <v>336</v>
      </c>
      <c r="I8" s="12">
        <f t="shared" ref="I8:I25" si="2">SUM(I7+H8)</f>
        <v>848</v>
      </c>
      <c r="K8" s="11" t="s">
        <v>22</v>
      </c>
      <c r="L8" s="11">
        <v>10</v>
      </c>
      <c r="M8" s="11">
        <v>128</v>
      </c>
      <c r="N8" s="11">
        <f>IF(NOT(ISBLANK(K8)), 16,0)</f>
        <v>16</v>
      </c>
      <c r="O8" s="12">
        <f>VLOOKUP(K8,Table9[],3,FALSE)</f>
        <v>0</v>
      </c>
      <c r="P8" s="12">
        <f>VLOOKUP(K8,Table9[],2,FALSE)</f>
        <v>1</v>
      </c>
      <c r="Q8" s="12">
        <f>L8*(P8*ROUNDUP(M8/8,0) + N8 + O8)</f>
        <v>320</v>
      </c>
    </row>
    <row r="9" spans="2:22" x14ac:dyDescent="0.35">
      <c r="B9" s="11" t="s">
        <v>26</v>
      </c>
      <c r="C9" s="11">
        <v>2</v>
      </c>
      <c r="D9" s="11">
        <v>512</v>
      </c>
      <c r="E9" s="11">
        <f>IF(NOT(ISBLANK(B9)), 16,0)</f>
        <v>16</v>
      </c>
      <c r="F9" s="12">
        <f>VLOOKUP(B9,Table9[],3,FALSE)</f>
        <v>0</v>
      </c>
      <c r="G9" s="12">
        <f>VLOOKUP(B9,Table9[],2,FALSE)</f>
        <v>1</v>
      </c>
      <c r="H9" s="12">
        <f>C9*(G9*ROUNDUP(D9/8,0) + E9 + F9)</f>
        <v>160</v>
      </c>
      <c r="I9" s="12">
        <f t="shared" si="2"/>
        <v>1008</v>
      </c>
      <c r="K9" s="11" t="s">
        <v>27</v>
      </c>
      <c r="L9" s="11">
        <v>10</v>
      </c>
      <c r="M9" s="11">
        <v>1024</v>
      </c>
      <c r="N9" s="11">
        <f t="shared" ref="N9:N12" si="3">IF(NOT(ISBLANK(K9)), 16,0)</f>
        <v>16</v>
      </c>
      <c r="O9" s="12">
        <f>VLOOKUP(K9,Table9[],3,FALSE)</f>
        <v>0</v>
      </c>
      <c r="P9" s="12">
        <f>VLOOKUP(K9,Table9[],2,FALSE)</f>
        <v>1</v>
      </c>
      <c r="Q9" s="12">
        <f t="shared" ref="Q9:Q12" si="4">L9*(P9*ROUNDUP(M9/8,0) + N9 + O9)</f>
        <v>1440</v>
      </c>
    </row>
    <row r="10" spans="2:22" x14ac:dyDescent="0.35">
      <c r="B10" s="11" t="s">
        <v>29</v>
      </c>
      <c r="C10" s="11">
        <v>3</v>
      </c>
      <c r="D10" s="11">
        <v>521</v>
      </c>
      <c r="E10" s="11">
        <f>IF(NOT(ISBLANK(B10)), 16,0)</f>
        <v>16</v>
      </c>
      <c r="F10" s="12">
        <f>VLOOKUP(B10,Table9[],3,FALSE)</f>
        <v>0</v>
      </c>
      <c r="G10" s="12">
        <f>VLOOKUP(B10,Table9[],2,FALSE)</f>
        <v>3</v>
      </c>
      <c r="H10" s="12">
        <f>C10*(ROUNDDOWN((G10*ROUNDUP(D10/8,0)+7)/8,0)*8 + E10 + F10)</f>
        <v>648</v>
      </c>
      <c r="I10" s="12">
        <f t="shared" si="2"/>
        <v>1656</v>
      </c>
      <c r="K10" s="11" t="s">
        <v>26</v>
      </c>
      <c r="L10" s="11">
        <v>6</v>
      </c>
      <c r="M10" s="11">
        <v>256</v>
      </c>
      <c r="N10" s="11">
        <f t="shared" si="3"/>
        <v>16</v>
      </c>
      <c r="O10" s="12">
        <f>VLOOKUP(K10,Table9[],3,FALSE)</f>
        <v>0</v>
      </c>
      <c r="P10" s="12">
        <f>VLOOKUP(K10,Table9[],2,FALSE)</f>
        <v>1</v>
      </c>
      <c r="Q10" s="12">
        <f t="shared" si="4"/>
        <v>288</v>
      </c>
    </row>
    <row r="11" spans="2:22" x14ac:dyDescent="0.35">
      <c r="B11" s="11" t="s">
        <v>28</v>
      </c>
      <c r="C11" s="11">
        <v>1</v>
      </c>
      <c r="D11" s="11">
        <v>521</v>
      </c>
      <c r="E11" s="11">
        <f>IF(NOT(ISBLANK(B11)), 16,0)</f>
        <v>16</v>
      </c>
      <c r="F11" s="12">
        <f>VLOOKUP(B11,Table9[],3,FALSE)</f>
        <v>0</v>
      </c>
      <c r="G11" s="12">
        <f>VLOOKUP(B11,Table9[],2,FALSE)</f>
        <v>2</v>
      </c>
      <c r="H11" s="12">
        <f t="shared" ref="H11" si="5">C11*(ROUNDDOWN((G11*ROUNDUP(D11/8,0)+7)/8,0)*8 + E11 + F11)</f>
        <v>152</v>
      </c>
      <c r="I11" s="12">
        <f t="shared" si="2"/>
        <v>1808</v>
      </c>
      <c r="K11" s="11" t="s">
        <v>30</v>
      </c>
      <c r="L11" s="11">
        <v>2</v>
      </c>
      <c r="M11" s="11">
        <v>2048</v>
      </c>
      <c r="N11" s="11">
        <f t="shared" si="3"/>
        <v>16</v>
      </c>
      <c r="O11" s="12">
        <f>VLOOKUP(K11,Table9[],3,FALSE)</f>
        <v>16</v>
      </c>
      <c r="P11" s="12">
        <f>VLOOKUP(K11,Table9[],2,FALSE)</f>
        <v>1</v>
      </c>
      <c r="Q11" s="12">
        <f t="shared" si="4"/>
        <v>576</v>
      </c>
    </row>
    <row r="12" spans="2:22" x14ac:dyDescent="0.35">
      <c r="B12" s="11" t="s">
        <v>33</v>
      </c>
      <c r="C12" s="11">
        <v>2</v>
      </c>
      <c r="D12" s="11">
        <v>521</v>
      </c>
      <c r="E12" s="11">
        <f>IF(NOT(ISBLANK(B12)), 16,0)</f>
        <v>16</v>
      </c>
      <c r="F12" s="12">
        <f>VLOOKUP(B12,Table9[],3,FALSE)</f>
        <v>36</v>
      </c>
      <c r="G12" s="12">
        <f>VLOOKUP(B12,Table9[],2,FALSE)</f>
        <v>0</v>
      </c>
      <c r="H12" s="12">
        <f>C12*(ROUNDDOWN((G12*ROUNDUP(D12/8,0)+ F12+7)/8,0)*8 + E12)</f>
        <v>112</v>
      </c>
      <c r="I12" s="12">
        <f t="shared" si="2"/>
        <v>1920</v>
      </c>
      <c r="K12" s="11" t="s">
        <v>29</v>
      </c>
      <c r="L12" s="11">
        <v>2</v>
      </c>
      <c r="M12" s="11">
        <v>521</v>
      </c>
      <c r="N12" s="11">
        <f t="shared" si="3"/>
        <v>16</v>
      </c>
      <c r="O12" s="12">
        <f>VLOOKUP(K12,Table9[],3,FALSE)</f>
        <v>0</v>
      </c>
      <c r="P12" s="12">
        <f>VLOOKUP(K12,Table9[],2,FALSE)</f>
        <v>3</v>
      </c>
      <c r="Q12" s="12">
        <f t="shared" si="4"/>
        <v>428</v>
      </c>
    </row>
    <row r="13" spans="2:22" x14ac:dyDescent="0.35">
      <c r="B13" s="11" t="s">
        <v>31</v>
      </c>
      <c r="C13" s="11">
        <v>2</v>
      </c>
      <c r="D13" s="11">
        <v>4096</v>
      </c>
      <c r="E13" s="11">
        <f>IF(NOT(ISBLANK(B13)), 16,0)</f>
        <v>16</v>
      </c>
      <c r="F13" s="12">
        <v>8</v>
      </c>
      <c r="G13" s="12">
        <f>VLOOKUP(B13,Table9[],2,FALSE)</f>
        <v>2</v>
      </c>
      <c r="H13" s="12">
        <f>C13*(G13*ROUNDUP(D13/8,0) + E13 + F13)</f>
        <v>2096</v>
      </c>
      <c r="I13" s="12">
        <f t="shared" si="2"/>
        <v>4016</v>
      </c>
      <c r="K13" s="11" t="s">
        <v>30</v>
      </c>
      <c r="L13" s="11">
        <v>2</v>
      </c>
      <c r="M13" s="11">
        <v>3072</v>
      </c>
      <c r="N13" s="11">
        <f>IF(NOT(ISBLANK(K13)), 16,0)</f>
        <v>16</v>
      </c>
      <c r="O13" s="12">
        <f>VLOOKUP(K13,Table9[],3,FALSE)</f>
        <v>16</v>
      </c>
      <c r="P13" s="12">
        <f>VLOOKUP(K13,Table9[],2,FALSE)</f>
        <v>1</v>
      </c>
      <c r="Q13" s="12">
        <f>L13*(P13*ROUNDUP(M13/8,0) + N13 + O13)</f>
        <v>832</v>
      </c>
    </row>
    <row r="14" spans="2:22" x14ac:dyDescent="0.35">
      <c r="B14" s="11" t="s">
        <v>30</v>
      </c>
      <c r="C14" s="11">
        <v>2</v>
      </c>
      <c r="D14" s="11">
        <v>4096</v>
      </c>
      <c r="E14" s="11">
        <f t="shared" ref="E14:E15" si="6">IF(NOT(ISBLANK(B14)), 16,0)</f>
        <v>16</v>
      </c>
      <c r="F14" s="12">
        <v>8</v>
      </c>
      <c r="G14" s="12">
        <f>VLOOKUP(B14,Table9[],2,FALSE)</f>
        <v>1</v>
      </c>
      <c r="H14" s="12">
        <f>C14*(G14*ROUNDUP(D14/8,0) + E14 + F14)</f>
        <v>1072</v>
      </c>
      <c r="I14" s="12">
        <f t="shared" si="2"/>
        <v>5088</v>
      </c>
      <c r="K14" s="11" t="s">
        <v>28</v>
      </c>
      <c r="L14" s="11">
        <v>5</v>
      </c>
      <c r="M14" s="11">
        <v>521</v>
      </c>
      <c r="N14" s="11">
        <f t="shared" ref="N14:N16" si="7">IF(NOT(ISBLANK(K14)), 16,0)</f>
        <v>16</v>
      </c>
      <c r="O14" s="12">
        <f>VLOOKUP(K14,Table9[],3,FALSE)</f>
        <v>0</v>
      </c>
      <c r="P14" s="12">
        <f>VLOOKUP(K14,Table9[],2,FALSE)</f>
        <v>2</v>
      </c>
      <c r="Q14" s="12">
        <f t="shared" ref="Q14:Q16" si="8">L14*(P14*ROUNDUP(M14/8,0) + N14 + O14)</f>
        <v>740</v>
      </c>
    </row>
    <row r="15" spans="2:22" x14ac:dyDescent="0.35">
      <c r="B15" s="11" t="s">
        <v>32</v>
      </c>
      <c r="C15" s="11">
        <v>3</v>
      </c>
      <c r="D15" s="11">
        <v>4096</v>
      </c>
      <c r="E15" s="11">
        <f t="shared" si="6"/>
        <v>16</v>
      </c>
      <c r="F15" s="12">
        <f>VLOOKUP(B15,Table9[],3,FALSE)</f>
        <v>36</v>
      </c>
      <c r="G15" s="12">
        <f>VLOOKUP(B15,Table9[],2,FALSE)</f>
        <v>0</v>
      </c>
      <c r="H15" s="12">
        <f>C15*(ROUNDDOWN((G15*ROUNDUP(D15/8,0)+ F15+7)/8,0)*8 + E15)</f>
        <v>168</v>
      </c>
      <c r="I15" s="12">
        <f t="shared" si="2"/>
        <v>5256</v>
      </c>
      <c r="K15" s="11" t="s">
        <v>29</v>
      </c>
      <c r="L15" s="11">
        <v>2</v>
      </c>
      <c r="M15" s="11">
        <v>521</v>
      </c>
      <c r="N15" s="11">
        <f t="shared" si="7"/>
        <v>16</v>
      </c>
      <c r="O15" s="12">
        <f>VLOOKUP(K15,Table9[],3,FALSE)</f>
        <v>0</v>
      </c>
      <c r="P15" s="12">
        <f>VLOOKUP(K15,Table9[],2,FALSE)</f>
        <v>3</v>
      </c>
      <c r="Q15" s="12">
        <f t="shared" si="8"/>
        <v>428</v>
      </c>
    </row>
    <row r="16" spans="2:22" x14ac:dyDescent="0.35">
      <c r="B16" s="11" t="s">
        <v>22</v>
      </c>
      <c r="C16" s="11">
        <v>3</v>
      </c>
      <c r="D16" s="11">
        <v>128</v>
      </c>
      <c r="E16" s="11">
        <f>IF(NOT(ISBLANK(B16)), 16,0)</f>
        <v>16</v>
      </c>
      <c r="F16" s="12">
        <f>VLOOKUP(B16,Table9[],3,FALSE)</f>
        <v>0</v>
      </c>
      <c r="G16" s="12">
        <f>VLOOKUP(B16,Table9[],2,FALSE)</f>
        <v>1</v>
      </c>
      <c r="H16" s="12">
        <f>C16*(G16*ROUNDUP(D16/8,0) + E16 + F16)</f>
        <v>96</v>
      </c>
      <c r="I16" s="12">
        <f t="shared" si="2"/>
        <v>5352</v>
      </c>
      <c r="K16" s="11" t="s">
        <v>30</v>
      </c>
      <c r="L16" s="11">
        <v>2</v>
      </c>
      <c r="M16" s="11">
        <v>3072</v>
      </c>
      <c r="N16" s="11">
        <f>IF(NOT(ISBLANK(K16)), 16,0)</f>
        <v>16</v>
      </c>
      <c r="O16" s="12">
        <f>VLOOKUP(K16,Table9[],3,FALSE)</f>
        <v>16</v>
      </c>
      <c r="P16" s="12">
        <f>VLOOKUP(K16,Table9[],2,FALSE)</f>
        <v>1</v>
      </c>
      <c r="Q16" s="12">
        <f>L16*(P16*ROUNDUP(M16/8,0) + N16 + O16)</f>
        <v>832</v>
      </c>
    </row>
    <row r="17" spans="2:17" x14ac:dyDescent="0.35">
      <c r="B17" s="11" t="s">
        <v>22</v>
      </c>
      <c r="C17" s="11">
        <v>3</v>
      </c>
      <c r="D17" s="11">
        <v>256</v>
      </c>
      <c r="E17" s="11">
        <f>IF(NOT(ISBLANK(B17)), 16,0)</f>
        <v>16</v>
      </c>
      <c r="F17" s="12">
        <f>VLOOKUP(B17,Table9[],3,FALSE)</f>
        <v>0</v>
      </c>
      <c r="G17" s="12">
        <f>VLOOKUP(B17,Table9[],2,FALSE)</f>
        <v>1</v>
      </c>
      <c r="H17" s="12">
        <f>C17*(G17*ROUNDUP(D17/8,0) + E17 + F17)</f>
        <v>144</v>
      </c>
      <c r="I17" s="12">
        <f t="shared" si="2"/>
        <v>5496</v>
      </c>
      <c r="K17" s="11"/>
      <c r="L17" s="11"/>
      <c r="M17" s="11"/>
      <c r="N17" s="11"/>
      <c r="O17" s="11"/>
      <c r="P17" s="11"/>
      <c r="Q17" s="11"/>
    </row>
    <row r="18" spans="2:17" x14ac:dyDescent="0.35">
      <c r="B18" s="11" t="s">
        <v>26</v>
      </c>
      <c r="C18" s="11">
        <v>1</v>
      </c>
      <c r="D18" s="11">
        <v>1024</v>
      </c>
      <c r="E18" s="11">
        <f>IF(NOT(ISBLANK(B18)), 16,0)</f>
        <v>16</v>
      </c>
      <c r="F18" s="12">
        <f>VLOOKUP(B18,Table9[],3,FALSE)</f>
        <v>0</v>
      </c>
      <c r="G18" s="12">
        <f>VLOOKUP(B18,Table9[],2,FALSE)</f>
        <v>1</v>
      </c>
      <c r="H18" s="12">
        <f>C18*(G18*ROUNDUP(D18/8,0) + E18 + F18)</f>
        <v>144</v>
      </c>
      <c r="I18" s="12">
        <f t="shared" si="2"/>
        <v>5640</v>
      </c>
      <c r="K18" s="11"/>
      <c r="L18" s="11"/>
      <c r="M18" s="11"/>
      <c r="N18" s="11"/>
      <c r="O18" s="11"/>
      <c r="P18" s="11"/>
      <c r="Q18" s="11"/>
    </row>
    <row r="19" spans="2:17" x14ac:dyDescent="0.35">
      <c r="B19" s="11" t="s">
        <v>29</v>
      </c>
      <c r="C19" s="11">
        <v>1</v>
      </c>
      <c r="D19" s="11">
        <v>521</v>
      </c>
      <c r="E19" s="11">
        <f>IF(NOT(ISBLANK(B19)), 16,0)</f>
        <v>16</v>
      </c>
      <c r="F19" s="12">
        <f>VLOOKUP(B19,Table9[],3,FALSE)</f>
        <v>0</v>
      </c>
      <c r="G19" s="12">
        <f>VLOOKUP(B19,Table9[],2,FALSE)</f>
        <v>3</v>
      </c>
      <c r="H19" s="12">
        <f>C19*(ROUNDDOWN((G19*ROUNDUP(D19/8,0)+7)/8,0)*8 + E19 + F19)</f>
        <v>216</v>
      </c>
      <c r="I19" s="12">
        <f t="shared" si="2"/>
        <v>5856</v>
      </c>
      <c r="K19" s="11"/>
      <c r="L19" s="11"/>
      <c r="M19" s="11"/>
      <c r="N19" s="11"/>
      <c r="O19" s="11"/>
      <c r="P19" s="11"/>
      <c r="Q19" s="11"/>
    </row>
    <row r="20" spans="2:17" x14ac:dyDescent="0.35">
      <c r="B20" s="11" t="s">
        <v>28</v>
      </c>
      <c r="C20" s="11">
        <v>1</v>
      </c>
      <c r="D20" s="11">
        <v>521</v>
      </c>
      <c r="E20" s="11">
        <f>IF(NOT(ISBLANK(B20)), 16,0)</f>
        <v>16</v>
      </c>
      <c r="F20" s="12">
        <f>VLOOKUP(B20,Table9[],3,FALSE)</f>
        <v>0</v>
      </c>
      <c r="G20" s="12">
        <f>VLOOKUP(B20,Table9[],2,FALSE)</f>
        <v>2</v>
      </c>
      <c r="H20" s="12">
        <f t="shared" ref="H20" si="9">C20*(ROUNDDOWN((G20*ROUNDUP(D20/8,0)+7)/8,0)*8 + E20 + F20)</f>
        <v>152</v>
      </c>
      <c r="I20" s="12">
        <f t="shared" si="2"/>
        <v>6008</v>
      </c>
      <c r="K20" s="11"/>
      <c r="L20" s="11"/>
      <c r="M20" s="11"/>
      <c r="N20" s="11"/>
      <c r="O20" s="11"/>
      <c r="P20" s="11"/>
      <c r="Q20" s="11"/>
    </row>
    <row r="21" spans="2:17" x14ac:dyDescent="0.35">
      <c r="B21" s="11" t="s">
        <v>33</v>
      </c>
      <c r="C21" s="11">
        <v>1</v>
      </c>
      <c r="D21" s="11">
        <v>521</v>
      </c>
      <c r="E21" s="11">
        <f>IF(NOT(ISBLANK(B21)), 16,0)</f>
        <v>16</v>
      </c>
      <c r="F21" s="12">
        <f>VLOOKUP(B21,Table9[],3,FALSE)</f>
        <v>36</v>
      </c>
      <c r="G21" s="12">
        <f>VLOOKUP(B21,Table9[],2,FALSE)</f>
        <v>0</v>
      </c>
      <c r="H21" s="12">
        <f>C21*(ROUNDDOWN((G21*ROUNDUP(D21/8,0)+ F21+7)/8,0)*8 + E21)</f>
        <v>56</v>
      </c>
      <c r="I21" s="12">
        <f t="shared" si="2"/>
        <v>6064</v>
      </c>
      <c r="K21" s="11"/>
      <c r="L21" s="11"/>
      <c r="M21" s="11"/>
      <c r="N21" s="11"/>
      <c r="O21" s="11"/>
      <c r="P21" s="11"/>
      <c r="Q21" s="11"/>
    </row>
    <row r="22" spans="2:17" x14ac:dyDescent="0.35">
      <c r="B22" s="11" t="s">
        <v>31</v>
      </c>
      <c r="C22" s="11">
        <v>1</v>
      </c>
      <c r="D22" s="11">
        <v>4096</v>
      </c>
      <c r="E22" s="11">
        <f>IF(NOT(ISBLANK(B22)), 16,0)</f>
        <v>16</v>
      </c>
      <c r="F22" s="12">
        <v>8</v>
      </c>
      <c r="G22" s="12">
        <f>VLOOKUP(B22,Table9[],2,FALSE)</f>
        <v>2</v>
      </c>
      <c r="H22" s="12">
        <f>C22*(G22*ROUNDUP(D22/8,0) + E22 + F22)</f>
        <v>1048</v>
      </c>
      <c r="I22" s="12">
        <f t="shared" si="2"/>
        <v>7112</v>
      </c>
      <c r="K22" s="11"/>
      <c r="L22" s="11"/>
      <c r="M22" s="11"/>
      <c r="N22" s="11"/>
      <c r="O22" s="11"/>
      <c r="P22" s="11"/>
      <c r="Q22" s="11"/>
    </row>
    <row r="23" spans="2:17" x14ac:dyDescent="0.35">
      <c r="B23" s="11" t="s">
        <v>30</v>
      </c>
      <c r="C23" s="11">
        <v>1</v>
      </c>
      <c r="D23" s="11">
        <v>4096</v>
      </c>
      <c r="E23" s="11">
        <f t="shared" ref="E23:E24" si="10">IF(NOT(ISBLANK(B23)), 16,0)</f>
        <v>16</v>
      </c>
      <c r="F23" s="12">
        <v>8</v>
      </c>
      <c r="G23" s="12">
        <f>VLOOKUP(B23,Table9[],2,FALSE)</f>
        <v>1</v>
      </c>
      <c r="H23" s="12">
        <f>C23*(G23*ROUNDUP(D23/8,0) + E23 + F23)</f>
        <v>536</v>
      </c>
      <c r="I23" s="12">
        <f t="shared" si="2"/>
        <v>7648</v>
      </c>
      <c r="K23" s="11"/>
      <c r="L23" s="11"/>
      <c r="M23" s="11"/>
      <c r="N23" s="11"/>
      <c r="O23" s="11"/>
      <c r="P23" s="11"/>
      <c r="Q23" s="11"/>
    </row>
    <row r="24" spans="2:17" x14ac:dyDescent="0.35">
      <c r="B24" s="11" t="s">
        <v>32</v>
      </c>
      <c r="C24" s="11">
        <v>1</v>
      </c>
      <c r="D24" s="11">
        <v>4096</v>
      </c>
      <c r="E24" s="11">
        <f t="shared" si="10"/>
        <v>16</v>
      </c>
      <c r="F24" s="12">
        <f>VLOOKUP(B24,Table9[],3,FALSE)</f>
        <v>36</v>
      </c>
      <c r="G24" s="12">
        <f>VLOOKUP(B24,Table9[],2,FALSE)</f>
        <v>0</v>
      </c>
      <c r="H24" s="12">
        <f>C24*(ROUNDDOWN((G24*ROUNDUP(D24/8,0)+ F24+7)/8,0)*8 + E24)</f>
        <v>56</v>
      </c>
      <c r="I24" s="12">
        <f t="shared" si="2"/>
        <v>7704</v>
      </c>
      <c r="K24" s="11"/>
      <c r="L24" s="11"/>
      <c r="M24" s="11"/>
      <c r="N24" s="11"/>
      <c r="O24" s="11"/>
      <c r="P24" s="11"/>
      <c r="Q24" s="11"/>
    </row>
    <row r="25" spans="2:17" x14ac:dyDescent="0.35">
      <c r="B25" s="11" t="s">
        <v>28</v>
      </c>
      <c r="C25" s="11">
        <v>1</v>
      </c>
      <c r="D25" s="11">
        <v>521</v>
      </c>
      <c r="E25" s="11">
        <f>IF(NOT(ISBLANK(B25)), 16,0)</f>
        <v>16</v>
      </c>
      <c r="F25" s="12">
        <f>VLOOKUP(B25,Table9[],3,FALSE)</f>
        <v>0</v>
      </c>
      <c r="G25" s="12">
        <f>VLOOKUP(B25,Table9[],2,FALSE)</f>
        <v>2</v>
      </c>
      <c r="H25" s="12">
        <f>C25*(ROUNDDOWN((G25*ROUNDUP(D25/8,0)+7)/8,0)*8 + E25 + F25)</f>
        <v>152</v>
      </c>
      <c r="I25" s="12">
        <f t="shared" si="2"/>
        <v>7856</v>
      </c>
      <c r="K25" s="11"/>
      <c r="L25" s="11"/>
      <c r="M25" s="11"/>
      <c r="N25" s="11"/>
      <c r="O25" s="11"/>
      <c r="P25" s="11"/>
      <c r="Q25" s="11"/>
    </row>
    <row r="26" spans="2:17" x14ac:dyDescent="0.35">
      <c r="B26" s="11"/>
      <c r="C26" s="11"/>
      <c r="D26" s="11"/>
      <c r="E26" s="11"/>
      <c r="F26" s="11"/>
      <c r="G26" s="11"/>
      <c r="H26" s="11"/>
      <c r="I26" s="11"/>
      <c r="K26" s="11"/>
      <c r="L26" s="11"/>
      <c r="M26" s="11"/>
      <c r="N26" s="11"/>
      <c r="O26" s="11"/>
      <c r="P26" s="11"/>
      <c r="Q26" s="11"/>
    </row>
    <row r="27" spans="2:17" x14ac:dyDescent="0.35">
      <c r="B27" s="11"/>
      <c r="C27" s="11"/>
      <c r="D27" s="11"/>
      <c r="E27" s="11"/>
      <c r="F27" s="11"/>
      <c r="G27" s="11"/>
      <c r="H27" s="11"/>
      <c r="I27" s="11"/>
      <c r="K27" s="11"/>
      <c r="L27" s="11"/>
      <c r="M27" s="11"/>
      <c r="N27" s="11"/>
      <c r="O27" s="11"/>
      <c r="P27" s="11"/>
      <c r="Q27" s="11"/>
    </row>
    <row r="28" spans="2:17" x14ac:dyDescent="0.35">
      <c r="B28" s="10"/>
      <c r="C28" s="10"/>
      <c r="D28" s="10"/>
      <c r="E28" s="10"/>
      <c r="F28" s="10"/>
      <c r="G28" s="10"/>
      <c r="H28" s="10"/>
      <c r="I28" s="10"/>
      <c r="K28" s="11"/>
      <c r="L28" s="11"/>
      <c r="M28" s="11"/>
      <c r="N28" s="11"/>
      <c r="O28" s="11"/>
      <c r="P28" s="11"/>
      <c r="Q28" s="11"/>
    </row>
    <row r="29" spans="2:17" x14ac:dyDescent="0.35">
      <c r="B29" s="11"/>
      <c r="C29" s="11"/>
      <c r="D29" s="11"/>
      <c r="E29" s="11"/>
      <c r="F29" s="11"/>
      <c r="G29" s="11"/>
      <c r="H29" s="11"/>
      <c r="I29" s="11"/>
      <c r="K29" s="11"/>
      <c r="L29" s="11"/>
      <c r="M29" s="11"/>
      <c r="N29" s="11"/>
      <c r="O29" s="11"/>
      <c r="P29" s="11"/>
      <c r="Q29" s="11"/>
    </row>
    <row r="30" spans="2:17" x14ac:dyDescent="0.35">
      <c r="B30" s="11"/>
      <c r="C30" s="11"/>
      <c r="D30" s="11"/>
      <c r="E30" s="11"/>
      <c r="F30" s="12"/>
      <c r="G30" s="11"/>
      <c r="H30" s="11"/>
      <c r="I30" s="11"/>
    </row>
    <row r="31" spans="2:17" x14ac:dyDescent="0.35">
      <c r="B31" s="11"/>
      <c r="C31" s="11"/>
      <c r="D31" s="11"/>
      <c r="E31" s="11"/>
      <c r="F31" s="12"/>
      <c r="G31" s="11"/>
      <c r="H31" s="11"/>
      <c r="I31" s="11"/>
    </row>
    <row r="32" spans="2:17" x14ac:dyDescent="0.35">
      <c r="B32" s="11"/>
      <c r="C32" s="11"/>
      <c r="D32" s="11"/>
      <c r="E32" s="11"/>
      <c r="F32" s="12"/>
      <c r="G32" s="11"/>
      <c r="H32" s="11"/>
      <c r="I32" s="11"/>
    </row>
    <row r="33" spans="2:9" x14ac:dyDescent="0.35">
      <c r="B33" s="11"/>
      <c r="C33" s="11"/>
      <c r="D33" s="11"/>
      <c r="E33" s="11"/>
      <c r="F33" s="12"/>
      <c r="G33" s="12"/>
      <c r="H33" s="12"/>
      <c r="I33" s="12"/>
    </row>
    <row r="34" spans="2:9" x14ac:dyDescent="0.35">
      <c r="B34" s="11"/>
      <c r="C34" s="11"/>
      <c r="D34" s="11"/>
      <c r="E34" s="11"/>
      <c r="F34" s="12"/>
      <c r="G34" s="12"/>
      <c r="H34" s="12"/>
      <c r="I34" s="12"/>
    </row>
    <row r="35" spans="2:9" x14ac:dyDescent="0.35">
      <c r="B35" s="11"/>
      <c r="C35" s="11"/>
      <c r="D35" s="11"/>
      <c r="E35" s="11"/>
      <c r="F35" s="12"/>
      <c r="G35" s="12"/>
      <c r="H35" s="12"/>
      <c r="I35" s="12"/>
    </row>
    <row r="36" spans="2:9" x14ac:dyDescent="0.35">
      <c r="B36" s="11"/>
      <c r="C36" s="11"/>
      <c r="D36" s="11"/>
      <c r="E36" s="11"/>
      <c r="F36" s="12"/>
      <c r="G36" s="12"/>
      <c r="H36" s="12"/>
      <c r="I36" s="12"/>
    </row>
    <row r="37" spans="2:9" x14ac:dyDescent="0.35">
      <c r="B37" s="11"/>
      <c r="C37" s="11"/>
      <c r="D37" s="11"/>
      <c r="E37" s="11"/>
      <c r="F37" s="11"/>
      <c r="G37" s="11"/>
      <c r="H37" s="11"/>
      <c r="I37" s="11"/>
    </row>
    <row r="38" spans="2:9" x14ac:dyDescent="0.35">
      <c r="B38" s="11"/>
      <c r="C38" s="11"/>
      <c r="D38" s="11"/>
      <c r="E38" s="11"/>
      <c r="F38" s="11"/>
      <c r="G38" s="11"/>
      <c r="H38" s="11"/>
      <c r="I38" s="11"/>
    </row>
    <row r="39" spans="2:9" x14ac:dyDescent="0.35">
      <c r="B39" s="11"/>
      <c r="C39" s="11"/>
      <c r="D39" s="11"/>
      <c r="E39" s="11"/>
      <c r="F39" s="11"/>
      <c r="G39" s="11"/>
      <c r="H39" s="11"/>
      <c r="I39" s="11"/>
    </row>
  </sheetData>
  <dataConsolidate/>
  <mergeCells count="3">
    <mergeCell ref="B1:Q2"/>
    <mergeCell ref="S4:V4"/>
    <mergeCell ref="K4:Q4"/>
  </mergeCells>
  <conditionalFormatting sqref="V6:V7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allowBlank="1" showInputMessage="1" showErrorMessage="1" errorTitle="To many keys added" error="You have added more key that could be supported" sqref="V7" xr:uid="{4C49481C-183A-49E7-B94D-E6D6AE005E29}"/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C7980F-47BC-46DA-9148-9D2CF3CBA6E1}">
          <x14:formula1>
            <xm:f>TYPEs!$B$15:$B$21</xm:f>
          </x14:formula1>
          <xm:sqref>K6:K16</xm:sqref>
        </x14:dataValidation>
        <x14:dataValidation type="list" allowBlank="1" showInputMessage="1" showErrorMessage="1" xr:uid="{6C3F017D-A6FA-4630-9AC1-2D3660628C05}">
          <x14:formula1>
            <xm:f>TYPEs!$B$3:$B$11</xm:f>
          </x14:formula1>
          <xm:sqref>B29:B36 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84E8-F9AE-4A4A-A984-4393D86ECFDC}">
  <dimension ref="B2:D21"/>
  <sheetViews>
    <sheetView workbookViewId="0">
      <selection activeCell="E7" sqref="E7"/>
    </sheetView>
  </sheetViews>
  <sheetFormatPr defaultRowHeight="14.5" x14ac:dyDescent="0.35"/>
  <cols>
    <col min="2" max="2" width="29.81640625" bestFit="1" customWidth="1"/>
    <col min="3" max="3" width="23.7265625" customWidth="1"/>
    <col min="4" max="4" width="15.453125" customWidth="1"/>
    <col min="5" max="5" width="20.453125" customWidth="1"/>
  </cols>
  <sheetData>
    <row r="2" spans="2:4" x14ac:dyDescent="0.35">
      <c r="B2" s="7" t="s">
        <v>11</v>
      </c>
      <c r="C2" s="8" t="s">
        <v>34</v>
      </c>
      <c r="D2" s="8" t="s">
        <v>35</v>
      </c>
    </row>
    <row r="3" spans="2:4" x14ac:dyDescent="0.35">
      <c r="B3" s="6" t="s">
        <v>23</v>
      </c>
      <c r="C3">
        <v>1</v>
      </c>
      <c r="D3">
        <v>0</v>
      </c>
    </row>
    <row r="4" spans="2:4" x14ac:dyDescent="0.35">
      <c r="B4" s="5" t="s">
        <v>22</v>
      </c>
      <c r="C4">
        <v>1</v>
      </c>
      <c r="D4">
        <v>0</v>
      </c>
    </row>
    <row r="5" spans="2:4" x14ac:dyDescent="0.35">
      <c r="B5" s="5" t="s">
        <v>26</v>
      </c>
      <c r="C5">
        <v>1</v>
      </c>
      <c r="D5">
        <v>0</v>
      </c>
    </row>
    <row r="6" spans="2:4" x14ac:dyDescent="0.35">
      <c r="B6" s="5" t="s">
        <v>28</v>
      </c>
      <c r="C6">
        <v>2</v>
      </c>
      <c r="D6">
        <v>0</v>
      </c>
    </row>
    <row r="7" spans="2:4" x14ac:dyDescent="0.35">
      <c r="B7" s="5" t="s">
        <v>29</v>
      </c>
      <c r="C7">
        <v>3</v>
      </c>
      <c r="D7">
        <v>0</v>
      </c>
    </row>
    <row r="8" spans="2:4" x14ac:dyDescent="0.35">
      <c r="B8" s="5" t="s">
        <v>30</v>
      </c>
      <c r="C8">
        <v>1</v>
      </c>
      <c r="D8">
        <v>16</v>
      </c>
    </row>
    <row r="9" spans="2:4" x14ac:dyDescent="0.35">
      <c r="B9" s="5" t="s">
        <v>31</v>
      </c>
      <c r="C9">
        <v>2</v>
      </c>
      <c r="D9">
        <v>16</v>
      </c>
    </row>
    <row r="10" spans="2:4" x14ac:dyDescent="0.35">
      <c r="B10" s="5" t="s">
        <v>33</v>
      </c>
      <c r="C10">
        <v>0</v>
      </c>
      <c r="D10">
        <v>36</v>
      </c>
    </row>
    <row r="11" spans="2:4" x14ac:dyDescent="0.35">
      <c r="B11" s="5" t="s">
        <v>32</v>
      </c>
      <c r="C11">
        <v>0</v>
      </c>
      <c r="D11">
        <v>36</v>
      </c>
    </row>
    <row r="12" spans="2:4" x14ac:dyDescent="0.35">
      <c r="B12" s="5" t="s">
        <v>27</v>
      </c>
      <c r="C12">
        <v>1</v>
      </c>
      <c r="D12">
        <v>0</v>
      </c>
    </row>
    <row r="14" spans="2:4" x14ac:dyDescent="0.35">
      <c r="B14" s="7" t="s">
        <v>11</v>
      </c>
      <c r="C14" s="8" t="s">
        <v>34</v>
      </c>
      <c r="D14" s="8" t="s">
        <v>35</v>
      </c>
    </row>
    <row r="15" spans="2:4" x14ac:dyDescent="0.35">
      <c r="B15" s="6" t="s">
        <v>23</v>
      </c>
      <c r="C15">
        <v>1</v>
      </c>
      <c r="D15">
        <v>0</v>
      </c>
    </row>
    <row r="16" spans="2:4" x14ac:dyDescent="0.35">
      <c r="B16" s="5" t="s">
        <v>22</v>
      </c>
      <c r="C16">
        <v>1</v>
      </c>
      <c r="D16">
        <v>0</v>
      </c>
    </row>
    <row r="17" spans="2:4" x14ac:dyDescent="0.35">
      <c r="B17" s="5" t="s">
        <v>26</v>
      </c>
      <c r="C17">
        <v>1</v>
      </c>
      <c r="D17">
        <v>0</v>
      </c>
    </row>
    <row r="18" spans="2:4" x14ac:dyDescent="0.35">
      <c r="B18" s="5" t="s">
        <v>27</v>
      </c>
      <c r="C18">
        <v>1</v>
      </c>
      <c r="D18">
        <v>0</v>
      </c>
    </row>
    <row r="19" spans="2:4" x14ac:dyDescent="0.35">
      <c r="B19" s="5" t="s">
        <v>28</v>
      </c>
      <c r="C19">
        <v>2</v>
      </c>
      <c r="D19">
        <v>0</v>
      </c>
    </row>
    <row r="20" spans="2:4" x14ac:dyDescent="0.35">
      <c r="B20" s="5" t="s">
        <v>29</v>
      </c>
      <c r="C20">
        <v>3</v>
      </c>
      <c r="D20">
        <v>0</v>
      </c>
    </row>
    <row r="21" spans="2:4" x14ac:dyDescent="0.35">
      <c r="B21" s="5" t="s">
        <v>30</v>
      </c>
      <c r="C21">
        <v>1</v>
      </c>
      <c r="D21">
        <v>16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ea6b214-db84-4392-8d37-9dfdf604ced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AC3D2164BBA1408264574BCA421B2B" ma:contentTypeVersion="12" ma:contentTypeDescription="Create a new document." ma:contentTypeScope="" ma:versionID="9acfc91411f63bd79e56753e0dbd9379">
  <xsd:schema xmlns:xsd="http://www.w3.org/2001/XMLSchema" xmlns:xs="http://www.w3.org/2001/XMLSchema" xmlns:p="http://schemas.microsoft.com/office/2006/metadata/properties" xmlns:ns2="6ea6b214-db84-4392-8d37-9dfdf604ced0" xmlns:ns3="2aac9842-dc93-4716-9694-9bc90681a07a" targetNamespace="http://schemas.microsoft.com/office/2006/metadata/properties" ma:root="true" ma:fieldsID="fd4e6016efedcb8063436ab0bf43ce9e" ns2:_="" ns3:_="">
    <xsd:import namespace="6ea6b214-db84-4392-8d37-9dfdf604ced0"/>
    <xsd:import namespace="2aac9842-dc93-4716-9694-9bc90681a0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6b214-db84-4392-8d37-9dfdf604c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ac9842-dc93-4716-9694-9bc90681a0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1668B-A816-4815-AB48-0A65B97C1399}">
  <ds:schemaRefs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2aac9842-dc93-4716-9694-9bc90681a07a"/>
    <ds:schemaRef ds:uri="http://schemas.openxmlformats.org/package/2006/metadata/core-properties"/>
    <ds:schemaRef ds:uri="6ea6b214-db84-4392-8d37-9dfdf604ced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AB0B566-4AB9-45C9-81C0-53855B26E6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9561D5-1C80-4BF5-B10D-473DEB6AD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6b214-db84-4392-8d37-9dfdf604ced0"/>
    <ds:schemaRef ds:uri="2aac9842-dc93-4716-9694-9bc90681a0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Version</vt:lpstr>
      <vt:lpstr>Key Storage Calculator</vt:lpstr>
      <vt:lpstr>TYPEs</vt:lpstr>
      <vt:lpstr>HSE_KEY_TYPE_AES</vt:lpstr>
      <vt:lpstr>HSE_KEY_TYPE_ECC_PUB</vt:lpstr>
      <vt:lpstr>HSE_KEY_TYPE_ECC_PUB_EXT</vt:lpstr>
      <vt:lpstr>HSE_KEY_TYPE_HMAC</vt:lpstr>
      <vt:lpstr>HSE_KEY_TYPE_RSA_PAIR</vt:lpstr>
      <vt:lpstr>HSE_KEY_TYPE_RSA_PUB</vt:lpstr>
      <vt:lpstr>HSE_KEY_TYPE_RSA_PUB_EXT</vt:lpstr>
      <vt:lpstr>HSE_KEY_TYPE_SHE</vt:lpstr>
      <vt:lpstr>KEY_TYPE</vt:lpstr>
      <vt:lpstr>KEY_TYPE_ECC_PAIR</vt:lpstr>
      <vt:lpstr>Multiplication_Factor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Mircea Pop</dc:creator>
  <cp:keywords/>
  <dc:description/>
  <cp:lastModifiedBy>Aakash Kedia</cp:lastModifiedBy>
  <cp:revision/>
  <dcterms:created xsi:type="dcterms:W3CDTF">2020-05-05T04:50:28Z</dcterms:created>
  <dcterms:modified xsi:type="dcterms:W3CDTF">2021-07-15T14:00:28Z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0x010100E8AC3D2164BBA1408264574BCA421B2B</vt:lpwstr>
  </property>
</Properties>
</file>