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590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재고수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 l="1"/>
  <c r="H11" i="2"/>
  <c r="H15" i="3" l="1"/>
  <c r="H11" i="3"/>
  <c r="H7" i="3"/>
  <c r="H17" i="3" s="1"/>
  <c r="C16" i="3"/>
  <c r="C12" i="3"/>
  <c r="C8" i="3"/>
  <c r="C18" i="3" s="1"/>
  <c r="J6" i="1"/>
  <c r="J7" i="1"/>
  <c r="J8" i="1"/>
  <c r="J9" i="1"/>
  <c r="J10" i="1"/>
  <c r="J11" i="1"/>
  <c r="J12" i="1"/>
  <c r="J5" i="1"/>
  <c r="J14" i="1"/>
  <c r="J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<sst xmlns="http://schemas.openxmlformats.org/spreadsheetml/2006/main" count="151" uniqueCount="51">
  <si>
    <t>코드</t>
    <phoneticPr fontId="3" type="noConversion"/>
  </si>
  <si>
    <t>JN-323</t>
    <phoneticPr fontId="3" type="noConversion"/>
  </si>
  <si>
    <t>WE-131</t>
    <phoneticPr fontId="3" type="noConversion"/>
  </si>
  <si>
    <t>SN-212</t>
    <phoneticPr fontId="3" type="noConversion"/>
  </si>
  <si>
    <t>JN-312</t>
    <phoneticPr fontId="3" type="noConversion"/>
  </si>
  <si>
    <t>WM-132</t>
    <phoneticPr fontId="3" type="noConversion"/>
  </si>
  <si>
    <t>SA-213</t>
    <phoneticPr fontId="3" type="noConversion"/>
  </si>
  <si>
    <t>WE-134</t>
    <phoneticPr fontId="3" type="noConversion"/>
  </si>
  <si>
    <t>WN-231</t>
    <phoneticPr fontId="3" type="noConversion"/>
  </si>
  <si>
    <t xml:space="preserve"> </t>
    <phoneticPr fontId="3" type="noConversion"/>
  </si>
  <si>
    <t>시계 판매수량(단위:개) 평균</t>
    <phoneticPr fontId="3" type="noConversion"/>
  </si>
  <si>
    <t>멘탈플러스의 판매가격</t>
    <phoneticPr fontId="3" type="noConversion"/>
  </si>
  <si>
    <t>상품명</t>
    <phoneticPr fontId="3" type="noConversion"/>
  </si>
  <si>
    <t>스마트 링</t>
  </si>
  <si>
    <t>스마트 링</t>
    <phoneticPr fontId="3" type="noConversion"/>
  </si>
  <si>
    <t>에어엑스워치</t>
    <phoneticPr fontId="3" type="noConversion"/>
  </si>
  <si>
    <t>교정밸런스</t>
    <phoneticPr fontId="3" type="noConversion"/>
  </si>
  <si>
    <t>멘탈플러스</t>
    <phoneticPr fontId="3" type="noConversion"/>
  </si>
  <si>
    <t>미 밴드5</t>
    <phoneticPr fontId="3" type="noConversion"/>
  </si>
  <si>
    <t>깔창 핏가이더</t>
    <phoneticPr fontId="3" type="noConversion"/>
  </si>
  <si>
    <t>애플워치 SE</t>
    <phoneticPr fontId="3" type="noConversion"/>
  </si>
  <si>
    <t>갤럭시 워치5</t>
    <phoneticPr fontId="3" type="noConversion"/>
  </si>
  <si>
    <t>분류</t>
    <phoneticPr fontId="3" type="noConversion"/>
  </si>
  <si>
    <t>주얼리</t>
    <phoneticPr fontId="3" type="noConversion"/>
  </si>
  <si>
    <t>시계</t>
    <phoneticPr fontId="3" type="noConversion"/>
  </si>
  <si>
    <t>신발용품</t>
    <phoneticPr fontId="3" type="noConversion"/>
  </si>
  <si>
    <t>주얼리</t>
    <phoneticPr fontId="3" type="noConversion"/>
  </si>
  <si>
    <t>시계</t>
    <phoneticPr fontId="3" type="noConversion"/>
  </si>
  <si>
    <t>원산지</t>
    <phoneticPr fontId="3" type="noConversion"/>
  </si>
  <si>
    <t>국내</t>
    <phoneticPr fontId="3" type="noConversion"/>
  </si>
  <si>
    <t>국외</t>
    <phoneticPr fontId="3" type="noConversion"/>
  </si>
  <si>
    <t>국내</t>
    <phoneticPr fontId="3" type="noConversion"/>
  </si>
  <si>
    <t>국내</t>
    <phoneticPr fontId="3" type="noConversion"/>
  </si>
  <si>
    <t>국외</t>
    <phoneticPr fontId="3" type="noConversion"/>
  </si>
  <si>
    <t>판매수량
(단위:개)</t>
    <phoneticPr fontId="3" type="noConversion"/>
  </si>
  <si>
    <t>재고수량
(단위:개)</t>
    <phoneticPr fontId="3" type="noConversion"/>
  </si>
  <si>
    <t>판매가격</t>
    <phoneticPr fontId="3" type="noConversion"/>
  </si>
  <si>
    <t>최소 재고수량(단위:개)</t>
    <phoneticPr fontId="3" type="noConversion"/>
  </si>
  <si>
    <t>판매가격</t>
    <phoneticPr fontId="3" type="noConversion"/>
  </si>
  <si>
    <t>순위</t>
    <phoneticPr fontId="3" type="noConversion"/>
  </si>
  <si>
    <t>배송기간</t>
    <phoneticPr fontId="3" type="noConversion"/>
  </si>
  <si>
    <t>국내 원산지 상품의 판매수량(단위:개)</t>
    <phoneticPr fontId="3" type="noConversion"/>
  </si>
  <si>
    <t>&gt;=500</t>
    <phoneticPr fontId="3" type="noConversion"/>
  </si>
  <si>
    <t>주얼리 개수</t>
  </si>
  <si>
    <t>신발용품 개수</t>
  </si>
  <si>
    <t>시계 개수</t>
  </si>
  <si>
    <t>전체 개수</t>
  </si>
  <si>
    <t>주얼리 평균</t>
  </si>
  <si>
    <t>신발용품 평균</t>
  </si>
  <si>
    <t>시계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</si>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</sst>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1" fontId="2" fillId="0" borderId="19" xfId="1" applyFont="1" applyBorder="1" applyAlignment="1">
      <alignment horizontal="right" vertical="center"/>
    </xf>
    <xf numFmtId="176" fontId="2" fillId="0" borderId="19" xfId="1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176" fontId="2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41" fontId="2" fillId="0" borderId="9" xfId="1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>
                <a:latin typeface="굴림" panose="020B0600000101010101" pitchFamily="50" charset="-127"/>
                <a:ea typeface="굴림" panose="020B0600000101010101" pitchFamily="50" charset="-127"/>
              </a:rPr>
              <a:t>주얼리 및 시계 상품 판매현황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판매수량(단위:개)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A9D-40FA-9217-B5BE49B988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(제1작업!$C$5,제1작업!$C$6,제1작업!$C$8,제1작업!$C$9,제1작업!$C$11,제1작업!$C$12)</c:f>
              <c:strCache>
                <c:ptCount val="6"/>
                <c:pt idx="0">
                  <c:v>스마트 링</c:v>
                </c:pt>
                <c:pt idx="1">
                  <c:v>에어엑스워치</c:v>
                </c:pt>
                <c:pt idx="2">
                  <c:v>멘탈플러스</c:v>
                </c:pt>
                <c:pt idx="3">
                  <c:v>미 밴드5</c:v>
                </c:pt>
                <c:pt idx="4">
                  <c:v>애플워치 SE</c:v>
                </c:pt>
                <c:pt idx="5">
                  <c:v>갤럭시 워치5</c:v>
                </c:pt>
              </c:strCache>
            </c:strRef>
          </c:cat>
          <c:val>
            <c:numRef>
              <c:f>(제1작업!$F$5,제1작업!$F$6,제1작업!$F$8,제1작업!$F$9,제1작업!$F$11,제1작업!$F$12)</c:f>
              <c:numCache>
                <c:formatCode>_(* #,##0_);_(* \(#,##0\);_(* "-"_);_(@_)</c:formatCode>
                <c:ptCount val="6"/>
                <c:pt idx="0">
                  <c:v>2450</c:v>
                </c:pt>
                <c:pt idx="1">
                  <c:v>1325</c:v>
                </c:pt>
                <c:pt idx="2">
                  <c:v>3250</c:v>
                </c:pt>
                <c:pt idx="3">
                  <c:v>1089</c:v>
                </c:pt>
                <c:pt idx="4">
                  <c:v>987</c:v>
                </c:pt>
                <c:pt idx="5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D-40FA-9217-B5BE49B9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25888736"/>
        <c:axId val="2125886240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판매가격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(제1작업!$C$5,제1작업!$C$6,제1작업!$C$8,제1작업!$C$9,제1작업!$C$11,제1작업!$C$12)</c:f>
              <c:strCache>
                <c:ptCount val="6"/>
                <c:pt idx="0">
                  <c:v>스마트 링</c:v>
                </c:pt>
                <c:pt idx="1">
                  <c:v>에어엑스워치</c:v>
                </c:pt>
                <c:pt idx="2">
                  <c:v>멘탈플러스</c:v>
                </c:pt>
                <c:pt idx="3">
                  <c:v>미 밴드5</c:v>
                </c:pt>
                <c:pt idx="4">
                  <c:v>애플워치 SE</c:v>
                </c:pt>
                <c:pt idx="5">
                  <c:v>갤럭시 워치5</c:v>
                </c:pt>
              </c:strCache>
            </c:strRef>
          </c:cat>
          <c:val>
            <c:numRef>
              <c:f>(제1작업!$H$5,제1작업!$H$6,제1작업!$H$8,제1작업!$H$9,제1작업!$H$11,제1작업!$H$12)</c:f>
              <c:numCache>
                <c:formatCode>#,##0"원"</c:formatCode>
                <c:ptCount val="6"/>
                <c:pt idx="0">
                  <c:v>84320</c:v>
                </c:pt>
                <c:pt idx="1">
                  <c:v>48000</c:v>
                </c:pt>
                <c:pt idx="2">
                  <c:v>107800</c:v>
                </c:pt>
                <c:pt idx="3">
                  <c:v>51000</c:v>
                </c:pt>
                <c:pt idx="4">
                  <c:v>309000</c:v>
                </c:pt>
                <c:pt idx="5">
                  <c:v>439000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D-40FA-9217-B5BE49B9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87680"/>
        <c:axId val="197727232"/>
      </c:lineChart>
      <c:catAx>
        <c:axId val="21258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886240"/>
        <c:crosses val="autoZero"/>
        <c:auto val="1"/>
        <c:lblAlgn val="ctr"/>
        <c:lblOffset val="100"/>
        <c:noMultiLvlLbl val="0"/>
      </c:catAx>
      <c:valAx>
        <c:axId val="21258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888736"/>
        <c:crosses val="autoZero"/>
        <c:crossBetween val="between"/>
      </c:valAx>
      <c:valAx>
        <c:axId val="197727232"/>
        <c:scaling>
          <c:orientation val="minMax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087680"/>
        <c:crosses val="max"/>
        <c:crossBetween val="between"/>
        <c:majorUnit val="100000"/>
      </c:valAx>
      <c:catAx>
        <c:axId val="19908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272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0</xdr:row>
      <xdr:rowOff>109536</xdr:rowOff>
    </xdr:from>
    <xdr:to>
      <xdr:col>6</xdr:col>
      <xdr:colOff>488155</xdr:colOff>
      <xdr:row>2</xdr:row>
      <xdr:rowOff>172640</xdr:rowOff>
    </xdr:to>
    <xdr:sp macro="" textlink="">
      <xdr:nvSpPr>
        <xdr:cNvPr id="2" name="사다리꼴 1"/>
        <xdr:cNvSpPr/>
      </xdr:nvSpPr>
      <xdr:spPr>
        <a:xfrm>
          <a:off x="80961" y="109536"/>
          <a:ext cx="4258866" cy="503635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웨어러블 디바이스 판매 현황</a:t>
          </a:r>
        </a:p>
      </xdr:txBody>
    </xdr:sp>
    <xdr:clientData/>
  </xdr:twoCellAnchor>
  <xdr:twoCellAnchor editAs="oneCell">
    <xdr:from>
      <xdr:col>7</xdr:col>
      <xdr:colOff>184545</xdr:colOff>
      <xdr:row>0</xdr:row>
      <xdr:rowOff>59531</xdr:rowOff>
    </xdr:from>
    <xdr:to>
      <xdr:col>9</xdr:col>
      <xdr:colOff>781048</xdr:colOff>
      <xdr:row>2</xdr:row>
      <xdr:rowOff>192881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8" y="59531"/>
          <a:ext cx="2311003" cy="573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0.19463</cdr:x>
      <cdr:y>0.11938</cdr:y>
    </cdr:from>
    <cdr:to>
      <cdr:x>0.31544</cdr:x>
      <cdr:y>0.20411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811311" y="726086"/>
          <a:ext cx="1124262" cy="515287"/>
        </a:xfrm>
        <a:prstGeom xmlns:a="http://schemas.openxmlformats.org/drawingml/2006/main" prst="wedgeRoundRectCallout">
          <a:avLst>
            <a:gd name="adj1" fmla="val 81250"/>
            <a:gd name="adj2" fmla="val -1477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인기상품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zoomScale="160" zoomScaleNormal="160" workbookViewId="0">
      <selection activeCell="F18" sqref="F18"/>
    </sheetView>
  </sheetViews>
  <sheetFormatPr defaultRowHeight="13.5" x14ac:dyDescent="0.3"/>
  <cols>
    <col min="1" max="1" width="1.625" style="1" customWidth="1"/>
    <col min="2" max="2" width="9" style="1"/>
    <col min="3" max="3" width="13.875" style="1" customWidth="1"/>
    <col min="4" max="4" width="10" style="1" customWidth="1"/>
    <col min="5" max="5" width="12.125" style="1" bestFit="1" customWidth="1"/>
    <col min="6" max="7" width="9.875" style="1" bestFit="1" customWidth="1"/>
    <col min="8" max="8" width="12.125" style="1" bestFit="1" customWidth="1"/>
    <col min="9" max="10" width="10.375" style="1" customWidth="1"/>
    <col min="11" max="12" width="9" style="1"/>
    <col min="13" max="13" width="6.5" style="1" customWidth="1"/>
    <col min="14" max="16384" width="9" style="1"/>
  </cols>
  <sheetData>
    <row r="2" spans="1:10" ht="21" customHeight="1" x14ac:dyDescent="0.3"/>
    <row r="3" spans="1:10" ht="17.25" customHeight="1" thickBot="1" x14ac:dyDescent="0.35"/>
    <row r="4" spans="1:10" ht="27.75" thickBot="1" x14ac:dyDescent="0.35">
      <c r="B4" s="13" t="s">
        <v>0</v>
      </c>
      <c r="C4" s="14" t="s">
        <v>12</v>
      </c>
      <c r="D4" s="14" t="s">
        <v>22</v>
      </c>
      <c r="E4" s="14" t="s">
        <v>28</v>
      </c>
      <c r="F4" s="15" t="s">
        <v>34</v>
      </c>
      <c r="G4" s="15" t="s">
        <v>35</v>
      </c>
      <c r="H4" s="14" t="s">
        <v>36</v>
      </c>
      <c r="I4" s="14" t="s">
        <v>39</v>
      </c>
      <c r="J4" s="16" t="s">
        <v>40</v>
      </c>
    </row>
    <row r="5" spans="1:10" x14ac:dyDescent="0.3">
      <c r="B5" s="4" t="s">
        <v>1</v>
      </c>
      <c r="C5" s="5" t="s">
        <v>14</v>
      </c>
      <c r="D5" s="5" t="s">
        <v>23</v>
      </c>
      <c r="E5" s="5" t="s">
        <v>29</v>
      </c>
      <c r="F5" s="18">
        <v>2450</v>
      </c>
      <c r="G5" s="18">
        <v>550</v>
      </c>
      <c r="H5" s="21">
        <v>84320</v>
      </c>
      <c r="I5" s="5" t="str">
        <f>_xlfn.RANK.EQ(F4:F5,$F$4:$F$12,0)&amp;"위"</f>
        <v>2위</v>
      </c>
      <c r="J5" s="6" t="str">
        <f>IF(E5="국내","4일","14일")</f>
        <v>4일</v>
      </c>
    </row>
    <row r="6" spans="1:10" x14ac:dyDescent="0.3">
      <c r="B6" s="7" t="s">
        <v>2</v>
      </c>
      <c r="C6" s="2" t="s">
        <v>15</v>
      </c>
      <c r="D6" s="2" t="s">
        <v>24</v>
      </c>
      <c r="E6" s="2" t="s">
        <v>30</v>
      </c>
      <c r="F6" s="19">
        <v>1325</v>
      </c>
      <c r="G6" s="19">
        <v>675</v>
      </c>
      <c r="H6" s="22">
        <v>48000</v>
      </c>
      <c r="I6" s="2" t="str">
        <f t="shared" ref="I6:I12" si="0">_xlfn.RANK.EQ(F5:F6,$F$4:$F$12,0)&amp;"위"</f>
        <v>4위</v>
      </c>
      <c r="J6" s="8" t="str">
        <f t="shared" ref="J6:J12" si="1">IF(E6="국내","4일","14일")</f>
        <v>14일</v>
      </c>
    </row>
    <row r="7" spans="1:10" x14ac:dyDescent="0.3">
      <c r="B7" s="7" t="s">
        <v>3</v>
      </c>
      <c r="C7" s="2" t="s">
        <v>16</v>
      </c>
      <c r="D7" s="2" t="s">
        <v>25</v>
      </c>
      <c r="E7" s="2" t="s">
        <v>31</v>
      </c>
      <c r="F7" s="19">
        <v>763</v>
      </c>
      <c r="G7" s="19">
        <v>1235</v>
      </c>
      <c r="H7" s="22">
        <v>109000</v>
      </c>
      <c r="I7" s="2" t="str">
        <f t="shared" si="0"/>
        <v>7위</v>
      </c>
      <c r="J7" s="8" t="str">
        <f t="shared" si="1"/>
        <v>4일</v>
      </c>
    </row>
    <row r="8" spans="1:10" x14ac:dyDescent="0.3">
      <c r="B8" s="7" t="s">
        <v>4</v>
      </c>
      <c r="C8" s="2" t="s">
        <v>17</v>
      </c>
      <c r="D8" s="2" t="s">
        <v>26</v>
      </c>
      <c r="E8" s="2" t="s">
        <v>32</v>
      </c>
      <c r="F8" s="19">
        <v>3250</v>
      </c>
      <c r="G8" s="19">
        <v>750</v>
      </c>
      <c r="H8" s="22">
        <v>107800</v>
      </c>
      <c r="I8" s="2" t="str">
        <f t="shared" si="0"/>
        <v>1위</v>
      </c>
      <c r="J8" s="8" t="str">
        <f t="shared" si="1"/>
        <v>4일</v>
      </c>
    </row>
    <row r="9" spans="1:10" x14ac:dyDescent="0.3">
      <c r="B9" s="7" t="s">
        <v>5</v>
      </c>
      <c r="C9" s="2" t="s">
        <v>18</v>
      </c>
      <c r="D9" s="2" t="s">
        <v>24</v>
      </c>
      <c r="E9" s="2" t="s">
        <v>33</v>
      </c>
      <c r="F9" s="19">
        <v>1089</v>
      </c>
      <c r="G9" s="19">
        <v>911</v>
      </c>
      <c r="H9" s="22">
        <v>51000</v>
      </c>
      <c r="I9" s="2" t="str">
        <f t="shared" si="0"/>
        <v>5위</v>
      </c>
      <c r="J9" s="8" t="str">
        <f t="shared" si="1"/>
        <v>14일</v>
      </c>
    </row>
    <row r="10" spans="1:10" x14ac:dyDescent="0.3">
      <c r="B10" s="7" t="s">
        <v>6</v>
      </c>
      <c r="C10" s="2" t="s">
        <v>19</v>
      </c>
      <c r="D10" s="2" t="s">
        <v>25</v>
      </c>
      <c r="E10" s="2" t="s">
        <v>31</v>
      </c>
      <c r="F10" s="19">
        <v>567</v>
      </c>
      <c r="G10" s="19">
        <v>433</v>
      </c>
      <c r="H10" s="22">
        <v>112970</v>
      </c>
      <c r="I10" s="2" t="str">
        <f t="shared" si="0"/>
        <v>8위</v>
      </c>
      <c r="J10" s="8" t="str">
        <f t="shared" si="1"/>
        <v>4일</v>
      </c>
    </row>
    <row r="11" spans="1:10" x14ac:dyDescent="0.3">
      <c r="B11" s="7" t="s">
        <v>7</v>
      </c>
      <c r="C11" s="2" t="s">
        <v>20</v>
      </c>
      <c r="D11" s="2" t="s">
        <v>27</v>
      </c>
      <c r="E11" s="2" t="s">
        <v>33</v>
      </c>
      <c r="F11" s="19">
        <v>987</v>
      </c>
      <c r="G11" s="19">
        <v>1013</v>
      </c>
      <c r="H11" s="22">
        <v>309000</v>
      </c>
      <c r="I11" s="2" t="str">
        <f t="shared" si="0"/>
        <v>6위</v>
      </c>
      <c r="J11" s="8" t="str">
        <f t="shared" si="1"/>
        <v>14일</v>
      </c>
    </row>
    <row r="12" spans="1:10" ht="14.25" thickBot="1" x14ac:dyDescent="0.35">
      <c r="B12" s="12" t="s">
        <v>8</v>
      </c>
      <c r="C12" s="9" t="s">
        <v>21</v>
      </c>
      <c r="D12" s="9" t="s">
        <v>24</v>
      </c>
      <c r="E12" s="9" t="s">
        <v>31</v>
      </c>
      <c r="F12" s="20">
        <v>1830</v>
      </c>
      <c r="G12" s="20">
        <v>1166</v>
      </c>
      <c r="H12" s="23">
        <v>439000</v>
      </c>
      <c r="I12" s="9" t="str">
        <f t="shared" si="0"/>
        <v>3위</v>
      </c>
      <c r="J12" s="10" t="str">
        <f t="shared" si="1"/>
        <v>4일</v>
      </c>
    </row>
    <row r="13" spans="1:10" x14ac:dyDescent="0.3">
      <c r="A13" s="1" t="s">
        <v>9</v>
      </c>
      <c r="B13" s="33" t="s">
        <v>10</v>
      </c>
      <c r="C13" s="34"/>
      <c r="D13" s="34"/>
      <c r="E13" s="40">
        <f>SUMIF(D5:D12,D6,F5:F12)/COUNTIF(B5:D13,D6)</f>
        <v>1307.75</v>
      </c>
      <c r="F13" s="37"/>
      <c r="G13" s="34" t="s">
        <v>37</v>
      </c>
      <c r="H13" s="34"/>
      <c r="I13" s="34"/>
      <c r="J13" s="11">
        <f>SMALL(재고수량,1)</f>
        <v>433</v>
      </c>
    </row>
    <row r="14" spans="1:10" ht="14.25" thickBot="1" x14ac:dyDescent="0.35">
      <c r="B14" s="35" t="s">
        <v>11</v>
      </c>
      <c r="C14" s="36"/>
      <c r="D14" s="36"/>
      <c r="E14" s="42">
        <f>INDEX(B5:H12,MATCH(C8,C5:C12,0),7)</f>
        <v>107800</v>
      </c>
      <c r="F14" s="38"/>
      <c r="G14" s="17" t="s">
        <v>12</v>
      </c>
      <c r="H14" s="9" t="s">
        <v>13</v>
      </c>
      <c r="I14" s="17" t="s">
        <v>38</v>
      </c>
      <c r="J14" s="41">
        <f>VLOOKUP(H14,C5:H12,6,)</f>
        <v>84320</v>
      </c>
    </row>
    <row r="15" spans="1:10" ht="13.5" customHeight="1" x14ac:dyDescent="0.3"/>
    <row r="16" spans="1:10" ht="18.7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3" priority="1">
      <formula>$F5&gt;=1500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45" zoomScaleNormal="145" workbookViewId="0">
      <selection activeCell="I17" sqref="I17"/>
    </sheetView>
  </sheetViews>
  <sheetFormatPr defaultRowHeight="13.5" x14ac:dyDescent="0.3"/>
  <cols>
    <col min="1" max="1" width="1.625" style="1" customWidth="1"/>
    <col min="2" max="2" width="12.75" style="1" bestFit="1" customWidth="1"/>
    <col min="3" max="3" width="14" style="1" bestFit="1" customWidth="1"/>
    <col min="4" max="4" width="9.25" style="1" bestFit="1" customWidth="1"/>
    <col min="5" max="5" width="10" style="1" bestFit="1" customWidth="1"/>
    <col min="6" max="7" width="9.25" style="1" bestFit="1" customWidth="1"/>
    <col min="8" max="8" width="11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3" t="s">
        <v>0</v>
      </c>
      <c r="C2" s="14" t="s">
        <v>12</v>
      </c>
      <c r="D2" s="14" t="s">
        <v>22</v>
      </c>
      <c r="E2" s="14" t="s">
        <v>28</v>
      </c>
      <c r="F2" s="15" t="s">
        <v>34</v>
      </c>
      <c r="G2" s="15" t="s">
        <v>35</v>
      </c>
      <c r="H2" s="14" t="s">
        <v>36</v>
      </c>
    </row>
    <row r="3" spans="2:8" x14ac:dyDescent="0.3">
      <c r="B3" s="4" t="s">
        <v>1</v>
      </c>
      <c r="C3" s="5" t="s">
        <v>14</v>
      </c>
      <c r="D3" s="5" t="s">
        <v>23</v>
      </c>
      <c r="E3" s="5" t="s">
        <v>29</v>
      </c>
      <c r="F3" s="18">
        <v>2450</v>
      </c>
      <c r="G3" s="18">
        <v>550</v>
      </c>
      <c r="H3" s="21">
        <v>84320</v>
      </c>
    </row>
    <row r="4" spans="2:8" x14ac:dyDescent="0.3">
      <c r="B4" s="7" t="s">
        <v>2</v>
      </c>
      <c r="C4" s="2" t="s">
        <v>15</v>
      </c>
      <c r="D4" s="2" t="s">
        <v>24</v>
      </c>
      <c r="E4" s="2" t="s">
        <v>30</v>
      </c>
      <c r="F4" s="19">
        <v>1325</v>
      </c>
      <c r="G4" s="19">
        <v>675</v>
      </c>
      <c r="H4" s="22">
        <v>48000</v>
      </c>
    </row>
    <row r="5" spans="2:8" x14ac:dyDescent="0.3">
      <c r="B5" s="7" t="s">
        <v>3</v>
      </c>
      <c r="C5" s="2" t="s">
        <v>16</v>
      </c>
      <c r="D5" s="2" t="s">
        <v>25</v>
      </c>
      <c r="E5" s="2" t="s">
        <v>31</v>
      </c>
      <c r="F5" s="19">
        <v>903.00000000000045</v>
      </c>
      <c r="G5" s="19">
        <v>1235</v>
      </c>
      <c r="H5" s="22">
        <v>109000</v>
      </c>
    </row>
    <row r="6" spans="2:8" x14ac:dyDescent="0.3">
      <c r="B6" s="7" t="s">
        <v>4</v>
      </c>
      <c r="C6" s="2" t="s">
        <v>17</v>
      </c>
      <c r="D6" s="2" t="s">
        <v>26</v>
      </c>
      <c r="E6" s="2" t="s">
        <v>32</v>
      </c>
      <c r="F6" s="19">
        <v>3250</v>
      </c>
      <c r="G6" s="19">
        <v>750</v>
      </c>
      <c r="H6" s="22">
        <v>107800</v>
      </c>
    </row>
    <row r="7" spans="2:8" x14ac:dyDescent="0.3">
      <c r="B7" s="7" t="s">
        <v>5</v>
      </c>
      <c r="C7" s="2" t="s">
        <v>18</v>
      </c>
      <c r="D7" s="2" t="s">
        <v>24</v>
      </c>
      <c r="E7" s="2" t="s">
        <v>33</v>
      </c>
      <c r="F7" s="19">
        <v>1089</v>
      </c>
      <c r="G7" s="19">
        <v>911</v>
      </c>
      <c r="H7" s="22">
        <v>51000</v>
      </c>
    </row>
    <row r="8" spans="2:8" x14ac:dyDescent="0.3">
      <c r="B8" s="7" t="s">
        <v>6</v>
      </c>
      <c r="C8" s="2" t="s">
        <v>19</v>
      </c>
      <c r="D8" s="2" t="s">
        <v>25</v>
      </c>
      <c r="E8" s="2" t="s">
        <v>31</v>
      </c>
      <c r="F8" s="19">
        <v>567</v>
      </c>
      <c r="G8" s="19">
        <v>433</v>
      </c>
      <c r="H8" s="22">
        <v>112970</v>
      </c>
    </row>
    <row r="9" spans="2:8" x14ac:dyDescent="0.3">
      <c r="B9" s="7" t="s">
        <v>7</v>
      </c>
      <c r="C9" s="2" t="s">
        <v>20</v>
      </c>
      <c r="D9" s="2" t="s">
        <v>27</v>
      </c>
      <c r="E9" s="2" t="s">
        <v>33</v>
      </c>
      <c r="F9" s="19">
        <v>987</v>
      </c>
      <c r="G9" s="19">
        <v>1013</v>
      </c>
      <c r="H9" s="22">
        <v>309000</v>
      </c>
    </row>
    <row r="10" spans="2:8" x14ac:dyDescent="0.3">
      <c r="B10" s="24" t="s">
        <v>8</v>
      </c>
      <c r="C10" s="25" t="s">
        <v>21</v>
      </c>
      <c r="D10" s="25" t="s">
        <v>24</v>
      </c>
      <c r="E10" s="25" t="s">
        <v>31</v>
      </c>
      <c r="F10" s="26">
        <v>1830</v>
      </c>
      <c r="G10" s="26">
        <v>1166</v>
      </c>
      <c r="H10" s="27">
        <v>439000</v>
      </c>
    </row>
    <row r="11" spans="2:8" x14ac:dyDescent="0.3">
      <c r="B11" s="39" t="s">
        <v>41</v>
      </c>
      <c r="C11" s="39"/>
      <c r="D11" s="39"/>
      <c r="E11" s="39"/>
      <c r="F11" s="39"/>
      <c r="G11" s="39"/>
      <c r="H11" s="2">
        <f>DAVERAGE(B2:H10,F2,E2:E3)</f>
        <v>1800</v>
      </c>
    </row>
    <row r="13" spans="2:8" ht="14.25" thickBot="1" x14ac:dyDescent="0.35"/>
    <row r="14" spans="2:8" ht="27" x14ac:dyDescent="0.3">
      <c r="B14" s="14" t="s">
        <v>28</v>
      </c>
      <c r="C14" s="15" t="s">
        <v>35</v>
      </c>
    </row>
    <row r="15" spans="2:8" x14ac:dyDescent="0.3">
      <c r="B15" s="1" t="s">
        <v>31</v>
      </c>
      <c r="C15" s="1" t="s">
        <v>42</v>
      </c>
    </row>
    <row r="17" spans="2:5" ht="14.25" thickBot="1" x14ac:dyDescent="0.35"/>
    <row r="18" spans="2:5" ht="27.75" thickBot="1" x14ac:dyDescent="0.35">
      <c r="B18" s="14" t="s">
        <v>12</v>
      </c>
      <c r="C18" s="14" t="s">
        <v>22</v>
      </c>
      <c r="D18" s="15" t="s">
        <v>34</v>
      </c>
      <c r="E18" s="14" t="s">
        <v>36</v>
      </c>
    </row>
    <row r="19" spans="2:5" x14ac:dyDescent="0.3">
      <c r="B19" s="5" t="s">
        <v>14</v>
      </c>
      <c r="C19" s="5" t="s">
        <v>23</v>
      </c>
      <c r="D19" s="18">
        <v>2450</v>
      </c>
      <c r="E19" s="21">
        <v>84320</v>
      </c>
    </row>
    <row r="20" spans="2:5" x14ac:dyDescent="0.3">
      <c r="B20" s="3" t="s">
        <v>16</v>
      </c>
      <c r="C20" s="3" t="s">
        <v>25</v>
      </c>
      <c r="D20" s="19">
        <v>903.00000000000045</v>
      </c>
      <c r="E20" s="22">
        <v>109000</v>
      </c>
    </row>
    <row r="21" spans="2:5" x14ac:dyDescent="0.3">
      <c r="B21" s="3" t="s">
        <v>17</v>
      </c>
      <c r="C21" s="3" t="s">
        <v>23</v>
      </c>
      <c r="D21" s="19">
        <v>3250</v>
      </c>
      <c r="E21" s="22">
        <v>107800</v>
      </c>
    </row>
    <row r="22" spans="2:5" x14ac:dyDescent="0.3">
      <c r="B22" s="3" t="s">
        <v>21</v>
      </c>
      <c r="C22" s="3" t="s">
        <v>24</v>
      </c>
      <c r="D22" s="19">
        <v>1830</v>
      </c>
      <c r="E22" s="22">
        <v>439000</v>
      </c>
    </row>
  </sheetData>
  <mergeCells count="1">
    <mergeCell ref="B11:G11"/>
  </mergeCells>
  <phoneticPr fontId="3" type="noConversion"/>
  <conditionalFormatting sqref="B4:H10 B3:E3 G3:H3">
    <cfRule type="expression" dxfId="2" priority="2">
      <formula>$F3&gt;=1500</formula>
    </cfRule>
  </conditionalFormatting>
  <conditionalFormatting sqref="F3">
    <cfRule type="expression" dxfId="1" priority="1">
      <formula>$F3&gt;=1500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45" zoomScaleNormal="145" workbookViewId="0">
      <selection activeCell="L2" sqref="L2"/>
    </sheetView>
  </sheetViews>
  <sheetFormatPr defaultRowHeight="13.5" x14ac:dyDescent="0.3"/>
  <cols>
    <col min="1" max="1" width="1.625" style="1" customWidth="1"/>
    <col min="2" max="2" width="9.375" style="1" bestFit="1" customWidth="1"/>
    <col min="3" max="3" width="14" style="1" bestFit="1" customWidth="1"/>
    <col min="4" max="4" width="9" style="1"/>
    <col min="5" max="5" width="7.125" style="1" bestFit="1" customWidth="1"/>
    <col min="6" max="7" width="9.25" style="1" bestFit="1" customWidth="1"/>
    <col min="8" max="8" width="11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3" t="s">
        <v>0</v>
      </c>
      <c r="C2" s="14" t="s">
        <v>12</v>
      </c>
      <c r="D2" s="14" t="s">
        <v>22</v>
      </c>
      <c r="E2" s="14" t="s">
        <v>28</v>
      </c>
      <c r="F2" s="15" t="s">
        <v>34</v>
      </c>
      <c r="G2" s="15" t="s">
        <v>35</v>
      </c>
      <c r="H2" s="14" t="s">
        <v>36</v>
      </c>
    </row>
    <row r="3" spans="2:8" x14ac:dyDescent="0.3">
      <c r="B3" s="4" t="s">
        <v>2</v>
      </c>
      <c r="C3" s="5" t="s">
        <v>15</v>
      </c>
      <c r="D3" s="5" t="s">
        <v>24</v>
      </c>
      <c r="E3" s="5" t="s">
        <v>30</v>
      </c>
      <c r="F3" s="18">
        <v>1325</v>
      </c>
      <c r="G3" s="18">
        <v>675</v>
      </c>
      <c r="H3" s="21">
        <v>48000</v>
      </c>
    </row>
    <row r="4" spans="2:8" x14ac:dyDescent="0.3">
      <c r="B4" s="7" t="s">
        <v>5</v>
      </c>
      <c r="C4" s="2" t="s">
        <v>18</v>
      </c>
      <c r="D4" s="2" t="s">
        <v>24</v>
      </c>
      <c r="E4" s="2" t="s">
        <v>33</v>
      </c>
      <c r="F4" s="19">
        <v>1089</v>
      </c>
      <c r="G4" s="19">
        <v>911</v>
      </c>
      <c r="H4" s="22">
        <v>51000</v>
      </c>
    </row>
    <row r="5" spans="2:8" x14ac:dyDescent="0.3">
      <c r="B5" s="7" t="s">
        <v>7</v>
      </c>
      <c r="C5" s="2" t="s">
        <v>20</v>
      </c>
      <c r="D5" s="2" t="s">
        <v>27</v>
      </c>
      <c r="E5" s="2" t="s">
        <v>33</v>
      </c>
      <c r="F5" s="19">
        <v>987</v>
      </c>
      <c r="G5" s="19">
        <v>1013</v>
      </c>
      <c r="H5" s="22">
        <v>309000</v>
      </c>
    </row>
    <row r="6" spans="2:8" x14ac:dyDescent="0.3">
      <c r="B6" s="7" t="s">
        <v>8</v>
      </c>
      <c r="C6" s="2" t="s">
        <v>21</v>
      </c>
      <c r="D6" s="2" t="s">
        <v>24</v>
      </c>
      <c r="E6" s="2" t="s">
        <v>31</v>
      </c>
      <c r="F6" s="19">
        <v>1830</v>
      </c>
      <c r="G6" s="19">
        <v>1166</v>
      </c>
      <c r="H6" s="22">
        <v>439000</v>
      </c>
    </row>
    <row r="7" spans="2:8" x14ac:dyDescent="0.3">
      <c r="B7" s="7"/>
      <c r="C7" s="2"/>
      <c r="D7" s="28" t="s">
        <v>49</v>
      </c>
      <c r="E7" s="2"/>
      <c r="F7" s="19"/>
      <c r="G7" s="19"/>
      <c r="H7" s="22">
        <f>SUBTOTAL(1,H3:H6)</f>
        <v>211750</v>
      </c>
    </row>
    <row r="8" spans="2:8" x14ac:dyDescent="0.3">
      <c r="B8" s="7"/>
      <c r="C8" s="2">
        <f>SUBTOTAL(3,C3:C6)</f>
        <v>4</v>
      </c>
      <c r="D8" s="28" t="s">
        <v>45</v>
      </c>
      <c r="E8" s="2"/>
      <c r="F8" s="19"/>
      <c r="G8" s="19"/>
      <c r="H8" s="22"/>
    </row>
    <row r="9" spans="2:8" x14ac:dyDescent="0.3">
      <c r="B9" s="7" t="s">
        <v>3</v>
      </c>
      <c r="C9" s="2" t="s">
        <v>16</v>
      </c>
      <c r="D9" s="2" t="s">
        <v>25</v>
      </c>
      <c r="E9" s="2" t="s">
        <v>31</v>
      </c>
      <c r="F9" s="19">
        <v>763</v>
      </c>
      <c r="G9" s="19">
        <v>1235</v>
      </c>
      <c r="H9" s="22">
        <v>109000</v>
      </c>
    </row>
    <row r="10" spans="2:8" x14ac:dyDescent="0.3">
      <c r="B10" s="7" t="s">
        <v>6</v>
      </c>
      <c r="C10" s="2" t="s">
        <v>19</v>
      </c>
      <c r="D10" s="2" t="s">
        <v>25</v>
      </c>
      <c r="E10" s="2" t="s">
        <v>31</v>
      </c>
      <c r="F10" s="19">
        <v>567</v>
      </c>
      <c r="G10" s="19">
        <v>433</v>
      </c>
      <c r="H10" s="22">
        <v>112970</v>
      </c>
    </row>
    <row r="11" spans="2:8" x14ac:dyDescent="0.3">
      <c r="B11" s="7"/>
      <c r="C11" s="2"/>
      <c r="D11" s="28" t="s">
        <v>48</v>
      </c>
      <c r="E11" s="2"/>
      <c r="F11" s="19"/>
      <c r="G11" s="19"/>
      <c r="H11" s="22">
        <f>SUBTOTAL(1,H9:H10)</f>
        <v>110985</v>
      </c>
    </row>
    <row r="12" spans="2:8" x14ac:dyDescent="0.3">
      <c r="B12" s="7"/>
      <c r="C12" s="2">
        <f>SUBTOTAL(3,C9:C10)</f>
        <v>2</v>
      </c>
      <c r="D12" s="28" t="s">
        <v>44</v>
      </c>
      <c r="E12" s="2"/>
      <c r="F12" s="19"/>
      <c r="G12" s="19"/>
      <c r="H12" s="22"/>
    </row>
    <row r="13" spans="2:8" x14ac:dyDescent="0.3">
      <c r="B13" s="7" t="s">
        <v>1</v>
      </c>
      <c r="C13" s="2" t="s">
        <v>14</v>
      </c>
      <c r="D13" s="2" t="s">
        <v>23</v>
      </c>
      <c r="E13" s="2" t="s">
        <v>29</v>
      </c>
      <c r="F13" s="19">
        <v>2450</v>
      </c>
      <c r="G13" s="19">
        <v>550</v>
      </c>
      <c r="H13" s="22">
        <v>84320</v>
      </c>
    </row>
    <row r="14" spans="2:8" ht="14.25" thickBot="1" x14ac:dyDescent="0.35">
      <c r="B14" s="12" t="s">
        <v>4</v>
      </c>
      <c r="C14" s="9" t="s">
        <v>17</v>
      </c>
      <c r="D14" s="9" t="s">
        <v>26</v>
      </c>
      <c r="E14" s="9" t="s">
        <v>32</v>
      </c>
      <c r="F14" s="20">
        <v>3250</v>
      </c>
      <c r="G14" s="20">
        <v>750</v>
      </c>
      <c r="H14" s="23">
        <v>107800</v>
      </c>
    </row>
    <row r="15" spans="2:8" x14ac:dyDescent="0.3">
      <c r="B15" s="29"/>
      <c r="C15" s="29"/>
      <c r="D15" s="32" t="s">
        <v>47</v>
      </c>
      <c r="E15" s="29"/>
      <c r="F15" s="30"/>
      <c r="G15" s="30"/>
      <c r="H15" s="31">
        <f>SUBTOTAL(1,H13:H14)</f>
        <v>96060</v>
      </c>
    </row>
    <row r="16" spans="2:8" x14ac:dyDescent="0.3">
      <c r="B16" s="29"/>
      <c r="C16" s="29">
        <f>SUBTOTAL(3,C13:C14)</f>
        <v>2</v>
      </c>
      <c r="D16" s="32" t="s">
        <v>43</v>
      </c>
      <c r="E16" s="29"/>
      <c r="F16" s="30"/>
      <c r="G16" s="30"/>
      <c r="H16" s="31"/>
    </row>
    <row r="17" spans="2:8" x14ac:dyDescent="0.3">
      <c r="B17" s="29"/>
      <c r="C17" s="29"/>
      <c r="D17" s="32" t="s">
        <v>50</v>
      </c>
      <c r="E17" s="29"/>
      <c r="F17" s="30"/>
      <c r="G17" s="30"/>
      <c r="H17" s="31">
        <f>SUBTOTAL(1,H3:H14)</f>
        <v>157636.25</v>
      </c>
    </row>
    <row r="18" spans="2:8" x14ac:dyDescent="0.3">
      <c r="B18" s="29"/>
      <c r="C18" s="29">
        <f>SUBTOTAL(3,C3:C14)</f>
        <v>8</v>
      </c>
      <c r="D18" s="32" t="s">
        <v>46</v>
      </c>
      <c r="E18" s="29"/>
      <c r="F18" s="30"/>
      <c r="G18" s="30"/>
      <c r="H18" s="31"/>
    </row>
  </sheetData>
  <sortState ref="B3:H10">
    <sortCondition ref="D3:D10"/>
  </sortState>
  <phoneticPr fontId="3" type="noConversion"/>
  <conditionalFormatting sqref="B3:H18">
    <cfRule type="expression" dxfId="0" priority="1">
      <formula>$F3&gt;=1500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재고수량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2023-06-21T04:54:23Z</dcterms:created>
  <dcterms:modified xsi:type="dcterms:W3CDTF">2023-06-21T06:21:26Z</dcterms:modified>
</cp:coreProperties>
</file>